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/>
  <bookViews>
    <workbookView xWindow="65416" yWindow="65416" windowWidth="29040" windowHeight="15840" tabRatio="811" activeTab="1"/>
  </bookViews>
  <sheets>
    <sheet name="Rekapitulace stavby" sheetId="1" r:id="rId1"/>
    <sheet name="01-1 - Stav. úpravy soc. ..." sheetId="2" r:id="rId2"/>
    <sheet name="01-2 - Technika prostředí..." sheetId="3" r:id="rId3"/>
    <sheet name="01-3 - Vedlejší a ostatní..." sheetId="4" r:id="rId4"/>
    <sheet name="02-1 - Stavební úpravy  m..." sheetId="5" r:id="rId5"/>
    <sheet name="02-2 - Technika prostředí..." sheetId="6" r:id="rId6"/>
    <sheet name="02-3 - Vedlejší a ostatní..." sheetId="7" r:id="rId7"/>
    <sheet name="03-1 - Odstranění buněk a..." sheetId="8" r:id="rId8"/>
    <sheet name="03-2 - Zpevněné plochy a ..." sheetId="9" r:id="rId9"/>
    <sheet name="03-3 - Přístřešek pro dva..." sheetId="10" r:id="rId10"/>
    <sheet name="03-4 - Oprava kamenného p..." sheetId="11" r:id="rId11"/>
    <sheet name="03-5 - Vedlejší a ostatní..." sheetId="12" r:id="rId12"/>
  </sheets>
  <definedNames>
    <definedName name="_xlnm._FilterDatabase" localSheetId="1" hidden="1">'01-1 - Stav. úpravy soc. ...'!$C$132:$K$516</definedName>
    <definedName name="_xlnm._FilterDatabase" localSheetId="2" hidden="1">'01-2 - Technika prostředí...'!$C$121:$K$129</definedName>
    <definedName name="_xlnm._FilterDatabase" localSheetId="3" hidden="1">'01-3 - Vedlejší a ostatní...'!$C$122:$K$135</definedName>
    <definedName name="_xlnm._FilterDatabase" localSheetId="4" hidden="1">'02-1 - Stavební úpravy  m...'!$C$135:$K$414</definedName>
    <definedName name="_xlnm._FilterDatabase" localSheetId="5" hidden="1">'02-2 - Technika prostředí...'!$C$121:$K$127</definedName>
    <definedName name="_xlnm._FilterDatabase" localSheetId="6" hidden="1">'02-3 - Vedlejší a ostatní...'!$C$122:$K$135</definedName>
    <definedName name="_xlnm._FilterDatabase" localSheetId="7" hidden="1">'03-1 - Odstranění buněk a...'!$C$125:$K$161</definedName>
    <definedName name="_xlnm._FilterDatabase" localSheetId="8" hidden="1">'03-2 - Zpevněné plochy a ...'!$C$130:$K$247</definedName>
    <definedName name="_xlnm._FilterDatabase" localSheetId="9" hidden="1">'03-3 - Přístřešek pro dva...'!$C$131:$K$254</definedName>
    <definedName name="_xlnm._FilterDatabase" localSheetId="10" hidden="1">'03-4 - Oprava kamenného p...'!$C$121:$K$128</definedName>
    <definedName name="_xlnm._FilterDatabase" localSheetId="11" hidden="1">'03-5 - Vedlejší a ostatní...'!$C$122:$K$139</definedName>
    <definedName name="_xlnm.Print_Area" localSheetId="1">'01-1 - Stav. úpravy soc. ...'!$C$4:$J$76,'01-1 - Stav. úpravy soc. ...'!$C$82:$J$112,'01-1 - Stav. úpravy soc. ...'!$C$118:$K$516</definedName>
    <definedName name="_xlnm.Print_Area" localSheetId="2">'01-2 - Technika prostředí...'!$C$4:$J$76,'01-2 - Technika prostředí...'!$C$82:$J$101,'01-2 - Technika prostředí...'!$C$107:$K$129</definedName>
    <definedName name="_xlnm.Print_Area" localSheetId="3">'01-3 - Vedlejší a ostatní...'!$C$4:$J$76,'01-3 - Vedlejší a ostatní...'!$C$82:$J$102,'01-3 - Vedlejší a ostatní...'!$C$108:$K$135</definedName>
    <definedName name="_xlnm.Print_Area" localSheetId="4">'02-1 - Stavební úpravy  m...'!$C$4:$J$76,'02-1 - Stavební úpravy  m...'!$C$82:$J$115,'02-1 - Stavební úpravy  m...'!$C$121:$K$414</definedName>
    <definedName name="_xlnm.Print_Area" localSheetId="5">'02-2 - Technika prostředí...'!$C$4:$J$76,'02-2 - Technika prostředí...'!$C$82:$J$101,'02-2 - Technika prostředí...'!$C$107:$K$127</definedName>
    <definedName name="_xlnm.Print_Area" localSheetId="6">'02-3 - Vedlejší a ostatní...'!$C$4:$J$76,'02-3 - Vedlejší a ostatní...'!$C$82:$J$102,'02-3 - Vedlejší a ostatní...'!$C$108:$K$135</definedName>
    <definedName name="_xlnm.Print_Area" localSheetId="7">'03-1 - Odstranění buněk a...'!$C$4:$J$76,'03-1 - Odstranění buněk a...'!$C$82:$J$105,'03-1 - Odstranění buněk a...'!$C$111:$K$161</definedName>
    <definedName name="_xlnm.Print_Area" localSheetId="8">'03-2 - Zpevněné plochy a ...'!$C$4:$J$76,'03-2 - Zpevněné plochy a ...'!$C$82:$J$110,'03-2 - Zpevněné plochy a ...'!$C$116:$K$247</definedName>
    <definedName name="_xlnm.Print_Area" localSheetId="9">'03-3 - Přístřešek pro dva...'!$C$4:$J$76,'03-3 - Přístřešek pro dva...'!$C$82:$J$111,'03-3 - Přístřešek pro dva...'!$C$117:$K$254</definedName>
    <definedName name="_xlnm.Print_Area" localSheetId="10">'03-4 - Oprava kamenného p...'!$C$4:$J$76,'03-4 - Oprava kamenného p...'!$C$82:$J$101,'03-4 - Oprava kamenného p...'!$C$107:$K$128</definedName>
    <definedName name="_xlnm.Print_Area" localSheetId="11">'03-5 - Vedlejší a ostatní...'!$C$4:$J$76,'03-5 - Vedlejší a ostatní...'!$C$82:$J$102,'03-5 - Vedlejší a ostatní...'!$C$108:$K$139</definedName>
    <definedName name="_xlnm.Print_Area" localSheetId="0">'Rekapitulace stavby'!$D$4:$AO$76,'Rekapitulace stavby'!$C$82:$AQ$109</definedName>
    <definedName name="_xlnm.Print_Titles" localSheetId="0">'Rekapitulace stavby'!$92:$92</definedName>
    <definedName name="_xlnm.Print_Titles" localSheetId="1">'01-1 - Stav. úpravy soc. ...'!$132:$132</definedName>
    <definedName name="_xlnm.Print_Titles" localSheetId="2">'01-2 - Technika prostředí...'!$121:$121</definedName>
    <definedName name="_xlnm.Print_Titles" localSheetId="3">'01-3 - Vedlejší a ostatní...'!$122:$122</definedName>
    <definedName name="_xlnm.Print_Titles" localSheetId="4">'02-1 - Stavební úpravy  m...'!$135:$135</definedName>
    <definedName name="_xlnm.Print_Titles" localSheetId="5">'02-2 - Technika prostředí...'!$121:$121</definedName>
    <definedName name="_xlnm.Print_Titles" localSheetId="6">'02-3 - Vedlejší a ostatní...'!$122:$122</definedName>
    <definedName name="_xlnm.Print_Titles" localSheetId="7">'03-1 - Odstranění buněk a...'!$125:$125</definedName>
    <definedName name="_xlnm.Print_Titles" localSheetId="8">'03-2 - Zpevněné plochy a ...'!$130:$130</definedName>
    <definedName name="_xlnm.Print_Titles" localSheetId="9">'03-3 - Přístřešek pro dva...'!$131:$131</definedName>
    <definedName name="_xlnm.Print_Titles" localSheetId="10">'03-4 - Oprava kamenného p...'!$121:$121</definedName>
    <definedName name="_xlnm.Print_Titles" localSheetId="11">'03-5 - Vedlejší a ostatní...'!$122:$122</definedName>
  </definedNames>
  <calcPr calcId="191029"/>
  <extLst/>
</workbook>
</file>

<file path=xl/sharedStrings.xml><?xml version="1.0" encoding="utf-8"?>
<sst xmlns="http://schemas.openxmlformats.org/spreadsheetml/2006/main" count="12548" uniqueCount="1781">
  <si>
    <t>Export Komplet</t>
  </si>
  <si>
    <t/>
  </si>
  <si>
    <t>2.0</t>
  </si>
  <si>
    <t>False</t>
  </si>
  <si>
    <t>{a4791757-052b-46f9-9889-68541260b323}</t>
  </si>
  <si>
    <t>&gt;&gt;  skryté sloupce  &lt;&lt;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</si>
  <si>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</si>
  <si>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</si>
  <si>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</si>
  <si>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</si>
  <si>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</si>
  <si>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</si>
  <si>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</si>
  <si>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</si>
  <si>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21-15B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</si>
  <si>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</si>
  <si>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</si>
  <si>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</si>
  <si>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</si>
  <si>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</si>
  <si>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Opava</t>
  </si>
  <si>
    <t>Datum:</t>
  </si>
  <si>
    <t>1</t>
  </si>
  <si>
    <t>Zadavatel:</t>
  </si>
  <si>
    <t>IČ:</t>
  </si>
  <si>
    <t>47813059</t>
  </si>
  <si>
    <t>Slezská univerzita v Opavě</t>
  </si>
  <si>
    <t>DIČ:</t>
  </si>
  <si>
    <t>CZ47813059</t>
  </si>
  <si>
    <t>Uchazeč:</t>
  </si>
  <si>
    <t>Vyplň údaj</t>
  </si>
  <si>
    <t>True</t>
  </si>
  <si>
    <t>Projektant:</t>
  </si>
  <si>
    <t>43977642</t>
  </si>
  <si>
    <t xml:space="preserve">ing. Václav Č e c h </t>
  </si>
  <si>
    <t>Zpracovatel:</t>
  </si>
  <si>
    <t>Sandtner Vladimír</t>
  </si>
  <si>
    <t>Poznámka:</t>
  </si>
  <si>
    <t xml:space="preserve">
Soupis prací je sestaven s využitím Cenové soustavy ÚRS CZ a.s Praha.. Položky, které pochází z této cenové soustavy, jsou oceněny v c.ú.2020/I s navýšením 6 % (odhad inflace 2020/2021). Informace vymezující popis a podmínky použití těchto položek z cenové soustavy, které nejsou uvedeny přímo v soupisu prací, jsou neomezeně dálkově k dispozici na www.cs-urs.cz, sekce Cenové a technické podmínky.
Ceny položek mimo cenovou soustavu ÚRS byly stanoveny vždy na základě odborných znalostí a zkušeností projektanta s obdobnými zakázkami v posledních 3 letech a podloženy konzultací ocenění  s odbornými firmami.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</si>
  <si>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</si>
  <si>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</si>
  <si>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</si>
  <si>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</si>
  <si>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</si>
  <si>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</si>
  <si>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</si>
  <si>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</si>
  <si>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</si>
  <si>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</si>
  <si>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</si>
  <si>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</si>
  <si>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</si>
  <si>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</si>
  <si>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</si>
  <si>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</si>
  <si>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</si>
  <si>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</si>
  <si>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</si>
  <si>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</si>
  <si>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</si>
  <si>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</si>
  <si>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</si>
  <si>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</si>
  <si>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</si>
  <si>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</si>
  <si>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</si>
  <si>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</si>
  <si>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</si>
  <si>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</si>
  <si>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</si>
  <si>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</si>
  <si>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</si>
  <si>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</si>
  <si>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</si>
  <si>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</si>
  <si>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</si>
  <si>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</si>
  <si>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</si>
  <si>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</si>
  <si>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</si>
  <si>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</si>
  <si>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</si>
  <si>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</si>
  <si>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</si>
  <si>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Stavební úpravy - 1. etapa</t>
  </si>
  <si>
    <t>STA</t>
  </si>
  <si>
    <t>{95631de1-afb9-4791-811d-eedb8f109d78}</t>
  </si>
  <si>
    <t>2</t>
  </si>
  <si>
    <t>/</t>
  </si>
  <si>
    <t>01-1</t>
  </si>
  <si>
    <t>Stav. úpravy soc. zařízení 1.PP-3.NP</t>
  </si>
  <si>
    <t>Soupis</t>
  </si>
  <si>
    <t>{8164de24-8053-465e-89e7-c8f26aef5c03}</t>
  </si>
  <si>
    <t>01-2</t>
  </si>
  <si>
    <t>Technika prostředí staveb - 1.et.</t>
  </si>
  <si>
    <t>{391865ec-a9d5-47a8-9251-05e9ea736a77}</t>
  </si>
  <si>
    <t>01-3</t>
  </si>
  <si>
    <t>Vedlejší a ostatní nákladsy st. - 1.etapa</t>
  </si>
  <si>
    <t>{ab09b6f0-10b9-41eb-a2fc-c7af7b71ac32}</t>
  </si>
  <si>
    <t>02</t>
  </si>
  <si>
    <t>Stavební úpravy - 2. etapa</t>
  </si>
  <si>
    <t>{3d1be8a0-4dd6-42b1-8974-d60d88a1e152}</t>
  </si>
  <si>
    <t>02-1</t>
  </si>
  <si>
    <t>Stavební úpravy  mimo sociální zařízení</t>
  </si>
  <si>
    <t>{0c1e6300-4271-4850-a56f-81894bdb2a8c}</t>
  </si>
  <si>
    <t>02-2</t>
  </si>
  <si>
    <t>Technika prostředí staveb - 2.et.</t>
  </si>
  <si>
    <t>{71a56a7a-16df-420a-b749-636f2791edac}</t>
  </si>
  <si>
    <t>02-3</t>
  </si>
  <si>
    <t>Vedlejší a ostatní nákladsy st. - 2.etapa</t>
  </si>
  <si>
    <t>{2581d0e3-8987-4411-afca-0a76a12de65b}</t>
  </si>
  <si>
    <t>03</t>
  </si>
  <si>
    <t>Stavební úpravy - 3. etapa</t>
  </si>
  <si>
    <t>{a02fba9d-0f58-4cce-b960-77eb68011dac}</t>
  </si>
  <si>
    <t>03-1</t>
  </si>
  <si>
    <t>Odstranění buněk a bourací práce</t>
  </si>
  <si>
    <t>{a10b5d33-fbae-478d-a7a4-b0c475da3c64}</t>
  </si>
  <si>
    <t>03-2</t>
  </si>
  <si>
    <t>Zpevněné plochy a sadové úpravy</t>
  </si>
  <si>
    <t>{13be0fa0-63d6-4a47-a1d1-2d6c81f3aec2}</t>
  </si>
  <si>
    <t>03-3</t>
  </si>
  <si>
    <t>Přístřešek pro dva automobily</t>
  </si>
  <si>
    <t>{6976d1bd-38dc-4112-9278-fc3d326c764a}</t>
  </si>
  <si>
    <t>03-4</t>
  </si>
  <si>
    <t>Oprava kamenného portálu hlavního vstupu</t>
  </si>
  <si>
    <t>{05cf5c29-6974-4426-b711-ec7f1fa24895}</t>
  </si>
  <si>
    <t>03-5</t>
  </si>
  <si>
    <t>Vedlejší a ostatní náklady st. - 3.etapa</t>
  </si>
  <si>
    <t>{91d93b2d-8028-4d69-8cc9-72e9b339008b}</t>
  </si>
  <si>
    <t>KRYCÍ LIST SOUPISU PRACÍ</t>
  </si>
  <si>
    <t>Objekt:</t>
  </si>
  <si>
    <t>01 - Stavební úpravy - 1. etapa</t>
  </si>
  <si>
    <t>Soupis:</t>
  </si>
  <si>
    <t>01-1 - Stav. úpravy soc. zařízení 1.PP-3.NP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</si>
  <si>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</si>
  <si>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</si>
  <si>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</si>
  <si>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</si>
  <si>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</si>
  <si>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</si>
  <si>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</si>
  <si>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</si>
  <si>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</si>
  <si>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</t>
  </si>
  <si>
    <t xml:space="preserve">    96 - Bourání konstrukcí</t>
  </si>
  <si>
    <t>PSV - Práce a dodávky PSV</t>
  </si>
  <si>
    <t xml:space="preserve">    711 - Izolace proti vodě, vlhkosti a plynům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</si>
  <si>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</si>
  <si>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</si>
  <si>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</si>
  <si>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 keramické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</si>
  <si>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</si>
  <si>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</si>
  <si>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</si>
  <si>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</si>
  <si>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</si>
  <si>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</si>
  <si>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</si>
  <si>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</si>
  <si>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</si>
  <si>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</si>
  <si>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</si>
  <si>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</si>
  <si>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</si>
  <si>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</si>
  <si>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</si>
  <si>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</si>
  <si>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</si>
  <si>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</si>
  <si>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</si>
  <si>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132212111</t>
  </si>
  <si>
    <t>Hloubení rýh š do 800 mm v soudržných horninách třídy těžitelnosti I, skupiny 3 ručně</t>
  </si>
  <si>
    <t>m3</t>
  </si>
  <si>
    <t>CS ÚRS 2020 01</t>
  </si>
  <si>
    <t>4</t>
  </si>
  <si>
    <t>1727243566</t>
  </si>
  <si>
    <t>VV</t>
  </si>
  <si>
    <t>"kanalizace m.č.028" 10,0</t>
  </si>
  <si>
    <t>174101101</t>
  </si>
  <si>
    <t>Zásyp jam, šachet rýh nebo kolem objektů sypaninou se zhutněním</t>
  </si>
  <si>
    <t>1424956142</t>
  </si>
  <si>
    <t>3</t>
  </si>
  <si>
    <t>Svislé a kompletní konstrukce</t>
  </si>
  <si>
    <t>342272225</t>
  </si>
  <si>
    <t>Příčka z pórobetonových hladkých tvárnic na tenkovrstvou maltu tl 100 mm</t>
  </si>
  <si>
    <t>m2</t>
  </si>
  <si>
    <t>1351456459</t>
  </si>
  <si>
    <t>"1.PP soc.zř. delší kř." (1,83+1,62)*3,20-0,80*2,25-0,90*2,25</t>
  </si>
  <si>
    <t>"1.PP soc.zř. kratší kř." 1,58*3,20*2-0,70*2,25-0,90*2,25+0,073</t>
  </si>
  <si>
    <t>Součet</t>
  </si>
  <si>
    <t>342272245</t>
  </si>
  <si>
    <t>Příčka z pórobetonových hladkých tvárnic na tenkovrstvou maltu tl 150 mm</t>
  </si>
  <si>
    <t>-2117062583</t>
  </si>
  <si>
    <t>"1.PP soc.zř. kratší kř." 1,86*3,20-0,90*2,25</t>
  </si>
  <si>
    <t>"1.-3.NP, soc.zř. kratší kř." (2,03+1,86)*(3,90+4,30+3,90)</t>
  </si>
  <si>
    <t>"1.NP, soc.zř.  delší kř." (1,75+1,98)*3,90</t>
  </si>
  <si>
    <t>"2.NP, soc.zř.  delší kř." (1,92+2,03)*4,25</t>
  </si>
  <si>
    <t>"3.NP, soc.zř.  delší kř." 1,92*3,95+0,085</t>
  </si>
  <si>
    <t>5</t>
  </si>
  <si>
    <t>317142420</t>
  </si>
  <si>
    <t>Překlad nenosný pórobetonový š 100 mm v do 250 mm na tenkovrstvou maltu dl do 1000 mm</t>
  </si>
  <si>
    <t>kus</t>
  </si>
  <si>
    <t>1120086376</t>
  </si>
  <si>
    <t>6</t>
  </si>
  <si>
    <t>317142440</t>
  </si>
  <si>
    <t>Překlad nenosný pórobetonový š 150 mm v do 250 mm na tenkovrstvou maltu dl do 1000 mm</t>
  </si>
  <si>
    <t>1772053236</t>
  </si>
  <si>
    <t>7</t>
  </si>
  <si>
    <t>340271045</t>
  </si>
  <si>
    <t>Zazdívka otvorů v příčkách nebo stěnách plochy do 4 m2 tvárnicemi pórobetonovými tl 150 mm</t>
  </si>
  <si>
    <t>-778685782</t>
  </si>
  <si>
    <t>"m.č.038" 0,90*2,10+0,01</t>
  </si>
  <si>
    <t>8</t>
  </si>
  <si>
    <t>310239211</t>
  </si>
  <si>
    <t>Zazdívka otvorů pl do 4 m2 ve zdivu nadzákladovém cihlami pálenými na MVC</t>
  </si>
  <si>
    <t>-1370809909</t>
  </si>
  <si>
    <t>"1.-3.NP, soc.zř.  kratší kř." 0,60*0,35*2,10*3+0,077</t>
  </si>
  <si>
    <t>9</t>
  </si>
  <si>
    <t>342291121</t>
  </si>
  <si>
    <t>Ukotvení příček k cihelným konstrukcím plochými kotvami</t>
  </si>
  <si>
    <t>m</t>
  </si>
  <si>
    <t>652504566</t>
  </si>
  <si>
    <t>"soc.zř. 1.PP" 3,20*4+3,10*6+2,0*2</t>
  </si>
  <si>
    <t>"1.-3.NP, soc.zř. delší kř." 3,80*9</t>
  </si>
  <si>
    <t>"1.-3.NP, soc.zř.  kratší kř." 3,80*4*3</t>
  </si>
  <si>
    <t>10</t>
  </si>
  <si>
    <t>317944323</t>
  </si>
  <si>
    <t>Válcované nosníky č.14 až 22 dodatečně osazované do připravených otvorů</t>
  </si>
  <si>
    <t>t</t>
  </si>
  <si>
    <t>-1674074126</t>
  </si>
  <si>
    <t>I 160 mm</t>
  </si>
  <si>
    <t>1,30*(5+3+8+3)*17,90*0,001</t>
  </si>
  <si>
    <t>1,40*(3+3+3)*17,90*0,001</t>
  </si>
  <si>
    <t>Mezisoučet</t>
  </si>
  <si>
    <t>I 180 mm</t>
  </si>
  <si>
    <t>3,50*3*3*21,90*0,001</t>
  </si>
  <si>
    <t>11</t>
  </si>
  <si>
    <t>317234410</t>
  </si>
  <si>
    <t>Vyzdívka mezi nosníky z cihel pálených na MC</t>
  </si>
  <si>
    <t>-522914103</t>
  </si>
  <si>
    <t>"soc.zř. delší kř." 1,40*0,22*0,16*3</t>
  </si>
  <si>
    <t>"soc.zř. kratší kř." 1,30*0,60*0,16+1,30*0,22*0,16*3</t>
  </si>
  <si>
    <t>"soc.zř. kratší kř." 3,50*0,18*0,20*3+0,012</t>
  </si>
  <si>
    <t>12</t>
  </si>
  <si>
    <t>346244381</t>
  </si>
  <si>
    <t>Plentování jednostranné v do 200 mm válcovaných nosníků cihlami</t>
  </si>
  <si>
    <t>-1160263475</t>
  </si>
  <si>
    <t>"soc.zř. delší kř."1,40*0,16*2*3</t>
  </si>
  <si>
    <t>"soc.zř. kratší kř." 1,30*0,16*2*4</t>
  </si>
  <si>
    <t>"soc.zř. kratší kř." 3,50*0,18*2*3+0,012</t>
  </si>
  <si>
    <t>13</t>
  </si>
  <si>
    <t>349231811</t>
  </si>
  <si>
    <t>Přizdívka ostění s ozubem z cihel tl do 150 mm</t>
  </si>
  <si>
    <t>210209061</t>
  </si>
  <si>
    <t>"soc.zř. delší kř." 2,0*0,10*2*(3+2+2+2)</t>
  </si>
  <si>
    <t>"soc.zř. kratší kř." 2,0*0,10*2*(3+1+1+1)</t>
  </si>
  <si>
    <t>"soc.zař., m.č.028" 2,0*0,10*2</t>
  </si>
  <si>
    <t>Úpravy povrchů, podlahy a osazování výplní</t>
  </si>
  <si>
    <t>14</t>
  </si>
  <si>
    <t>611131101</t>
  </si>
  <si>
    <t>Cementový postřik vnitřních stropů nanášený celoplošně ručně</t>
  </si>
  <si>
    <t>1800130888</t>
  </si>
  <si>
    <t>"soc.zař.1.PP" 14,85+8,91+4,11+4,72+3,55+9,51+3,22</t>
  </si>
  <si>
    <t>"soc.zař.1.NP" 6,65+14,96+3,76+2,90+3,23+15,68+3,92</t>
  </si>
  <si>
    <t>"soc.zař.2.NP" 3,55+2,52+16,14+4,13+4,24+16,93+3,37+3,17</t>
  </si>
  <si>
    <t>"soc.zař.3.NP" 7,24+17,23+4,13+17,75+4,55+3,39+3,52+0,07</t>
  </si>
  <si>
    <t>612131101</t>
  </si>
  <si>
    <t>Cementový postřik vnitřních stěn nanášený celoplošně ručně</t>
  </si>
  <si>
    <t>-200849866</t>
  </si>
  <si>
    <t>Stavající zdivo</t>
  </si>
  <si>
    <t>"012" (3,0*2+1,83+2,77)*2*(3,27-1,50)-0,80*0,50*3+(0,90+2*0,50)*(0,70+0,50)</t>
  </si>
  <si>
    <t>"013" (5,10+1,62)*2*(3,27-1,50)-0,80*0,50+(0,90+2*0,50)*0,70</t>
  </si>
  <si>
    <t>"038,039" (5,19+1,58)*2*(3,18-1,50)-0,80*0,50+(0,90+2*0,50)*0,70-1,20*0,90*3+(1,20+0,80)*2*0,45*3</t>
  </si>
  <si>
    <t>"040" (2,83+3,0)*2*(3,18-1,50)-0,80*0,50*2+(0,90+2*0,50)*(0,60+0,40)-1,20*0,90*2+(1,20+0,80)*2*0,45*2</t>
  </si>
  <si>
    <t>"041,042" (1,86+3,0)*2*3,18-0,80*2,0</t>
  </si>
  <si>
    <t>"110" (1,98+3,0)*2*(3,86-1,50)-0,80*0,50*2+(0,90+2*0,55)*(0,54+0,25)</t>
  </si>
  <si>
    <t>"111-112" (2,97*2+3,15+1,75*2+1,98)*2*(3,86-1,50)-0,85*2,15*3+(0,80*2*2,15)*0,50*3-0,80*0,50+(0,90+2*0,55)*0,54</t>
  </si>
  <si>
    <t>"137,138" (1,43+1,59+2,03)*2*(3,87-1,50)-0,80*2,18*2-0,80*2,0+(0,90+2*2,30)*0,55*2</t>
  </si>
  <si>
    <t>"139,140" (2,23+2,97+5,30)*2*(3,87-1,50)-0,80*0,68+(0,90+2*0,68)*0,55-0,80*0,50+(0,90+2*0,50)*0,25-0,90*1,70*3+(0,90+2*1,70)*0,50*3</t>
  </si>
  <si>
    <t>"212,213" (2,03+3,14)*2*(4,23-2,0)-0,80*0,18*2+(0,90+2*0,30)*0,56*2-+(0,90+2*0,07)*0,25</t>
  </si>
  <si>
    <t>"214,15" (3,14+1,92+5,48+2,0)*2*(4,23-2,0)-0,72*2,15*2+(0,9+2*1,65)*0,3*2-0,92*1,65+(1,0+2*1,65)*0,3-0,8*0,18+(0,9+2*0,3)*0,56-1,0*1,0+(1,0+2*1,0)*0,3</t>
  </si>
  <si>
    <t>"236,237" (2,23+3,04+5,57)*2*(4,29-2,0)-0,80*0,18+(0,90+2*0,3)*0,55-+(0,90+2*0,07)*0,25-0,8*1,7*2+(0,8+2*1,7)*0,35*2-1,0*1,0+(1,0+1,0)*2*0,35</t>
  </si>
  <si>
    <t>"238,239" (2,03+1,56+0,15+1,66)*2*(4,29-2,0)-0,80*0,18*2+(0,90+2*0,30)*0,55*2</t>
  </si>
  <si>
    <t>"316" (2,10+3,19)*2*(3,93-2,0)-0,80*0,18+(0,90+2*0,30)*0,56+(0,90+2*0,07)*0,25</t>
  </si>
  <si>
    <t>"317,318" (3,28+3,19+5,68+1,92)*2*(3,93-2,0)-0,72*1,3*2+(0,9+2*1,3)*0,2*2-0,92*1,30+(1,1+2*1,3)*0,2-0,8*0,18+(0,9+2*0,3)*0,4-1,0*1,0+(1,0+2*1,0)*0,30</t>
  </si>
  <si>
    <t>"337,338" (2,37+3,17+5,60)*2*(3,92-2,0)-0,80*0,18+(0,90+2*0,30)*0,55+(0,90+2*0,07)*0,25-0,8*1,3*2+(0,8+2*1,3)*0,35*2-1,0*1,0+(1,0+1,0)*2*0,35</t>
  </si>
  <si>
    <t>"339,340" (2,17+1,56+0,15+1,62)*2*(3,89-2,0)-0,80*0,18*2+(0,90+2*0,30)*0,55*2+0,008</t>
  </si>
  <si>
    <t>Mezisoučet (na stávajícím zdivu)</t>
  </si>
  <si>
    <t>Dozdívky (dle dílu 3)</t>
  </si>
  <si>
    <t>"1.PP soc.zř.  delší kř." (1,83+1,62)*(3,20-1,50)*2-0,80*0,55*2-0,90*0,55*2</t>
  </si>
  <si>
    <t>"1.PP soc.zř.  kratší kř." 1,58*(3,20-1,50)*2*2-0,70*0,55-0,90*0,55*2</t>
  </si>
  <si>
    <t>"1.PP soc.zř. kratší kř." 1,86*3,20-0,90*2,0-1,86*1,50-0,90*0,50</t>
  </si>
  <si>
    <t>"013" 1,62*(3,20-1,50)*2-0,90*0,50*2</t>
  </si>
  <si>
    <t>"1.-3.NP, soc.zř. kratší kř." ((2,03+1,86)*(3,90+4,30+3,90-2,0*3))*2</t>
  </si>
  <si>
    <t>"1.NP, soc.zř.  delší kř." 1,75*(3,90-2,0)*2</t>
  </si>
  <si>
    <t>"2.NP, soc.zř.  delší kř." (2,03+1,92)*(4,25-2,0)*2</t>
  </si>
  <si>
    <t>"2.-3.NP, soc.zř.  delší kř." 1,92*(3,95-2,0)*2</t>
  </si>
  <si>
    <t>"m.č.037" 0,90*2,10</t>
  </si>
  <si>
    <t>"ostění" 6,40*2+0,09</t>
  </si>
  <si>
    <t>Mezisoučet (ytong)</t>
  </si>
  <si>
    <t>Pod obklad (dle dílu 781)</t>
  </si>
  <si>
    <t>633,0</t>
  </si>
  <si>
    <t>16</t>
  </si>
  <si>
    <t>611321141</t>
  </si>
  <si>
    <t>Vápenocementová omítka štuková dvouvrstvá vnitřních stropů rovných nanášená ručně</t>
  </si>
  <si>
    <t>-979691291</t>
  </si>
  <si>
    <t>17</t>
  </si>
  <si>
    <t>612321141</t>
  </si>
  <si>
    <t>Vápenocementová omítka štuková dvouvrstvá vnitřních stěn nanášená ručně</t>
  </si>
  <si>
    <t>647743600</t>
  </si>
  <si>
    <t>609,70+118,90</t>
  </si>
  <si>
    <t>18</t>
  </si>
  <si>
    <t>612321191</t>
  </si>
  <si>
    <t>Příplatek k vápenocementové omítce vnitřních stěn za každých dalších 5 mm tloušťky ručně</t>
  </si>
  <si>
    <t>-1703865396</t>
  </si>
  <si>
    <t>19</t>
  </si>
  <si>
    <t>612331121</t>
  </si>
  <si>
    <t>Cementová omítka hladká jednovrstvá vnitřních stěn nanášená ručně</t>
  </si>
  <si>
    <t>-1740369491</t>
  </si>
  <si>
    <t>"pod obklad" 633,0</t>
  </si>
  <si>
    <t>20</t>
  </si>
  <si>
    <t>612325422</t>
  </si>
  <si>
    <t>Oprava vnitřní vápenocementové štukové omítky stěn v rozsahu plochy do 30%</t>
  </si>
  <si>
    <t>1005448560</t>
  </si>
  <si>
    <t>"0,28" (5,19+2,0+0,90+1,40+1,0)*1,72-0,70*0,50-0,90*0,50-1,20*1,0+(1,20+1,10)*2*0,70+0,037</t>
  </si>
  <si>
    <t>631311134</t>
  </si>
  <si>
    <t>Mazanina tl do 240 mm z betonu prostého bez zvýšených nároků na prostředí tř. C 16/20</t>
  </si>
  <si>
    <t>-865541654</t>
  </si>
  <si>
    <t>"012,013" (14,85+8,91)*0,15</t>
  </si>
  <si>
    <t>"038-042" (3,61+5,20+3,55+9,51+3,22)*0,15+0,072</t>
  </si>
  <si>
    <t>Součet (pdkladní beton)</t>
  </si>
  <si>
    <t>22</t>
  </si>
  <si>
    <t>631319175</t>
  </si>
  <si>
    <t>Příplatek k mazanině tl do 240 mm za stržení povrchu spodní vrstvy před vložením výztuže</t>
  </si>
  <si>
    <t>1278586995</t>
  </si>
  <si>
    <t>23</t>
  </si>
  <si>
    <t>631362021</t>
  </si>
  <si>
    <t>Výztuž mazanin svařovanými sítěmi Kari</t>
  </si>
  <si>
    <t>832177735</t>
  </si>
  <si>
    <t>"100/100/6 mm" 7,40/0,15*4,44*0,001</t>
  </si>
  <si>
    <t>24</t>
  </si>
  <si>
    <t>631311124</t>
  </si>
  <si>
    <t>Mazanina tl do 120 mm z betonu prostého bez zvýšených nároků na prostředí tř. C 16/20</t>
  </si>
  <si>
    <t>422787641</t>
  </si>
  <si>
    <t>"012,013" (14,85+8,91)*0,10</t>
  </si>
  <si>
    <t>"038-042" (3,61+5,20+3,55+9,51+3,22)*0,10+0,015</t>
  </si>
  <si>
    <t xml:space="preserve">Součet </t>
  </si>
  <si>
    <t>25</t>
  </si>
  <si>
    <t>631312141</t>
  </si>
  <si>
    <t>Doplnění rýh v dosavadních mazaninách betonem prostým</t>
  </si>
  <si>
    <t>1725792398</t>
  </si>
  <si>
    <t>"028" 4,0*0,50*(0,10+0,15)</t>
  </si>
  <si>
    <t>Ostatní konstrukce a práce</t>
  </si>
  <si>
    <t>26</t>
  </si>
  <si>
    <t>949101111</t>
  </si>
  <si>
    <t>Lešení pomocné pro objekty pozemních staveb s lešeňovou podlahou v do 1,9 m zatížení do 150 kg/m2</t>
  </si>
  <si>
    <t>510809928</t>
  </si>
  <si>
    <t>"1.PP" 14,85+8,91+10,38+4,11+4,72+3,55+9,51+3,22</t>
  </si>
  <si>
    <t>"1.NP" 6,95+14,96+3,76+2,90+3,23+15,68+3,93</t>
  </si>
  <si>
    <t>"2.NP-3.NP" 50,40*2-0,46</t>
  </si>
  <si>
    <t>27</t>
  </si>
  <si>
    <t>952901111</t>
  </si>
  <si>
    <t>Vyčištění budov bytové a občanské výstavby při výšce podlaží do 4 m</t>
  </si>
  <si>
    <t>627043171</t>
  </si>
  <si>
    <t>28</t>
  </si>
  <si>
    <t>998018003</t>
  </si>
  <si>
    <t>Přesun hmot ruční pro budovy v do 24 m</t>
  </si>
  <si>
    <t>1015475203</t>
  </si>
  <si>
    <t>96</t>
  </si>
  <si>
    <t>Bourání konstrukcí</t>
  </si>
  <si>
    <t>29</t>
  </si>
  <si>
    <t>978059541</t>
  </si>
  <si>
    <t>Odsekání a odebrání obkladů stěn z vnitřních obkládaček plochy přes 1 m2</t>
  </si>
  <si>
    <t>-2049489440</t>
  </si>
  <si>
    <t>"soc zař- kratší kř budovy, 1.-3.NP (ZP)" ((3,16+3,33)+(2,16+3,33)+(5,67+1,92))*2*1,52*3</t>
  </si>
  <si>
    <t>"soc zař delší křídlo budovy 1.-3.NP (ZP)" ((3,20+3,28)+(3,19+2,1)+(5,67+1,92))*2*1,51*3</t>
  </si>
  <si>
    <t>soc zař- kratší kř., 1.PP, m.č. 033+034 (stáv.stav)</t>
  </si>
  <si>
    <t>(0,89+3,55+1,48+0,80+0,70)*2*2,16+(2,83+3,0+1,0+0,40)*2*1,86</t>
  </si>
  <si>
    <t>-(0,80+0,60+1,10)*2,16-(1,10+0,80)*1,86</t>
  </si>
  <si>
    <t>soc zař delší kř., 1.PP, m.č.012+013 (stáv.stav)</t>
  </si>
  <si>
    <t xml:space="preserve"> (1,83*2+1,41+1,50+1,30*2+1,33+1,34+2,77)*1,50-0,70*1,50*4-0,60*1,50*2</t>
  </si>
  <si>
    <t>-1,80*1,50*3+0,70*1,50*2+0,40*1,50*2</t>
  </si>
  <si>
    <t>(1,62*3+2,19+1,88+0,83)*2*1,50-0,60*1,50*4</t>
  </si>
  <si>
    <t>-0,80*1,50+0,70*1,50*2</t>
  </si>
  <si>
    <t>soc zař., m.č.028</t>
  </si>
  <si>
    <t xml:space="preserve"> (2,0+5,19+0,90+1,40)*2*1,61+0,90*1,92*3-0,60*1,61*2-0,90*1,61+0,048</t>
  </si>
  <si>
    <t>30</t>
  </si>
  <si>
    <t>968072455</t>
  </si>
  <si>
    <t>Vybourání kovových dveřních zárubní pl do 2 m2</t>
  </si>
  <si>
    <t>-233159191</t>
  </si>
  <si>
    <t>"1.PP" 0,80*2,0*6+0,70*2,0*2+0,60*2,0*4</t>
  </si>
  <si>
    <t>"1.NP" 0,90*2,0+0,80*2,0*2+0,60*2,0*11</t>
  </si>
  <si>
    <t>"2.NP" 0,90*2,0+0,80*2,0*2+0,60*2,0*11</t>
  </si>
  <si>
    <t>"3.NP" 0,90*2,0+0,80*2,0*2+0,60*2,0*11</t>
  </si>
  <si>
    <t>31</t>
  </si>
  <si>
    <t>962031132</t>
  </si>
  <si>
    <t>Bourání příček z cihel pálených na MVC tl do 100 mm</t>
  </si>
  <si>
    <t>-526300382</t>
  </si>
  <si>
    <t>"soc zař- kratší kř budovy "((3,16+1,66*2+1,17+0,69+2,16)*2,32-0,6*4)*3</t>
  </si>
  <si>
    <t>((1,92*2+1,15)*2,32-(0,6*2+0,8)*1,97)*3</t>
  </si>
  <si>
    <t>"soc zař delší křídlo budovy"((3,28+1,35*2+2,1)*2,14-0,6*4)*3</t>
  </si>
  <si>
    <t>(1,92*2*2,14-0,6*1,97*2)*3</t>
  </si>
  <si>
    <t xml:space="preserve">Mezisoučet  1.-3.NP </t>
  </si>
  <si>
    <t>"st.stav, m.č.012" (1,83+2,77+1,30)*2,35-0,60*2,0*3</t>
  </si>
  <si>
    <t>"st.stav, m.č.013" 1,62*2,35*2-0,60*2,0*2</t>
  </si>
  <si>
    <t>"st.stav, m.č.033" 1,58*2,35-0,60*2,0</t>
  </si>
  <si>
    <t>"st.stav, m.č.034" 1,0*2,35+0,033</t>
  </si>
  <si>
    <t>Mezisoučet 1.PP</t>
  </si>
  <si>
    <t>32</t>
  </si>
  <si>
    <t>974031666</t>
  </si>
  <si>
    <t>Vysekání rýh ve zdivu cihelném pro vtahování nosníků hl do 150 mm v do 250 mm</t>
  </si>
  <si>
    <t>700902829</t>
  </si>
  <si>
    <t>"soc.zř. delší kř."1,30*5+1,40*3*3</t>
  </si>
  <si>
    <t>"soc.zř. kratší kř." 1,30*5+1,30*3*3</t>
  </si>
  <si>
    <t>"soc.zř. kratší kř." 3,50*2*3</t>
  </si>
  <si>
    <t>33</t>
  </si>
  <si>
    <t>973031325</t>
  </si>
  <si>
    <t>Vysekání kapes ve zdivu cihelném na MV nebo MVC pl do 0,10 m2 hl do 300 mm</t>
  </si>
  <si>
    <t>371124750</t>
  </si>
  <si>
    <t>"I 180" 3</t>
  </si>
  <si>
    <t>34</t>
  </si>
  <si>
    <t>973031324</t>
  </si>
  <si>
    <t>Vysekání kapes ve zdivu cihelném na MV nebo MVC pl do 0,10 m2 hl do 150 mm</t>
  </si>
  <si>
    <t>866204908</t>
  </si>
  <si>
    <t>"překlady" 4</t>
  </si>
  <si>
    <t>35</t>
  </si>
  <si>
    <t>962032231</t>
  </si>
  <si>
    <t>Bourání zdiva z cihel pálených nebo vápenopískových na MV nebo MVC přes 1 m3</t>
  </si>
  <si>
    <t>994206176</t>
  </si>
  <si>
    <t>"m.č.139,237,337" (2,97+3,04+3,17)*0,35*3,20+0,018</t>
  </si>
  <si>
    <t>36</t>
  </si>
  <si>
    <t>971033681</t>
  </si>
  <si>
    <t>Vybourání otvorů ve zdivu cihelném pl do 4 m2 na MVC nebo MV tl do 900 mm</t>
  </si>
  <si>
    <t>-1401168391</t>
  </si>
  <si>
    <t>"m.č.041" 1,0*2,05*0,80</t>
  </si>
  <si>
    <t>"m.č.212" 1,0*2,05*0,66+0,007</t>
  </si>
  <si>
    <t>37</t>
  </si>
  <si>
    <t>971033651</t>
  </si>
  <si>
    <t>Vybourání otvorů ve zdivu cihelném pl do 4 m2 na MVC nebo MV tl do 600 mm</t>
  </si>
  <si>
    <t>1101628679</t>
  </si>
  <si>
    <t>"m.č.138238,339" 0,60*2,07*0,35*2</t>
  </si>
  <si>
    <t>"m.č.111" 1,0*3,0*0,35+0,081</t>
  </si>
  <si>
    <t>38</t>
  </si>
  <si>
    <t>971033641</t>
  </si>
  <si>
    <t>Vybourání otvorů ve zdivu cihelném pl do 4 m2 na MVC nebo MV tl do 300 mm</t>
  </si>
  <si>
    <t>-683790569</t>
  </si>
  <si>
    <t>"m.č.214,317" 1,0*3,0*(0,30+0,30)</t>
  </si>
  <si>
    <t>39</t>
  </si>
  <si>
    <t>967031132</t>
  </si>
  <si>
    <t>Přisekání rovných ostění v cihelném zdivu na MV nebo MVC</t>
  </si>
  <si>
    <t>-182375853</t>
  </si>
  <si>
    <t>"m.č.139,237,337" 0,35*3,20*2*3</t>
  </si>
  <si>
    <t>"m.č.041" 2,05*0,80*2</t>
  </si>
  <si>
    <t>"m.č.212" 2,05*0,66*2</t>
  </si>
  <si>
    <t>"m.č.138,238,339" 2,07*0,35*2*3</t>
  </si>
  <si>
    <t>"m.č.111" 3,0*0,35*2</t>
  </si>
  <si>
    <t>"m.č.214,317" 3,0*(0,30+0,30)*2+0,047</t>
  </si>
  <si>
    <t>40</t>
  </si>
  <si>
    <t>967031732</t>
  </si>
  <si>
    <t>Přisekání plošné zdiva z cihel pálených na MV nebo MVC tl do 100 mm</t>
  </si>
  <si>
    <t>750580012</t>
  </si>
  <si>
    <t>"rozšíření pro obložkovou zárubeň, m.č.012,013" 2,05*0,30*2*2+2,05*0,50*2-0,01</t>
  </si>
  <si>
    <t>41</t>
  </si>
  <si>
    <t>978013191</t>
  </si>
  <si>
    <t>Otlučení (osekání) vnitřní vápenné nebo vápenocementové omítky stěn v rozsahu do 100 %</t>
  </si>
  <si>
    <t>1911473339</t>
  </si>
  <si>
    <t>"012" (3,0*2+1,83+2,77)*(3,27-1,50)-0,80*0,50*3+(0,90+2*0,50)*(0,70+0,50)</t>
  </si>
  <si>
    <t>"110" (1,98+3,15)*2*(3,86-1,50)-0,80*0,50*2+(0,90+2*0,55)*0,25</t>
  </si>
  <si>
    <t>"111-112" (2,97*2+3,0+1,75*2+1,98)*2*(3,86-1,50)-0,85*2,15*3+(0,80*2*2,15)*0,50*3-0,80*0,50+(0,90+2*0,55)*0,54</t>
  </si>
  <si>
    <t>"212,213" (2,03+3,14)*2*(4,23-1,50)-0,80*0,68*2+(0,90+2*0,80)*0,56*2-0,80*0,50+(0,90+2*0,57)*0,25</t>
  </si>
  <si>
    <t>"214,215" (3,14+1,92+5,48+2,0)*2*(4,23-1,50)-0,72*2,15*2+(0,90+2*2,15)*0,30*2-0,92*2,15+(1,0+2*2,15)*0,30-0,80*0,50-0,80*0,68+(0,90+2*0,80)*0,56</t>
  </si>
  <si>
    <t>"236,237" (2,23+3,04+5,57)*2*(4,29-1,50)-0,80*0,68+(0,90+2*0,80)*0,55-0,80*0,50+(0,90+2*0,57)*0,25-0,8*2,2*2+(0,8+2*2,2)*0,35*2-1,0*1,0+(1,0+1,0)*0,35</t>
  </si>
  <si>
    <t>"238,239" (2,03+1,56+0,15+1,66)*2*(4,29-1,50)-0,80*0,68*2+(0,90+2*0,80)*0,55*2-0,80*0,50</t>
  </si>
  <si>
    <t>"316" (2,10+3,19)*2*(3,93-1,50)-0,80*0,68+(0,90+2*0,80)*0,56-0,80*0,50+(0,90+2*0,57)*0,25</t>
  </si>
  <si>
    <t>"317,318" (3,44+1,92+5,68+2,18)*2*(3,93-1,50)-0,72*1,0*2+(0,90+2*1,0)*0,20*2-0,80*0,50-0,80*0,68+(0,90+2*0,80)*0,40</t>
  </si>
  <si>
    <t>"337,338" (2,37+3,17+5,60)*2*(3,92-1,50)-0,80*0,68+(0,90+2*0,80)*0,55-0,80*0,50+(0,90+2*0,57)*0,25-0,8*1,7*2+(0,8+2*1,7)*0,35*2-1,0*1,0+(1,0+1,0)*0,35</t>
  </si>
  <si>
    <t>"339,340" (2,17+1,56+0,15+1,62)*2*(3,89-1,50)-0,80*0,68*2+(0,90+2*0,80)*0,55*2-0,80*0,50+0,043</t>
  </si>
  <si>
    <t>42</t>
  </si>
  <si>
    <t>978011191</t>
  </si>
  <si>
    <t>Otlučení (osekání) vnitřní vápenné nebo vápenocementové omítky stropů v rozsahu do 100 %</t>
  </si>
  <si>
    <t>1110778678</t>
  </si>
  <si>
    <t>"soc.zař.1.NP" 6,95+14,96+3,76+2,90+3,23+15,68+3,92</t>
  </si>
  <si>
    <t>43</t>
  </si>
  <si>
    <t>978013141</t>
  </si>
  <si>
    <t>Otlučení (osekání) vnitřní vápenné nebo vápenocementové omítky stěn v rozsahu do 30 %</t>
  </si>
  <si>
    <t>-1027214693</t>
  </si>
  <si>
    <t>44</t>
  </si>
  <si>
    <t>965081213</t>
  </si>
  <si>
    <t>Bourání podlah z dlaždic keramických nebo xylolitových tl do 10 mm plochy přes 1 m2</t>
  </si>
  <si>
    <t>6173346</t>
  </si>
  <si>
    <t>"st.stav m.č.012,013" 15,28+8,52</t>
  </si>
  <si>
    <t>"st.stav m.č.028" 10,38</t>
  </si>
  <si>
    <t>"st.stav m.č.033-035" 8,20+8,49+5,58</t>
  </si>
  <si>
    <t>"soc zař- kratší kř budovy (ZP)"((3,16*3,33)+(2,16*3,33)+(5,67*1,92))*3</t>
  </si>
  <si>
    <t>"soc zař delší křídlo budovy (ZP)" ((3,20*3,28)+(3,19*2,1)+(5,67*1,92))*3</t>
  </si>
  <si>
    <t>45</t>
  </si>
  <si>
    <t>965045113</t>
  </si>
  <si>
    <t>Bourání potěrů cementových nebo pískocementových tl do 50 mm pl přes 4 m2</t>
  </si>
  <si>
    <t>603484107</t>
  </si>
  <si>
    <t>46</t>
  </si>
  <si>
    <t>965042141</t>
  </si>
  <si>
    <t>Bourání podkladů pod dlažby nebo mazanin betonových nebo z litého asfaltu tl do 100 mm pl přes 4 m2</t>
  </si>
  <si>
    <t>370004061</t>
  </si>
  <si>
    <t>Techn.zpráva - vod.konstr.</t>
  </si>
  <si>
    <t>"st.stav m.č.012,013" (15,28+8,52)*0,10</t>
  </si>
  <si>
    <t>"st.stav m.č.033-035" (8,20+8,49+5,58)*0,10+0,093</t>
  </si>
  <si>
    <t>47</t>
  </si>
  <si>
    <t>965042241</t>
  </si>
  <si>
    <t>Bourání podkladů pod dlažby nebo mazanin betonových nebo z litého asfaltu tl přes 100 mm pl pře 4 m2</t>
  </si>
  <si>
    <t>1702751569</t>
  </si>
  <si>
    <t>"st.stav m.č.012,013" (15,28+8,52)*0,15</t>
  </si>
  <si>
    <t>"st.stav m.č.033-035" (8,20+8,49+5,58)*0,15+0,089</t>
  </si>
  <si>
    <t>48</t>
  </si>
  <si>
    <t>965049112</t>
  </si>
  <si>
    <t>Příplatek k bourání betonových mazanin za bourání mazanin se svařovanou sítí tl přes 100 mm</t>
  </si>
  <si>
    <t>742988356</t>
  </si>
  <si>
    <t>49</t>
  </si>
  <si>
    <t>975022241</t>
  </si>
  <si>
    <t>Podchycení nadzákladového zdiva tl do 450 mm dřevěnou výztuhou v do 3 m dl podchycení do 3 m</t>
  </si>
  <si>
    <t>-1824647732</t>
  </si>
  <si>
    <t>"m.č.139,237,337" 3,0*3</t>
  </si>
  <si>
    <t>50</t>
  </si>
  <si>
    <t>997013214</t>
  </si>
  <si>
    <t>Vnitrostaveništní doprava suti a vybouraných hmot pro budovy v do 15 m ručně</t>
  </si>
  <si>
    <t>746396523</t>
  </si>
  <si>
    <t>51</t>
  </si>
  <si>
    <t>997013511</t>
  </si>
  <si>
    <t>Odvoz suti a vybouraných hmot z meziskládky na skládku do 1 km s naložením a se složením</t>
  </si>
  <si>
    <t>-278078582</t>
  </si>
  <si>
    <t>52</t>
  </si>
  <si>
    <t>997013509</t>
  </si>
  <si>
    <t>Příplatek k odvozu suti a vybouraných hmot na skládku ZKD 1 km přes 1 km (10x)</t>
  </si>
  <si>
    <t>-1947374262</t>
  </si>
  <si>
    <t>192,177*10 'Přepočtené koeficientem množství</t>
  </si>
  <si>
    <t>53</t>
  </si>
  <si>
    <t>997013603</t>
  </si>
  <si>
    <t>Poplatek za uložení na skládce (skládkovné) stavebního odpadu cihelného kód odpadu 17 01 02</t>
  </si>
  <si>
    <t>-758841026</t>
  </si>
  <si>
    <t>54</t>
  </si>
  <si>
    <t>997013631</t>
  </si>
  <si>
    <t>Poplatek za uložení na skládce (skládkovné) stavebního odpadu směsného kód odpadu 17 09 04</t>
  </si>
  <si>
    <t>-612083925</t>
  </si>
  <si>
    <t>PSV</t>
  </si>
  <si>
    <t>Práce a dodávky PSV</t>
  </si>
  <si>
    <t>711</t>
  </si>
  <si>
    <t>Izolace proti vodě, vlhkosti a plynům</t>
  </si>
  <si>
    <t>55</t>
  </si>
  <si>
    <t>711111001</t>
  </si>
  <si>
    <t>Provedení izolace proti zemní vlhkosti vodorovné za studena nátěrem penetračním</t>
  </si>
  <si>
    <t>-618018604</t>
  </si>
  <si>
    <t>"012,013" 14,85+8,91</t>
  </si>
  <si>
    <t>"038-042" 3,61+5,20+3,55+9,51+3,22</t>
  </si>
  <si>
    <t>48,85*0,20+0,08</t>
  </si>
  <si>
    <t>56</t>
  </si>
  <si>
    <t>M</t>
  </si>
  <si>
    <t>11163150</t>
  </si>
  <si>
    <t>lak penetrační asfaltový</t>
  </si>
  <si>
    <t>-60758911</t>
  </si>
  <si>
    <t>P</t>
  </si>
  <si>
    <t>Poznámka k položce:
Spotřeba 0,3-0,4kg/m2</t>
  </si>
  <si>
    <t>58,70*0,0003</t>
  </si>
  <si>
    <t>57</t>
  </si>
  <si>
    <t>711141559</t>
  </si>
  <si>
    <t>Provedení izolace proti zemní vlhkosti pásy přitavením vodorovné NAIP</t>
  </si>
  <si>
    <t>-262991046</t>
  </si>
  <si>
    <t>58,70*2</t>
  </si>
  <si>
    <t>58</t>
  </si>
  <si>
    <t>62833158</t>
  </si>
  <si>
    <t>pás asfaltový natavitelný oxidovaný tl 4mm typu G200 S40 s vložkou ze skleněné tkaniny, s jemnozrnným minerálním posypem</t>
  </si>
  <si>
    <t>1213619372</t>
  </si>
  <si>
    <t>117,40*1,15-0,01</t>
  </si>
  <si>
    <t>59</t>
  </si>
  <si>
    <t>711493112</t>
  </si>
  <si>
    <t>Izolace proti podpovrchové a tlakové vodě vodorovná těsnicí stěrkou jednosložkovou na bázi cementu</t>
  </si>
  <si>
    <t>-400347243</t>
  </si>
  <si>
    <t>"028" 1,0*0,90</t>
  </si>
  <si>
    <t>"038" 1,58*0,50+1,13*0,65+0,70*0,10+0,005</t>
  </si>
  <si>
    <t>60</t>
  </si>
  <si>
    <t>711493122</t>
  </si>
  <si>
    <t>Izolace proti podpovrchové a tlakové vodě svislá těsnicí stěrkou jednosložkovou na bázi cementu</t>
  </si>
  <si>
    <t>1380482482</t>
  </si>
  <si>
    <t>(0,90+2*1,0)*2,0</t>
  </si>
  <si>
    <t>(1,25+1,58)*2*2,0-0,70*1,90+0,01</t>
  </si>
  <si>
    <t>61</t>
  </si>
  <si>
    <t>711199102</t>
  </si>
  <si>
    <t>Provedení těsnícího koutu pro vnější nebo vnitřní roh spáry podlaha - stěna</t>
  </si>
  <si>
    <t>-1682818944</t>
  </si>
  <si>
    <t>(0,90+1,0)*2+2,0*2</t>
  </si>
  <si>
    <t>(1,25+1,58)*2+2,0*8-0,06</t>
  </si>
  <si>
    <t>62</t>
  </si>
  <si>
    <t>28355021</t>
  </si>
  <si>
    <t>páska pružná těsnící hydroizolační š do 100mm</t>
  </si>
  <si>
    <t>-794138640</t>
  </si>
  <si>
    <t>29,40*1,05+0,13</t>
  </si>
  <si>
    <t>63</t>
  </si>
  <si>
    <t>998711201</t>
  </si>
  <si>
    <t>Přesun hmot procentní pro izolace proti vodě, vlhkosti a plynům v objektech v do 6 m</t>
  </si>
  <si>
    <t>%</t>
  </si>
  <si>
    <t>-1734201017</t>
  </si>
  <si>
    <t>763</t>
  </si>
  <si>
    <t>Konstrukce suché výstavby</t>
  </si>
  <si>
    <t>64</t>
  </si>
  <si>
    <t>763411116</t>
  </si>
  <si>
    <t>-1437323579</t>
  </si>
  <si>
    <t>65</t>
  </si>
  <si>
    <t>763411126</t>
  </si>
  <si>
    <t>-1083868154</t>
  </si>
  <si>
    <t>66</t>
  </si>
  <si>
    <t>998763403</t>
  </si>
  <si>
    <t>Přesun hmot procentní pro konstrukce  z desek v objektech z  do 24 m</t>
  </si>
  <si>
    <t>294763754</t>
  </si>
  <si>
    <t>766</t>
  </si>
  <si>
    <t>Konstrukce truhlářské</t>
  </si>
  <si>
    <t>67</t>
  </si>
  <si>
    <t>766682111</t>
  </si>
  <si>
    <t>Montáž zárubní obložkových pro dveře jednokřídlové tl stěny do 170 mm</t>
  </si>
  <si>
    <t>-1485957079</t>
  </si>
  <si>
    <t>2+11</t>
  </si>
  <si>
    <t>68</t>
  </si>
  <si>
    <t>611822621</t>
  </si>
  <si>
    <t>Zárubeň obložková pro dveře 1křídlé 600,700,800,900x1970mm tl 60-170mmCPL laminát</t>
  </si>
  <si>
    <t>-1114204518</t>
  </si>
  <si>
    <t>69</t>
  </si>
  <si>
    <t>6118226212</t>
  </si>
  <si>
    <t>Atyp. zárubeň obložková pro dveře 1křídlé 800/2180 mm (13/T)</t>
  </si>
  <si>
    <t>1649791100</t>
  </si>
  <si>
    <t>70</t>
  </si>
  <si>
    <t>766660171</t>
  </si>
  <si>
    <t>Montáž dveřních křídel otvíravých jednokřídlových š do 0,8 m do obložkové zárubně</t>
  </si>
  <si>
    <t>-1761429857</t>
  </si>
  <si>
    <t>71</t>
  </si>
  <si>
    <t>611620741</t>
  </si>
  <si>
    <t>Dveře jednokřídlé (model 10)  elegant konfort CPL laminát plné 600-900x1970 mm vč. kování</t>
  </si>
  <si>
    <t>-1306888837</t>
  </si>
  <si>
    <t>72</t>
  </si>
  <si>
    <t>611/766-01</t>
  </si>
  <si>
    <t>Vnitřní dřevěné dveře kazetové plné, provedení dle stávajících dveří vč. nerez kování a zámku FAB</t>
  </si>
  <si>
    <t>1158424184</t>
  </si>
  <si>
    <t>73</t>
  </si>
  <si>
    <t>766695212</t>
  </si>
  <si>
    <t>Montáž truhlářských prahů dveří jednokřídlových šířky do 10 cm</t>
  </si>
  <si>
    <t>1827583404</t>
  </si>
  <si>
    <t>74</t>
  </si>
  <si>
    <t>61187136</t>
  </si>
  <si>
    <t>práh dveřní dřevěný dubový tl 20mm dl 720mm š 100mm</t>
  </si>
  <si>
    <t>2146818166</t>
  </si>
  <si>
    <t>75</t>
  </si>
  <si>
    <t>61187156</t>
  </si>
  <si>
    <t>práh dveřní dřevěný dubový tl 20mm dl 820mm š 100mm</t>
  </si>
  <si>
    <t>-1783651430</t>
  </si>
  <si>
    <t>76</t>
  </si>
  <si>
    <t>766-02</t>
  </si>
  <si>
    <t>Dodávka a montáž kuchyňské linky - provedení dle v.č.12, pol.č.3/T</t>
  </si>
  <si>
    <t>ks</t>
  </si>
  <si>
    <t>1162372928</t>
  </si>
  <si>
    <t>77</t>
  </si>
  <si>
    <t>766-06</t>
  </si>
  <si>
    <t>Dodávka a montáž kuchyňské linky - provedení dle v.č.12, pol.č.11/T</t>
  </si>
  <si>
    <t>884861316</t>
  </si>
  <si>
    <t>78</t>
  </si>
  <si>
    <t>766-07</t>
  </si>
  <si>
    <t>Dodávka a montáž kuchyňské linky - provedení dle v.č.12, pol.č.19/T</t>
  </si>
  <si>
    <t>1944567584</t>
  </si>
  <si>
    <t>79</t>
  </si>
  <si>
    <t>766-08</t>
  </si>
  <si>
    <t>Dodávka a montáž kuchyňské linky - provedení dle v.č.12, pol.č.23/T</t>
  </si>
  <si>
    <t>-1590028653</t>
  </si>
  <si>
    <t>80</t>
  </si>
  <si>
    <t>998766203</t>
  </si>
  <si>
    <t>Přesun hmot procentní pro konstrukce truhlářské v objektech v do 24 m</t>
  </si>
  <si>
    <t>203158285</t>
  </si>
  <si>
    <t>771</t>
  </si>
  <si>
    <t>Podlahy z dlaždic</t>
  </si>
  <si>
    <t>81</t>
  </si>
  <si>
    <t>771574112</t>
  </si>
  <si>
    <t>Montáž podlah keramických hladkých lepených flexibilním lepidlem do 12 ks/ m2</t>
  </si>
  <si>
    <t>-789223478</t>
  </si>
  <si>
    <t>"1.PP" 14,85+8,91+10,38+3,61+5,20+3,55+9,51+3,22+11,86</t>
  </si>
  <si>
    <t>"1.NP" 6,95+14,96+3,76+2,90+3,23+15,68+3,92</t>
  </si>
  <si>
    <t>"2.NP" 3,55+2,52+16,14+4,13+4,24+16,93+3,37+3,17</t>
  </si>
  <si>
    <t>"3.NP" 7,24+17,23+4,13+17,75+4,55+3,39+3,52+0,05</t>
  </si>
  <si>
    <t>82</t>
  </si>
  <si>
    <t>59761434</t>
  </si>
  <si>
    <t>dlažba keramická slinutá hladká do interiéru i exteriéru R9, R10 přes 9 do 12ks/m2</t>
  </si>
  <si>
    <t>-1849264562</t>
  </si>
  <si>
    <t>234,40*1,075+0,02</t>
  </si>
  <si>
    <t>83</t>
  </si>
  <si>
    <t>771474112</t>
  </si>
  <si>
    <t>Montáž soklů z dlaždic keramických rovných flexibilní lepidlo v do 90 mm</t>
  </si>
  <si>
    <t>2019003220</t>
  </si>
  <si>
    <t>"042" (1,35+1,86)*2-0,80+0,08</t>
  </si>
  <si>
    <t>84</t>
  </si>
  <si>
    <t>59761416</t>
  </si>
  <si>
    <t>sokl-dlažba keramická slinutá hladká do interiéru i exteriéru 300x80mm</t>
  </si>
  <si>
    <t>-1297329572</t>
  </si>
  <si>
    <t>5,70/0,30*1,05+0,05</t>
  </si>
  <si>
    <t>85</t>
  </si>
  <si>
    <t>998771203</t>
  </si>
  <si>
    <t>Přesun hmot procentní pro podlahy z dlaždic v objektech v do 24 m</t>
  </si>
  <si>
    <t>-1784454581</t>
  </si>
  <si>
    <t>781</t>
  </si>
  <si>
    <t>Dokončovací práce - obklady keramické</t>
  </si>
  <si>
    <t>86</t>
  </si>
  <si>
    <t>781121011</t>
  </si>
  <si>
    <t>Nátěr penetrační na stěnu</t>
  </si>
  <si>
    <t>-1386294040</t>
  </si>
  <si>
    <t>"012" (1,41+1,49+1,83*2+2,77+3,0)*2*1,50-0,80*1,50*2-0,90*1,50*3+1,50*0,40*2+1,50*0,75*2</t>
  </si>
  <si>
    <t>"013" (1,65+3,35+1,62*2)*2*1,50-0,90*1,50*3+1,50*0,75*2</t>
  </si>
  <si>
    <t>"028" (5,19+2,0+1,40+0,90+1,0)*2*1,50+(0,90+2*1,0)*0,50-0,80*1,50*2-0,90*1,50+0,80*0,30*2</t>
  </si>
  <si>
    <t>"038" (1,15+1,58)*2*2,0+(1,20+1,58)*2*1,50-0,70*(2,0+1,5)+2,0*0,10*2-0,90*1,50</t>
  </si>
  <si>
    <t>"039" (3,29+1,58)*2*1,50-0,90*1,50+(0,90+2*0,70)*0,20</t>
  </si>
  <si>
    <t>"040"  (2,83+3,0+0,40+0,60)*2*1,50-0,90*1,50*2+(0,90+2*0,70)*0,20*2</t>
  </si>
  <si>
    <t>"041" (1,86+1,52)*2*1,50-0,90*1,50*2+1,50*0,10*2+1,50*0,70*2</t>
  </si>
  <si>
    <t>"110"(1,98+3,15)*2*2,0-0,9*2,0*2+2,0*0,54*2+2,0*0,25*2</t>
  </si>
  <si>
    <t>"111"(3,15+1,75+2,97*2)*2*2,0-0,90*2,0-1,0*2,0*2+0,35*2,0*2-0,72*1,20*2+(0,72+1,20*2)*0,45*2-0,92*1,20+(0,92+1,20*2)*0,45</t>
  </si>
  <si>
    <t>"112"(2,18+0,54+1,75)*2*2,0-0,90*2,0</t>
  </si>
  <si>
    <t>"137"(1,43+2,03+0,55)*2*2,0-0,8*2,0</t>
  </si>
  <si>
    <t>"138"(1,59+2,03+0,55)*2*2,0-0,8*2,0*2</t>
  </si>
  <si>
    <t>"139"(5,28+2,97+0,25)*2*2,0-0,8*2,0-0,9*1,20*2+(0,90+2*1,20)*0,50*2</t>
  </si>
  <si>
    <t>-(0,9*1,2*2)+(2,0*0,30)*4</t>
  </si>
  <si>
    <t>"140"(1,76+2,23+0,55)*2*2,0-(0,8*2,0)</t>
  </si>
  <si>
    <t xml:space="preserve">Mezisoučet 1.NP </t>
  </si>
  <si>
    <t>"212"(2,03+0,56+1,75)*2*2,0-(0,8*2,0)</t>
  </si>
  <si>
    <t>"213"(2,03+0,54+0,25+1,24)*2*2,0-0,8*2,0*2</t>
  </si>
  <si>
    <t>"214"(3,10*2+3,14+1,92+0,30+1,90)*2*2,0-0,8*2,0-1,0*2,0*2-0,72*1,20*2-0,92*1,20+(0,72+2*1,20)*0,45*2+(0,92+2*1,20)*0,45</t>
  </si>
  <si>
    <t>"215"(2,15+0,56+1,92)*2*2,0-0,8*2,0</t>
  </si>
  <si>
    <t>"236"(1,9+2,23+0,55)*2*2,0-0,8*2,0</t>
  </si>
  <si>
    <t>"238"(1,66+2,03+0,55)*2*2,0-0,8*2,0*2</t>
  </si>
  <si>
    <t>"237"(5,57+3,04+0,25)*2*2,0-0,8*1,97-0,8*1,2*2+(0,8+2*1,2)*0,45*2</t>
  </si>
  <si>
    <t>"239"(1,56+2,03+0,55)*2*2,0-0,8*2,0</t>
  </si>
  <si>
    <t xml:space="preserve">Mezisoučet 2.NP </t>
  </si>
  <si>
    <t>"316"(2,10+3,19+0,40+0,25)*2*2,0-0,8*2,0*2</t>
  </si>
  <si>
    <t>"317"(3,275*2+3,19+1,92+0,30)*2*2,0-0,8*2,0-1,0*2,0*2-0,72*1,20*2+(0,72+2*1,20)*0,30-0,92*1,20+(0,92+2*1,20)*0,30</t>
  </si>
  <si>
    <t>"318"(2,15+0,40+1,92)*2*2,0-0,8*2,0</t>
  </si>
  <si>
    <t>"338"(1,92+2,37+0,40)*2*2,0-0,8*2,0</t>
  </si>
  <si>
    <t>"339"(1,56+2,17+0,40)*2*2,0-0,8*2,0*2</t>
  </si>
  <si>
    <t>"337"(5,60+3,17+0,25)*2*2,0-0,8*2,0-0,80*1,20*2+(0,80+2*1,20)*0,30</t>
  </si>
  <si>
    <t>"340"(1,62+2,17+0,40)*2*2,0-0,8*2,0</t>
  </si>
  <si>
    <t xml:space="preserve">Mezisoučet 3.Np </t>
  </si>
  <si>
    <t>0,026</t>
  </si>
  <si>
    <t>87</t>
  </si>
  <si>
    <t>781474113</t>
  </si>
  <si>
    <t>Montáž obkladů vnitřních keramických hladkých do 19 ks/m2 lepených flexibilním lepidlem</t>
  </si>
  <si>
    <t>-1815147355</t>
  </si>
  <si>
    <t>88</t>
  </si>
  <si>
    <t>59761071</t>
  </si>
  <si>
    <t>obklad keramický hladký přes 12 do 19ks/m2</t>
  </si>
  <si>
    <t>-1926870396</t>
  </si>
  <si>
    <t>633*1,075+0,525</t>
  </si>
  <si>
    <t>89</t>
  </si>
  <si>
    <t>781494511</t>
  </si>
  <si>
    <t>Plastové profily ukončovací lepené flexibilním lepidlem</t>
  </si>
  <si>
    <t>-1116514805</t>
  </si>
  <si>
    <t>"012,013" 1,50*7</t>
  </si>
  <si>
    <t>"037-0,41" 2,0*3+1,50*7+(0,90*2*0,70)*3</t>
  </si>
  <si>
    <t>"110-112" 2,0*10+(0,72+2*1,20)*2+(0,92+2*1,20)</t>
  </si>
  <si>
    <t>"137-140" 2,0*7+(0,90+2*1,20)*2</t>
  </si>
  <si>
    <t>"212-215" 2,0*10+(0,72+2*1,20)*2+(0,92+2*1,20)</t>
  </si>
  <si>
    <t>"236-239" 2,0*7+(0,80+2*1,20)*2</t>
  </si>
  <si>
    <t>"316-318" 2,0*10+(0,82+2*1,20)*2+(0,92+2*1,20)</t>
  </si>
  <si>
    <t>"337-340" 2,0*2*6+(0,80+2*1,20)*2</t>
  </si>
  <si>
    <t>0,94</t>
  </si>
  <si>
    <t>90</t>
  </si>
  <si>
    <t>998781203</t>
  </si>
  <si>
    <t>Přesun hmot procentní pro obklady keramické v objektech v do 24 m</t>
  </si>
  <si>
    <t>-1470376700</t>
  </si>
  <si>
    <t>784</t>
  </si>
  <si>
    <t>Dokončovací práce - malby a tapety</t>
  </si>
  <si>
    <t>91</t>
  </si>
  <si>
    <t>784121001</t>
  </si>
  <si>
    <t>Oškrabání malby v mísnostech výšky do 3,80 m</t>
  </si>
  <si>
    <t>-285611350</t>
  </si>
  <si>
    <t>"dle dílu 6, pol. 20+strop"19,30+10,40</t>
  </si>
  <si>
    <t>92</t>
  </si>
  <si>
    <t>784181121</t>
  </si>
  <si>
    <t>Hloubková jednonásobná penetrace podkladu v místnostech výšky do 3,80 m</t>
  </si>
  <si>
    <t>-1922091804</t>
  </si>
  <si>
    <t>"dle dílu 6, pol. 16, 17"  211,90+728,60</t>
  </si>
  <si>
    <t>93</t>
  </si>
  <si>
    <t>784221111</t>
  </si>
  <si>
    <t>Dvojnásobné bílé malby ze směsí za sucha středně otěruvzdorných v místnostech do 3,80 m</t>
  </si>
  <si>
    <t>1670769309</t>
  </si>
  <si>
    <t>01-2 - Technika prostředí staveb - 1.et.</t>
  </si>
  <si>
    <t xml:space="preserve">    799 - Samostatné rozpočty PSV</t>
  </si>
  <si>
    <t>799</t>
  </si>
  <si>
    <t>Samostatné rozpočty PSV</t>
  </si>
  <si>
    <t>799-01a</t>
  </si>
  <si>
    <t>Sam. rozp. - Zdravotechnika, WC 1.PP - 3.NP</t>
  </si>
  <si>
    <t>kpl</t>
  </si>
  <si>
    <t>-925852883</t>
  </si>
  <si>
    <t>799-01b</t>
  </si>
  <si>
    <t>Př. cena - Oprava svodné kanalizace v délce cca 7 m</t>
  </si>
  <si>
    <t>-151704839</t>
  </si>
  <si>
    <t>799-02</t>
  </si>
  <si>
    <t>Sam. rozp. - Ústřední topení, WC 1.PP - 3.NP</t>
  </si>
  <si>
    <t>66921680</t>
  </si>
  <si>
    <t>799-03</t>
  </si>
  <si>
    <t>Sam. rozp. - Vzduchotechnika, WC 1.PP - 3.NP</t>
  </si>
  <si>
    <t>1905561766</t>
  </si>
  <si>
    <t>799-04</t>
  </si>
  <si>
    <t>Sam. rozp. - Elektroinstalace, WC 1.PP - 3.NP</t>
  </si>
  <si>
    <t>-1679104786</t>
  </si>
  <si>
    <t>01-3 - Vedlejší a ostatní nákladsy st. - 1.etapa</t>
  </si>
  <si>
    <t>VaO - Vedlejší a ostatní náklady stavby</t>
  </si>
  <si>
    <t xml:space="preserve">    F - Vedlejší náklady stavby</t>
  </si>
  <si>
    <t xml:space="preserve">    O - Ostatní náklady stavby</t>
  </si>
  <si>
    <t>VaO</t>
  </si>
  <si>
    <t>Vedlejší a ostatní náklady stavby</t>
  </si>
  <si>
    <t>F</t>
  </si>
  <si>
    <t>Vedlejší náklady stavby</t>
  </si>
  <si>
    <t>032002000</t>
  </si>
  <si>
    <t>Zařízení staveniště</t>
  </si>
  <si>
    <t>1024</t>
  </si>
  <si>
    <t>464312758</t>
  </si>
  <si>
    <t xml:space="preserve">(VP 800-0, příloha 03 - Zařízení staveniště) </t>
  </si>
  <si>
    <t>čl. 031-035 - Vybudování a údržba ZS vč. jeho  likvidace po dokončení stavby.</t>
  </si>
  <si>
    <t xml:space="preserve"> Zabezpečení staveniště vč. připojení na inž.sítě a  průběžného čištění dotčených komunikací a manipulačních ploch.</t>
  </si>
  <si>
    <t>O</t>
  </si>
  <si>
    <t>Ostatní náklady stavby</t>
  </si>
  <si>
    <t>045002000</t>
  </si>
  <si>
    <t>Kompletační a koordinační činnost</t>
  </si>
  <si>
    <t>262144</t>
  </si>
  <si>
    <t>-1770325905</t>
  </si>
  <si>
    <t xml:space="preserve"> (VP 800-0, příloha 4, Inženýrská činnost)</t>
  </si>
  <si>
    <t xml:space="preserve"> Čl. 0452, 0453 - Kompletační a koordinační činnost dodavatele</t>
  </si>
  <si>
    <t>02 - Stavební úpravy - 2. etapa</t>
  </si>
  <si>
    <t>02-1 - Stavební úpravy  mimo sociální zařízení</t>
  </si>
  <si>
    <t xml:space="preserve">    764 - Konstrukce klempířské</t>
  </si>
  <si>
    <t xml:space="preserve">    767 - Konstrukce zámečnické</t>
  </si>
  <si>
    <t xml:space="preserve">    775 - Podlahy skládané</t>
  </si>
  <si>
    <t xml:space="preserve">    776 - Podlahy povlakové</t>
  </si>
  <si>
    <t xml:space="preserve">    777 - Podlahy lité</t>
  </si>
  <si>
    <t xml:space="preserve">    799 - Samostatné rozpočty</t>
  </si>
  <si>
    <t>319202115</t>
  </si>
  <si>
    <t>Dodatečná izolace zdiva tl do 900 mm nízkotlakou injektáží silikonovou mikroemulzí</t>
  </si>
  <si>
    <t>641714906</t>
  </si>
  <si>
    <t>"m.č.023" 23,0-0,90</t>
  </si>
  <si>
    <t>612821002</t>
  </si>
  <si>
    <t>Vnitřní sanační štuková omítka pro vlhké zdivo prováděná ručně</t>
  </si>
  <si>
    <t>-1288355085</t>
  </si>
  <si>
    <t>"101" (5,32+5,66)*2,0+1,30*0,15*2*3</t>
  </si>
  <si>
    <t>"103" (5,60+5,32)*2,0+1,30*0,15*2*3</t>
  </si>
  <si>
    <t>"004" 5,60*2,0+1,30*0,15*2*2</t>
  </si>
  <si>
    <t>"005" 5,60*2,0+1,30*0,15*2*2</t>
  </si>
  <si>
    <t>"006" 2,02*2,0+1,30*0,15*2</t>
  </si>
  <si>
    <t>"007" 5,58*2,0+1,30*0,15*2*2</t>
  </si>
  <si>
    <t>"008"  2,53*2,0-2,10*2,0</t>
  </si>
  <si>
    <t>"010"  2,85*2,0+1,30*0,15*2</t>
  </si>
  <si>
    <t>"023" (2,0+7,0+22,10+7,0+2,0+2,48+0,80*5+0,15*5)*2*3,0-0,90*2,0*10-0,80*2,0*6-1,40*2,33-1,20*2,07-2,16*2,07-1,78*3,0</t>
  </si>
  <si>
    <t>"033" (5,19+6,06)*1,90-0,90*1,90-1,10*1,90+1,90*0,80*2+0,45*0,50*2*2</t>
  </si>
  <si>
    <t>"034" 2,03*1,90+0,45*0,50*2</t>
  </si>
  <si>
    <t>"035" 4,82*1,90+0,45*0,50*2*2</t>
  </si>
  <si>
    <t>"036" (4,70+5,19+0,48*6*2)*1,90+0,45*0,50*2*2</t>
  </si>
  <si>
    <t>"037" 2,0*1,90+0,35*0,10*2</t>
  </si>
  <si>
    <t>"046" 4,66*2,0+0,052</t>
  </si>
  <si>
    <t>612821031</t>
  </si>
  <si>
    <t>Vnitřní vyrovnávací sanační omítka prováděná ručně</t>
  </si>
  <si>
    <t>-2126613056</t>
  </si>
  <si>
    <t>622252001Pp</t>
  </si>
  <si>
    <t>Montáž difůzní lyšty, přopevnění hmoždinkami</t>
  </si>
  <si>
    <t>-1788692117</t>
  </si>
  <si>
    <t>"023" (2,0+7,0+22,10+7,0+2,0+2,48+0,80*5+0,15*5)*2-0,90*10-0,80*6-1,40-1,20-2,16-1,75</t>
  </si>
  <si>
    <t>284110091</t>
  </si>
  <si>
    <t>Difůzní lišta pro vlhké zdivo vnitřní 70x14x2500 mm</t>
  </si>
  <si>
    <t>1065929907</t>
  </si>
  <si>
    <t>(74,35*1,05)/2,50+0,773</t>
  </si>
  <si>
    <t>827787507</t>
  </si>
  <si>
    <t>"001" (5,32+5,66)*2*3,28+1,30*0,15*2*3-1,25*1,0*3+(1,25+1,0)*2*0,15*3-0,90*2,0+(1,20+2,05*2)*0,85</t>
  </si>
  <si>
    <t>"003" (5,60+5,32)*2*3,30+1,30*0,15*2*3-1,25*1,0*3+(1,25+1,0)*2*0,15*3-0,90*2,0+(1,20+2,05*2)*0,85</t>
  </si>
  <si>
    <t>"004" (5,60+5,19)*2*3,29+1,30*0,15*2*2-1,25*1,0*2+(1,25+1,0)*2*0,15*2-0,90*2,0+(1,20+2,05*2)*0,85</t>
  </si>
  <si>
    <t>"005" (5,60+5,19)*2*3,29+1,30*0,15*2*2-1,25*1,0*2+(1,25+1,0)*2*0,15*2-0,90*2,0+(1,20+2,05*2)*0,85</t>
  </si>
  <si>
    <t>"006" (2,02+18,48)*2*3,20+1,30*0,15*2-1,20*0,80+(1,20+0,80)*2*0,15-0,90*2,0*6-1,25*2,20-1,70*2,10+(1,70+2*2,10)*0,30</t>
  </si>
  <si>
    <t>"007" (5,58+5,19)*2*3,27+1,30*0,15*2*2-1,25*1,0*2+(1,25+1,0)*2*0,15*2-0,90*2,0+(1,20+2,05*2)*0,85</t>
  </si>
  <si>
    <t>"008" (2,80+5,10)*2*3,29-1,25*2,20+(1,35+2*2,25)*0,70-2,10*2,20</t>
  </si>
  <si>
    <t>"010"  (2,85+5,10)*2*2,0+1,30*0,15*2-1,40*1,05+(1,40+1,05)*2*0,15-0,90*2,0+(1,05+2*2,05)*0,70</t>
  </si>
  <si>
    <t>"018" (6,57+0,80+4,81+2,02+0,14*2)*2*3,10-1,40*2,33+(1,40+2*2,30)*0,80-0,90*2,0*2-0,80*2,0*2-1,70*2,10</t>
  </si>
  <si>
    <t>"033" (5,19+6,06)*2*3,22-1,10*1,05*2+(1,20+1,05)*2*0,60*2-0,90*2,0+(1,0+2*2,10)*0,80</t>
  </si>
  <si>
    <t>"034" (5,19+2,03)*2*3,25-1,10*1,05+(1,20+1,05)*2*0,60-0,80*2,0</t>
  </si>
  <si>
    <t>"035" (5,19+4,82)*2*3,14-1,10*1,05*2+(1,20+1,05)*2*0,60*2-0,80*2,0+(1,25+2*2,07)*0,75</t>
  </si>
  <si>
    <t>"036" (5,19+4,70+0,48*5)*2*3,23-1,10*1,05*2+(1,20+1,05)*2*0,60*2-0,95*2,0+(1,25+2*2,10)*0,75</t>
  </si>
  <si>
    <t>"037" (7,67+2,0)*2*3,18-1,75*0,90+(1,75+0,90)*2*0,50-0,80*2,0*2-0,90*2,0-0,95*2,0</t>
  </si>
  <si>
    <t>"046" (2,90+5,30)*2*(3,20+0,30)/2</t>
  </si>
  <si>
    <t>"051" (2,75+5,68)*2*3,0-2,27*2,27</t>
  </si>
  <si>
    <t>"118" (2,47+5,78)*2*3,74-0,80*2,0+(0,90+2*2,07)*0,54-1,55*1,08+(1,55+2*1,08)*0,42-1,50*2,50+(1,50+2*2,50)*0,50+0,088</t>
  </si>
  <si>
    <t>"odpočet sanačních omítek (otlučení 100%)" -414,0</t>
  </si>
  <si>
    <t>611325422</t>
  </si>
  <si>
    <t>Oprava vnitřní vápenocementové štukové omítky stropů v rozsahu plochy do 30%</t>
  </si>
  <si>
    <t>15207838</t>
  </si>
  <si>
    <t>"051" 16,18</t>
  </si>
  <si>
    <t>"118" 14,23+0,09</t>
  </si>
  <si>
    <t>629135102</t>
  </si>
  <si>
    <t>Vyrovnávací vrstva pod klempířské prvky z MC š do 300 mm</t>
  </si>
  <si>
    <t>34929490</t>
  </si>
  <si>
    <t>"046" 0,90</t>
  </si>
  <si>
    <t>612315222</t>
  </si>
  <si>
    <t>Vápenná štuková omítka malých ploch do 0,25 m2 na stěnách</t>
  </si>
  <si>
    <t>-1118540601</t>
  </si>
  <si>
    <t>"m.č.015, 017"  4</t>
  </si>
  <si>
    <t>-1659260679</t>
  </si>
  <si>
    <t>"1.PP" 30,08+29,77+28,87+28,53+31,01+29,16+12,58+15,24+25,23+83,45+31,45+10,54+25,82+25,46+32,76+11,82+16,18-0,18</t>
  </si>
  <si>
    <t>"1.NP" 14,23</t>
  </si>
  <si>
    <t>776179</t>
  </si>
  <si>
    <t>-710782466</t>
  </si>
  <si>
    <t>968062456</t>
  </si>
  <si>
    <t>Vybourání dřevěných dveřních zárubní pl přes 2 m2</t>
  </si>
  <si>
    <t>833040638</t>
  </si>
  <si>
    <t>"1.PP, m.č.006" 0,75*2,10+1,60*2,0+1,60*2,0</t>
  </si>
  <si>
    <t>"1.PP, m.č.036" 1,60*2,0+0,025</t>
  </si>
  <si>
    <t>-1724552641</t>
  </si>
  <si>
    <t>"st.stav, m.č.002" 2,02*3,20-0,70*2,0</t>
  </si>
  <si>
    <t>"st.stav, m.č.006"  1,70*2,10-1,60*2,0</t>
  </si>
  <si>
    <t>"st.stav, m.č.037" 2,0*3,20-1,60*2,0+0,066</t>
  </si>
  <si>
    <t>971033541</t>
  </si>
  <si>
    <t>Vybourání otvorů ve zdivu cihelném pl do 1 m2 na MVC nebo MV tl do 300 mm</t>
  </si>
  <si>
    <t>-2131496360</t>
  </si>
  <si>
    <t>"m.č.046" 0,90*0,40*0,30+0,092</t>
  </si>
  <si>
    <t>977151125</t>
  </si>
  <si>
    <t>Jádrové vrty diamantovými korunkami do D 200 mm do stavebních materiálů</t>
  </si>
  <si>
    <t>268344338</t>
  </si>
  <si>
    <t>"m.č.020, 021" 0,60*2</t>
  </si>
  <si>
    <t>-1965522304</t>
  </si>
  <si>
    <t>"m.č.046" 0,40*0,30*2+0,06</t>
  </si>
  <si>
    <t>1068448563</t>
  </si>
  <si>
    <t>Pod sanační omítky</t>
  </si>
  <si>
    <t>1402739563</t>
  </si>
  <si>
    <t>"101" (5,32+5,66)*2*3,28+1,30*0,15*2*3-1,25*1,0*3+(1,25+1,0)*2*0,15*3-0,90*2,0+(1,20+2,05*2)*0,85</t>
  </si>
  <si>
    <t>"103" (5,60+5,32)*2*3,30+1,30*0,15*2*3-1,25*1,0*3+(1,25+1,0)*2*0,15*3-0,90*2,0+(1,20+2,05*2)*0,85</t>
  </si>
  <si>
    <t>"046" (2,90+5,30)*2*(3,20+0,30)/2+0,068</t>
  </si>
  <si>
    <t>"118" (2,47+5,78)*2*3,74-0,80*2,0+(0,90+2*2,07)*0,54-1,55*1,08+(1,55+2*1,08)*0,42-1,50*2,50+(1,50+2*2,50)*0,50+0,02</t>
  </si>
  <si>
    <t>968062455</t>
  </si>
  <si>
    <t>Vybourání dřevěných dveřních zárubní pl do 2 m2</t>
  </si>
  <si>
    <t>955771083</t>
  </si>
  <si>
    <t>"118" 0,80*2,0</t>
  </si>
  <si>
    <t>968062245</t>
  </si>
  <si>
    <t>Vybourání dřevěných rámů oken jednoduchých včetně křídel pl do 2 m2</t>
  </si>
  <si>
    <t>692691952</t>
  </si>
  <si>
    <t>"118" 1,55*1,08+0,026</t>
  </si>
  <si>
    <t>968072558</t>
  </si>
  <si>
    <t>Vybourání kovových vrat pl do 5 m2</t>
  </si>
  <si>
    <t>-843756171</t>
  </si>
  <si>
    <t>"051" 2,23*2,27-0,062</t>
  </si>
  <si>
    <t>1392588461</t>
  </si>
  <si>
    <t>"st.stav m.č.036" 9,32</t>
  </si>
  <si>
    <t>"st.stav m.č.039" 14,48</t>
  </si>
  <si>
    <t>-1758322740</t>
  </si>
  <si>
    <t>971033371</t>
  </si>
  <si>
    <t>Vybourání otvorů ve zdivu cihelném pl do 0,09 m2 na MVC nebo MV tl do 750 mm</t>
  </si>
  <si>
    <t>-718981327</t>
  </si>
  <si>
    <t>"m.č.015" 2</t>
  </si>
  <si>
    <t>2041424289</t>
  </si>
  <si>
    <t>288765712</t>
  </si>
  <si>
    <t>-1471209457</t>
  </si>
  <si>
    <t>36,059*10 'Přepočtené koeficientem množství</t>
  </si>
  <si>
    <t>-1069938027</t>
  </si>
  <si>
    <t>-1943392247</t>
  </si>
  <si>
    <t>763135101</t>
  </si>
  <si>
    <t>Montáž SDK kazetového podhledu z kazet 600x600 mm na zavěšenou viditelnou nosnou konstrukci</t>
  </si>
  <si>
    <t>-662191252</t>
  </si>
  <si>
    <t>"m.č.001" 30,08</t>
  </si>
  <si>
    <t>"m.č.003 - 007" 29,77+28,87+28,53+31,01+29,16</t>
  </si>
  <si>
    <t>"m.č.010" 15,24</t>
  </si>
  <si>
    <t>"m.č.018+023" 25,23+83,45+0,06</t>
  </si>
  <si>
    <t>590305892</t>
  </si>
  <si>
    <t>Podhled kazetový THERMATEX 600 x 600 mm perforovaný</t>
  </si>
  <si>
    <t>339708506</t>
  </si>
  <si>
    <t>301,340*1,05+0,393</t>
  </si>
  <si>
    <t>-2128470312</t>
  </si>
  <si>
    <t>764</t>
  </si>
  <si>
    <t>Konstrukce klempířské</t>
  </si>
  <si>
    <t>764246443</t>
  </si>
  <si>
    <t>Oplechování parapetů rovných celoplošně lepené z TiZn předzvětralého plechu rš 250 mm</t>
  </si>
  <si>
    <t>-1154811631</t>
  </si>
  <si>
    <t>"m.č.046" 0,95</t>
  </si>
  <si>
    <t>998764201</t>
  </si>
  <si>
    <t>Přesun hmot procentní pro konstrukce klempířské v objektech v do 6 m</t>
  </si>
  <si>
    <t>1805240372</t>
  </si>
  <si>
    <t>731456835</t>
  </si>
  <si>
    <t>"8/T" 9</t>
  </si>
  <si>
    <t>"15/T" 1</t>
  </si>
  <si>
    <t>-2127992544</t>
  </si>
  <si>
    <t>-873782507</t>
  </si>
  <si>
    <t>766660172</t>
  </si>
  <si>
    <t>Montáž dveřních křídel otvíravých jednokřídlových š přes 0,8 m do obložkové zárubně</t>
  </si>
  <si>
    <t>1323833843</t>
  </si>
  <si>
    <t>-1267416889</t>
  </si>
  <si>
    <t>766682121</t>
  </si>
  <si>
    <t>Montáž zárubní obložkových pro dveře dvoukřídlové tl stěny do 170 mm</t>
  </si>
  <si>
    <t>-1622620929</t>
  </si>
  <si>
    <t>"4/T" 1</t>
  </si>
  <si>
    <t>611822741</t>
  </si>
  <si>
    <t>Zárubeň obložková pro dveře 2křídlé 1250,1450x1970mm tl 60-170mm, CPL laminát</t>
  </si>
  <si>
    <t>-654387682</t>
  </si>
  <si>
    <t>766660173</t>
  </si>
  <si>
    <t>Montáž dveřních křídel otvíravých dvoukřídlových š do 1,45 m do obložkové zárubně</t>
  </si>
  <si>
    <t>647553329</t>
  </si>
  <si>
    <t>611627061</t>
  </si>
  <si>
    <t>Dveře vnitřní hladké typ Elegant konfort, model 10, CPL laminát,2křídlové 145 x197 cm vč. nerez kování</t>
  </si>
  <si>
    <t>-1978450025</t>
  </si>
  <si>
    <t>499054969</t>
  </si>
  <si>
    <t>-2071729957</t>
  </si>
  <si>
    <t>61187176</t>
  </si>
  <si>
    <t>práh dveřní dřevěný dubový tl 20mm dl 920mm š 100mm</t>
  </si>
  <si>
    <t>-1087150622</t>
  </si>
  <si>
    <t>766695232</t>
  </si>
  <si>
    <t>Montáž truhlářských prahů dveří dvoukřídlových šířky do 10 cm</t>
  </si>
  <si>
    <t>421508338</t>
  </si>
  <si>
    <t>61187256</t>
  </si>
  <si>
    <t>práh dveřní dřevěný dubový tl 20mm dl 1470mm š 100mm</t>
  </si>
  <si>
    <t>1799049144</t>
  </si>
  <si>
    <t>766622216</t>
  </si>
  <si>
    <t>Montáž plastových oken plochy do 1 m2 otevíravých s rámem do zdiva</t>
  </si>
  <si>
    <t>-848114670</t>
  </si>
  <si>
    <t>"9/T" 1</t>
  </si>
  <si>
    <t>61140049</t>
  </si>
  <si>
    <t>okno plastové otevíravé/sklopné dvojsklo do plochy 1m2</t>
  </si>
  <si>
    <t>-168836045</t>
  </si>
  <si>
    <t>0,90*0,40</t>
  </si>
  <si>
    <t>766694111</t>
  </si>
  <si>
    <t>Montáž parapetních desek dřevěných nebo plastových šířky do 30 cm délky do 1,0 m</t>
  </si>
  <si>
    <t>651599279</t>
  </si>
  <si>
    <t>60794103</t>
  </si>
  <si>
    <t>deska parapetní dřevotřísková vnitřní 300x1000mm</t>
  </si>
  <si>
    <t>557869420</t>
  </si>
  <si>
    <t>60794121</t>
  </si>
  <si>
    <t>koncovka PVC k parapetním dřevotřískovým deskám 600mm</t>
  </si>
  <si>
    <t>-1114414514</t>
  </si>
  <si>
    <t>766621502</t>
  </si>
  <si>
    <t xml:space="preserve">Montáž oken plochy přes 1 m2 podávacích s pevně zasklenými díly </t>
  </si>
  <si>
    <t>287496945</t>
  </si>
  <si>
    <t>1,50*1,06</t>
  </si>
  <si>
    <t>766694112</t>
  </si>
  <si>
    <t>Montáž parapetních desek dřevěných nebo plastových šířky do 30 cm délky do 1,6 m</t>
  </si>
  <si>
    <t>-438825486</t>
  </si>
  <si>
    <t>611/766-22</t>
  </si>
  <si>
    <t>Plastové okno podávací 1500/1080 mm vč. parapetů (14/T)</t>
  </si>
  <si>
    <t>-1015144111</t>
  </si>
  <si>
    <t>1666878086</t>
  </si>
  <si>
    <t>767</t>
  </si>
  <si>
    <t>Konstrukce zámečnické</t>
  </si>
  <si>
    <t>767651111</t>
  </si>
  <si>
    <t>Montáž vrat garážových sekčních zajížděcích pod strop plochy do 6 m2</t>
  </si>
  <si>
    <t>-2098238624</t>
  </si>
  <si>
    <t>767651121</t>
  </si>
  <si>
    <t>Montáž vrat garážových sekčních - kliky se zámkem</t>
  </si>
  <si>
    <t>-212855952</t>
  </si>
  <si>
    <t>767651126</t>
  </si>
  <si>
    <t>Montáž vrat garážových sekčních elektrického stropního pohonu</t>
  </si>
  <si>
    <t>173512471</t>
  </si>
  <si>
    <t>767651131</t>
  </si>
  <si>
    <t>Montáž vrat garážových sekčních fotobuněk</t>
  </si>
  <si>
    <t>pár</t>
  </si>
  <si>
    <t>1094900924</t>
  </si>
  <si>
    <t>553/767-01</t>
  </si>
  <si>
    <t>Sekční vrata s el pohonem a ovládáním 2230/2270 mm (1/Z)</t>
  </si>
  <si>
    <t>1655493705</t>
  </si>
  <si>
    <t>998767203</t>
  </si>
  <si>
    <t>Přesun hmot procentní pro zámečnické konstrukce v objektech v do 24 m</t>
  </si>
  <si>
    <t>-2028339928</t>
  </si>
  <si>
    <t>771121015</t>
  </si>
  <si>
    <t>Nátěr kontaktní pro nesavé podklady na podlahu</t>
  </si>
  <si>
    <t>1074226640</t>
  </si>
  <si>
    <t>"st.stav, 002+006" 6,12+31,06+2,02*0,10</t>
  </si>
  <si>
    <t>"008+010" 12,58+15,24</t>
  </si>
  <si>
    <t>"018+023" 25,23+83,45</t>
  </si>
  <si>
    <t>"037" 15,34+0,078</t>
  </si>
  <si>
    <t>2075676858</t>
  </si>
  <si>
    <t>"1. PP, na teraco" 189,30</t>
  </si>
  <si>
    <t>"033, 035-037" 31,45+25,82+25,46+15,34+0,03</t>
  </si>
  <si>
    <t>1412257758</t>
  </si>
  <si>
    <t>287,40*1,075+0,045</t>
  </si>
  <si>
    <t>771161011</t>
  </si>
  <si>
    <t>Montáž profilu dilatační spáry bez izolace v rovině dlažby</t>
  </si>
  <si>
    <t>297984998</t>
  </si>
  <si>
    <t>2,02*5+1,40+2,0*7+1,64+1,76</t>
  </si>
  <si>
    <t>59054164</t>
  </si>
  <si>
    <t>profil dilatační s bočními díly z PVC/CPE tl 10mm</t>
  </si>
  <si>
    <t>-1667316958</t>
  </si>
  <si>
    <t>2,50*15</t>
  </si>
  <si>
    <t>-1311070188</t>
  </si>
  <si>
    <t>113660033</t>
  </si>
  <si>
    <t>280/0,30*1,05</t>
  </si>
  <si>
    <t>-167802112</t>
  </si>
  <si>
    <t>775</t>
  </si>
  <si>
    <t>Podlahy skládané</t>
  </si>
  <si>
    <t>775511800</t>
  </si>
  <si>
    <t>Demontáž podlah vlysových lepených s lištami lepenými</t>
  </si>
  <si>
    <t>1756437804</t>
  </si>
  <si>
    <t>"001" 30,08</t>
  </si>
  <si>
    <t>776</t>
  </si>
  <si>
    <t>Podlahy povlakové</t>
  </si>
  <si>
    <t>776201811</t>
  </si>
  <si>
    <t>Demontáž lepených povlakových podlah bez podložky ručně</t>
  </si>
  <si>
    <t>-1822518799</t>
  </si>
  <si>
    <t>"003,005" 29,77+28,53</t>
  </si>
  <si>
    <t>"033-035" 31,45+10,54+25,81</t>
  </si>
  <si>
    <t>"118" 14,23+0,07</t>
  </si>
  <si>
    <t>776410811</t>
  </si>
  <si>
    <t>Odstranění soklíků a lišt pryžových nebo plastových</t>
  </si>
  <si>
    <t>-1914934387</t>
  </si>
  <si>
    <t>776111115</t>
  </si>
  <si>
    <t>Broušení podkladu povlakových podlah před litím stěrky</t>
  </si>
  <si>
    <t>-1081748832</t>
  </si>
  <si>
    <t>"004,007" 28,87+29,16</t>
  </si>
  <si>
    <t>"034" 10,54</t>
  </si>
  <si>
    <t>"033-035" 31,45+10,54+25,86</t>
  </si>
  <si>
    <t>"118" 14,30</t>
  </si>
  <si>
    <t>776111311</t>
  </si>
  <si>
    <t>Vysátí podkladu povlakových podlah</t>
  </si>
  <si>
    <t>-96560573</t>
  </si>
  <si>
    <t>776121311</t>
  </si>
  <si>
    <t>Vodou ředitelná penetrace savého podkladu povlakových podlah ředěná v poměru 1:1</t>
  </si>
  <si>
    <t>114027080</t>
  </si>
  <si>
    <t>632451107</t>
  </si>
  <si>
    <t>Cementový samonivelační potěr ze suchých směsí tloušťky do 20 mm</t>
  </si>
  <si>
    <t>1898476375</t>
  </si>
  <si>
    <t>776211111</t>
  </si>
  <si>
    <t>Lepení textilních pásů</t>
  </si>
  <si>
    <t>574506125</t>
  </si>
  <si>
    <t>"033-035" 31,45+10,54+25,82+0,08</t>
  </si>
  <si>
    <t>776421111</t>
  </si>
  <si>
    <t>Montáž obvodových lišt lepením</t>
  </si>
  <si>
    <t>566819697</t>
  </si>
  <si>
    <t>69751204</t>
  </si>
  <si>
    <t>lišta kobercová 55x9mm</t>
  </si>
  <si>
    <t>-1754901224</t>
  </si>
  <si>
    <t>210*1,02+1,80</t>
  </si>
  <si>
    <t>69751013</t>
  </si>
  <si>
    <t>koberec zátěžový vysoká zátěž hm 1890g/m2 š 4m</t>
  </si>
  <si>
    <t>-52084815</t>
  </si>
  <si>
    <t>(214,30+210,0*0,055)*1,10+1,565</t>
  </si>
  <si>
    <t>776221111</t>
  </si>
  <si>
    <t>Lepení pásů z PVC standardním lepidlem</t>
  </si>
  <si>
    <t>-943814736</t>
  </si>
  <si>
    <t>"034" 10,60</t>
  </si>
  <si>
    <t>28412245</t>
  </si>
  <si>
    <t>krytina podlahová heterogenní š 1,5m tl 2mm</t>
  </si>
  <si>
    <t>-928367290</t>
  </si>
  <si>
    <t>24,90*1,10+0,36</t>
  </si>
  <si>
    <t>776223111</t>
  </si>
  <si>
    <t>Spoj povlakových podlahovin z PVC svařováním za tepla</t>
  </si>
  <si>
    <t>1224745167</t>
  </si>
  <si>
    <t>24,90*0,7+0,07</t>
  </si>
  <si>
    <t>776411111</t>
  </si>
  <si>
    <t>Montáž obvodových soklíků výšky do 80 mm</t>
  </si>
  <si>
    <t>-556332601</t>
  </si>
  <si>
    <t>284110071</t>
  </si>
  <si>
    <t>Soklová PVC lišta 1363-871</t>
  </si>
  <si>
    <t>422331118</t>
  </si>
  <si>
    <t>24,0*1,05</t>
  </si>
  <si>
    <t>998776201</t>
  </si>
  <si>
    <t>Přesun hmot procentní pro podlahy povlakové v objektech v do 6 m</t>
  </si>
  <si>
    <t>-2099780752</t>
  </si>
  <si>
    <t>777</t>
  </si>
  <si>
    <t>Podlahy lité</t>
  </si>
  <si>
    <t>777111141</t>
  </si>
  <si>
    <t>Otryskání podkladu před provedením lité podlahy</t>
  </si>
  <si>
    <t>175115870</t>
  </si>
  <si>
    <t>"051" 16,18+0,02</t>
  </si>
  <si>
    <t>777111121</t>
  </si>
  <si>
    <t>Ruční broušení podkladu před provedením lité podlahy</t>
  </si>
  <si>
    <t>-1273581096</t>
  </si>
  <si>
    <t>(2,75+5,68)*2-2,23+0,30*2+0,07</t>
  </si>
  <si>
    <t>777111111</t>
  </si>
  <si>
    <t>Vysátí podkladu před provedením lité podlahy</t>
  </si>
  <si>
    <t>1469943883</t>
  </si>
  <si>
    <t>777131101</t>
  </si>
  <si>
    <t>Penetrační epoxidový nátěr podlahy na suchý a vyzrálý podklad</t>
  </si>
  <si>
    <t>-1786664049</t>
  </si>
  <si>
    <t>94</t>
  </si>
  <si>
    <t>777131125</t>
  </si>
  <si>
    <t>Prosyp penetračních nátěrů podkladu podlahy pískem v množství přes 1,0 do 1,5 kg/m2</t>
  </si>
  <si>
    <t>1691388423</t>
  </si>
  <si>
    <t>95</t>
  </si>
  <si>
    <t>777211921</t>
  </si>
  <si>
    <t>Oprava podlahy epoxidovou stěrkou plněnou pískem tl do 10 mm plochy přes 0,25 do 0,50 m2</t>
  </si>
  <si>
    <t>2115614877</t>
  </si>
  <si>
    <t>777511145</t>
  </si>
  <si>
    <t>Krycí epoxidová stěrka tloušťky přes 2 do 3 mm chemicky odolné lité podlahy</t>
  </si>
  <si>
    <t>220164476</t>
  </si>
  <si>
    <t>97</t>
  </si>
  <si>
    <t>777911111</t>
  </si>
  <si>
    <t>Tuhé napojení lité podlahy na stěnu nebo sokl</t>
  </si>
  <si>
    <t>1591824326</t>
  </si>
  <si>
    <t>98</t>
  </si>
  <si>
    <t>998777201</t>
  </si>
  <si>
    <t>Přesun hmot procentní pro podlahy lité v objektech v do 6 m</t>
  </si>
  <si>
    <t>-2047464731</t>
  </si>
  <si>
    <t>99</t>
  </si>
  <si>
    <t>1731454667</t>
  </si>
  <si>
    <t>"dle dílu 6, pol. 6, 7"  943,40+30,50</t>
  </si>
  <si>
    <t>100</t>
  </si>
  <si>
    <t>109740764</t>
  </si>
  <si>
    <t>"dle dílu 6, pol. 2, 6, 7"  414,0+943,40+30,50</t>
  </si>
  <si>
    <t>101</t>
  </si>
  <si>
    <t>-856387625</t>
  </si>
  <si>
    <t>Samostatné rozpočty</t>
  </si>
  <si>
    <t>102</t>
  </si>
  <si>
    <t>799-01</t>
  </si>
  <si>
    <t>Sam.rozp. - Elektroinstalace, část NN - I.PP -doplnění</t>
  </si>
  <si>
    <t>Kč</t>
  </si>
  <si>
    <t>1447506529</t>
  </si>
  <si>
    <t>02-2 - Technika prostředí staveb - 2.et.</t>
  </si>
  <si>
    <t>799-05</t>
  </si>
  <si>
    <t>Sam. rozp. - Doplnění elektroinstalace v 1.PP</t>
  </si>
  <si>
    <t>799-08</t>
  </si>
  <si>
    <t>-1110352179</t>
  </si>
  <si>
    <t>799-09</t>
  </si>
  <si>
    <t>Sam. rozp. - Doplnění ÚT v 1.PP</t>
  </si>
  <si>
    <t>-997615886</t>
  </si>
  <si>
    <t>02-3 - Vedlejší a ostatní nákladsy st. - 2.etapa</t>
  </si>
  <si>
    <t>03 - Stavební úpravy - 3. etapa</t>
  </si>
  <si>
    <t>03-1 - Odstranění buněk a bourací práce</t>
  </si>
  <si>
    <t xml:space="preserve">    9 - Ostatní konstrukce a práce, bourání</t>
  </si>
  <si>
    <t xml:space="preserve">    997 - Přesun sutě</t>
  </si>
  <si>
    <t xml:space="preserve">    712 - Povlakové krytiny</t>
  </si>
  <si>
    <t>Ostatní konstrukce a práce, bourání</t>
  </si>
  <si>
    <t>113106121</t>
  </si>
  <si>
    <t>Rozebrání dlažeb z betonových nebo kamenných dlaždic komunikací pro pěší ručně</t>
  </si>
  <si>
    <t>307614479</t>
  </si>
  <si>
    <t>"v.č.3a" 59,60</t>
  </si>
  <si>
    <t>113107111</t>
  </si>
  <si>
    <t>Odstranění podkladu z kameniva těženého tl 100 mm ručně</t>
  </si>
  <si>
    <t>-1249526963</t>
  </si>
  <si>
    <t>966008212</t>
  </si>
  <si>
    <t>Bourání odvodňovacího žlabu z betonových příkopových tvárnic š do 800 mm</t>
  </si>
  <si>
    <t>1908788977</t>
  </si>
  <si>
    <t>963042819</t>
  </si>
  <si>
    <t>Bourání schodišťových stupňů betonových zhotovených na místě</t>
  </si>
  <si>
    <t>-2106079928</t>
  </si>
  <si>
    <t>1,20*6</t>
  </si>
  <si>
    <t>113107130</t>
  </si>
  <si>
    <t>Odstranění podkladu z betonu prostého tl 100 mm ručně</t>
  </si>
  <si>
    <t>1134223359</t>
  </si>
  <si>
    <t>"žlab" 25,0*0,60</t>
  </si>
  <si>
    <t>"schody" 2,10*1,20+0,08</t>
  </si>
  <si>
    <t>98-01</t>
  </si>
  <si>
    <t>Odpojení buněk od inž.sítí s jejich zabezpečením</t>
  </si>
  <si>
    <t>hod</t>
  </si>
  <si>
    <t>450843837</t>
  </si>
  <si>
    <t>381181003R</t>
  </si>
  <si>
    <t>Demontáž univerzálních mobilních buněk ve dvoupodlažních sestavách</t>
  </si>
  <si>
    <t>876050717</t>
  </si>
  <si>
    <t>98-02</t>
  </si>
  <si>
    <t>1245587412</t>
  </si>
  <si>
    <t>997</t>
  </si>
  <si>
    <t>Přesun sutě</t>
  </si>
  <si>
    <t>997013111</t>
  </si>
  <si>
    <t>Vnitrostaveništní doprava suti a vybouraných hmot pro budovy v do 6 m s použitím mechanizace</t>
  </si>
  <si>
    <t>-1079863551</t>
  </si>
  <si>
    <t>-376885022</t>
  </si>
  <si>
    <t>Příplatek k odvozu suti a vybouraných hmot na skládku ZKD 1 km přes 1 km (10 x)</t>
  </si>
  <si>
    <t>816965755</t>
  </si>
  <si>
    <t>64,787*10 'Přepočtené koeficientem množství</t>
  </si>
  <si>
    <t>-1707779970</t>
  </si>
  <si>
    <t>997013601</t>
  </si>
  <si>
    <t>Poplatek za uložení na skládce (skládkovné) stavebního odpadu betonového kód odpadu 17 01 01</t>
  </si>
  <si>
    <t>3069740</t>
  </si>
  <si>
    <t>712</t>
  </si>
  <si>
    <t>Povlakové krytiny</t>
  </si>
  <si>
    <t>712300833</t>
  </si>
  <si>
    <t>Odstranění povlakové krytiny střech do 10° třívrstvé</t>
  </si>
  <si>
    <t>-119839428</t>
  </si>
  <si>
    <t>"v.š.3a" 26,44</t>
  </si>
  <si>
    <t>712300834</t>
  </si>
  <si>
    <t>Příplatek k odstranění povlakové krytiny střech do 10° ZKD vrstvu</t>
  </si>
  <si>
    <t>-412802933</t>
  </si>
  <si>
    <t>712300845</t>
  </si>
  <si>
    <t>Demontáž ventilační hlavice na ploché střeše sklonu do 10°</t>
  </si>
  <si>
    <t>-1169919481</t>
  </si>
  <si>
    <t>712300851</t>
  </si>
  <si>
    <t>Demontáž ukončujícího kovového profilu přímého</t>
  </si>
  <si>
    <t>247172968</t>
  </si>
  <si>
    <t>(18,0+11,55)*2+18,15+11,55*5</t>
  </si>
  <si>
    <t>767161823</t>
  </si>
  <si>
    <t>Demontáž zábradlí schodišťového nerozebíratelného hmotnosti 1m zábradlí do 20 kg</t>
  </si>
  <si>
    <t>1583286171</t>
  </si>
  <si>
    <t>"venkovní schodiště do 1.np" 5,00+1,50+1,20</t>
  </si>
  <si>
    <t>767996704</t>
  </si>
  <si>
    <t>Demontáž atypických zámečnických konstrukcí řezáním hmotnosti jednotlivých dílů do 500 kg</t>
  </si>
  <si>
    <t>kg</t>
  </si>
  <si>
    <t>-770609793</t>
  </si>
  <si>
    <t>"venkovní schodiště, odhad" 500,0</t>
  </si>
  <si>
    <t>03-2 - Zpevněné plochy a sadové úpravy</t>
  </si>
  <si>
    <t xml:space="preserve">    4 - Vodorovné konstrukce</t>
  </si>
  <si>
    <t xml:space="preserve">    5 - Komunikace pozemní</t>
  </si>
  <si>
    <t xml:space="preserve">    8 - Trubní vedení</t>
  </si>
  <si>
    <t xml:space="preserve">    998 - Přesun hmot</t>
  </si>
  <si>
    <t xml:space="preserve">    721 - Zdravotechnika - vnitřní kanalizace</t>
  </si>
  <si>
    <t>184818232</t>
  </si>
  <si>
    <t>Ochrana kmene průměru přes 300 do 500 mm bedněním výšky do 2 m</t>
  </si>
  <si>
    <t>1284011389</t>
  </si>
  <si>
    <t>-734641827</t>
  </si>
  <si>
    <t>"nopová fólie" 40,50*0,50*0,30</t>
  </si>
  <si>
    <t>"svody" 0,60*0,60*0,80*3</t>
  </si>
  <si>
    <t>"kolem šachty" (0,90+1,50)*2*0,30*1,0+0,121</t>
  </si>
  <si>
    <t>"kanalizace" 13,0*0,60*1,0</t>
  </si>
  <si>
    <t>162211311</t>
  </si>
  <si>
    <t>Vodorovné přemístění výkopku z horniny třídy těžitelnosti I, skupiny 1 až 3 stavebním kolečkem do 10 m</t>
  </si>
  <si>
    <t>-51709767</t>
  </si>
  <si>
    <t>122251103</t>
  </si>
  <si>
    <t>Odkopávky a prokopávky nezapažené v hornině třídy těžitelnosti I, skupiny 3 objem do 100 m3 strojně</t>
  </si>
  <si>
    <t>-1947883121</t>
  </si>
  <si>
    <t>"zpevněná pocha a" 260,12*0,25</t>
  </si>
  <si>
    <t>"svahování" 28,0*2,10*0,90/2+0,01</t>
  </si>
  <si>
    <t>167151101</t>
  </si>
  <si>
    <t>Nakládání výkopku z hornin třídy těžitelnosti I, skupiny 1 až 3 do 100 m3</t>
  </si>
  <si>
    <t>-871423609</t>
  </si>
  <si>
    <t>162751116</t>
  </si>
  <si>
    <t>Vodorovné přemístění do 9000 m výkopku/sypaniny z horniny třídy těžitelnosti I, skupiny 1 až 3</t>
  </si>
  <si>
    <t>61447297</t>
  </si>
  <si>
    <t>16,30+91,50</t>
  </si>
  <si>
    <t>171201201</t>
  </si>
  <si>
    <t>Uložení sypaniny na skládky</t>
  </si>
  <si>
    <t>149275248</t>
  </si>
  <si>
    <t>171201231</t>
  </si>
  <si>
    <t>Poplatek za uložení zeminy a kamení na recyklační skládce (skládkovné) kód odpadu 17 05 04</t>
  </si>
  <si>
    <t>1076440972</t>
  </si>
  <si>
    <t>107,80*1,8</t>
  </si>
  <si>
    <t>446208991</t>
  </si>
  <si>
    <t>16,30-13,0*0,60*0,15</t>
  </si>
  <si>
    <t>1,20*1,20*1,50-pi*(0,20)^2*1,0+0,036</t>
  </si>
  <si>
    <t>58344171</t>
  </si>
  <si>
    <t>štěrkodrť frakce 0/32</t>
  </si>
  <si>
    <t>1517953934</t>
  </si>
  <si>
    <t>17,20*1,01+0,128</t>
  </si>
  <si>
    <t>563772260</t>
  </si>
  <si>
    <t>162211319</t>
  </si>
  <si>
    <t>Příplatek k vodorovnému přemístění výkopku z horniny třídy těžitelnosti I, skupiny 1 až 3 stavebním kolečkem ZKD 10 m</t>
  </si>
  <si>
    <t>1689109614</t>
  </si>
  <si>
    <t>181951112</t>
  </si>
  <si>
    <t>Úprava pláně v hornině třídy těžitelnosti I, skupiny 1 až 3 se zhutněním</t>
  </si>
  <si>
    <t>-1406381890</t>
  </si>
  <si>
    <t>650,0+24,53</t>
  </si>
  <si>
    <t>(40,0+45,0)*0,25+25,0*0,60+0,22</t>
  </si>
  <si>
    <t>182151111</t>
  </si>
  <si>
    <t>Svahování v zářezech v hornině třídy těžitelnosti I, skupiny 1 až 3</t>
  </si>
  <si>
    <t>612666244</t>
  </si>
  <si>
    <t>28,0*1,50</t>
  </si>
  <si>
    <t>183403112</t>
  </si>
  <si>
    <t>Obdělání půdy oráním na hloubku do 0,2 m v rovině a svahu do 1:5</t>
  </si>
  <si>
    <t>-1536886350</t>
  </si>
  <si>
    <t>183403114</t>
  </si>
  <si>
    <t>Obdělání půdy kultivátorováním v rovině a svahu do 1:5</t>
  </si>
  <si>
    <t>1949835644</t>
  </si>
  <si>
    <t>183403152</t>
  </si>
  <si>
    <t>Obdělání půdy vláčením v rovině a svahu do 1:5</t>
  </si>
  <si>
    <t>1505900116</t>
  </si>
  <si>
    <t>183403161</t>
  </si>
  <si>
    <t>Obdělání půdy válením v rovině a svahu do 1:5</t>
  </si>
  <si>
    <t>1392491586</t>
  </si>
  <si>
    <t>185802111</t>
  </si>
  <si>
    <t>Hnojení půdy rašelinou v rovině a svahu do 1:5</t>
  </si>
  <si>
    <t>1915664949</t>
  </si>
  <si>
    <t>650,0*0,03*0,300+0,15</t>
  </si>
  <si>
    <t>10321100</t>
  </si>
  <si>
    <t>zahradní substrát pro výsadbu VL</t>
  </si>
  <si>
    <t>-1835134206</t>
  </si>
  <si>
    <t>650,0*0,03*1,03-0,085</t>
  </si>
  <si>
    <t>181411131</t>
  </si>
  <si>
    <t>Založení parkového trávníku výsevem plochy do 1000 m2 v rovině a ve svahu do 1:5</t>
  </si>
  <si>
    <t>986786096</t>
  </si>
  <si>
    <t>00572420</t>
  </si>
  <si>
    <t>osivo směs travní parková okrasná</t>
  </si>
  <si>
    <t>-1548429050</t>
  </si>
  <si>
    <t>650,0*0,04*1,03+0,22</t>
  </si>
  <si>
    <t>Vodorovné konstrukce</t>
  </si>
  <si>
    <t>430321515</t>
  </si>
  <si>
    <t>Schodišťová konstrukce a rampa ze ŽB tř. C 20/25</t>
  </si>
  <si>
    <t>2130421149</t>
  </si>
  <si>
    <t>1,50*2,0*0,15</t>
  </si>
  <si>
    <t>430362021</t>
  </si>
  <si>
    <t>-149691995</t>
  </si>
  <si>
    <t>431351121</t>
  </si>
  <si>
    <t>Zřízení bednění podest schodišť a ramp přímočarých v do 4 m</t>
  </si>
  <si>
    <t>-988882759</t>
  </si>
  <si>
    <t>2,0*0,30*2+1,50*0,20*2</t>
  </si>
  <si>
    <t>431351122</t>
  </si>
  <si>
    <t>Odstranění bednění podest schodišť a ramp přímočarých v do 4 m</t>
  </si>
  <si>
    <t>355010928</t>
  </si>
  <si>
    <t>434311115</t>
  </si>
  <si>
    <t>Schodišťové stupně dusané na terén z betonu tř. C 20/25 bez potěru</t>
  </si>
  <si>
    <t>-645273627</t>
  </si>
  <si>
    <t>1,50*6</t>
  </si>
  <si>
    <t>434351141</t>
  </si>
  <si>
    <t>Zřízení bednění stupňů přímočarých schodišť</t>
  </si>
  <si>
    <t>976118007</t>
  </si>
  <si>
    <t>1,50*0,45*6</t>
  </si>
  <si>
    <t>434351142</t>
  </si>
  <si>
    <t>Odstranění bednění stupňů přímočarých schodišť</t>
  </si>
  <si>
    <t>-138305732</t>
  </si>
  <si>
    <t>Komunikace pozemní</t>
  </si>
  <si>
    <t>564851111</t>
  </si>
  <si>
    <t>Podklad ze štěrkodrtě ŠD tl 150 mm</t>
  </si>
  <si>
    <t>-1009563963</t>
  </si>
  <si>
    <t>135,96+55,66</t>
  </si>
  <si>
    <t>596211112</t>
  </si>
  <si>
    <t>Kladení zámkové dlažby komunikací pro pěší tl 60 mm skupiny A pl do 300 m2</t>
  </si>
  <si>
    <t>633774522</t>
  </si>
  <si>
    <t>592450181</t>
  </si>
  <si>
    <t>dlažba tvar obdélník betonová 200x100x60mm přírodní</t>
  </si>
  <si>
    <t>-1922069381</t>
  </si>
  <si>
    <t>135,96*1,02</t>
  </si>
  <si>
    <t>592450081</t>
  </si>
  <si>
    <t>dlažba tvar obdélník betonová 200x100x60mm barevná žlutá</t>
  </si>
  <si>
    <t>-1451358529</t>
  </si>
  <si>
    <t>55,66*1,03</t>
  </si>
  <si>
    <t>451577777</t>
  </si>
  <si>
    <t>Podklad nebo lože pod dlažbu vodorovný nebo do sklonu 1:5 z kameniva těženého tl do 100 mm</t>
  </si>
  <si>
    <t>304730929</t>
  </si>
  <si>
    <t>596811220</t>
  </si>
  <si>
    <t>Kladení betonové dlažby komunikací pro pěší do lože z kameniva vel do 0,25 m2 plochy do 50 m2</t>
  </si>
  <si>
    <t>2134893414</t>
  </si>
  <si>
    <t>59245601</t>
  </si>
  <si>
    <t>dlažba desková betonová 500x500x50mm přírodní</t>
  </si>
  <si>
    <t>-838590962</t>
  </si>
  <si>
    <t>24,53*1,03-0,016</t>
  </si>
  <si>
    <t>Trubní vedení</t>
  </si>
  <si>
    <t>890331811</t>
  </si>
  <si>
    <t>Bourání šachet ze ŽB ručně obestavěného prostoru do 3 m3</t>
  </si>
  <si>
    <t>1833939819</t>
  </si>
  <si>
    <t>(0,90+1,20)*2*0,15*1,50+1,20*1,20*0,15</t>
  </si>
  <si>
    <t>899102211</t>
  </si>
  <si>
    <t>Demontáž poklopů litinových nebo ocelových včetně rámů hmotnosti přes 50 do 100 kg</t>
  </si>
  <si>
    <t>1097924286</t>
  </si>
  <si>
    <t>871313121</t>
  </si>
  <si>
    <t>Montáž kanalizačního potrubí z PVC těsněné gumovým kroužkem otevřený výkop sklon do 20 % DN 160</t>
  </si>
  <si>
    <t>-670956099</t>
  </si>
  <si>
    <t>28611132</t>
  </si>
  <si>
    <t>trubka kanalizační PVC DN 160x2000 mm SN4</t>
  </si>
  <si>
    <t>-1288393441</t>
  </si>
  <si>
    <t>871353121</t>
  </si>
  <si>
    <t>Montáž kanalizačního potrubí z PVC těsněné gumovým kroužkem otevřený výkop sklon do 20 % DN 200</t>
  </si>
  <si>
    <t>1510207460</t>
  </si>
  <si>
    <t>28611136</t>
  </si>
  <si>
    <t>trubka kanalizační PVC DN 200x1000 mm SN4</t>
  </si>
  <si>
    <t>466604068</t>
  </si>
  <si>
    <t>894812003</t>
  </si>
  <si>
    <t>Revizní a čistící šachta z PP šachtové dno DN 400/150 pravý a levý přítok</t>
  </si>
  <si>
    <t>-1520354550</t>
  </si>
  <si>
    <t>894812031</t>
  </si>
  <si>
    <t>Revizní a čistící šachta z PP DN 400 šachtová roura korugovaná bez hrdla světlé hloubky 1000 mm</t>
  </si>
  <si>
    <t>556695407</t>
  </si>
  <si>
    <t>894812062</t>
  </si>
  <si>
    <t>Revizní a čistící šachta z PP DN 400 poklop litinový s betonovým rámem pro třídu zatížení B125</t>
  </si>
  <si>
    <t>1867455348</t>
  </si>
  <si>
    <t>916331112</t>
  </si>
  <si>
    <t>Osazení zahradního obrubníku betonového do lože z betonu s boční opěrou</t>
  </si>
  <si>
    <t>-1516363602</t>
  </si>
  <si>
    <t>59217002</t>
  </si>
  <si>
    <t>obrubník betonový zahradní šedý 1000x50x200mm</t>
  </si>
  <si>
    <t>-1083945061</t>
  </si>
  <si>
    <t>40,0*1,01+0,60</t>
  </si>
  <si>
    <t>916111123</t>
  </si>
  <si>
    <t>Osazení obruby z drobných kostek s boční opěrou do lože z betonu prostého</t>
  </si>
  <si>
    <t>-678881573</t>
  </si>
  <si>
    <t>1147307793</t>
  </si>
  <si>
    <t>45,0*0,20*1,03</t>
  </si>
  <si>
    <t>935112211</t>
  </si>
  <si>
    <t>Osazení příkopového žlabu do betonu tl 100 mm z betonových tvárnic š 800 mm</t>
  </si>
  <si>
    <t>2037084485</t>
  </si>
  <si>
    <t>59227061</t>
  </si>
  <si>
    <t>Žlab příkopový přírodní 330x630x150 mm</t>
  </si>
  <si>
    <t>-155747757</t>
  </si>
  <si>
    <t>(25,00/0,33)*1,01+0,485</t>
  </si>
  <si>
    <t>936124113</t>
  </si>
  <si>
    <t>Montáž lavičky stabilní kotvené šrouby na pevný podklad</t>
  </si>
  <si>
    <t>-1915106356</t>
  </si>
  <si>
    <t>74910102</t>
  </si>
  <si>
    <t>lavička bez opěradla kotvená 2000x630x510mm   konstrukce-kov, sedák-kov</t>
  </si>
  <si>
    <t>558641749</t>
  </si>
  <si>
    <t>936104213</t>
  </si>
  <si>
    <t>Montáž odpadkového koše kotevními šrouby na pevný podklad</t>
  </si>
  <si>
    <t>-638617715</t>
  </si>
  <si>
    <t>74910134</t>
  </si>
  <si>
    <t>koš odpadkový betonový v 800mm 400x400mm</t>
  </si>
  <si>
    <t>135914458</t>
  </si>
  <si>
    <t>-1241490612</t>
  </si>
  <si>
    <t>Příplatek k odvozu suti a vybouraných hmot na skládku ZKD 1 km přes 1 km (9x)</t>
  </si>
  <si>
    <t>1264575829</t>
  </si>
  <si>
    <t>0,872*9 'Přepočtené koeficientem množství</t>
  </si>
  <si>
    <t>-1237651069</t>
  </si>
  <si>
    <t>-528153113</t>
  </si>
  <si>
    <t>998</t>
  </si>
  <si>
    <t>Přesun hmot</t>
  </si>
  <si>
    <t>998223011</t>
  </si>
  <si>
    <t>Přesun hmot pro pozemní komunikace s krytem dlážděným</t>
  </si>
  <si>
    <t>338214089</t>
  </si>
  <si>
    <t>711161215</t>
  </si>
  <si>
    <t>Izolace proti zemní vlhkosti nopovou fólií svislá, nopek v 20,0 mm, tl do 1,0 mm</t>
  </si>
  <si>
    <t>1297209434</t>
  </si>
  <si>
    <t>40,0*0,50</t>
  </si>
  <si>
    <t>711161383</t>
  </si>
  <si>
    <t>Izolace proti zemní vlhkosti nopovou fólií ukončení horní lištou</t>
  </si>
  <si>
    <t>-2096070377</t>
  </si>
  <si>
    <t>711161390</t>
  </si>
  <si>
    <t>Izolace proti zemní vlhkosti nopovou fólií utěsnění spár šňůrou samolepicí</t>
  </si>
  <si>
    <t>1119822024</t>
  </si>
  <si>
    <t>0,50*3</t>
  </si>
  <si>
    <t>884897630</t>
  </si>
  <si>
    <t>721</t>
  </si>
  <si>
    <t>Zdravotechnika - vnitřní kanalizace</t>
  </si>
  <si>
    <t>721242804</t>
  </si>
  <si>
    <t>Demontáž lapače střešních splavenin DN 125</t>
  </si>
  <si>
    <t>-1945305763</t>
  </si>
  <si>
    <t>721241102</t>
  </si>
  <si>
    <t>Lapač střešních splavenin z litiny DN 125</t>
  </si>
  <si>
    <t>-2106862484</t>
  </si>
  <si>
    <t>721140917</t>
  </si>
  <si>
    <t>Potrubí litinové propojení potrubí DN 150</t>
  </si>
  <si>
    <t>-606853119</t>
  </si>
  <si>
    <t>998721201</t>
  </si>
  <si>
    <t>Přesun hmot procentní pro vnitřní kanalizace v objektech v do 6 m</t>
  </si>
  <si>
    <t>341206740</t>
  </si>
  <si>
    <t>03-3 - Přístřešek pro dva automobily</t>
  </si>
  <si>
    <t xml:space="preserve">    2 - Zakládání</t>
  </si>
  <si>
    <t xml:space="preserve">    762 - Konstrukce tesařské</t>
  </si>
  <si>
    <t xml:space="preserve">    783 - Dokončovací práce - nátěry</t>
  </si>
  <si>
    <t>919735112</t>
  </si>
  <si>
    <t>Řezání stávajícího živičného krytu hl do 100 mm</t>
  </si>
  <si>
    <t>1202966503</t>
  </si>
  <si>
    <t>7,0*2+6,50+2,50</t>
  </si>
  <si>
    <t>113107342</t>
  </si>
  <si>
    <t>Odstranění podkladu živičného tl 100 mm strojně pl do 50 m2</t>
  </si>
  <si>
    <t>-394448768</t>
  </si>
  <si>
    <t>6,50*(7,0-0,60)</t>
  </si>
  <si>
    <t>113107142</t>
  </si>
  <si>
    <t>Odstranění podkladu živičného tl 100 mm ručně</t>
  </si>
  <si>
    <t>-122880297</t>
  </si>
  <si>
    <t>(6,50+2,50)*0,60</t>
  </si>
  <si>
    <t>997221561</t>
  </si>
  <si>
    <t>Vodorovná doprava suti z kusových materiálů do 1 km</t>
  </si>
  <si>
    <t>-363348297</t>
  </si>
  <si>
    <t>997221569</t>
  </si>
  <si>
    <t>Příplatek ZKD 1 km u vodorovné dopravy suti z kusových materiálů</t>
  </si>
  <si>
    <t>25083626</t>
  </si>
  <si>
    <t>10,34*14 'Přepočtené koeficientem množství</t>
  </si>
  <si>
    <t>997221875</t>
  </si>
  <si>
    <t>Poplatek za uložení stavebního odpadu na recyklační skládce (skládkovné) asfaltového bez obsahu dehtu zatříděného do Katalogu odpadů pod kódem 17 03 02</t>
  </si>
  <si>
    <t>-895634192</t>
  </si>
  <si>
    <t>133212011</t>
  </si>
  <si>
    <t>Hloubení šachet v hornině třídy těžitelnosti I, skupiny 3, plocha výkopu do 4 m2 ručně</t>
  </si>
  <si>
    <t>-1457088909</t>
  </si>
  <si>
    <t>0,50*0,5*1,0*4</t>
  </si>
  <si>
    <t>-1039116666</t>
  </si>
  <si>
    <t>2,50*0,60*0,8</t>
  </si>
  <si>
    <t>167111101</t>
  </si>
  <si>
    <t>Nakládání výkopku z hornin třídy těžitelnosti I, skupiny 1 až 3 do 100 m3 ručně</t>
  </si>
  <si>
    <t>-1850231859</t>
  </si>
  <si>
    <t>1,0+1,20</t>
  </si>
  <si>
    <t>162751117</t>
  </si>
  <si>
    <t>Vodorovné přemístění do 10000 m výkopku/sypaniny z horniny třídy těžitelnosti I, skupiny 1 až 3</t>
  </si>
  <si>
    <t>-383719329</t>
  </si>
  <si>
    <t>162751119</t>
  </si>
  <si>
    <t>Příplatek k vodorovnému přemístění výkopku/sypaniny z horniny třídy těžitelnosti I, skupiny 1 až 3 ZKD 1000 m přes 10000 m</t>
  </si>
  <si>
    <t>1507964192</t>
  </si>
  <si>
    <t>2,2*5 'Přepočtené koeficientem množství</t>
  </si>
  <si>
    <t>171251201</t>
  </si>
  <si>
    <t>Uložení sypaniny na skládky nebo meziskládky</t>
  </si>
  <si>
    <t>-1817822885</t>
  </si>
  <si>
    <t>-2128787457</t>
  </si>
  <si>
    <t>2,200*1,80</t>
  </si>
  <si>
    <t>Zakládání</t>
  </si>
  <si>
    <t>275313811</t>
  </si>
  <si>
    <t>Základové patky z betonu tř. C 25/30</t>
  </si>
  <si>
    <t>-1871494907</t>
  </si>
  <si>
    <t>0,50*0,50*1,0*1,035+0,041</t>
  </si>
  <si>
    <t>953943124</t>
  </si>
  <si>
    <t>Osazování výrobků do 30 kg/kus do betonu</t>
  </si>
  <si>
    <t>-723036145</t>
  </si>
  <si>
    <t>424/2-01</t>
  </si>
  <si>
    <t>Kotevní deska 350/350/10 mm</t>
  </si>
  <si>
    <t>-1999897791</t>
  </si>
  <si>
    <t>451572111</t>
  </si>
  <si>
    <t>Lože pod potrubí otevřený výkop z kameniva drobného těženého</t>
  </si>
  <si>
    <t>1521720037</t>
  </si>
  <si>
    <t>2,50*0,60*0,10+0,05</t>
  </si>
  <si>
    <t>451573111</t>
  </si>
  <si>
    <t>Lože pod potrubí otevřený výkop ze štěrkopísku</t>
  </si>
  <si>
    <t>669310642</t>
  </si>
  <si>
    <t>"obsyp" 2,50*0,60*0,25+0,025</t>
  </si>
  <si>
    <t>566901133</t>
  </si>
  <si>
    <t>Vyspravení podkladu po překopech ing sítí plochy do 15 m2 štěrkodrtí tl. 200 mm</t>
  </si>
  <si>
    <t>-374308849</t>
  </si>
  <si>
    <t>2,50*0,60</t>
  </si>
  <si>
    <t>566901143</t>
  </si>
  <si>
    <t>Vyspravení podkladu po překopech ing sítí plochy do 15 m2 kamenivem hrubým drceným tl. 200 mm</t>
  </si>
  <si>
    <t>-1539918471</t>
  </si>
  <si>
    <t>566901161</t>
  </si>
  <si>
    <t>Vyspravení podkladu po překopech ing sítí plochy do 15 m2 obalovaným kamenivem ACP (OK) tl. 100 mm</t>
  </si>
  <si>
    <t>69526662</t>
  </si>
  <si>
    <t>573231111</t>
  </si>
  <si>
    <t>Postřik živičný spojovací ze silniční emulze v množství 0,70 kg/m2</t>
  </si>
  <si>
    <t>1301859114</t>
  </si>
  <si>
    <t>6,50*7,0+2,50*0,60</t>
  </si>
  <si>
    <t>565131111</t>
  </si>
  <si>
    <t>Vyrovnání povrchu dosavadních podkladů obalovaným kamenivem ACP (OK) tl 50 mm</t>
  </si>
  <si>
    <t>982988421</t>
  </si>
  <si>
    <t>6,50*7,0</t>
  </si>
  <si>
    <t>577154141</t>
  </si>
  <si>
    <t>Asfaltový beton vrstva obrusná ACO 11 (ABS) tř. I tl 60 mm š přes 3 m z modifikovaného asfaltu</t>
  </si>
  <si>
    <t>-26649314</t>
  </si>
  <si>
    <t>953946111</t>
  </si>
  <si>
    <t>Montáž atypických ocelových kcí hmotnosti do 1 t z profilů hmotnosti do 13 kg/m</t>
  </si>
  <si>
    <t>585747296</t>
  </si>
  <si>
    <t>"U100"  (4*2,60+4*2,20)*10,60*0,001</t>
  </si>
  <si>
    <t>953946131</t>
  </si>
  <si>
    <t>Montáž atypických ocelových kcí hmotnosti do 1 t z profilů hmotnosti přes 30 kg/m</t>
  </si>
  <si>
    <t>-424610180</t>
  </si>
  <si>
    <t>"HEB 140" 5,60*2*33,70*0,001</t>
  </si>
  <si>
    <t>"Pl. 140/200/8"  0,14*0,20*11*2*64,0*0,001+0,004</t>
  </si>
  <si>
    <t>424/9-01</t>
  </si>
  <si>
    <t>Ocelová konstrukce přístřešku</t>
  </si>
  <si>
    <t>394761933</t>
  </si>
  <si>
    <t>204+420</t>
  </si>
  <si>
    <t>712331111</t>
  </si>
  <si>
    <t>Provedení povlakové krytiny střech do 10° podkladní vrstvy pásy na sucho samolepící</t>
  </si>
  <si>
    <t>-617218954</t>
  </si>
  <si>
    <t>6,50*5,60</t>
  </si>
  <si>
    <t>62866281</t>
  </si>
  <si>
    <t>pás asfaltový samolepicí modifikovaný SBS tl 3mm s vložkou ze skleněné tkaniny se spalitelnou fólií nebo jemnozrnným minerálním posypem nebo textilií na horním povrchu</t>
  </si>
  <si>
    <t>-219013665</t>
  </si>
  <si>
    <t>36,40*1,15+0,04</t>
  </si>
  <si>
    <t>712391171</t>
  </si>
  <si>
    <t>Provedení povlakové krytiny střech do 10° podkladní textilní vrstvy</t>
  </si>
  <si>
    <t>-213442126</t>
  </si>
  <si>
    <t>693110682</t>
  </si>
  <si>
    <t>geotextilie netkaná separační, ochranná, filtrační, drenážní PP 300g/m2 (FILTEK)</t>
  </si>
  <si>
    <t>-665341318</t>
  </si>
  <si>
    <t>36,40*1,05</t>
  </si>
  <si>
    <t>712363001</t>
  </si>
  <si>
    <t>Provedení povlakové krytiny střech do 10° termoplastickou fólií PVC rozvinutím a natažením v ploše</t>
  </si>
  <si>
    <t>488269994</t>
  </si>
  <si>
    <t>712363002</t>
  </si>
  <si>
    <t>Provedení povlakové krytiny střech do 10° vytvoření spoje 2 pásů fólií PVC slepením lepidlem</t>
  </si>
  <si>
    <t>27690120</t>
  </si>
  <si>
    <t>3*5,50</t>
  </si>
  <si>
    <t>712363004</t>
  </si>
  <si>
    <t>Provedení povlakové krytiny střech do 10° nalepením fólie PVC lepidlem na oplechování v plné ploše</t>
  </si>
  <si>
    <t>-879625963</t>
  </si>
  <si>
    <t>(5,50+6,10)*2*0,20+0,06</t>
  </si>
  <si>
    <t>712391176</t>
  </si>
  <si>
    <t>Provedení povlakové krytiny střech do 10° připevnění izolace kotvícími terči</t>
  </si>
  <si>
    <t>-1319402052</t>
  </si>
  <si>
    <t>36,40*3+4*6+0,8</t>
  </si>
  <si>
    <t>283220122</t>
  </si>
  <si>
    <t>fólie hydroizolační střešní PVC-P š. 1,6 m k mechanickému kotvená tl 1,5mm  (DEKPLAN 76)</t>
  </si>
  <si>
    <t>-1269494653</t>
  </si>
  <si>
    <t>36,40*1,15+134,0*0,10*0,10*1,15+0,099</t>
  </si>
  <si>
    <t>24747335</t>
  </si>
  <si>
    <t>Polyuretanové střešní lepidlo k lepení tepelně izolačních desek a jednovrstvých hydroizolačních pásů</t>
  </si>
  <si>
    <t>-1498873236</t>
  </si>
  <si>
    <t>(16,50*0,10+4,70+134*0,1*0,10)*0,4</t>
  </si>
  <si>
    <t>31122001</t>
  </si>
  <si>
    <t>podložka talířová pro hydroizolace D 40mm</t>
  </si>
  <si>
    <t>100 kus</t>
  </si>
  <si>
    <t>-2034436302</t>
  </si>
  <si>
    <t>31140154</t>
  </si>
  <si>
    <t>-559069391</t>
  </si>
  <si>
    <t>998712201</t>
  </si>
  <si>
    <t>Přesun hmot procentní pro krytiny povlakové v objektech v do 6 m</t>
  </si>
  <si>
    <t>65163411</t>
  </si>
  <si>
    <t>721242105</t>
  </si>
  <si>
    <t>Lapač střešních splavenin z PP se zápachovou klapkou a lapacím košem DN 110</t>
  </si>
  <si>
    <t>-1105144494</t>
  </si>
  <si>
    <t>721173607</t>
  </si>
  <si>
    <t>Potrubí kanalizační z PE svodné DN 125</t>
  </si>
  <si>
    <t>1716419620</t>
  </si>
  <si>
    <t>721171907</t>
  </si>
  <si>
    <t>Potrubí z PP vsazení odbočky do hrdla DN 160</t>
  </si>
  <si>
    <t>151819960</t>
  </si>
  <si>
    <t>-2103504835</t>
  </si>
  <si>
    <t>762</t>
  </si>
  <si>
    <t>Konstrukce tesařské</t>
  </si>
  <si>
    <t>762361124</t>
  </si>
  <si>
    <t>Montáž spádových klínů pro střechy rovné z řeziva průřezové plochy do 224 cm2</t>
  </si>
  <si>
    <t>151290534</t>
  </si>
  <si>
    <t>6,50*11</t>
  </si>
  <si>
    <t>0,55*10*2</t>
  </si>
  <si>
    <t>60512131</t>
  </si>
  <si>
    <t>hranol stavební řezivo průřezu do 224cm2 dl 6-8m</t>
  </si>
  <si>
    <t>-201814950</t>
  </si>
  <si>
    <t>6,50*11*0,11*0,21*1,10</t>
  </si>
  <si>
    <t>0,55*10*2*0,08*0,21*1,10-0,02</t>
  </si>
  <si>
    <t>762081150</t>
  </si>
  <si>
    <t>Hoblování hraněného řeziva ve staveništní dílně</t>
  </si>
  <si>
    <t>676665583</t>
  </si>
  <si>
    <t>762083122</t>
  </si>
  <si>
    <t>Impregnace řeziva proti dřevokaznému hmyzu, houbám a plísním máčením třída ohrožení 3 a 4</t>
  </si>
  <si>
    <t>-1202391781</t>
  </si>
  <si>
    <t>762085111</t>
  </si>
  <si>
    <t>Montáž svorníků nebo šroubů délky do 150 mm</t>
  </si>
  <si>
    <t>870014022</t>
  </si>
  <si>
    <t>311990031</t>
  </si>
  <si>
    <t>Svorník dl. do 150 mm vč.podložek a matic</t>
  </si>
  <si>
    <t>-631261475</t>
  </si>
  <si>
    <t>762085103</t>
  </si>
  <si>
    <t>Montáž kotevních želez, příložek, patek nebo táhel</t>
  </si>
  <si>
    <t>1698583072</t>
  </si>
  <si>
    <t>20*2</t>
  </si>
  <si>
    <t>54825203</t>
  </si>
  <si>
    <t>kování tesařské úhelník 90° typ4 90x105x105x3,0mm</t>
  </si>
  <si>
    <t>-1580634549</t>
  </si>
  <si>
    <t>762341026</t>
  </si>
  <si>
    <t>Bednění střech rovných z desek OSB tl 22 mm na pero a drážku šroubovaných na krokve</t>
  </si>
  <si>
    <t>1597818696</t>
  </si>
  <si>
    <t>6,50*5,62</t>
  </si>
  <si>
    <t>998762201</t>
  </si>
  <si>
    <t>Přesun hmot procentní pro kce tesařské v objektech v do 6 m</t>
  </si>
  <si>
    <t>-612417589</t>
  </si>
  <si>
    <t>764222406</t>
  </si>
  <si>
    <t>Oplechování štítu závětrnou lištou z Al plechu rš 500 mm</t>
  </si>
  <si>
    <t>19706323</t>
  </si>
  <si>
    <t>6,50*2+5,62</t>
  </si>
  <si>
    <t>764222435</t>
  </si>
  <si>
    <t>Oplechování rovné okapové hrany z Al plechu rš 400 mm</t>
  </si>
  <si>
    <t>-571301160</t>
  </si>
  <si>
    <t>764521404</t>
  </si>
  <si>
    <t>Žlab podokapní půlkruhový z Al plechu rš 330 mm</t>
  </si>
  <si>
    <t>-1464948552</t>
  </si>
  <si>
    <t>764521444</t>
  </si>
  <si>
    <t>Kotlík oválný (trychtýřový) pro podokapní žlaby z Al plechu 330/100 mm</t>
  </si>
  <si>
    <t>1578517372</t>
  </si>
  <si>
    <t>764528422</t>
  </si>
  <si>
    <t>Svody kruhové včetně objímek, kolen, odskoků z Al plechu průměru 100 mm</t>
  </si>
  <si>
    <t>-1144057889</t>
  </si>
  <si>
    <t>-1788744264</t>
  </si>
  <si>
    <t>783</t>
  </si>
  <si>
    <t>Dokončovací práce - nátěry</t>
  </si>
  <si>
    <t>783314101</t>
  </si>
  <si>
    <t>Základní jednonásobný syntetický nátěr zámečnických konstrukcí</t>
  </si>
  <si>
    <t>304751208</t>
  </si>
  <si>
    <t>"U100"  (4*2,60+4*2,20)*0,10*4</t>
  </si>
  <si>
    <t>"HEB 140" 5,60*2*0,14*6-0,02</t>
  </si>
  <si>
    <t>"Pl. 140/200/8"  0,14*0,20*22*2</t>
  </si>
  <si>
    <t>783315101</t>
  </si>
  <si>
    <t>Mezinátěr jednonásobný syntetický standardní zámečnických konstrukcí</t>
  </si>
  <si>
    <t>-1189340762</t>
  </si>
  <si>
    <t>783317101</t>
  </si>
  <si>
    <t>Krycí jednonásobný syntetický standardní nátěr zámečnických konstrukcí</t>
  </si>
  <si>
    <t>-1208595545</t>
  </si>
  <si>
    <t>783218101</t>
  </si>
  <si>
    <t>Lazurovací jednonásobný syntetický nátěr tesařských konstrukcí</t>
  </si>
  <si>
    <t>-255224343</t>
  </si>
  <si>
    <t>6,50*11*(0,08+0,20)*2</t>
  </si>
  <si>
    <t>0,55*10*2*(0,07+0,20)*2</t>
  </si>
  <si>
    <t>6,55*5,65+0,012</t>
  </si>
  <si>
    <t>03-4 - Oprava kamenného portálu hlavního vstupu</t>
  </si>
  <si>
    <t xml:space="preserve">    782 - Dokončovací práce - obklady z kamene</t>
  </si>
  <si>
    <t>782</t>
  </si>
  <si>
    <t>Dokončovací práce - obklady z kamene</t>
  </si>
  <si>
    <t>782-01</t>
  </si>
  <si>
    <t>Repase vstupního kamenného portálu</t>
  </si>
  <si>
    <t>1305412490</t>
  </si>
  <si>
    <t xml:space="preserve">Ochrana vstupních dveří a sousedních ploch zakrytováním, očištění kamenných ploch tryskáním, penetrace podkladu vč. impregnačního nátěru kamene. </t>
  </si>
  <si>
    <t>Ošetřovaná kamenná plocha cca 50 m2</t>
  </si>
  <si>
    <t>03-5 - Vedlejší a ostatní náklady st. - 3.etapa</t>
  </si>
  <si>
    <t>Vybavení staveniště</t>
  </si>
  <si>
    <t>-1806264398</t>
  </si>
  <si>
    <t>012002000</t>
  </si>
  <si>
    <t>Geodetické práce</t>
  </si>
  <si>
    <t>900437390</t>
  </si>
  <si>
    <t>(VP 800-0, příloha č.01, Průzkumné, geodetické a projektové práce)</t>
  </si>
  <si>
    <t>Čl. 0121-0123 - Činnost odp.geodeta při zahájení, v průběhu výstavby a po dokončení stavby.</t>
  </si>
  <si>
    <t>-398855658</t>
  </si>
  <si>
    <t>Demolice opláštění buněk s roztříděním materiálu pro likvidaci na skládce</t>
  </si>
  <si>
    <t>Revitalizace objektu a úprava dvora Bezručovo náměstí 13, Opava</t>
  </si>
  <si>
    <t>Sam. rozp. - Rozšíření kamerového systému</t>
  </si>
  <si>
    <t>Dveře sanitárních příček, kompaktní desky tl 24 mm, š do 800 mm, v do 2000 mm</t>
  </si>
  <si>
    <t>"5/T" (1,58-0,70)*2,1</t>
  </si>
  <si>
    <t>Sanitární příčky do mokrého prostředí, kompaktní desky tl 25 mm</t>
  </si>
  <si>
    <t>"6/T" (2,77+2*1,20-0,70*3)*2,1</t>
  </si>
  <si>
    <t>"7/T" (1,62-0,70)*2,1</t>
  </si>
  <si>
    <t>"12/T" (1,75+1,80-0,70*2)*2,1</t>
  </si>
  <si>
    <t>"24/T" (1,92+1,95-0,70*2)*2,1</t>
  </si>
  <si>
    <t>"20/T" (1,92+1,80-0,70*2)*2,1</t>
  </si>
  <si>
    <t>"10/T" (2,97+1,81*2-0,70*3)*2,1*2</t>
  </si>
  <si>
    <t>"18/T" (3,04+1,95*2-0,70*3)*2,1*2</t>
  </si>
  <si>
    <t>"22/T" (3,17+1,97*2-0,70*3)*2,1*2</t>
  </si>
  <si>
    <t>vrut s nerezovou úpravou dle doporučení výrobce střešní fólie</t>
  </si>
  <si>
    <t>1,50*2,0*1,35*0,001</t>
  </si>
  <si>
    <t>Výztuž schodišťové konstrukce a rampy svařovanými sítěmi Kari 4/150/150 v jedné vrstvě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</si>
</sst>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9"/>
      <name val="Arial CE"/>
      <family val="2"/>
    </font>
    <font>
      <b/>
      <sz val="8"/>
      <color rgb="FF505050"/>
      <name val="Arial CE"/>
      <family val="2"/>
    </font>
    <font>
      <b/>
      <sz val="8"/>
      <color rgb="FFFF0000"/>
      <name val="Arial CE"/>
      <family val="2"/>
    </font>
    <font>
      <b/>
      <i/>
      <sz val="9"/>
      <color rgb="FF0000FF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5" fillId="0" borderId="10" xfId="0" applyNumberFormat="1" applyFont="1" applyBorder="1"/>
    <xf numFmtId="166" fontId="35" fillId="0" borderId="11" xfId="0" applyNumberFormat="1" applyFont="1" applyBorder="1"/>
    <xf numFmtId="4" fontId="36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4" fontId="42" fillId="0" borderId="22" xfId="0" applyNumberFormat="1" applyFont="1" applyBorder="1" applyAlignment="1">
      <alignment vertical="center"/>
    </xf>
    <xf numFmtId="167" fontId="42" fillId="0" borderId="22" xfId="0" applyNumberFormat="1" applyFont="1" applyBorder="1" applyAlignment="1" applyProtection="1">
      <alignment vertical="center"/>
      <protection locked="0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/>
    </xf>
    <xf numFmtId="167" fontId="43" fillId="0" borderId="0" xfId="0" applyNumberFormat="1" applyFont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/>
    </xf>
    <xf numFmtId="167" fontId="44" fillId="0" borderId="0" xfId="0" applyNumberFormat="1" applyFont="1" applyAlignment="1">
      <alignment vertical="center"/>
    </xf>
    <xf numFmtId="0" fontId="45" fillId="0" borderId="22" xfId="0" applyFont="1" applyBorder="1" applyAlignment="1" applyProtection="1">
      <alignment horizontal="left" vertical="center" wrapText="1"/>
      <protection locked="0"/>
    </xf>
    <xf numFmtId="0" fontId="45" fillId="5" borderId="22" xfId="0" applyFont="1" applyFill="1" applyBorder="1" applyAlignment="1" applyProtection="1">
      <alignment horizontal="center" vertical="center" wrapText="1"/>
      <protection locked="0"/>
    </xf>
    <xf numFmtId="0" fontId="38" fillId="5" borderId="22" xfId="0" applyFont="1" applyFill="1" applyBorder="1" applyAlignment="1" applyProtection="1">
      <alignment horizontal="center" vertical="center"/>
      <protection locked="0"/>
    </xf>
    <xf numFmtId="0" fontId="24" fillId="5" borderId="22" xfId="0" applyFont="1" applyFill="1" applyBorder="1" applyAlignment="1" applyProtection="1">
      <alignment horizontal="center" vertical="center"/>
      <protection locked="0"/>
    </xf>
    <xf numFmtId="0" fontId="43" fillId="5" borderId="0" xfId="0" applyFont="1" applyFill="1" applyAlignment="1">
      <alignment horizontal="left" vertical="center" wrapText="1"/>
    </xf>
    <xf numFmtId="167" fontId="42" fillId="5" borderId="22" xfId="0" applyNumberFormat="1" applyFont="1" applyFill="1" applyBorder="1" applyAlignment="1" applyProtection="1">
      <alignment vertical="center"/>
      <protection locked="0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4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4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6" borderId="0" xfId="0" applyFont="1" applyFill="1" applyAlignment="1">
      <alignment horizontal="center" vertical="center"/>
    </xf>
    <xf numFmtId="4" fontId="29" fillId="0" borderId="0" xfId="0" applyNumberFormat="1" applyFont="1" applyAlignment="1">
      <alignment horizontal="right" vertical="center"/>
    </xf>
    <xf numFmtId="0" fontId="24" fillId="4" borderId="7" xfId="0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0"/>
  <sheetViews>
    <sheetView showGridLines="0" workbookViewId="0" topLeftCell="A78">
      <selection activeCell="AO114" sqref="AO11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5" customHeight="1">
      <c r="AR2" s="249" t="s">
        <v>5</v>
      </c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33" t="s">
        <v>14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R5" s="20"/>
      <c r="BE5" s="230" t="s">
        <v>15</v>
      </c>
      <c r="BS5" s="17" t="s">
        <v>6</v>
      </c>
    </row>
    <row r="6" spans="2:71" ht="36.95" customHeight="1">
      <c r="B6" s="20"/>
      <c r="D6" s="26" t="s">
        <v>16</v>
      </c>
      <c r="K6" s="235" t="s">
        <v>1765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R6" s="20"/>
      <c r="BE6" s="231"/>
      <c r="BS6" s="17" t="s">
        <v>6</v>
      </c>
    </row>
    <row r="7" spans="2:7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31"/>
      <c r="BS7" s="17" t="s">
        <v>6</v>
      </c>
    </row>
    <row r="8" spans="2:71" ht="12" customHeight="1">
      <c r="B8" s="20"/>
      <c r="D8" s="27" t="s">
        <v>19</v>
      </c>
      <c r="K8" s="25" t="s">
        <v>20</v>
      </c>
      <c r="AK8" s="27" t="s">
        <v>21</v>
      </c>
      <c r="AN8" s="28" t="s">
        <v>30</v>
      </c>
      <c r="AR8" s="20"/>
      <c r="BE8" s="231"/>
      <c r="BS8" s="17" t="s">
        <v>22</v>
      </c>
    </row>
    <row r="9" spans="2:71" ht="14.45" customHeight="1">
      <c r="B9" s="20"/>
      <c r="AR9" s="20"/>
      <c r="BE9" s="231"/>
      <c r="BS9" s="17" t="s">
        <v>22</v>
      </c>
    </row>
    <row r="10" spans="2:71" ht="12" customHeight="1">
      <c r="B10" s="20"/>
      <c r="D10" s="27" t="s">
        <v>23</v>
      </c>
      <c r="AK10" s="27" t="s">
        <v>24</v>
      </c>
      <c r="AN10" s="25" t="s">
        <v>25</v>
      </c>
      <c r="AR10" s="20"/>
      <c r="BE10" s="231"/>
      <c r="BS10" s="17" t="s">
        <v>6</v>
      </c>
    </row>
    <row r="11" spans="2:71" ht="18.4" customHeight="1">
      <c r="B11" s="20"/>
      <c r="E11" s="25" t="s">
        <v>26</v>
      </c>
      <c r="AK11" s="27" t="s">
        <v>27</v>
      </c>
      <c r="AN11" s="25" t="s">
        <v>28</v>
      </c>
      <c r="AR11" s="20"/>
      <c r="BE11" s="231"/>
      <c r="BS11" s="17" t="s">
        <v>6</v>
      </c>
    </row>
    <row r="12" spans="2:71" ht="6.95" customHeight="1">
      <c r="B12" s="20"/>
      <c r="AR12" s="20"/>
      <c r="BE12" s="231"/>
      <c r="BS12" s="17" t="s">
        <v>6</v>
      </c>
    </row>
    <row r="13" spans="2:71" ht="12" customHeight="1">
      <c r="B13" s="20"/>
      <c r="D13" s="27" t="s">
        <v>29</v>
      </c>
      <c r="AK13" s="27" t="s">
        <v>24</v>
      </c>
      <c r="AN13" s="29" t="s">
        <v>30</v>
      </c>
      <c r="AR13" s="20"/>
      <c r="BE13" s="231"/>
      <c r="BS13" s="17" t="s">
        <v>22</v>
      </c>
    </row>
    <row r="14" spans="2:71" ht="12.75">
      <c r="B14" s="20"/>
      <c r="E14" s="236" t="s">
        <v>30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7" t="s">
        <v>27</v>
      </c>
      <c r="AN14" s="29" t="s">
        <v>30</v>
      </c>
      <c r="AR14" s="20"/>
      <c r="BE14" s="231"/>
      <c r="BS14" s="17" t="s">
        <v>22</v>
      </c>
    </row>
    <row r="15" spans="2:71" ht="6.95" customHeight="1">
      <c r="B15" s="20"/>
      <c r="AR15" s="20"/>
      <c r="BE15" s="231"/>
      <c r="BS15" s="17" t="s">
        <v>31</v>
      </c>
    </row>
    <row r="16" spans="2:71" ht="12" customHeight="1">
      <c r="B16" s="20"/>
      <c r="D16" s="27" t="s">
        <v>32</v>
      </c>
      <c r="AK16" s="27" t="s">
        <v>24</v>
      </c>
      <c r="AN16" s="25" t="s">
        <v>33</v>
      </c>
      <c r="AR16" s="20"/>
      <c r="BE16" s="231"/>
      <c r="BS16" s="17" t="s">
        <v>3</v>
      </c>
    </row>
    <row r="17" spans="2:71" ht="18.4" customHeight="1">
      <c r="B17" s="20"/>
      <c r="E17" s="25" t="s">
        <v>34</v>
      </c>
      <c r="AK17" s="27" t="s">
        <v>27</v>
      </c>
      <c r="AN17" s="25" t="s">
        <v>1</v>
      </c>
      <c r="AR17" s="20"/>
      <c r="BE17" s="231"/>
      <c r="BS17" s="17" t="s">
        <v>31</v>
      </c>
    </row>
    <row r="18" spans="2:71" ht="6.95" customHeight="1">
      <c r="B18" s="20"/>
      <c r="AR18" s="20"/>
      <c r="BE18" s="231"/>
      <c r="BS18" s="17" t="s">
        <v>22</v>
      </c>
    </row>
    <row r="19" spans="2:71" ht="12" customHeight="1">
      <c r="B19" s="20"/>
      <c r="D19" s="27" t="s">
        <v>35</v>
      </c>
      <c r="AK19" s="27" t="s">
        <v>24</v>
      </c>
      <c r="AN19" s="25" t="s">
        <v>1</v>
      </c>
      <c r="AR19" s="20"/>
      <c r="BE19" s="231"/>
      <c r="BS19" s="17" t="s">
        <v>22</v>
      </c>
    </row>
    <row r="20" spans="2:71" ht="18.4" customHeight="1">
      <c r="B20" s="20"/>
      <c r="E20" s="25" t="s">
        <v>36</v>
      </c>
      <c r="AK20" s="27" t="s">
        <v>27</v>
      </c>
      <c r="AN20" s="25" t="s">
        <v>1</v>
      </c>
      <c r="AR20" s="20"/>
      <c r="BE20" s="231"/>
      <c r="BS20" s="17" t="s">
        <v>31</v>
      </c>
    </row>
    <row r="21" spans="2:57" ht="6.95" customHeight="1">
      <c r="B21" s="20"/>
      <c r="AR21" s="20"/>
      <c r="BE21" s="231"/>
    </row>
    <row r="22" spans="2:57" ht="12" customHeight="1">
      <c r="B22" s="20"/>
      <c r="D22" s="27" t="s">
        <v>37</v>
      </c>
      <c r="AR22" s="20"/>
      <c r="BE22" s="231"/>
    </row>
    <row r="23" spans="2:57" ht="96" customHeight="1">
      <c r="B23" s="20"/>
      <c r="E23" s="238" t="s">
        <v>38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R23" s="20"/>
      <c r="BE23" s="231"/>
    </row>
    <row r="24" spans="2:57" ht="6.95" customHeight="1">
      <c r="B24" s="20"/>
      <c r="AR24" s="20"/>
      <c r="BE24" s="231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1"/>
    </row>
    <row r="26" spans="2:57" s="1" customFormat="1" ht="25.9" customHeight="1">
      <c r="B26" s="32"/>
      <c r="D26" s="33" t="s">
        <v>39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39">
        <f>ROUND(AG94,0)</f>
        <v>219750</v>
      </c>
      <c r="AL26" s="240"/>
      <c r="AM26" s="240"/>
      <c r="AN26" s="240"/>
      <c r="AO26" s="240"/>
      <c r="AR26" s="32"/>
      <c r="BE26" s="231"/>
    </row>
    <row r="27" spans="2:57" s="1" customFormat="1" ht="6.95" customHeight="1">
      <c r="B27" s="32"/>
      <c r="AR27" s="32"/>
      <c r="BE27" s="231"/>
    </row>
    <row r="28" spans="2:57" s="1" customFormat="1" ht="12.75">
      <c r="B28" s="32"/>
      <c r="L28" s="241" t="s">
        <v>40</v>
      </c>
      <c r="M28" s="241"/>
      <c r="N28" s="241"/>
      <c r="O28" s="241"/>
      <c r="P28" s="241"/>
      <c r="W28" s="241" t="s">
        <v>41</v>
      </c>
      <c r="X28" s="241"/>
      <c r="Y28" s="241"/>
      <c r="Z28" s="241"/>
      <c r="AA28" s="241"/>
      <c r="AB28" s="241"/>
      <c r="AC28" s="241"/>
      <c r="AD28" s="241"/>
      <c r="AE28" s="241"/>
      <c r="AK28" s="241" t="s">
        <v>42</v>
      </c>
      <c r="AL28" s="241"/>
      <c r="AM28" s="241"/>
      <c r="AN28" s="241"/>
      <c r="AO28" s="241"/>
      <c r="AR28" s="32"/>
      <c r="BE28" s="231"/>
    </row>
    <row r="29" spans="2:57" s="2" customFormat="1" ht="14.45" customHeight="1">
      <c r="B29" s="36"/>
      <c r="D29" s="27" t="s">
        <v>43</v>
      </c>
      <c r="F29" s="27" t="s">
        <v>44</v>
      </c>
      <c r="L29" s="244">
        <v>0.21</v>
      </c>
      <c r="M29" s="243"/>
      <c r="N29" s="243"/>
      <c r="O29" s="243"/>
      <c r="P29" s="243"/>
      <c r="W29" s="242">
        <f>ROUND(AZ94,0)</f>
        <v>219750</v>
      </c>
      <c r="X29" s="243"/>
      <c r="Y29" s="243"/>
      <c r="Z29" s="243"/>
      <c r="AA29" s="243"/>
      <c r="AB29" s="243"/>
      <c r="AC29" s="243"/>
      <c r="AD29" s="243"/>
      <c r="AE29" s="243"/>
      <c r="AK29" s="242">
        <f>ROUND(AV94,0)</f>
        <v>46148</v>
      </c>
      <c r="AL29" s="243"/>
      <c r="AM29" s="243"/>
      <c r="AN29" s="243"/>
      <c r="AO29" s="243"/>
      <c r="AR29" s="36"/>
      <c r="BE29" s="232"/>
    </row>
    <row r="30" spans="2:57" s="2" customFormat="1" ht="14.45" customHeight="1">
      <c r="B30" s="36"/>
      <c r="F30" s="27" t="s">
        <v>45</v>
      </c>
      <c r="L30" s="244">
        <v>0.15</v>
      </c>
      <c r="M30" s="243"/>
      <c r="N30" s="243"/>
      <c r="O30" s="243"/>
      <c r="P30" s="243"/>
      <c r="W30" s="242">
        <f>ROUND(BA94,0)</f>
        <v>0</v>
      </c>
      <c r="X30" s="243"/>
      <c r="Y30" s="243"/>
      <c r="Z30" s="243"/>
      <c r="AA30" s="243"/>
      <c r="AB30" s="243"/>
      <c r="AC30" s="243"/>
      <c r="AD30" s="243"/>
      <c r="AE30" s="243"/>
      <c r="AK30" s="242">
        <f>ROUND(AW94,0)</f>
        <v>0</v>
      </c>
      <c r="AL30" s="243"/>
      <c r="AM30" s="243"/>
      <c r="AN30" s="243"/>
      <c r="AO30" s="243"/>
      <c r="AR30" s="36"/>
      <c r="BE30" s="232"/>
    </row>
    <row r="31" spans="2:57" s="2" customFormat="1" ht="14.45" customHeight="1" hidden="1">
      <c r="B31" s="36"/>
      <c r="F31" s="27" t="s">
        <v>46</v>
      </c>
      <c r="L31" s="244">
        <v>0.21</v>
      </c>
      <c r="M31" s="243"/>
      <c r="N31" s="243"/>
      <c r="O31" s="243"/>
      <c r="P31" s="243"/>
      <c r="W31" s="242">
        <f>ROUND(BB94,0)</f>
        <v>0</v>
      </c>
      <c r="X31" s="243"/>
      <c r="Y31" s="243"/>
      <c r="Z31" s="243"/>
      <c r="AA31" s="243"/>
      <c r="AB31" s="243"/>
      <c r="AC31" s="243"/>
      <c r="AD31" s="243"/>
      <c r="AE31" s="243"/>
      <c r="AK31" s="242">
        <v>0</v>
      </c>
      <c r="AL31" s="243"/>
      <c r="AM31" s="243"/>
      <c r="AN31" s="243"/>
      <c r="AO31" s="243"/>
      <c r="AR31" s="36"/>
      <c r="BE31" s="232"/>
    </row>
    <row r="32" spans="2:57" s="2" customFormat="1" ht="14.45" customHeight="1" hidden="1">
      <c r="B32" s="36"/>
      <c r="F32" s="27" t="s">
        <v>47</v>
      </c>
      <c r="L32" s="244">
        <v>0.15</v>
      </c>
      <c r="M32" s="243"/>
      <c r="N32" s="243"/>
      <c r="O32" s="243"/>
      <c r="P32" s="243"/>
      <c r="W32" s="242">
        <f>ROUND(BC94,0)</f>
        <v>0</v>
      </c>
      <c r="X32" s="243"/>
      <c r="Y32" s="243"/>
      <c r="Z32" s="243"/>
      <c r="AA32" s="243"/>
      <c r="AB32" s="243"/>
      <c r="AC32" s="243"/>
      <c r="AD32" s="243"/>
      <c r="AE32" s="243"/>
      <c r="AK32" s="242">
        <v>0</v>
      </c>
      <c r="AL32" s="243"/>
      <c r="AM32" s="243"/>
      <c r="AN32" s="243"/>
      <c r="AO32" s="243"/>
      <c r="AR32" s="36"/>
      <c r="BE32" s="232"/>
    </row>
    <row r="33" spans="2:57" s="2" customFormat="1" ht="14.45" customHeight="1" hidden="1">
      <c r="B33" s="36"/>
      <c r="F33" s="27" t="s">
        <v>48</v>
      </c>
      <c r="L33" s="244">
        <v>0</v>
      </c>
      <c r="M33" s="243"/>
      <c r="N33" s="243"/>
      <c r="O33" s="243"/>
      <c r="P33" s="243"/>
      <c r="W33" s="242">
        <f>ROUND(BD94,0)</f>
        <v>0</v>
      </c>
      <c r="X33" s="243"/>
      <c r="Y33" s="243"/>
      <c r="Z33" s="243"/>
      <c r="AA33" s="243"/>
      <c r="AB33" s="243"/>
      <c r="AC33" s="243"/>
      <c r="AD33" s="243"/>
      <c r="AE33" s="243"/>
      <c r="AK33" s="242">
        <v>0</v>
      </c>
      <c r="AL33" s="243"/>
      <c r="AM33" s="243"/>
      <c r="AN33" s="243"/>
      <c r="AO33" s="243"/>
      <c r="AR33" s="36"/>
      <c r="BE33" s="232"/>
    </row>
    <row r="34" spans="2:57" s="1" customFormat="1" ht="6.95" customHeight="1">
      <c r="B34" s="32"/>
      <c r="AR34" s="32"/>
      <c r="BE34" s="231"/>
    </row>
    <row r="35" spans="2:44" s="1" customFormat="1" ht="25.9" customHeight="1">
      <c r="B35" s="32"/>
      <c r="C35" s="37"/>
      <c r="D35" s="38" t="s">
        <v>49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50</v>
      </c>
      <c r="U35" s="39"/>
      <c r="V35" s="39"/>
      <c r="W35" s="39"/>
      <c r="X35" s="248" t="s">
        <v>51</v>
      </c>
      <c r="Y35" s="246"/>
      <c r="Z35" s="246"/>
      <c r="AA35" s="246"/>
      <c r="AB35" s="246"/>
      <c r="AC35" s="39"/>
      <c r="AD35" s="39"/>
      <c r="AE35" s="39"/>
      <c r="AF35" s="39"/>
      <c r="AG35" s="39"/>
      <c r="AH35" s="39"/>
      <c r="AI35" s="39"/>
      <c r="AJ35" s="39"/>
      <c r="AK35" s="245">
        <f>SUM(AK26:AK33)</f>
        <v>265898</v>
      </c>
      <c r="AL35" s="246"/>
      <c r="AM35" s="246"/>
      <c r="AN35" s="246"/>
      <c r="AO35" s="247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14.45" customHeight="1">
      <c r="B37" s="32"/>
      <c r="AR37" s="32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32"/>
      <c r="D49" s="41" t="s">
        <v>52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53</v>
      </c>
      <c r="AI49" s="42"/>
      <c r="AJ49" s="42"/>
      <c r="AK49" s="42"/>
      <c r="AL49" s="42"/>
      <c r="AM49" s="42"/>
      <c r="AN49" s="42"/>
      <c r="AO49" s="42"/>
      <c r="AR49" s="3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2:44" s="1" customFormat="1" ht="12.75">
      <c r="B60" s="32"/>
      <c r="D60" s="43" t="s">
        <v>54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55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54</v>
      </c>
      <c r="AI60" s="34"/>
      <c r="AJ60" s="34"/>
      <c r="AK60" s="34"/>
      <c r="AL60" s="34"/>
      <c r="AM60" s="43" t="s">
        <v>55</v>
      </c>
      <c r="AN60" s="34"/>
      <c r="AO60" s="34"/>
      <c r="AR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2:44" s="1" customFormat="1" ht="12.75">
      <c r="B64" s="32"/>
      <c r="D64" s="41" t="s">
        <v>56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57</v>
      </c>
      <c r="AI64" s="42"/>
      <c r="AJ64" s="42"/>
      <c r="AK64" s="42"/>
      <c r="AL64" s="42"/>
      <c r="AM64" s="42"/>
      <c r="AN64" s="42"/>
      <c r="AO64" s="42"/>
      <c r="AR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2:44" s="1" customFormat="1" ht="12.75">
      <c r="B75" s="32"/>
      <c r="D75" s="43" t="s">
        <v>54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55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54</v>
      </c>
      <c r="AI75" s="34"/>
      <c r="AJ75" s="34"/>
      <c r="AK75" s="34"/>
      <c r="AL75" s="34"/>
      <c r="AM75" s="43" t="s">
        <v>55</v>
      </c>
      <c r="AN75" s="34"/>
      <c r="AO75" s="34"/>
      <c r="AR75" s="32"/>
    </row>
    <row r="76" spans="2:44" s="1" customFormat="1" ht="12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4.95" customHeight="1">
      <c r="B82" s="32"/>
      <c r="C82" s="21" t="s">
        <v>58</v>
      </c>
      <c r="AR82" s="32"/>
    </row>
    <row r="83" spans="2:44" s="1" customFormat="1" ht="6.95" customHeight="1">
      <c r="B83" s="32"/>
      <c r="AR83" s="32"/>
    </row>
    <row r="84" spans="2:44" s="3" customFormat="1" ht="12" customHeight="1">
      <c r="B84" s="48"/>
      <c r="C84" s="27" t="s">
        <v>13</v>
      </c>
      <c r="L84" s="3" t="str">
        <f>K5</f>
        <v>21-15B</v>
      </c>
      <c r="AR84" s="48"/>
    </row>
    <row r="85" spans="2:44" s="4" customFormat="1" ht="36.95" customHeight="1">
      <c r="B85" s="49"/>
      <c r="C85" s="50" t="s">
        <v>16</v>
      </c>
      <c r="L85" s="222" t="str">
        <f>K6</f>
        <v>Revitalizace objektu a úprava dvora Bezručovo náměstí 13, Opava</v>
      </c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R85" s="49"/>
    </row>
    <row r="86" spans="2:44" s="1" customFormat="1" ht="6.95" customHeight="1">
      <c r="B86" s="32"/>
      <c r="AR86" s="32"/>
    </row>
    <row r="87" spans="2:44" s="1" customFormat="1" ht="12" customHeight="1">
      <c r="B87" s="32"/>
      <c r="C87" s="27" t="s">
        <v>19</v>
      </c>
      <c r="L87" s="51" t="str">
        <f>IF(K8="","",K8)</f>
        <v>Opava</v>
      </c>
      <c r="AI87" s="27" t="s">
        <v>21</v>
      </c>
      <c r="AM87" s="252"/>
      <c r="AN87" s="252"/>
      <c r="AR87" s="32"/>
    </row>
    <row r="88" spans="2:44" s="1" customFormat="1" ht="6.95" customHeight="1">
      <c r="B88" s="32"/>
      <c r="AR88" s="32"/>
    </row>
    <row r="89" spans="2:56" s="1" customFormat="1" ht="15.2" customHeight="1">
      <c r="B89" s="32"/>
      <c r="C89" s="27" t="s">
        <v>23</v>
      </c>
      <c r="L89" s="3" t="str">
        <f>IF(E11="","",E11)</f>
        <v>Slezská univerzita v Opavě</v>
      </c>
      <c r="AI89" s="27" t="s">
        <v>32</v>
      </c>
      <c r="AM89" s="253" t="str">
        <f>IF(E17="","",E17)</f>
        <v xml:space="preserve">ing. Václav Č e c h </v>
      </c>
      <c r="AN89" s="254"/>
      <c r="AO89" s="254"/>
      <c r="AP89" s="254"/>
      <c r="AR89" s="32"/>
      <c r="AS89" s="255" t="s">
        <v>59</v>
      </c>
      <c r="AT89" s="256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2" customHeight="1">
      <c r="B90" s="32"/>
      <c r="C90" s="27" t="s">
        <v>29</v>
      </c>
      <c r="L90" s="3" t="str">
        <f>IF(E14="Vyplň údaj","",E14)</f>
        <v/>
      </c>
      <c r="AI90" s="27" t="s">
        <v>35</v>
      </c>
      <c r="AM90" s="253" t="str">
        <f>IF(E20="","",E20)</f>
        <v>Sandtner Vladimír</v>
      </c>
      <c r="AN90" s="254"/>
      <c r="AO90" s="254"/>
      <c r="AP90" s="254"/>
      <c r="AR90" s="32"/>
      <c r="AS90" s="257"/>
      <c r="AT90" s="258"/>
      <c r="BD90" s="55"/>
    </row>
    <row r="91" spans="2:56" s="1" customFormat="1" ht="10.9" customHeight="1">
      <c r="B91" s="32"/>
      <c r="AR91" s="32"/>
      <c r="AS91" s="257"/>
      <c r="AT91" s="258"/>
      <c r="BD91" s="55"/>
    </row>
    <row r="92" spans="2:56" s="1" customFormat="1" ht="29.25" customHeight="1">
      <c r="B92" s="32"/>
      <c r="C92" s="217" t="s">
        <v>60</v>
      </c>
      <c r="D92" s="218"/>
      <c r="E92" s="218"/>
      <c r="F92" s="218"/>
      <c r="G92" s="218"/>
      <c r="H92" s="56"/>
      <c r="I92" s="221" t="s">
        <v>61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51" t="s">
        <v>62</v>
      </c>
      <c r="AH92" s="218"/>
      <c r="AI92" s="218"/>
      <c r="AJ92" s="218"/>
      <c r="AK92" s="218"/>
      <c r="AL92" s="218"/>
      <c r="AM92" s="218"/>
      <c r="AN92" s="221" t="s">
        <v>63</v>
      </c>
      <c r="AO92" s="218"/>
      <c r="AP92" s="227"/>
      <c r="AQ92" s="57" t="s">
        <v>64</v>
      </c>
      <c r="AR92" s="32"/>
      <c r="AS92" s="58" t="s">
        <v>65</v>
      </c>
      <c r="AT92" s="59" t="s">
        <v>66</v>
      </c>
      <c r="AU92" s="59" t="s">
        <v>67</v>
      </c>
      <c r="AV92" s="59" t="s">
        <v>68</v>
      </c>
      <c r="AW92" s="59" t="s">
        <v>69</v>
      </c>
      <c r="AX92" s="59" t="s">
        <v>70</v>
      </c>
      <c r="AY92" s="59" t="s">
        <v>71</v>
      </c>
      <c r="AZ92" s="59" t="s">
        <v>72</v>
      </c>
      <c r="BA92" s="59" t="s">
        <v>73</v>
      </c>
      <c r="BB92" s="59" t="s">
        <v>74</v>
      </c>
      <c r="BC92" s="59" t="s">
        <v>75</v>
      </c>
      <c r="BD92" s="60" t="s">
        <v>76</v>
      </c>
    </row>
    <row r="93" spans="2:56" s="1" customFormat="1" ht="10.9" customHeight="1">
      <c r="B93" s="32"/>
      <c r="AR93" s="32"/>
      <c r="AS93" s="61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45" customHeight="1">
      <c r="B94" s="62"/>
      <c r="C94" s="63" t="s">
        <v>77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24">
        <f>ROUND(AG95+AG99+AG103,0)</f>
        <v>219750</v>
      </c>
      <c r="AH94" s="224"/>
      <c r="AI94" s="224"/>
      <c r="AJ94" s="224"/>
      <c r="AK94" s="224"/>
      <c r="AL94" s="224"/>
      <c r="AM94" s="224"/>
      <c r="AN94" s="259">
        <f aca="true" t="shared" si="0" ref="AN94:AN108">SUM(AG94,AT94)</f>
        <v>265898</v>
      </c>
      <c r="AO94" s="259"/>
      <c r="AP94" s="259"/>
      <c r="AQ94" s="66" t="s">
        <v>1</v>
      </c>
      <c r="AR94" s="62"/>
      <c r="AS94" s="67">
        <f>ROUND(AS95+AS99+AS103,0)</f>
        <v>0</v>
      </c>
      <c r="AT94" s="68">
        <f aca="true" t="shared" si="1" ref="AT94:AT108">ROUND(SUM(AV94:AW94),0)</f>
        <v>46148</v>
      </c>
      <c r="AU94" s="69">
        <f>ROUND(AU95+AU99+AU103,5)</f>
        <v>0</v>
      </c>
      <c r="AV94" s="68">
        <f>ROUND(AZ94*L29,0)</f>
        <v>46148</v>
      </c>
      <c r="AW94" s="68">
        <f>ROUND(BA94*L30,0)</f>
        <v>0</v>
      </c>
      <c r="AX94" s="68">
        <f>ROUND(BB94*L29,0)</f>
        <v>0</v>
      </c>
      <c r="AY94" s="68">
        <f>ROUND(BC94*L30,0)</f>
        <v>0</v>
      </c>
      <c r="AZ94" s="68">
        <f>ROUND(AZ95+AZ99+AZ103,0)</f>
        <v>219750</v>
      </c>
      <c r="BA94" s="68">
        <f>ROUND(BA95+BA99+BA103,0)</f>
        <v>0</v>
      </c>
      <c r="BB94" s="68">
        <f>ROUND(BB95+BB99+BB103,0)</f>
        <v>0</v>
      </c>
      <c r="BC94" s="68">
        <f>ROUND(BC95+BC99+BC103,0)</f>
        <v>0</v>
      </c>
      <c r="BD94" s="70">
        <f>ROUND(BD95+BD99+BD103,0)</f>
        <v>0</v>
      </c>
      <c r="BS94" s="71" t="s">
        <v>78</v>
      </c>
      <c r="BT94" s="71" t="s">
        <v>79</v>
      </c>
      <c r="BU94" s="72" t="s">
        <v>80</v>
      </c>
      <c r="BV94" s="71" t="s">
        <v>81</v>
      </c>
      <c r="BW94" s="71" t="s">
        <v>4</v>
      </c>
      <c r="BX94" s="71" t="s">
        <v>82</v>
      </c>
      <c r="CL94" s="71" t="s">
        <v>1</v>
      </c>
    </row>
    <row r="95" spans="2:91" s="6" customFormat="1" ht="16.5" customHeight="1">
      <c r="B95" s="73"/>
      <c r="C95" s="74"/>
      <c r="D95" s="219" t="s">
        <v>83</v>
      </c>
      <c r="E95" s="219"/>
      <c r="F95" s="219"/>
      <c r="G95" s="219"/>
      <c r="H95" s="219"/>
      <c r="I95" s="75"/>
      <c r="J95" s="219" t="s">
        <v>84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50">
        <f>ROUND(SUM(AG96:AG98),0)</f>
        <v>180000</v>
      </c>
      <c r="AH95" s="229"/>
      <c r="AI95" s="229"/>
      <c r="AJ95" s="229"/>
      <c r="AK95" s="229"/>
      <c r="AL95" s="229"/>
      <c r="AM95" s="229"/>
      <c r="AN95" s="228">
        <f t="shared" si="0"/>
        <v>217800</v>
      </c>
      <c r="AO95" s="229"/>
      <c r="AP95" s="229"/>
      <c r="AQ95" s="76" t="s">
        <v>85</v>
      </c>
      <c r="AR95" s="73"/>
      <c r="AS95" s="77">
        <f>ROUND(SUM(AS96:AS98),0)</f>
        <v>0</v>
      </c>
      <c r="AT95" s="78">
        <f t="shared" si="1"/>
        <v>37800</v>
      </c>
      <c r="AU95" s="79">
        <f>ROUND(SUM(AU96:AU98),5)</f>
        <v>0</v>
      </c>
      <c r="AV95" s="78">
        <f>ROUND(AZ95*L29,0)</f>
        <v>37800</v>
      </c>
      <c r="AW95" s="78">
        <f>ROUND(BA95*L30,0)</f>
        <v>0</v>
      </c>
      <c r="AX95" s="78">
        <f>ROUND(BB95*L29,0)</f>
        <v>0</v>
      </c>
      <c r="AY95" s="78">
        <f>ROUND(BC95*L30,0)</f>
        <v>0</v>
      </c>
      <c r="AZ95" s="78">
        <f>ROUND(SUM(AZ96:AZ98),0)</f>
        <v>180000</v>
      </c>
      <c r="BA95" s="78">
        <f>ROUND(SUM(BA96:BA98),0)</f>
        <v>0</v>
      </c>
      <c r="BB95" s="78">
        <f>ROUND(SUM(BB96:BB98),0)</f>
        <v>0</v>
      </c>
      <c r="BC95" s="78">
        <f>ROUND(SUM(BC96:BC98),0)</f>
        <v>0</v>
      </c>
      <c r="BD95" s="80">
        <f>ROUND(SUM(BD96:BD98),0)</f>
        <v>0</v>
      </c>
      <c r="BS95" s="81" t="s">
        <v>78</v>
      </c>
      <c r="BT95" s="81" t="s">
        <v>22</v>
      </c>
      <c r="BU95" s="81" t="s">
        <v>80</v>
      </c>
      <c r="BV95" s="81" t="s">
        <v>81</v>
      </c>
      <c r="BW95" s="81" t="s">
        <v>86</v>
      </c>
      <c r="BX95" s="81" t="s">
        <v>4</v>
      </c>
      <c r="CL95" s="81" t="s">
        <v>1</v>
      </c>
      <c r="CM95" s="81" t="s">
        <v>87</v>
      </c>
    </row>
    <row r="96" spans="1:90" s="3" customFormat="1" ht="16.5" customHeight="1">
      <c r="A96" s="82" t="s">
        <v>88</v>
      </c>
      <c r="B96" s="48"/>
      <c r="C96" s="9"/>
      <c r="D96" s="9"/>
      <c r="E96" s="220" t="s">
        <v>89</v>
      </c>
      <c r="F96" s="220"/>
      <c r="G96" s="220"/>
      <c r="H96" s="220"/>
      <c r="I96" s="220"/>
      <c r="J96" s="9"/>
      <c r="K96" s="220" t="s">
        <v>90</v>
      </c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5">
        <f>'01-1 - Stav. úpravy soc. ...'!J32</f>
        <v>0</v>
      </c>
      <c r="AH96" s="226"/>
      <c r="AI96" s="226"/>
      <c r="AJ96" s="226"/>
      <c r="AK96" s="226"/>
      <c r="AL96" s="226"/>
      <c r="AM96" s="226"/>
      <c r="AN96" s="225">
        <f t="shared" si="0"/>
        <v>0</v>
      </c>
      <c r="AO96" s="226"/>
      <c r="AP96" s="226"/>
      <c r="AQ96" s="83" t="s">
        <v>91</v>
      </c>
      <c r="AR96" s="48"/>
      <c r="AS96" s="84">
        <v>0</v>
      </c>
      <c r="AT96" s="85">
        <f t="shared" si="1"/>
        <v>0</v>
      </c>
      <c r="AU96" s="86">
        <f>'01-1 - Stav. úpravy soc. ...'!P133</f>
        <v>0</v>
      </c>
      <c r="AV96" s="85">
        <f>'01-1 - Stav. úpravy soc. ...'!J35</f>
        <v>0</v>
      </c>
      <c r="AW96" s="85">
        <f>'01-1 - Stav. úpravy soc. ...'!J36</f>
        <v>0</v>
      </c>
      <c r="AX96" s="85">
        <f>'01-1 - Stav. úpravy soc. ...'!J37</f>
        <v>0</v>
      </c>
      <c r="AY96" s="85">
        <f>'01-1 - Stav. úpravy soc. ...'!J38</f>
        <v>0</v>
      </c>
      <c r="AZ96" s="85">
        <f>'01-1 - Stav. úpravy soc. ...'!F35</f>
        <v>0</v>
      </c>
      <c r="BA96" s="85">
        <f>'01-1 - Stav. úpravy soc. ...'!F36</f>
        <v>0</v>
      </c>
      <c r="BB96" s="85">
        <f>'01-1 - Stav. úpravy soc. ...'!F37</f>
        <v>0</v>
      </c>
      <c r="BC96" s="85">
        <f>'01-1 - Stav. úpravy soc. ...'!F38</f>
        <v>0</v>
      </c>
      <c r="BD96" s="87">
        <f>'01-1 - Stav. úpravy soc. ...'!F39</f>
        <v>0</v>
      </c>
      <c r="BT96" s="25" t="s">
        <v>87</v>
      </c>
      <c r="BV96" s="25" t="s">
        <v>81</v>
      </c>
      <c r="BW96" s="25" t="s">
        <v>92</v>
      </c>
      <c r="BX96" s="25" t="s">
        <v>86</v>
      </c>
      <c r="CL96" s="25" t="s">
        <v>1</v>
      </c>
    </row>
    <row r="97" spans="1:90" s="3" customFormat="1" ht="16.5" customHeight="1">
      <c r="A97" s="82" t="s">
        <v>88</v>
      </c>
      <c r="B97" s="48"/>
      <c r="C97" s="9"/>
      <c r="D97" s="9"/>
      <c r="E97" s="220" t="s">
        <v>93</v>
      </c>
      <c r="F97" s="220"/>
      <c r="G97" s="220"/>
      <c r="H97" s="220"/>
      <c r="I97" s="220"/>
      <c r="J97" s="9"/>
      <c r="K97" s="220" t="s">
        <v>94</v>
      </c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5">
        <f>'01-2 - Technika prostředí...'!J32</f>
        <v>180000</v>
      </c>
      <c r="AH97" s="226"/>
      <c r="AI97" s="226"/>
      <c r="AJ97" s="226"/>
      <c r="AK97" s="226"/>
      <c r="AL97" s="226"/>
      <c r="AM97" s="226"/>
      <c r="AN97" s="225">
        <f t="shared" si="0"/>
        <v>217800</v>
      </c>
      <c r="AO97" s="226"/>
      <c r="AP97" s="226"/>
      <c r="AQ97" s="83" t="s">
        <v>91</v>
      </c>
      <c r="AR97" s="48"/>
      <c r="AS97" s="84">
        <v>0</v>
      </c>
      <c r="AT97" s="85">
        <f t="shared" si="1"/>
        <v>37800</v>
      </c>
      <c r="AU97" s="86">
        <f>'01-2 - Technika prostředí...'!P122</f>
        <v>0</v>
      </c>
      <c r="AV97" s="85">
        <f>'01-2 - Technika prostředí...'!J35</f>
        <v>37800</v>
      </c>
      <c r="AW97" s="85">
        <f>'01-2 - Technika prostředí...'!J36</f>
        <v>0</v>
      </c>
      <c r="AX97" s="85">
        <f>'01-2 - Technika prostředí...'!J37</f>
        <v>0</v>
      </c>
      <c r="AY97" s="85">
        <f>'01-2 - Technika prostředí...'!J38</f>
        <v>0</v>
      </c>
      <c r="AZ97" s="85">
        <f>'01-2 - Technika prostředí...'!F35</f>
        <v>180000</v>
      </c>
      <c r="BA97" s="85">
        <f>'01-2 - Technika prostředí...'!F36</f>
        <v>0</v>
      </c>
      <c r="BB97" s="85">
        <f>'01-2 - Technika prostředí...'!F37</f>
        <v>0</v>
      </c>
      <c r="BC97" s="85">
        <f>'01-2 - Technika prostředí...'!F38</f>
        <v>0</v>
      </c>
      <c r="BD97" s="87">
        <f>'01-2 - Technika prostředí...'!F39</f>
        <v>0</v>
      </c>
      <c r="BT97" s="25" t="s">
        <v>87</v>
      </c>
      <c r="BV97" s="25" t="s">
        <v>81</v>
      </c>
      <c r="BW97" s="25" t="s">
        <v>95</v>
      </c>
      <c r="BX97" s="25" t="s">
        <v>86</v>
      </c>
      <c r="CL97" s="25" t="s">
        <v>1</v>
      </c>
    </row>
    <row r="98" spans="1:90" s="3" customFormat="1" ht="16.5" customHeight="1">
      <c r="A98" s="82" t="s">
        <v>88</v>
      </c>
      <c r="B98" s="48"/>
      <c r="C98" s="9"/>
      <c r="D98" s="9"/>
      <c r="E98" s="220" t="s">
        <v>96</v>
      </c>
      <c r="F98" s="220"/>
      <c r="G98" s="220"/>
      <c r="H98" s="220"/>
      <c r="I98" s="220"/>
      <c r="J98" s="9"/>
      <c r="K98" s="220" t="s">
        <v>97</v>
      </c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5">
        <f>'01-3 - Vedlejší a ostatní...'!J32</f>
        <v>0</v>
      </c>
      <c r="AH98" s="226"/>
      <c r="AI98" s="226"/>
      <c r="AJ98" s="226"/>
      <c r="AK98" s="226"/>
      <c r="AL98" s="226"/>
      <c r="AM98" s="226"/>
      <c r="AN98" s="225">
        <f t="shared" si="0"/>
        <v>0</v>
      </c>
      <c r="AO98" s="226"/>
      <c r="AP98" s="226"/>
      <c r="AQ98" s="83" t="s">
        <v>91</v>
      </c>
      <c r="AR98" s="48"/>
      <c r="AS98" s="84">
        <v>0</v>
      </c>
      <c r="AT98" s="85">
        <f t="shared" si="1"/>
        <v>0</v>
      </c>
      <c r="AU98" s="86">
        <f>'01-3 - Vedlejší a ostatní...'!P123</f>
        <v>0</v>
      </c>
      <c r="AV98" s="85">
        <f>'01-3 - Vedlejší a ostatní...'!J35</f>
        <v>0</v>
      </c>
      <c r="AW98" s="85">
        <f>'01-3 - Vedlejší a ostatní...'!J36</f>
        <v>0</v>
      </c>
      <c r="AX98" s="85">
        <f>'01-3 - Vedlejší a ostatní...'!J37</f>
        <v>0</v>
      </c>
      <c r="AY98" s="85">
        <f>'01-3 - Vedlejší a ostatní...'!J38</f>
        <v>0</v>
      </c>
      <c r="AZ98" s="85">
        <f>'01-3 - Vedlejší a ostatní...'!F35</f>
        <v>0</v>
      </c>
      <c r="BA98" s="85">
        <f>'01-3 - Vedlejší a ostatní...'!F36</f>
        <v>0</v>
      </c>
      <c r="BB98" s="85">
        <f>'01-3 - Vedlejší a ostatní...'!F37</f>
        <v>0</v>
      </c>
      <c r="BC98" s="85">
        <f>'01-3 - Vedlejší a ostatní...'!F38</f>
        <v>0</v>
      </c>
      <c r="BD98" s="87">
        <f>'01-3 - Vedlejší a ostatní...'!F39</f>
        <v>0</v>
      </c>
      <c r="BT98" s="25" t="s">
        <v>87</v>
      </c>
      <c r="BV98" s="25" t="s">
        <v>81</v>
      </c>
      <c r="BW98" s="25" t="s">
        <v>98</v>
      </c>
      <c r="BX98" s="25" t="s">
        <v>86</v>
      </c>
      <c r="CL98" s="25" t="s">
        <v>1</v>
      </c>
    </row>
    <row r="99" spans="2:91" s="6" customFormat="1" ht="16.5" customHeight="1">
      <c r="B99" s="73"/>
      <c r="C99" s="74"/>
      <c r="D99" s="219" t="s">
        <v>99</v>
      </c>
      <c r="E99" s="219"/>
      <c r="F99" s="219"/>
      <c r="G99" s="219"/>
      <c r="H99" s="219"/>
      <c r="I99" s="75"/>
      <c r="J99" s="219" t="s">
        <v>100</v>
      </c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50">
        <f>ROUND(SUM(AG100:AG102),0)</f>
        <v>0</v>
      </c>
      <c r="AH99" s="229"/>
      <c r="AI99" s="229"/>
      <c r="AJ99" s="229"/>
      <c r="AK99" s="229"/>
      <c r="AL99" s="229"/>
      <c r="AM99" s="229"/>
      <c r="AN99" s="228">
        <f t="shared" si="0"/>
        <v>0</v>
      </c>
      <c r="AO99" s="229"/>
      <c r="AP99" s="229"/>
      <c r="AQ99" s="76" t="s">
        <v>85</v>
      </c>
      <c r="AR99" s="73"/>
      <c r="AS99" s="77">
        <f>ROUND(SUM(AS100:AS102),0)</f>
        <v>0</v>
      </c>
      <c r="AT99" s="78">
        <f t="shared" si="1"/>
        <v>0</v>
      </c>
      <c r="AU99" s="79">
        <f>ROUND(SUM(AU100:AU102),5)</f>
        <v>0</v>
      </c>
      <c r="AV99" s="78">
        <f>ROUND(AZ99*L29,0)</f>
        <v>0</v>
      </c>
      <c r="AW99" s="78">
        <f>ROUND(BA99*L30,0)</f>
        <v>0</v>
      </c>
      <c r="AX99" s="78">
        <f>ROUND(BB99*L29,0)</f>
        <v>0</v>
      </c>
      <c r="AY99" s="78">
        <f>ROUND(BC99*L30,0)</f>
        <v>0</v>
      </c>
      <c r="AZ99" s="78">
        <f>ROUND(SUM(AZ100:AZ102),0)</f>
        <v>0</v>
      </c>
      <c r="BA99" s="78">
        <f>ROUND(SUM(BA100:BA102),0)</f>
        <v>0</v>
      </c>
      <c r="BB99" s="78">
        <f>ROUND(SUM(BB100:BB102),0)</f>
        <v>0</v>
      </c>
      <c r="BC99" s="78">
        <f>ROUND(SUM(BC100:BC102),0)</f>
        <v>0</v>
      </c>
      <c r="BD99" s="80">
        <f>ROUND(SUM(BD100:BD102),0)</f>
        <v>0</v>
      </c>
      <c r="BS99" s="81" t="s">
        <v>78</v>
      </c>
      <c r="BT99" s="81" t="s">
        <v>22</v>
      </c>
      <c r="BU99" s="81" t="s">
        <v>80</v>
      </c>
      <c r="BV99" s="81" t="s">
        <v>81</v>
      </c>
      <c r="BW99" s="81" t="s">
        <v>101</v>
      </c>
      <c r="BX99" s="81" t="s">
        <v>4</v>
      </c>
      <c r="CL99" s="81" t="s">
        <v>1</v>
      </c>
      <c r="CM99" s="81" t="s">
        <v>87</v>
      </c>
    </row>
    <row r="100" spans="1:90" s="3" customFormat="1" ht="16.5" customHeight="1">
      <c r="A100" s="82" t="s">
        <v>88</v>
      </c>
      <c r="B100" s="48"/>
      <c r="C100" s="9"/>
      <c r="D100" s="9"/>
      <c r="E100" s="220" t="s">
        <v>102</v>
      </c>
      <c r="F100" s="220"/>
      <c r="G100" s="220"/>
      <c r="H100" s="220"/>
      <c r="I100" s="220"/>
      <c r="J100" s="9"/>
      <c r="K100" s="220" t="s">
        <v>103</v>
      </c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5">
        <f>'02-1 - Stavební úpravy  m...'!J32</f>
        <v>0</v>
      </c>
      <c r="AH100" s="226"/>
      <c r="AI100" s="226"/>
      <c r="AJ100" s="226"/>
      <c r="AK100" s="226"/>
      <c r="AL100" s="226"/>
      <c r="AM100" s="226"/>
      <c r="AN100" s="225">
        <f t="shared" si="0"/>
        <v>0</v>
      </c>
      <c r="AO100" s="226"/>
      <c r="AP100" s="226"/>
      <c r="AQ100" s="83" t="s">
        <v>91</v>
      </c>
      <c r="AR100" s="48"/>
      <c r="AS100" s="84">
        <v>0</v>
      </c>
      <c r="AT100" s="85">
        <f t="shared" si="1"/>
        <v>0</v>
      </c>
      <c r="AU100" s="86">
        <f>'02-1 - Stavební úpravy  m...'!P136</f>
        <v>0</v>
      </c>
      <c r="AV100" s="85">
        <f>'02-1 - Stavební úpravy  m...'!J35</f>
        <v>0</v>
      </c>
      <c r="AW100" s="85">
        <f>'02-1 - Stavební úpravy  m...'!J36</f>
        <v>0</v>
      </c>
      <c r="AX100" s="85">
        <f>'02-1 - Stavební úpravy  m...'!J37</f>
        <v>0</v>
      </c>
      <c r="AY100" s="85">
        <f>'02-1 - Stavební úpravy  m...'!J38</f>
        <v>0</v>
      </c>
      <c r="AZ100" s="85">
        <f>'02-1 - Stavební úpravy  m...'!F35</f>
        <v>0</v>
      </c>
      <c r="BA100" s="85">
        <f>'02-1 - Stavební úpravy  m...'!F36</f>
        <v>0</v>
      </c>
      <c r="BB100" s="85">
        <f>'02-1 - Stavební úpravy  m...'!F37</f>
        <v>0</v>
      </c>
      <c r="BC100" s="85">
        <f>'02-1 - Stavební úpravy  m...'!F38</f>
        <v>0</v>
      </c>
      <c r="BD100" s="87">
        <f>'02-1 - Stavební úpravy  m...'!F39</f>
        <v>0</v>
      </c>
      <c r="BT100" s="25" t="s">
        <v>87</v>
      </c>
      <c r="BV100" s="25" t="s">
        <v>81</v>
      </c>
      <c r="BW100" s="25" t="s">
        <v>104</v>
      </c>
      <c r="BX100" s="25" t="s">
        <v>101</v>
      </c>
      <c r="CL100" s="25" t="s">
        <v>1</v>
      </c>
    </row>
    <row r="101" spans="1:90" s="3" customFormat="1" ht="16.5" customHeight="1">
      <c r="A101" s="82" t="s">
        <v>88</v>
      </c>
      <c r="B101" s="48"/>
      <c r="C101" s="9"/>
      <c r="D101" s="9"/>
      <c r="E101" s="220" t="s">
        <v>105</v>
      </c>
      <c r="F101" s="220"/>
      <c r="G101" s="220"/>
      <c r="H101" s="220"/>
      <c r="I101" s="220"/>
      <c r="J101" s="9"/>
      <c r="K101" s="220" t="s">
        <v>106</v>
      </c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5">
        <f>'02-2 - Technika prostředí...'!J32</f>
        <v>0</v>
      </c>
      <c r="AH101" s="226"/>
      <c r="AI101" s="226"/>
      <c r="AJ101" s="226"/>
      <c r="AK101" s="226"/>
      <c r="AL101" s="226"/>
      <c r="AM101" s="226"/>
      <c r="AN101" s="225">
        <f t="shared" si="0"/>
        <v>0</v>
      </c>
      <c r="AO101" s="226"/>
      <c r="AP101" s="226"/>
      <c r="AQ101" s="83" t="s">
        <v>91</v>
      </c>
      <c r="AR101" s="48"/>
      <c r="AS101" s="84">
        <v>0</v>
      </c>
      <c r="AT101" s="85">
        <f t="shared" si="1"/>
        <v>0</v>
      </c>
      <c r="AU101" s="86">
        <f>'02-2 - Technika prostředí...'!P122</f>
        <v>0</v>
      </c>
      <c r="AV101" s="85">
        <f>'02-2 - Technika prostředí...'!J35</f>
        <v>0</v>
      </c>
      <c r="AW101" s="85">
        <f>'02-2 - Technika prostředí...'!J36</f>
        <v>0</v>
      </c>
      <c r="AX101" s="85">
        <f>'02-2 - Technika prostředí...'!J37</f>
        <v>0</v>
      </c>
      <c r="AY101" s="85">
        <f>'02-2 - Technika prostředí...'!J38</f>
        <v>0</v>
      </c>
      <c r="AZ101" s="85">
        <f>'02-2 - Technika prostředí...'!F35</f>
        <v>0</v>
      </c>
      <c r="BA101" s="85">
        <f>'02-2 - Technika prostředí...'!F36</f>
        <v>0</v>
      </c>
      <c r="BB101" s="85">
        <f>'02-2 - Technika prostředí...'!F37</f>
        <v>0</v>
      </c>
      <c r="BC101" s="85">
        <f>'02-2 - Technika prostředí...'!F38</f>
        <v>0</v>
      </c>
      <c r="BD101" s="87">
        <f>'02-2 - Technika prostředí...'!F39</f>
        <v>0</v>
      </c>
      <c r="BT101" s="25" t="s">
        <v>87</v>
      </c>
      <c r="BV101" s="25" t="s">
        <v>81</v>
      </c>
      <c r="BW101" s="25" t="s">
        <v>107</v>
      </c>
      <c r="BX101" s="25" t="s">
        <v>101</v>
      </c>
      <c r="CL101" s="25" t="s">
        <v>1</v>
      </c>
    </row>
    <row r="102" spans="1:90" s="3" customFormat="1" ht="16.5" customHeight="1">
      <c r="A102" s="82" t="s">
        <v>88</v>
      </c>
      <c r="B102" s="48"/>
      <c r="C102" s="9"/>
      <c r="D102" s="9"/>
      <c r="E102" s="220" t="s">
        <v>108</v>
      </c>
      <c r="F102" s="220"/>
      <c r="G102" s="220"/>
      <c r="H102" s="220"/>
      <c r="I102" s="220"/>
      <c r="J102" s="9"/>
      <c r="K102" s="220" t="s">
        <v>109</v>
      </c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5">
        <f>'02-3 - Vedlejší a ostatní...'!J32</f>
        <v>0</v>
      </c>
      <c r="AH102" s="226"/>
      <c r="AI102" s="226"/>
      <c r="AJ102" s="226"/>
      <c r="AK102" s="226"/>
      <c r="AL102" s="226"/>
      <c r="AM102" s="226"/>
      <c r="AN102" s="225">
        <f t="shared" si="0"/>
        <v>0</v>
      </c>
      <c r="AO102" s="226"/>
      <c r="AP102" s="226"/>
      <c r="AQ102" s="83" t="s">
        <v>91</v>
      </c>
      <c r="AR102" s="48"/>
      <c r="AS102" s="84">
        <v>0</v>
      </c>
      <c r="AT102" s="85">
        <f t="shared" si="1"/>
        <v>0</v>
      </c>
      <c r="AU102" s="86">
        <f>'02-3 - Vedlejší a ostatní...'!P123</f>
        <v>0</v>
      </c>
      <c r="AV102" s="85">
        <f>'02-3 - Vedlejší a ostatní...'!J35</f>
        <v>0</v>
      </c>
      <c r="AW102" s="85">
        <f>'02-3 - Vedlejší a ostatní...'!J36</f>
        <v>0</v>
      </c>
      <c r="AX102" s="85">
        <f>'02-3 - Vedlejší a ostatní...'!J37</f>
        <v>0</v>
      </c>
      <c r="AY102" s="85">
        <f>'02-3 - Vedlejší a ostatní...'!J38</f>
        <v>0</v>
      </c>
      <c r="AZ102" s="85">
        <f>'02-3 - Vedlejší a ostatní...'!F35</f>
        <v>0</v>
      </c>
      <c r="BA102" s="85">
        <f>'02-3 - Vedlejší a ostatní...'!F36</f>
        <v>0</v>
      </c>
      <c r="BB102" s="85">
        <f>'02-3 - Vedlejší a ostatní...'!F37</f>
        <v>0</v>
      </c>
      <c r="BC102" s="85">
        <f>'02-3 - Vedlejší a ostatní...'!F38</f>
        <v>0</v>
      </c>
      <c r="BD102" s="87">
        <f>'02-3 - Vedlejší a ostatní...'!F39</f>
        <v>0</v>
      </c>
      <c r="BT102" s="25" t="s">
        <v>87</v>
      </c>
      <c r="BV102" s="25" t="s">
        <v>81</v>
      </c>
      <c r="BW102" s="25" t="s">
        <v>110</v>
      </c>
      <c r="BX102" s="25" t="s">
        <v>101</v>
      </c>
      <c r="CL102" s="25" t="s">
        <v>1</v>
      </c>
    </row>
    <row r="103" spans="2:91" s="6" customFormat="1" ht="16.5" customHeight="1">
      <c r="B103" s="73"/>
      <c r="C103" s="74"/>
      <c r="D103" s="219" t="s">
        <v>111</v>
      </c>
      <c r="E103" s="219"/>
      <c r="F103" s="219"/>
      <c r="G103" s="219"/>
      <c r="H103" s="219"/>
      <c r="I103" s="75"/>
      <c r="J103" s="219" t="s">
        <v>112</v>
      </c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50">
        <f>ROUND(SUM(AG104:AG108),0)</f>
        <v>39750</v>
      </c>
      <c r="AH103" s="229"/>
      <c r="AI103" s="229"/>
      <c r="AJ103" s="229"/>
      <c r="AK103" s="229"/>
      <c r="AL103" s="229"/>
      <c r="AM103" s="229"/>
      <c r="AN103" s="228">
        <f t="shared" si="0"/>
        <v>48098</v>
      </c>
      <c r="AO103" s="229"/>
      <c r="AP103" s="229"/>
      <c r="AQ103" s="76" t="s">
        <v>85</v>
      </c>
      <c r="AR103" s="73"/>
      <c r="AS103" s="77">
        <f>ROUND(SUM(AS104:AS108),0)</f>
        <v>0</v>
      </c>
      <c r="AT103" s="78">
        <f t="shared" si="1"/>
        <v>8348</v>
      </c>
      <c r="AU103" s="79">
        <f>ROUND(SUM(AU104:AU108),5)</f>
        <v>0</v>
      </c>
      <c r="AV103" s="78">
        <f>ROUND(AZ103*L29,0)</f>
        <v>8348</v>
      </c>
      <c r="AW103" s="78">
        <f>ROUND(BA103*L30,0)</f>
        <v>0</v>
      </c>
      <c r="AX103" s="78">
        <f>ROUND(BB103*L29,0)</f>
        <v>0</v>
      </c>
      <c r="AY103" s="78">
        <f>ROUND(BC103*L30,0)</f>
        <v>0</v>
      </c>
      <c r="AZ103" s="78">
        <f>ROUND(SUM(AZ104:AZ108),0)</f>
        <v>39750</v>
      </c>
      <c r="BA103" s="78">
        <f>ROUND(SUM(BA104:BA108),0)</f>
        <v>0</v>
      </c>
      <c r="BB103" s="78">
        <f>ROUND(SUM(BB104:BB108),0)</f>
        <v>0</v>
      </c>
      <c r="BC103" s="78">
        <f>ROUND(SUM(BC104:BC108),0)</f>
        <v>0</v>
      </c>
      <c r="BD103" s="80">
        <f>ROUND(SUM(BD104:BD108),0)</f>
        <v>0</v>
      </c>
      <c r="BS103" s="81" t="s">
        <v>78</v>
      </c>
      <c r="BT103" s="81" t="s">
        <v>22</v>
      </c>
      <c r="BU103" s="81" t="s">
        <v>80</v>
      </c>
      <c r="BV103" s="81" t="s">
        <v>81</v>
      </c>
      <c r="BW103" s="81" t="s">
        <v>113</v>
      </c>
      <c r="BX103" s="81" t="s">
        <v>4</v>
      </c>
      <c r="CL103" s="81" t="s">
        <v>1</v>
      </c>
      <c r="CM103" s="81" t="s">
        <v>87</v>
      </c>
    </row>
    <row r="104" spans="1:90" s="3" customFormat="1" ht="16.5" customHeight="1">
      <c r="A104" s="82" t="s">
        <v>88</v>
      </c>
      <c r="B104" s="48"/>
      <c r="C104" s="9"/>
      <c r="D104" s="9"/>
      <c r="E104" s="220" t="s">
        <v>114</v>
      </c>
      <c r="F104" s="220"/>
      <c r="G104" s="220"/>
      <c r="H104" s="220"/>
      <c r="I104" s="220"/>
      <c r="J104" s="9"/>
      <c r="K104" s="220" t="s">
        <v>115</v>
      </c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5">
        <f>'03-1 - Odstranění buněk a...'!J32</f>
        <v>0</v>
      </c>
      <c r="AH104" s="226"/>
      <c r="AI104" s="226"/>
      <c r="AJ104" s="226"/>
      <c r="AK104" s="226"/>
      <c r="AL104" s="226"/>
      <c r="AM104" s="226"/>
      <c r="AN104" s="225">
        <f t="shared" si="0"/>
        <v>0</v>
      </c>
      <c r="AO104" s="226"/>
      <c r="AP104" s="226"/>
      <c r="AQ104" s="83" t="s">
        <v>91</v>
      </c>
      <c r="AR104" s="48"/>
      <c r="AS104" s="84">
        <v>0</v>
      </c>
      <c r="AT104" s="85">
        <f t="shared" si="1"/>
        <v>0</v>
      </c>
      <c r="AU104" s="86">
        <f>'03-1 - Odstranění buněk a...'!P126</f>
        <v>0</v>
      </c>
      <c r="AV104" s="85">
        <f>'03-1 - Odstranění buněk a...'!J35</f>
        <v>0</v>
      </c>
      <c r="AW104" s="85">
        <f>'03-1 - Odstranění buněk a...'!J36</f>
        <v>0</v>
      </c>
      <c r="AX104" s="85">
        <f>'03-1 - Odstranění buněk a...'!J37</f>
        <v>0</v>
      </c>
      <c r="AY104" s="85">
        <f>'03-1 - Odstranění buněk a...'!J38</f>
        <v>0</v>
      </c>
      <c r="AZ104" s="85">
        <f>'03-1 - Odstranění buněk a...'!F35</f>
        <v>0</v>
      </c>
      <c r="BA104" s="85">
        <f>'03-1 - Odstranění buněk a...'!F36</f>
        <v>0</v>
      </c>
      <c r="BB104" s="85">
        <f>'03-1 - Odstranění buněk a...'!F37</f>
        <v>0</v>
      </c>
      <c r="BC104" s="85">
        <f>'03-1 - Odstranění buněk a...'!F38</f>
        <v>0</v>
      </c>
      <c r="BD104" s="87">
        <f>'03-1 - Odstranění buněk a...'!F39</f>
        <v>0</v>
      </c>
      <c r="BT104" s="25" t="s">
        <v>87</v>
      </c>
      <c r="BV104" s="25" t="s">
        <v>81</v>
      </c>
      <c r="BW104" s="25" t="s">
        <v>116</v>
      </c>
      <c r="BX104" s="25" t="s">
        <v>113</v>
      </c>
      <c r="CL104" s="25" t="s">
        <v>1</v>
      </c>
    </row>
    <row r="105" spans="1:90" s="3" customFormat="1" ht="16.5" customHeight="1">
      <c r="A105" s="82" t="s">
        <v>88</v>
      </c>
      <c r="B105" s="48"/>
      <c r="C105" s="9"/>
      <c r="D105" s="9"/>
      <c r="E105" s="220" t="s">
        <v>117</v>
      </c>
      <c r="F105" s="220"/>
      <c r="G105" s="220"/>
      <c r="H105" s="220"/>
      <c r="I105" s="220"/>
      <c r="J105" s="9"/>
      <c r="K105" s="220" t="s">
        <v>118</v>
      </c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5">
        <f>'03-2 - Zpevněné plochy a ...'!J32</f>
        <v>0</v>
      </c>
      <c r="AH105" s="226"/>
      <c r="AI105" s="226"/>
      <c r="AJ105" s="226"/>
      <c r="AK105" s="226"/>
      <c r="AL105" s="226"/>
      <c r="AM105" s="226"/>
      <c r="AN105" s="225">
        <f t="shared" si="0"/>
        <v>0</v>
      </c>
      <c r="AO105" s="226"/>
      <c r="AP105" s="226"/>
      <c r="AQ105" s="83" t="s">
        <v>91</v>
      </c>
      <c r="AR105" s="48"/>
      <c r="AS105" s="84">
        <v>0</v>
      </c>
      <c r="AT105" s="85">
        <f t="shared" si="1"/>
        <v>0</v>
      </c>
      <c r="AU105" s="86">
        <f>'03-2 - Zpevněné plochy a ...'!P131</f>
        <v>0</v>
      </c>
      <c r="AV105" s="85">
        <f>'03-2 - Zpevněné plochy a ...'!J35</f>
        <v>0</v>
      </c>
      <c r="AW105" s="85">
        <f>'03-2 - Zpevněné plochy a ...'!J36</f>
        <v>0</v>
      </c>
      <c r="AX105" s="85">
        <f>'03-2 - Zpevněné plochy a ...'!J37</f>
        <v>0</v>
      </c>
      <c r="AY105" s="85">
        <f>'03-2 - Zpevněné plochy a ...'!J38</f>
        <v>0</v>
      </c>
      <c r="AZ105" s="85">
        <f>'03-2 - Zpevněné plochy a ...'!F35</f>
        <v>0</v>
      </c>
      <c r="BA105" s="85">
        <f>'03-2 - Zpevněné plochy a ...'!F36</f>
        <v>0</v>
      </c>
      <c r="BB105" s="85">
        <f>'03-2 - Zpevněné plochy a ...'!F37</f>
        <v>0</v>
      </c>
      <c r="BC105" s="85">
        <f>'03-2 - Zpevněné plochy a ...'!F38</f>
        <v>0</v>
      </c>
      <c r="BD105" s="87">
        <f>'03-2 - Zpevněné plochy a ...'!F39</f>
        <v>0</v>
      </c>
      <c r="BT105" s="25" t="s">
        <v>87</v>
      </c>
      <c r="BV105" s="25" t="s">
        <v>81</v>
      </c>
      <c r="BW105" s="25" t="s">
        <v>119</v>
      </c>
      <c r="BX105" s="25" t="s">
        <v>113</v>
      </c>
      <c r="CL105" s="25" t="s">
        <v>1</v>
      </c>
    </row>
    <row r="106" spans="1:90" s="3" customFormat="1" ht="16.5" customHeight="1">
      <c r="A106" s="82" t="s">
        <v>88</v>
      </c>
      <c r="B106" s="48"/>
      <c r="C106" s="9"/>
      <c r="D106" s="9"/>
      <c r="E106" s="220" t="s">
        <v>120</v>
      </c>
      <c r="F106" s="220"/>
      <c r="G106" s="220"/>
      <c r="H106" s="220"/>
      <c r="I106" s="220"/>
      <c r="J106" s="9"/>
      <c r="K106" s="220" t="s">
        <v>121</v>
      </c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5">
        <f>'03-3 - Přístřešek pro dva...'!J32</f>
        <v>0</v>
      </c>
      <c r="AH106" s="226"/>
      <c r="AI106" s="226"/>
      <c r="AJ106" s="226"/>
      <c r="AK106" s="226"/>
      <c r="AL106" s="226"/>
      <c r="AM106" s="226"/>
      <c r="AN106" s="225">
        <f t="shared" si="0"/>
        <v>0</v>
      </c>
      <c r="AO106" s="226"/>
      <c r="AP106" s="226"/>
      <c r="AQ106" s="83" t="s">
        <v>91</v>
      </c>
      <c r="AR106" s="48"/>
      <c r="AS106" s="84">
        <v>0</v>
      </c>
      <c r="AT106" s="85">
        <f t="shared" si="1"/>
        <v>0</v>
      </c>
      <c r="AU106" s="86">
        <f>'03-3 - Přístřešek pro dva...'!P132</f>
        <v>0</v>
      </c>
      <c r="AV106" s="85">
        <f>'03-3 - Přístřešek pro dva...'!J35</f>
        <v>0</v>
      </c>
      <c r="AW106" s="85">
        <f>'03-3 - Přístřešek pro dva...'!J36</f>
        <v>0</v>
      </c>
      <c r="AX106" s="85">
        <f>'03-3 - Přístřešek pro dva...'!J37</f>
        <v>0</v>
      </c>
      <c r="AY106" s="85">
        <f>'03-3 - Přístřešek pro dva...'!J38</f>
        <v>0</v>
      </c>
      <c r="AZ106" s="85">
        <f>'03-3 - Přístřešek pro dva...'!F35</f>
        <v>0</v>
      </c>
      <c r="BA106" s="85">
        <f>'03-3 - Přístřešek pro dva...'!F36</f>
        <v>0</v>
      </c>
      <c r="BB106" s="85">
        <f>'03-3 - Přístřešek pro dva...'!F37</f>
        <v>0</v>
      </c>
      <c r="BC106" s="85">
        <f>'03-3 - Přístřešek pro dva...'!F38</f>
        <v>0</v>
      </c>
      <c r="BD106" s="87">
        <f>'03-3 - Přístřešek pro dva...'!F39</f>
        <v>0</v>
      </c>
      <c r="BT106" s="25" t="s">
        <v>87</v>
      </c>
      <c r="BV106" s="25" t="s">
        <v>81</v>
      </c>
      <c r="BW106" s="25" t="s">
        <v>122</v>
      </c>
      <c r="BX106" s="25" t="s">
        <v>113</v>
      </c>
      <c r="CL106" s="25" t="s">
        <v>1</v>
      </c>
    </row>
    <row r="107" spans="1:90" s="3" customFormat="1" ht="16.5" customHeight="1">
      <c r="A107" s="82" t="s">
        <v>88</v>
      </c>
      <c r="B107" s="48"/>
      <c r="C107" s="9"/>
      <c r="D107" s="9"/>
      <c r="E107" s="220" t="s">
        <v>123</v>
      </c>
      <c r="F107" s="220"/>
      <c r="G107" s="220"/>
      <c r="H107" s="220"/>
      <c r="I107" s="220"/>
      <c r="J107" s="9"/>
      <c r="K107" s="220" t="s">
        <v>124</v>
      </c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5">
        <f>'03-4 - Oprava kamenného p...'!J32</f>
        <v>39750</v>
      </c>
      <c r="AH107" s="226"/>
      <c r="AI107" s="226"/>
      <c r="AJ107" s="226"/>
      <c r="AK107" s="226"/>
      <c r="AL107" s="226"/>
      <c r="AM107" s="226"/>
      <c r="AN107" s="225">
        <f t="shared" si="0"/>
        <v>48098</v>
      </c>
      <c r="AO107" s="226"/>
      <c r="AP107" s="226"/>
      <c r="AQ107" s="83" t="s">
        <v>91</v>
      </c>
      <c r="AR107" s="48"/>
      <c r="AS107" s="84">
        <v>0</v>
      </c>
      <c r="AT107" s="85">
        <f t="shared" si="1"/>
        <v>8348</v>
      </c>
      <c r="AU107" s="86">
        <f>'03-4 - Oprava kamenného p...'!P122</f>
        <v>0</v>
      </c>
      <c r="AV107" s="85">
        <f>'03-4 - Oprava kamenného p...'!J35</f>
        <v>8348</v>
      </c>
      <c r="AW107" s="85">
        <f>'03-4 - Oprava kamenného p...'!J36</f>
        <v>0</v>
      </c>
      <c r="AX107" s="85">
        <f>'03-4 - Oprava kamenného p...'!J37</f>
        <v>0</v>
      </c>
      <c r="AY107" s="85">
        <f>'03-4 - Oprava kamenného p...'!J38</f>
        <v>0</v>
      </c>
      <c r="AZ107" s="85">
        <f>'03-4 - Oprava kamenného p...'!F35</f>
        <v>39750</v>
      </c>
      <c r="BA107" s="85">
        <f>'03-4 - Oprava kamenného p...'!F36</f>
        <v>0</v>
      </c>
      <c r="BB107" s="85">
        <f>'03-4 - Oprava kamenného p...'!F37</f>
        <v>0</v>
      </c>
      <c r="BC107" s="85">
        <f>'03-4 - Oprava kamenného p...'!F38</f>
        <v>0</v>
      </c>
      <c r="BD107" s="87">
        <f>'03-4 - Oprava kamenného p...'!F39</f>
        <v>0</v>
      </c>
      <c r="BT107" s="25" t="s">
        <v>87</v>
      </c>
      <c r="BV107" s="25" t="s">
        <v>81</v>
      </c>
      <c r="BW107" s="25" t="s">
        <v>125</v>
      </c>
      <c r="BX107" s="25" t="s">
        <v>113</v>
      </c>
      <c r="CL107" s="25" t="s">
        <v>1</v>
      </c>
    </row>
    <row r="108" spans="1:90" s="3" customFormat="1" ht="16.5" customHeight="1">
      <c r="A108" s="82" t="s">
        <v>88</v>
      </c>
      <c r="B108" s="48"/>
      <c r="C108" s="9"/>
      <c r="D108" s="9"/>
      <c r="E108" s="220" t="s">
        <v>126</v>
      </c>
      <c r="F108" s="220"/>
      <c r="G108" s="220"/>
      <c r="H108" s="220"/>
      <c r="I108" s="220"/>
      <c r="J108" s="9"/>
      <c r="K108" s="220" t="s">
        <v>127</v>
      </c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5">
        <f>'03-5 - Vedlejší a ostatní...'!J32</f>
        <v>0</v>
      </c>
      <c r="AH108" s="226"/>
      <c r="AI108" s="226"/>
      <c r="AJ108" s="226"/>
      <c r="AK108" s="226"/>
      <c r="AL108" s="226"/>
      <c r="AM108" s="226"/>
      <c r="AN108" s="225">
        <f t="shared" si="0"/>
        <v>0</v>
      </c>
      <c r="AO108" s="226"/>
      <c r="AP108" s="226"/>
      <c r="AQ108" s="83" t="s">
        <v>91</v>
      </c>
      <c r="AR108" s="48"/>
      <c r="AS108" s="88">
        <v>0</v>
      </c>
      <c r="AT108" s="89">
        <f t="shared" si="1"/>
        <v>0</v>
      </c>
      <c r="AU108" s="90">
        <f>'03-5 - Vedlejší a ostatní...'!P123</f>
        <v>0</v>
      </c>
      <c r="AV108" s="89">
        <f>'03-5 - Vedlejší a ostatní...'!J35</f>
        <v>0</v>
      </c>
      <c r="AW108" s="89">
        <f>'03-5 - Vedlejší a ostatní...'!J36</f>
        <v>0</v>
      </c>
      <c r="AX108" s="89">
        <f>'03-5 - Vedlejší a ostatní...'!J37</f>
        <v>0</v>
      </c>
      <c r="AY108" s="89">
        <f>'03-5 - Vedlejší a ostatní...'!J38</f>
        <v>0</v>
      </c>
      <c r="AZ108" s="89">
        <f>'03-5 - Vedlejší a ostatní...'!F35</f>
        <v>0</v>
      </c>
      <c r="BA108" s="89">
        <f>'03-5 - Vedlejší a ostatní...'!F36</f>
        <v>0</v>
      </c>
      <c r="BB108" s="89">
        <f>'03-5 - Vedlejší a ostatní...'!F37</f>
        <v>0</v>
      </c>
      <c r="BC108" s="89">
        <f>'03-5 - Vedlejší a ostatní...'!F38</f>
        <v>0</v>
      </c>
      <c r="BD108" s="91">
        <f>'03-5 - Vedlejší a ostatní...'!F39</f>
        <v>0</v>
      </c>
      <c r="BT108" s="25" t="s">
        <v>87</v>
      </c>
      <c r="BV108" s="25" t="s">
        <v>81</v>
      </c>
      <c r="BW108" s="25" t="s">
        <v>128</v>
      </c>
      <c r="BX108" s="25" t="s">
        <v>113</v>
      </c>
      <c r="CL108" s="25" t="s">
        <v>1</v>
      </c>
    </row>
    <row r="109" spans="2:44" s="1" customFormat="1" ht="30" customHeight="1">
      <c r="B109" s="32"/>
      <c r="AR109" s="32"/>
    </row>
    <row r="110" spans="2:44" s="1" customFormat="1" ht="6.9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32"/>
    </row>
  </sheetData>
  <mergeCells count="94">
    <mergeCell ref="AN107:AP107"/>
    <mergeCell ref="AG107:AM107"/>
    <mergeCell ref="AN108:AP108"/>
    <mergeCell ref="AG108:AM108"/>
    <mergeCell ref="AN94:AP94"/>
    <mergeCell ref="AN98:AP98"/>
    <mergeCell ref="AS89:AT91"/>
    <mergeCell ref="AN105:AP105"/>
    <mergeCell ref="AG105:AM105"/>
    <mergeCell ref="AN106:AP106"/>
    <mergeCell ref="AG106:AM106"/>
    <mergeCell ref="AR2:BE2"/>
    <mergeCell ref="AG102:AM102"/>
    <mergeCell ref="AG103:AM103"/>
    <mergeCell ref="AG100:AM100"/>
    <mergeCell ref="AG101:AM101"/>
    <mergeCell ref="AG98:AM98"/>
    <mergeCell ref="AG97:AM97"/>
    <mergeCell ref="AG96:AM96"/>
    <mergeCell ref="AG95:AM95"/>
    <mergeCell ref="AG99:AM99"/>
    <mergeCell ref="AG92:AM92"/>
    <mergeCell ref="AM87:AN87"/>
    <mergeCell ref="AM89:AP89"/>
    <mergeCell ref="AM90:AP90"/>
    <mergeCell ref="AN99:AP99"/>
    <mergeCell ref="AN103:AP103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E106:I106"/>
    <mergeCell ref="K106:AF106"/>
    <mergeCell ref="E107:I107"/>
    <mergeCell ref="K107:AF107"/>
    <mergeCell ref="E108:I108"/>
    <mergeCell ref="K108:AF108"/>
    <mergeCell ref="K104:AF104"/>
    <mergeCell ref="K102:AF102"/>
    <mergeCell ref="K97:AF97"/>
    <mergeCell ref="L85:AO85"/>
    <mergeCell ref="E105:I105"/>
    <mergeCell ref="K105:AF105"/>
    <mergeCell ref="AG94:AM94"/>
    <mergeCell ref="AG104:AM104"/>
    <mergeCell ref="AN104:AP104"/>
    <mergeCell ref="AN92:AP92"/>
    <mergeCell ref="AN95:AP95"/>
    <mergeCell ref="AN101:AP101"/>
    <mergeCell ref="AN96:AP96"/>
    <mergeCell ref="AN100:AP100"/>
    <mergeCell ref="AN97:AP97"/>
    <mergeCell ref="AN102:AP102"/>
    <mergeCell ref="E104:I104"/>
    <mergeCell ref="E97:I97"/>
    <mergeCell ref="E96:I96"/>
    <mergeCell ref="E102:I102"/>
    <mergeCell ref="E98:I98"/>
    <mergeCell ref="E100:I100"/>
    <mergeCell ref="C92:G92"/>
    <mergeCell ref="D103:H103"/>
    <mergeCell ref="D95:H95"/>
    <mergeCell ref="D99:H99"/>
    <mergeCell ref="E101:I101"/>
    <mergeCell ref="I92:AF92"/>
    <mergeCell ref="J95:AF95"/>
    <mergeCell ref="J103:AF103"/>
    <mergeCell ref="J99:AF99"/>
    <mergeCell ref="K100:AF100"/>
    <mergeCell ref="K96:AF96"/>
    <mergeCell ref="K101:AF101"/>
    <mergeCell ref="K98:AF98"/>
  </mergeCells>
  <hyperlinks>
    <hyperlink ref="A96" location="'01-1 - Stav. úpravy soc. ...'!C2" display="/"/>
    <hyperlink ref="A97" location="'01-2 - Technika prostředí...'!C2" display="/"/>
    <hyperlink ref="A98" location="'01-3 - Vedlejší a ostatní...'!C2" display="/"/>
    <hyperlink ref="A100" location="'02-1 - Stavební úpravy  m...'!C2" display="/"/>
    <hyperlink ref="A101" location="'02-2 - Technika prostředí...'!C2" display="/"/>
    <hyperlink ref="A102" location="'02-3 - Vedlejší a ostatní...'!C2" display="/"/>
    <hyperlink ref="A104" location="'03-1 - Odstranění buněk a...'!C2" display="/"/>
    <hyperlink ref="A105" location="'03-2 - Zpevněné plochy a ...'!C2" display="/"/>
    <hyperlink ref="A106" location="'03-3 - Přístřešek pro dva...'!C2" display="/"/>
    <hyperlink ref="A107" location="'03-4 - Oprava kamenného p...'!C2" display="/"/>
    <hyperlink ref="A108" location="'03-5 - Vedlejší a ostatní...'!C2" display="/"/>
  </hyperlink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255"/>
  <sheetViews>
    <sheetView showGridLines="0" workbookViewId="0" topLeftCell="A115">
      <selection activeCell="K258" sqref="K25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9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7" t="s">
        <v>122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61" t="str">
        <f>'Rekapitulace stavby'!K6</f>
        <v>Revitalizace objektu a úprava dvora Bezručovo náměstí 13, Opava</v>
      </c>
      <c r="F7" s="262"/>
      <c r="G7" s="262"/>
      <c r="H7" s="262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61" t="s">
        <v>1210</v>
      </c>
      <c r="F9" s="260"/>
      <c r="G9" s="260"/>
      <c r="H9" s="260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22" t="s">
        <v>1513</v>
      </c>
      <c r="F11" s="260"/>
      <c r="G11" s="260"/>
      <c r="H11" s="26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3" t="str">
        <f>'Rekapitulace stavby'!E14</f>
        <v>Vyplň údaj</v>
      </c>
      <c r="F20" s="233"/>
      <c r="G20" s="233"/>
      <c r="H20" s="233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38" t="s">
        <v>1</v>
      </c>
      <c r="F29" s="238"/>
      <c r="G29" s="238"/>
      <c r="H29" s="238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ROUND(J132,0)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ROUND((SUM(BE132:BE254)),0)</f>
        <v>0</v>
      </c>
      <c r="I35" s="96">
        <v>0.21</v>
      </c>
      <c r="J35" s="85">
        <f>ROUND(((SUM(BE132:BE254))*I35),0)</f>
        <v>0</v>
      </c>
      <c r="L35" s="32"/>
    </row>
    <row r="36" spans="2:12" s="1" customFormat="1" ht="14.45" customHeight="1">
      <c r="B36" s="32"/>
      <c r="E36" s="27" t="s">
        <v>45</v>
      </c>
      <c r="F36" s="85">
        <f>ROUND((SUM(BF132:BF254)),0)</f>
        <v>0</v>
      </c>
      <c r="I36" s="96">
        <v>0.15</v>
      </c>
      <c r="J36" s="85">
        <f>ROUND(((SUM(BF132:BF254))*I36),0)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ROUND((SUM(BG132:BG254)),0)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ROUND((SUM(BH132:BH254)),0)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ROUND((SUM(BI132:BI254)),0)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61" t="str">
        <f>E7</f>
        <v>Revitalizace objektu a úprava dvora Bezručovo náměstí 13, Opava</v>
      </c>
      <c r="F85" s="262"/>
      <c r="G85" s="262"/>
      <c r="H85" s="262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61" t="s">
        <v>1210</v>
      </c>
      <c r="F87" s="260"/>
      <c r="G87" s="260"/>
      <c r="H87" s="260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22" t="str">
        <f>E11</f>
        <v>03-3 - Přístřešek pro dva automobily</v>
      </c>
      <c r="F89" s="260"/>
      <c r="G89" s="260"/>
      <c r="H89" s="26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J132</f>
        <v>0</v>
      </c>
      <c r="L98" s="32"/>
      <c r="AU98" s="17" t="s">
        <v>138</v>
      </c>
    </row>
    <row r="99" spans="2:12" s="8" customFormat="1" ht="24.95" customHeight="1">
      <c r="B99" s="108"/>
      <c r="D99" s="109" t="s">
        <v>139</v>
      </c>
      <c r="E99" s="110"/>
      <c r="F99" s="110"/>
      <c r="G99" s="110"/>
      <c r="H99" s="110"/>
      <c r="I99" s="110"/>
      <c r="J99" s="111">
        <f>J133</f>
        <v>0</v>
      </c>
      <c r="L99" s="108"/>
    </row>
    <row r="100" spans="2:12" s="9" customFormat="1" ht="19.9" customHeight="1">
      <c r="B100" s="112"/>
      <c r="D100" s="113" t="s">
        <v>140</v>
      </c>
      <c r="E100" s="114"/>
      <c r="F100" s="114"/>
      <c r="G100" s="114"/>
      <c r="H100" s="114"/>
      <c r="I100" s="114"/>
      <c r="J100" s="115">
        <f>J134</f>
        <v>0</v>
      </c>
      <c r="L100" s="112"/>
    </row>
    <row r="101" spans="2:12" s="9" customFormat="1" ht="19.9" customHeight="1">
      <c r="B101" s="112"/>
      <c r="D101" s="113" t="s">
        <v>1514</v>
      </c>
      <c r="E101" s="114"/>
      <c r="F101" s="114"/>
      <c r="G101" s="114"/>
      <c r="H101" s="114"/>
      <c r="I101" s="114"/>
      <c r="J101" s="115">
        <f>J157</f>
        <v>0</v>
      </c>
      <c r="L101" s="112"/>
    </row>
    <row r="102" spans="2:12" s="9" customFormat="1" ht="19.9" customHeight="1">
      <c r="B102" s="112"/>
      <c r="D102" s="113" t="s">
        <v>1283</v>
      </c>
      <c r="E102" s="114"/>
      <c r="F102" s="114"/>
      <c r="G102" s="114"/>
      <c r="H102" s="114"/>
      <c r="I102" s="114"/>
      <c r="J102" s="115">
        <f>J162</f>
        <v>0</v>
      </c>
      <c r="L102" s="112"/>
    </row>
    <row r="103" spans="2:12" s="9" customFormat="1" ht="19.9" customHeight="1">
      <c r="B103" s="112"/>
      <c r="D103" s="113" t="s">
        <v>1284</v>
      </c>
      <c r="E103" s="114"/>
      <c r="F103" s="114"/>
      <c r="G103" s="114"/>
      <c r="H103" s="114"/>
      <c r="I103" s="114"/>
      <c r="J103" s="115">
        <f>J167</f>
        <v>0</v>
      </c>
      <c r="L103" s="112"/>
    </row>
    <row r="104" spans="2:12" s="9" customFormat="1" ht="19.9" customHeight="1">
      <c r="B104" s="112"/>
      <c r="D104" s="113" t="s">
        <v>143</v>
      </c>
      <c r="E104" s="114"/>
      <c r="F104" s="114"/>
      <c r="G104" s="114"/>
      <c r="H104" s="114"/>
      <c r="I104" s="114"/>
      <c r="J104" s="115">
        <f>J177</f>
        <v>0</v>
      </c>
      <c r="L104" s="112"/>
    </row>
    <row r="105" spans="2:12" s="8" customFormat="1" ht="24.95" customHeight="1">
      <c r="B105" s="108"/>
      <c r="D105" s="109" t="s">
        <v>145</v>
      </c>
      <c r="E105" s="110"/>
      <c r="F105" s="110"/>
      <c r="G105" s="110"/>
      <c r="H105" s="110"/>
      <c r="I105" s="110"/>
      <c r="J105" s="111">
        <f>J186</f>
        <v>0</v>
      </c>
      <c r="L105" s="108"/>
    </row>
    <row r="106" spans="2:12" s="9" customFormat="1" ht="19.9" customHeight="1">
      <c r="B106" s="112"/>
      <c r="D106" s="113" t="s">
        <v>1214</v>
      </c>
      <c r="E106" s="114"/>
      <c r="F106" s="114"/>
      <c r="G106" s="114"/>
      <c r="H106" s="114"/>
      <c r="I106" s="114"/>
      <c r="J106" s="115">
        <f>J187</f>
        <v>0</v>
      </c>
      <c r="L106" s="112"/>
    </row>
    <row r="107" spans="2:12" s="9" customFormat="1" ht="19.9" customHeight="1">
      <c r="B107" s="112"/>
      <c r="D107" s="113" t="s">
        <v>1287</v>
      </c>
      <c r="E107" s="114"/>
      <c r="F107" s="114"/>
      <c r="G107" s="114"/>
      <c r="H107" s="114"/>
      <c r="I107" s="114"/>
      <c r="J107" s="115">
        <f>J210</f>
        <v>0</v>
      </c>
      <c r="L107" s="112"/>
    </row>
    <row r="108" spans="2:12" s="9" customFormat="1" ht="19.9" customHeight="1">
      <c r="B108" s="112"/>
      <c r="D108" s="113" t="s">
        <v>1515</v>
      </c>
      <c r="E108" s="114"/>
      <c r="F108" s="114"/>
      <c r="G108" s="114"/>
      <c r="H108" s="114"/>
      <c r="I108" s="114"/>
      <c r="J108" s="115">
        <f>J215</f>
        <v>0</v>
      </c>
      <c r="L108" s="112"/>
    </row>
    <row r="109" spans="2:12" s="9" customFormat="1" ht="19.9" customHeight="1">
      <c r="B109" s="112"/>
      <c r="D109" s="113" t="s">
        <v>827</v>
      </c>
      <c r="E109" s="114"/>
      <c r="F109" s="114"/>
      <c r="G109" s="114"/>
      <c r="H109" s="114"/>
      <c r="I109" s="114"/>
      <c r="J109" s="115">
        <f>J234</f>
        <v>0</v>
      </c>
      <c r="L109" s="112"/>
    </row>
    <row r="110" spans="2:12" s="9" customFormat="1" ht="19.9" customHeight="1">
      <c r="B110" s="112"/>
      <c r="D110" s="113" t="s">
        <v>1516</v>
      </c>
      <c r="E110" s="114"/>
      <c r="F110" s="114"/>
      <c r="G110" s="114"/>
      <c r="H110" s="114"/>
      <c r="I110" s="114"/>
      <c r="J110" s="115">
        <f>J242</f>
        <v>0</v>
      </c>
      <c r="L110" s="112"/>
    </row>
    <row r="111" spans="2:12" s="1" customFormat="1" ht="21.75" customHeight="1">
      <c r="B111" s="32"/>
      <c r="L111" s="32"/>
    </row>
    <row r="112" spans="2:12" s="1" customFormat="1" ht="6.9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2"/>
    </row>
    <row r="116" spans="2:12" s="1" customFormat="1" ht="6.9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2"/>
    </row>
    <row r="117" spans="2:12" s="1" customFormat="1" ht="24.95" customHeight="1">
      <c r="B117" s="32"/>
      <c r="C117" s="21" t="s">
        <v>152</v>
      </c>
      <c r="L117" s="32"/>
    </row>
    <row r="118" spans="2:12" s="1" customFormat="1" ht="6.95" customHeight="1">
      <c r="B118" s="32"/>
      <c r="L118" s="32"/>
    </row>
    <row r="119" spans="2:12" s="1" customFormat="1" ht="12" customHeight="1">
      <c r="B119" s="32"/>
      <c r="C119" s="27" t="s">
        <v>16</v>
      </c>
      <c r="L119" s="32"/>
    </row>
    <row r="120" spans="2:12" s="1" customFormat="1" ht="26.25" customHeight="1">
      <c r="B120" s="32"/>
      <c r="E120" s="261" t="str">
        <f>E7</f>
        <v>Revitalizace objektu a úprava dvora Bezručovo náměstí 13, Opava</v>
      </c>
      <c r="F120" s="262"/>
      <c r="G120" s="262"/>
      <c r="H120" s="262"/>
      <c r="L120" s="32"/>
    </row>
    <row r="121" spans="2:12" ht="12" customHeight="1">
      <c r="B121" s="20"/>
      <c r="C121" s="27" t="s">
        <v>130</v>
      </c>
      <c r="L121" s="20"/>
    </row>
    <row r="122" spans="2:12" s="1" customFormat="1" ht="16.5" customHeight="1">
      <c r="B122" s="32"/>
      <c r="E122" s="261" t="s">
        <v>1210</v>
      </c>
      <c r="F122" s="260"/>
      <c r="G122" s="260"/>
      <c r="H122" s="260"/>
      <c r="L122" s="32"/>
    </row>
    <row r="123" spans="2:12" s="1" customFormat="1" ht="12" customHeight="1">
      <c r="B123" s="32"/>
      <c r="C123" s="27" t="s">
        <v>132</v>
      </c>
      <c r="L123" s="32"/>
    </row>
    <row r="124" spans="2:12" s="1" customFormat="1" ht="16.5" customHeight="1">
      <c r="B124" s="32"/>
      <c r="E124" s="222" t="str">
        <f>E11</f>
        <v>03-3 - Přístřešek pro dva automobily</v>
      </c>
      <c r="F124" s="260"/>
      <c r="G124" s="260"/>
      <c r="H124" s="260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19</v>
      </c>
      <c r="F126" s="25" t="str">
        <f>F14</f>
        <v>Opava</v>
      </c>
      <c r="I126" s="27" t="s">
        <v>21</v>
      </c>
      <c r="J126" s="52" t="str">
        <f>IF(J14="","",J14)</f>
        <v>Vyplň údaj</v>
      </c>
      <c r="L126" s="32"/>
    </row>
    <row r="127" spans="2:12" s="1" customFormat="1" ht="6.95" customHeight="1">
      <c r="B127" s="32"/>
      <c r="L127" s="32"/>
    </row>
    <row r="128" spans="2:12" s="1" customFormat="1" ht="15.2" customHeight="1">
      <c r="B128" s="32"/>
      <c r="C128" s="27" t="s">
        <v>23</v>
      </c>
      <c r="F128" s="25" t="str">
        <f>E17</f>
        <v>Slezská univerzita v Opavě</v>
      </c>
      <c r="I128" s="27" t="s">
        <v>32</v>
      </c>
      <c r="J128" s="30" t="str">
        <f>E23</f>
        <v xml:space="preserve">ing. Václav Č e c h </v>
      </c>
      <c r="L128" s="32"/>
    </row>
    <row r="129" spans="2:12" s="1" customFormat="1" ht="15.2" customHeight="1">
      <c r="B129" s="32"/>
      <c r="C129" s="27" t="s">
        <v>29</v>
      </c>
      <c r="F129" s="25" t="str">
        <f>IF(E20="","",E20)</f>
        <v>Vyplň údaj</v>
      </c>
      <c r="I129" s="27" t="s">
        <v>35</v>
      </c>
      <c r="J129" s="30" t="str">
        <f>E26</f>
        <v>Sandtner Vladimír</v>
      </c>
      <c r="L129" s="32"/>
    </row>
    <row r="130" spans="2:12" s="1" customFormat="1" ht="10.35" customHeight="1">
      <c r="B130" s="32"/>
      <c r="L130" s="32"/>
    </row>
    <row r="131" spans="2:20" s="10" customFormat="1" ht="29.25" customHeight="1">
      <c r="B131" s="116"/>
      <c r="C131" s="117" t="s">
        <v>153</v>
      </c>
      <c r="D131" s="118" t="s">
        <v>64</v>
      </c>
      <c r="E131" s="118" t="s">
        <v>60</v>
      </c>
      <c r="F131" s="118" t="s">
        <v>61</v>
      </c>
      <c r="G131" s="118" t="s">
        <v>154</v>
      </c>
      <c r="H131" s="118" t="s">
        <v>155</v>
      </c>
      <c r="I131" s="118" t="s">
        <v>156</v>
      </c>
      <c r="J131" s="118" t="s">
        <v>136</v>
      </c>
      <c r="K131" s="119" t="s">
        <v>157</v>
      </c>
      <c r="L131" s="116"/>
      <c r="M131" s="58" t="s">
        <v>1</v>
      </c>
      <c r="N131" s="59" t="s">
        <v>43</v>
      </c>
      <c r="O131" s="59" t="s">
        <v>158</v>
      </c>
      <c r="P131" s="59" t="s">
        <v>159</v>
      </c>
      <c r="Q131" s="59" t="s">
        <v>160</v>
      </c>
      <c r="R131" s="59" t="s">
        <v>161</v>
      </c>
      <c r="S131" s="59" t="s">
        <v>162</v>
      </c>
      <c r="T131" s="60" t="s">
        <v>163</v>
      </c>
    </row>
    <row r="132" spans="2:63" s="1" customFormat="1" ht="22.9" customHeight="1">
      <c r="B132" s="32"/>
      <c r="C132" s="63" t="s">
        <v>164</v>
      </c>
      <c r="J132" s="120">
        <f>BK132</f>
        <v>0</v>
      </c>
      <c r="L132" s="32"/>
      <c r="M132" s="61"/>
      <c r="N132" s="53"/>
      <c r="O132" s="53"/>
      <c r="P132" s="121">
        <f>P133+P186</f>
        <v>0</v>
      </c>
      <c r="Q132" s="53"/>
      <c r="R132" s="121">
        <f>R133+R186</f>
        <v>10.547105599999998</v>
      </c>
      <c r="S132" s="53"/>
      <c r="T132" s="122">
        <f>T133+T186</f>
        <v>10.340000000000002</v>
      </c>
      <c r="AT132" s="17" t="s">
        <v>78</v>
      </c>
      <c r="AU132" s="17" t="s">
        <v>138</v>
      </c>
      <c r="BK132" s="123">
        <f>BK133+BK186</f>
        <v>0</v>
      </c>
    </row>
    <row r="133" spans="2:63" s="11" customFormat="1" ht="25.9" customHeight="1">
      <c r="B133" s="124"/>
      <c r="D133" s="125" t="s">
        <v>78</v>
      </c>
      <c r="E133" s="126" t="s">
        <v>165</v>
      </c>
      <c r="F133" s="126" t="s">
        <v>166</v>
      </c>
      <c r="I133" s="127"/>
      <c r="J133" s="128">
        <f>BK133</f>
        <v>0</v>
      </c>
      <c r="L133" s="124"/>
      <c r="M133" s="129"/>
      <c r="P133" s="130">
        <f>P134+P157+P162+P167+P177</f>
        <v>0</v>
      </c>
      <c r="R133" s="130">
        <f>R134+R157+R162+R167+R177</f>
        <v>8.455926999999999</v>
      </c>
      <c r="T133" s="131">
        <f>T134+T157+T162+T167+T177</f>
        <v>10.340000000000002</v>
      </c>
      <c r="AR133" s="125" t="s">
        <v>22</v>
      </c>
      <c r="AT133" s="132" t="s">
        <v>78</v>
      </c>
      <c r="AU133" s="132" t="s">
        <v>79</v>
      </c>
      <c r="AY133" s="125" t="s">
        <v>167</v>
      </c>
      <c r="BK133" s="133">
        <f>BK134+BK157+BK162+BK167+BK177</f>
        <v>0</v>
      </c>
    </row>
    <row r="134" spans="2:63" s="11" customFormat="1" ht="22.9" customHeight="1">
      <c r="B134" s="124"/>
      <c r="D134" s="125" t="s">
        <v>78</v>
      </c>
      <c r="E134" s="134" t="s">
        <v>22</v>
      </c>
      <c r="F134" s="134" t="s">
        <v>168</v>
      </c>
      <c r="I134" s="127"/>
      <c r="J134" s="135">
        <f>BK134</f>
        <v>0</v>
      </c>
      <c r="L134" s="124"/>
      <c r="M134" s="129"/>
      <c r="P134" s="130">
        <f>SUM(P135:P156)</f>
        <v>0</v>
      </c>
      <c r="R134" s="130">
        <f>SUM(R135:R156)</f>
        <v>0</v>
      </c>
      <c r="T134" s="131">
        <f>SUM(T135:T156)</f>
        <v>10.340000000000002</v>
      </c>
      <c r="AR134" s="125" t="s">
        <v>22</v>
      </c>
      <c r="AT134" s="132" t="s">
        <v>78</v>
      </c>
      <c r="AU134" s="132" t="s">
        <v>22</v>
      </c>
      <c r="AY134" s="125" t="s">
        <v>167</v>
      </c>
      <c r="BK134" s="133">
        <f>SUM(BK135:BK156)</f>
        <v>0</v>
      </c>
    </row>
    <row r="135" spans="2:65" s="1" customFormat="1" ht="21.75" customHeight="1">
      <c r="B135" s="136"/>
      <c r="C135" s="137" t="s">
        <v>22</v>
      </c>
      <c r="D135" s="137" t="s">
        <v>169</v>
      </c>
      <c r="E135" s="138" t="s">
        <v>1517</v>
      </c>
      <c r="F135" s="139" t="s">
        <v>1518</v>
      </c>
      <c r="G135" s="140" t="s">
        <v>220</v>
      </c>
      <c r="H135" s="141">
        <v>23</v>
      </c>
      <c r="I135" s="142"/>
      <c r="J135" s="143">
        <f>ROUND(I135*H135,1)</f>
        <v>0</v>
      </c>
      <c r="K135" s="139" t="s">
        <v>173</v>
      </c>
      <c r="L135" s="32"/>
      <c r="M135" s="144" t="s">
        <v>1</v>
      </c>
      <c r="N135" s="145" t="s">
        <v>44</v>
      </c>
      <c r="P135" s="146">
        <f>O135*H135</f>
        <v>0</v>
      </c>
      <c r="Q135" s="146">
        <v>0</v>
      </c>
      <c r="R135" s="146">
        <f>Q135*H135</f>
        <v>0</v>
      </c>
      <c r="S135" s="146">
        <v>0</v>
      </c>
      <c r="T135" s="147">
        <f>S135*H135</f>
        <v>0</v>
      </c>
      <c r="AR135" s="148" t="s">
        <v>174</v>
      </c>
      <c r="AT135" s="148" t="s">
        <v>169</v>
      </c>
      <c r="AU135" s="148" t="s">
        <v>87</v>
      </c>
      <c r="AY135" s="17" t="s">
        <v>167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7" t="s">
        <v>22</v>
      </c>
      <c r="BK135" s="149">
        <f>ROUND(I135*H135,1)</f>
        <v>0</v>
      </c>
      <c r="BL135" s="17" t="s">
        <v>174</v>
      </c>
      <c r="BM135" s="148" t="s">
        <v>1519</v>
      </c>
    </row>
    <row r="136" spans="2:51" s="12" customFormat="1" ht="12">
      <c r="B136" s="150"/>
      <c r="D136" s="151" t="s">
        <v>176</v>
      </c>
      <c r="E136" s="152" t="s">
        <v>1</v>
      </c>
      <c r="F136" s="153" t="s">
        <v>1520</v>
      </c>
      <c r="H136" s="154">
        <v>23</v>
      </c>
      <c r="I136" s="155"/>
      <c r="L136" s="150"/>
      <c r="M136" s="156"/>
      <c r="T136" s="157"/>
      <c r="AT136" s="152" t="s">
        <v>176</v>
      </c>
      <c r="AU136" s="152" t="s">
        <v>87</v>
      </c>
      <c r="AV136" s="12" t="s">
        <v>87</v>
      </c>
      <c r="AW136" s="12" t="s">
        <v>31</v>
      </c>
      <c r="AX136" s="12" t="s">
        <v>22</v>
      </c>
      <c r="AY136" s="152" t="s">
        <v>167</v>
      </c>
    </row>
    <row r="137" spans="2:65" s="1" customFormat="1" ht="24">
      <c r="B137" s="136"/>
      <c r="C137" s="137" t="s">
        <v>87</v>
      </c>
      <c r="D137" s="137" t="s">
        <v>169</v>
      </c>
      <c r="E137" s="138" t="s">
        <v>1521</v>
      </c>
      <c r="F137" s="139" t="s">
        <v>1522</v>
      </c>
      <c r="G137" s="140" t="s">
        <v>185</v>
      </c>
      <c r="H137" s="141">
        <v>41.6</v>
      </c>
      <c r="I137" s="142"/>
      <c r="J137" s="143">
        <f>ROUND(I137*H137,1)</f>
        <v>0</v>
      </c>
      <c r="K137" s="139" t="s">
        <v>173</v>
      </c>
      <c r="L137" s="32"/>
      <c r="M137" s="144" t="s">
        <v>1</v>
      </c>
      <c r="N137" s="145" t="s">
        <v>44</v>
      </c>
      <c r="P137" s="146">
        <f>O137*H137</f>
        <v>0</v>
      </c>
      <c r="Q137" s="146">
        <v>0</v>
      </c>
      <c r="R137" s="146">
        <f>Q137*H137</f>
        <v>0</v>
      </c>
      <c r="S137" s="146">
        <v>0.22</v>
      </c>
      <c r="T137" s="147">
        <f>S137*H137</f>
        <v>9.152000000000001</v>
      </c>
      <c r="AR137" s="148" t="s">
        <v>174</v>
      </c>
      <c r="AT137" s="148" t="s">
        <v>169</v>
      </c>
      <c r="AU137" s="148" t="s">
        <v>87</v>
      </c>
      <c r="AY137" s="17" t="s">
        <v>167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7" t="s">
        <v>22</v>
      </c>
      <c r="BK137" s="149">
        <f>ROUND(I137*H137,1)</f>
        <v>0</v>
      </c>
      <c r="BL137" s="17" t="s">
        <v>174</v>
      </c>
      <c r="BM137" s="148" t="s">
        <v>1523</v>
      </c>
    </row>
    <row r="138" spans="2:51" s="12" customFormat="1" ht="12">
      <c r="B138" s="150"/>
      <c r="D138" s="151" t="s">
        <v>176</v>
      </c>
      <c r="E138" s="152" t="s">
        <v>1</v>
      </c>
      <c r="F138" s="153" t="s">
        <v>1524</v>
      </c>
      <c r="H138" s="154">
        <v>41.6</v>
      </c>
      <c r="I138" s="155"/>
      <c r="L138" s="150"/>
      <c r="M138" s="156"/>
      <c r="T138" s="157"/>
      <c r="AT138" s="152" t="s">
        <v>176</v>
      </c>
      <c r="AU138" s="152" t="s">
        <v>87</v>
      </c>
      <c r="AV138" s="12" t="s">
        <v>87</v>
      </c>
      <c r="AW138" s="12" t="s">
        <v>31</v>
      </c>
      <c r="AX138" s="12" t="s">
        <v>22</v>
      </c>
      <c r="AY138" s="152" t="s">
        <v>167</v>
      </c>
    </row>
    <row r="139" spans="2:65" s="1" customFormat="1" ht="16.5" customHeight="1">
      <c r="B139" s="136"/>
      <c r="C139" s="137" t="s">
        <v>181</v>
      </c>
      <c r="D139" s="137" t="s">
        <v>169</v>
      </c>
      <c r="E139" s="138" t="s">
        <v>1525</v>
      </c>
      <c r="F139" s="139" t="s">
        <v>1526</v>
      </c>
      <c r="G139" s="140" t="s">
        <v>185</v>
      </c>
      <c r="H139" s="141">
        <v>5.4</v>
      </c>
      <c r="I139" s="142"/>
      <c r="J139" s="143">
        <f>ROUND(I139*H139,1)</f>
        <v>0</v>
      </c>
      <c r="K139" s="139" t="s">
        <v>173</v>
      </c>
      <c r="L139" s="32"/>
      <c r="M139" s="144" t="s">
        <v>1</v>
      </c>
      <c r="N139" s="145" t="s">
        <v>44</v>
      </c>
      <c r="P139" s="146">
        <f>O139*H139</f>
        <v>0</v>
      </c>
      <c r="Q139" s="146">
        <v>0</v>
      </c>
      <c r="R139" s="146">
        <f>Q139*H139</f>
        <v>0</v>
      </c>
      <c r="S139" s="146">
        <v>0.22</v>
      </c>
      <c r="T139" s="147">
        <f>S139*H139</f>
        <v>1.1880000000000002</v>
      </c>
      <c r="AR139" s="148" t="s">
        <v>174</v>
      </c>
      <c r="AT139" s="148" t="s">
        <v>169</v>
      </c>
      <c r="AU139" s="148" t="s">
        <v>87</v>
      </c>
      <c r="AY139" s="17" t="s">
        <v>167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7" t="s">
        <v>22</v>
      </c>
      <c r="BK139" s="149">
        <f>ROUND(I139*H139,1)</f>
        <v>0</v>
      </c>
      <c r="BL139" s="17" t="s">
        <v>174</v>
      </c>
      <c r="BM139" s="148" t="s">
        <v>1527</v>
      </c>
    </row>
    <row r="140" spans="2:51" s="12" customFormat="1" ht="12">
      <c r="B140" s="150"/>
      <c r="D140" s="151" t="s">
        <v>176</v>
      </c>
      <c r="E140" s="152" t="s">
        <v>1</v>
      </c>
      <c r="F140" s="153" t="s">
        <v>1528</v>
      </c>
      <c r="H140" s="154">
        <v>5.4</v>
      </c>
      <c r="I140" s="155"/>
      <c r="L140" s="150"/>
      <c r="M140" s="156"/>
      <c r="T140" s="157"/>
      <c r="AT140" s="152" t="s">
        <v>176</v>
      </c>
      <c r="AU140" s="152" t="s">
        <v>87</v>
      </c>
      <c r="AV140" s="12" t="s">
        <v>87</v>
      </c>
      <c r="AW140" s="12" t="s">
        <v>31</v>
      </c>
      <c r="AX140" s="12" t="s">
        <v>22</v>
      </c>
      <c r="AY140" s="152" t="s">
        <v>167</v>
      </c>
    </row>
    <row r="141" spans="2:65" s="1" customFormat="1" ht="21.75" customHeight="1">
      <c r="B141" s="136"/>
      <c r="C141" s="137" t="s">
        <v>174</v>
      </c>
      <c r="D141" s="137" t="s">
        <v>169</v>
      </c>
      <c r="E141" s="138" t="s">
        <v>1529</v>
      </c>
      <c r="F141" s="139" t="s">
        <v>1530</v>
      </c>
      <c r="G141" s="140" t="s">
        <v>228</v>
      </c>
      <c r="H141" s="141">
        <v>10.34</v>
      </c>
      <c r="I141" s="142"/>
      <c r="J141" s="143">
        <f>ROUND(I141*H141,1)</f>
        <v>0</v>
      </c>
      <c r="K141" s="139" t="s">
        <v>173</v>
      </c>
      <c r="L141" s="32"/>
      <c r="M141" s="144" t="s">
        <v>1</v>
      </c>
      <c r="N141" s="145" t="s">
        <v>44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AR141" s="148" t="s">
        <v>174</v>
      </c>
      <c r="AT141" s="148" t="s">
        <v>169</v>
      </c>
      <c r="AU141" s="148" t="s">
        <v>87</v>
      </c>
      <c r="AY141" s="17" t="s">
        <v>167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7" t="s">
        <v>22</v>
      </c>
      <c r="BK141" s="149">
        <f>ROUND(I141*H141,1)</f>
        <v>0</v>
      </c>
      <c r="BL141" s="17" t="s">
        <v>174</v>
      </c>
      <c r="BM141" s="148" t="s">
        <v>1531</v>
      </c>
    </row>
    <row r="142" spans="2:65" s="1" customFormat="1" ht="24">
      <c r="B142" s="136"/>
      <c r="C142" s="137" t="s">
        <v>198</v>
      </c>
      <c r="D142" s="137" t="s">
        <v>169</v>
      </c>
      <c r="E142" s="138" t="s">
        <v>1532</v>
      </c>
      <c r="F142" s="139" t="s">
        <v>1533</v>
      </c>
      <c r="G142" s="140" t="s">
        <v>228</v>
      </c>
      <c r="H142" s="141">
        <v>144.76</v>
      </c>
      <c r="I142" s="142"/>
      <c r="J142" s="143">
        <f>ROUND(I142*H142,1)</f>
        <v>0</v>
      </c>
      <c r="K142" s="139" t="s">
        <v>173</v>
      </c>
      <c r="L142" s="32"/>
      <c r="M142" s="144" t="s">
        <v>1</v>
      </c>
      <c r="N142" s="145" t="s">
        <v>44</v>
      </c>
      <c r="P142" s="146">
        <f>O142*H142</f>
        <v>0</v>
      </c>
      <c r="Q142" s="146">
        <v>0</v>
      </c>
      <c r="R142" s="146">
        <f>Q142*H142</f>
        <v>0</v>
      </c>
      <c r="S142" s="146">
        <v>0</v>
      </c>
      <c r="T142" s="147">
        <f>S142*H142</f>
        <v>0</v>
      </c>
      <c r="AR142" s="148" t="s">
        <v>174</v>
      </c>
      <c r="AT142" s="148" t="s">
        <v>169</v>
      </c>
      <c r="AU142" s="148" t="s">
        <v>87</v>
      </c>
      <c r="AY142" s="17" t="s">
        <v>167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7" t="s">
        <v>22</v>
      </c>
      <c r="BK142" s="149">
        <f>ROUND(I142*H142,1)</f>
        <v>0</v>
      </c>
      <c r="BL142" s="17" t="s">
        <v>174</v>
      </c>
      <c r="BM142" s="148" t="s">
        <v>1534</v>
      </c>
    </row>
    <row r="143" spans="2:51" s="12" customFormat="1" ht="12">
      <c r="B143" s="150"/>
      <c r="D143" s="151" t="s">
        <v>176</v>
      </c>
      <c r="F143" s="153" t="s">
        <v>1535</v>
      </c>
      <c r="H143" s="154">
        <v>144.76</v>
      </c>
      <c r="I143" s="155"/>
      <c r="L143" s="150"/>
      <c r="M143" s="156"/>
      <c r="T143" s="157"/>
      <c r="AT143" s="152" t="s">
        <v>176</v>
      </c>
      <c r="AU143" s="152" t="s">
        <v>87</v>
      </c>
      <c r="AV143" s="12" t="s">
        <v>87</v>
      </c>
      <c r="AW143" s="12" t="s">
        <v>3</v>
      </c>
      <c r="AX143" s="12" t="s">
        <v>22</v>
      </c>
      <c r="AY143" s="152" t="s">
        <v>167</v>
      </c>
    </row>
    <row r="144" spans="2:65" s="1" customFormat="1" ht="44.25" customHeight="1">
      <c r="B144" s="136"/>
      <c r="C144" s="137" t="s">
        <v>203</v>
      </c>
      <c r="D144" s="137" t="s">
        <v>169</v>
      </c>
      <c r="E144" s="138" t="s">
        <v>1536</v>
      </c>
      <c r="F144" s="139" t="s">
        <v>1537</v>
      </c>
      <c r="G144" s="140" t="s">
        <v>228</v>
      </c>
      <c r="H144" s="141">
        <v>10.34</v>
      </c>
      <c r="I144" s="142"/>
      <c r="J144" s="143">
        <f>ROUND(I144*H144,1)</f>
        <v>0</v>
      </c>
      <c r="K144" s="139" t="s">
        <v>173</v>
      </c>
      <c r="L144" s="32"/>
      <c r="M144" s="144" t="s">
        <v>1</v>
      </c>
      <c r="N144" s="145" t="s">
        <v>44</v>
      </c>
      <c r="P144" s="146">
        <f>O144*H144</f>
        <v>0</v>
      </c>
      <c r="Q144" s="146">
        <v>0</v>
      </c>
      <c r="R144" s="146">
        <f>Q144*H144</f>
        <v>0</v>
      </c>
      <c r="S144" s="146">
        <v>0</v>
      </c>
      <c r="T144" s="147">
        <f>S144*H144</f>
        <v>0</v>
      </c>
      <c r="AR144" s="148" t="s">
        <v>174</v>
      </c>
      <c r="AT144" s="148" t="s">
        <v>169</v>
      </c>
      <c r="AU144" s="148" t="s">
        <v>87</v>
      </c>
      <c r="AY144" s="17" t="s">
        <v>167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7" t="s">
        <v>22</v>
      </c>
      <c r="BK144" s="149">
        <f>ROUND(I144*H144,1)</f>
        <v>0</v>
      </c>
      <c r="BL144" s="17" t="s">
        <v>174</v>
      </c>
      <c r="BM144" s="148" t="s">
        <v>1538</v>
      </c>
    </row>
    <row r="145" spans="2:65" s="1" customFormat="1" ht="24">
      <c r="B145" s="136"/>
      <c r="C145" s="137" t="s">
        <v>207</v>
      </c>
      <c r="D145" s="137" t="s">
        <v>169</v>
      </c>
      <c r="E145" s="138" t="s">
        <v>1539</v>
      </c>
      <c r="F145" s="139" t="s">
        <v>1540</v>
      </c>
      <c r="G145" s="140" t="s">
        <v>172</v>
      </c>
      <c r="H145" s="141">
        <v>1</v>
      </c>
      <c r="I145" s="142"/>
      <c r="J145" s="143">
        <f>ROUND(I145*H145,1)</f>
        <v>0</v>
      </c>
      <c r="K145" s="139" t="s">
        <v>173</v>
      </c>
      <c r="L145" s="32"/>
      <c r="M145" s="144" t="s">
        <v>1</v>
      </c>
      <c r="N145" s="145" t="s">
        <v>44</v>
      </c>
      <c r="P145" s="146">
        <f>O145*H145</f>
        <v>0</v>
      </c>
      <c r="Q145" s="146">
        <v>0</v>
      </c>
      <c r="R145" s="146">
        <f>Q145*H145</f>
        <v>0</v>
      </c>
      <c r="S145" s="146">
        <v>0</v>
      </c>
      <c r="T145" s="147">
        <f>S145*H145</f>
        <v>0</v>
      </c>
      <c r="AR145" s="148" t="s">
        <v>174</v>
      </c>
      <c r="AT145" s="148" t="s">
        <v>169</v>
      </c>
      <c r="AU145" s="148" t="s">
        <v>87</v>
      </c>
      <c r="AY145" s="17" t="s">
        <v>167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7" t="s">
        <v>22</v>
      </c>
      <c r="BK145" s="149">
        <f>ROUND(I145*H145,1)</f>
        <v>0</v>
      </c>
      <c r="BL145" s="17" t="s">
        <v>174</v>
      </c>
      <c r="BM145" s="148" t="s">
        <v>1541</v>
      </c>
    </row>
    <row r="146" spans="2:51" s="12" customFormat="1" ht="12">
      <c r="B146" s="150"/>
      <c r="D146" s="151" t="s">
        <v>176</v>
      </c>
      <c r="E146" s="152" t="s">
        <v>1</v>
      </c>
      <c r="F146" s="153" t="s">
        <v>1542</v>
      </c>
      <c r="H146" s="154">
        <v>1</v>
      </c>
      <c r="I146" s="155"/>
      <c r="L146" s="150"/>
      <c r="M146" s="156"/>
      <c r="T146" s="157"/>
      <c r="AT146" s="152" t="s">
        <v>176</v>
      </c>
      <c r="AU146" s="152" t="s">
        <v>87</v>
      </c>
      <c r="AV146" s="12" t="s">
        <v>87</v>
      </c>
      <c r="AW146" s="12" t="s">
        <v>31</v>
      </c>
      <c r="AX146" s="12" t="s">
        <v>22</v>
      </c>
      <c r="AY146" s="152" t="s">
        <v>167</v>
      </c>
    </row>
    <row r="147" spans="2:65" s="1" customFormat="1" ht="24">
      <c r="B147" s="136"/>
      <c r="C147" s="137" t="s">
        <v>212</v>
      </c>
      <c r="D147" s="137" t="s">
        <v>169</v>
      </c>
      <c r="E147" s="138" t="s">
        <v>170</v>
      </c>
      <c r="F147" s="139" t="s">
        <v>171</v>
      </c>
      <c r="G147" s="140" t="s">
        <v>172</v>
      </c>
      <c r="H147" s="141">
        <v>1.2</v>
      </c>
      <c r="I147" s="142"/>
      <c r="J147" s="143">
        <f>ROUND(I147*H147,1)</f>
        <v>0</v>
      </c>
      <c r="K147" s="139" t="s">
        <v>173</v>
      </c>
      <c r="L147" s="32"/>
      <c r="M147" s="144" t="s">
        <v>1</v>
      </c>
      <c r="N147" s="145" t="s">
        <v>44</v>
      </c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AR147" s="148" t="s">
        <v>174</v>
      </c>
      <c r="AT147" s="148" t="s">
        <v>169</v>
      </c>
      <c r="AU147" s="148" t="s">
        <v>87</v>
      </c>
      <c r="AY147" s="17" t="s">
        <v>167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7" t="s">
        <v>22</v>
      </c>
      <c r="BK147" s="149">
        <f>ROUND(I147*H147,1)</f>
        <v>0</v>
      </c>
      <c r="BL147" s="17" t="s">
        <v>174</v>
      </c>
      <c r="BM147" s="148" t="s">
        <v>1543</v>
      </c>
    </row>
    <row r="148" spans="2:51" s="12" customFormat="1" ht="12">
      <c r="B148" s="150"/>
      <c r="D148" s="151" t="s">
        <v>176</v>
      </c>
      <c r="E148" s="152" t="s">
        <v>1</v>
      </c>
      <c r="F148" s="153" t="s">
        <v>1544</v>
      </c>
      <c r="H148" s="154">
        <v>1.2</v>
      </c>
      <c r="I148" s="155"/>
      <c r="L148" s="150"/>
      <c r="M148" s="156"/>
      <c r="T148" s="157"/>
      <c r="AT148" s="152" t="s">
        <v>176</v>
      </c>
      <c r="AU148" s="152" t="s">
        <v>87</v>
      </c>
      <c r="AV148" s="12" t="s">
        <v>87</v>
      </c>
      <c r="AW148" s="12" t="s">
        <v>31</v>
      </c>
      <c r="AX148" s="12" t="s">
        <v>22</v>
      </c>
      <c r="AY148" s="152" t="s">
        <v>167</v>
      </c>
    </row>
    <row r="149" spans="2:65" s="1" customFormat="1" ht="24">
      <c r="B149" s="136"/>
      <c r="C149" s="137" t="s">
        <v>217</v>
      </c>
      <c r="D149" s="137" t="s">
        <v>169</v>
      </c>
      <c r="E149" s="138" t="s">
        <v>1545</v>
      </c>
      <c r="F149" s="139" t="s">
        <v>1546</v>
      </c>
      <c r="G149" s="140" t="s">
        <v>172</v>
      </c>
      <c r="H149" s="141">
        <v>2.2</v>
      </c>
      <c r="I149" s="142"/>
      <c r="J149" s="143">
        <f>ROUND(I149*H149,1)</f>
        <v>0</v>
      </c>
      <c r="K149" s="139" t="s">
        <v>173</v>
      </c>
      <c r="L149" s="32"/>
      <c r="M149" s="144" t="s">
        <v>1</v>
      </c>
      <c r="N149" s="145" t="s">
        <v>44</v>
      </c>
      <c r="P149" s="146">
        <f>O149*H149</f>
        <v>0</v>
      </c>
      <c r="Q149" s="146">
        <v>0</v>
      </c>
      <c r="R149" s="146">
        <f>Q149*H149</f>
        <v>0</v>
      </c>
      <c r="S149" s="146">
        <v>0</v>
      </c>
      <c r="T149" s="147">
        <f>S149*H149</f>
        <v>0</v>
      </c>
      <c r="AR149" s="148" t="s">
        <v>174</v>
      </c>
      <c r="AT149" s="148" t="s">
        <v>169</v>
      </c>
      <c r="AU149" s="148" t="s">
        <v>87</v>
      </c>
      <c r="AY149" s="17" t="s">
        <v>167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7" t="s">
        <v>22</v>
      </c>
      <c r="BK149" s="149">
        <f>ROUND(I149*H149,1)</f>
        <v>0</v>
      </c>
      <c r="BL149" s="17" t="s">
        <v>174</v>
      </c>
      <c r="BM149" s="148" t="s">
        <v>1547</v>
      </c>
    </row>
    <row r="150" spans="2:51" s="12" customFormat="1" ht="12">
      <c r="B150" s="150"/>
      <c r="D150" s="151" t="s">
        <v>176</v>
      </c>
      <c r="E150" s="152" t="s">
        <v>1</v>
      </c>
      <c r="F150" s="153" t="s">
        <v>1548</v>
      </c>
      <c r="H150" s="154">
        <v>2.2</v>
      </c>
      <c r="I150" s="155"/>
      <c r="L150" s="150"/>
      <c r="M150" s="156"/>
      <c r="T150" s="157"/>
      <c r="AT150" s="152" t="s">
        <v>176</v>
      </c>
      <c r="AU150" s="152" t="s">
        <v>87</v>
      </c>
      <c r="AV150" s="12" t="s">
        <v>87</v>
      </c>
      <c r="AW150" s="12" t="s">
        <v>31</v>
      </c>
      <c r="AX150" s="12" t="s">
        <v>22</v>
      </c>
      <c r="AY150" s="152" t="s">
        <v>167</v>
      </c>
    </row>
    <row r="151" spans="2:65" s="1" customFormat="1" ht="33" customHeight="1">
      <c r="B151" s="136"/>
      <c r="C151" s="137" t="s">
        <v>225</v>
      </c>
      <c r="D151" s="137" t="s">
        <v>169</v>
      </c>
      <c r="E151" s="138" t="s">
        <v>1549</v>
      </c>
      <c r="F151" s="139" t="s">
        <v>1550</v>
      </c>
      <c r="G151" s="140" t="s">
        <v>172</v>
      </c>
      <c r="H151" s="141">
        <v>2.2</v>
      </c>
      <c r="I151" s="142"/>
      <c r="J151" s="143">
        <f>ROUND(I151*H151,1)</f>
        <v>0</v>
      </c>
      <c r="K151" s="139" t="s">
        <v>173</v>
      </c>
      <c r="L151" s="32"/>
      <c r="M151" s="144" t="s">
        <v>1</v>
      </c>
      <c r="N151" s="145" t="s">
        <v>44</v>
      </c>
      <c r="P151" s="146">
        <f>O151*H151</f>
        <v>0</v>
      </c>
      <c r="Q151" s="146">
        <v>0</v>
      </c>
      <c r="R151" s="146">
        <f>Q151*H151</f>
        <v>0</v>
      </c>
      <c r="S151" s="146">
        <v>0</v>
      </c>
      <c r="T151" s="147">
        <f>S151*H151</f>
        <v>0</v>
      </c>
      <c r="AR151" s="148" t="s">
        <v>174</v>
      </c>
      <c r="AT151" s="148" t="s">
        <v>169</v>
      </c>
      <c r="AU151" s="148" t="s">
        <v>87</v>
      </c>
      <c r="AY151" s="17" t="s">
        <v>167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22</v>
      </c>
      <c r="BK151" s="149">
        <f>ROUND(I151*H151,1)</f>
        <v>0</v>
      </c>
      <c r="BL151" s="17" t="s">
        <v>174</v>
      </c>
      <c r="BM151" s="148" t="s">
        <v>1551</v>
      </c>
    </row>
    <row r="152" spans="2:65" s="1" customFormat="1" ht="36">
      <c r="B152" s="136"/>
      <c r="C152" s="137" t="s">
        <v>236</v>
      </c>
      <c r="D152" s="137" t="s">
        <v>169</v>
      </c>
      <c r="E152" s="138" t="s">
        <v>1552</v>
      </c>
      <c r="F152" s="139" t="s">
        <v>1553</v>
      </c>
      <c r="G152" s="140" t="s">
        <v>172</v>
      </c>
      <c r="H152" s="141">
        <v>11</v>
      </c>
      <c r="I152" s="142"/>
      <c r="J152" s="143">
        <f>ROUND(I152*H152,1)</f>
        <v>0</v>
      </c>
      <c r="K152" s="139" t="s">
        <v>173</v>
      </c>
      <c r="L152" s="32"/>
      <c r="M152" s="144" t="s">
        <v>1</v>
      </c>
      <c r="N152" s="145" t="s">
        <v>44</v>
      </c>
      <c r="P152" s="146">
        <f>O152*H152</f>
        <v>0</v>
      </c>
      <c r="Q152" s="146">
        <v>0</v>
      </c>
      <c r="R152" s="146">
        <f>Q152*H152</f>
        <v>0</v>
      </c>
      <c r="S152" s="146">
        <v>0</v>
      </c>
      <c r="T152" s="147">
        <f>S152*H152</f>
        <v>0</v>
      </c>
      <c r="AR152" s="148" t="s">
        <v>174</v>
      </c>
      <c r="AT152" s="148" t="s">
        <v>169</v>
      </c>
      <c r="AU152" s="148" t="s">
        <v>87</v>
      </c>
      <c r="AY152" s="17" t="s">
        <v>167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7" t="s">
        <v>22</v>
      </c>
      <c r="BK152" s="149">
        <f>ROUND(I152*H152,1)</f>
        <v>0</v>
      </c>
      <c r="BL152" s="17" t="s">
        <v>174</v>
      </c>
      <c r="BM152" s="148" t="s">
        <v>1554</v>
      </c>
    </row>
    <row r="153" spans="2:51" s="12" customFormat="1" ht="12">
      <c r="B153" s="150"/>
      <c r="D153" s="151" t="s">
        <v>176</v>
      </c>
      <c r="F153" s="153" t="s">
        <v>1555</v>
      </c>
      <c r="H153" s="154">
        <v>11</v>
      </c>
      <c r="I153" s="155"/>
      <c r="L153" s="150"/>
      <c r="M153" s="156"/>
      <c r="T153" s="157"/>
      <c r="AT153" s="152" t="s">
        <v>176</v>
      </c>
      <c r="AU153" s="152" t="s">
        <v>87</v>
      </c>
      <c r="AV153" s="12" t="s">
        <v>87</v>
      </c>
      <c r="AW153" s="12" t="s">
        <v>3</v>
      </c>
      <c r="AX153" s="12" t="s">
        <v>22</v>
      </c>
      <c r="AY153" s="152" t="s">
        <v>167</v>
      </c>
    </row>
    <row r="154" spans="2:65" s="1" customFormat="1" ht="16.5" customHeight="1">
      <c r="B154" s="136"/>
      <c r="C154" s="137" t="s">
        <v>243</v>
      </c>
      <c r="D154" s="137" t="s">
        <v>169</v>
      </c>
      <c r="E154" s="138" t="s">
        <v>1556</v>
      </c>
      <c r="F154" s="139" t="s">
        <v>1557</v>
      </c>
      <c r="G154" s="140" t="s">
        <v>172</v>
      </c>
      <c r="H154" s="141">
        <v>2.2</v>
      </c>
      <c r="I154" s="142"/>
      <c r="J154" s="143">
        <f>ROUND(I154*H154,1)</f>
        <v>0</v>
      </c>
      <c r="K154" s="139" t="s">
        <v>173</v>
      </c>
      <c r="L154" s="32"/>
      <c r="M154" s="144" t="s">
        <v>1</v>
      </c>
      <c r="N154" s="145" t="s">
        <v>44</v>
      </c>
      <c r="P154" s="146">
        <f>O154*H154</f>
        <v>0</v>
      </c>
      <c r="Q154" s="146">
        <v>0</v>
      </c>
      <c r="R154" s="146">
        <f>Q154*H154</f>
        <v>0</v>
      </c>
      <c r="S154" s="146">
        <v>0</v>
      </c>
      <c r="T154" s="147">
        <f>S154*H154</f>
        <v>0</v>
      </c>
      <c r="AR154" s="148" t="s">
        <v>174</v>
      </c>
      <c r="AT154" s="148" t="s">
        <v>169</v>
      </c>
      <c r="AU154" s="148" t="s">
        <v>87</v>
      </c>
      <c r="AY154" s="17" t="s">
        <v>167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22</v>
      </c>
      <c r="BK154" s="149">
        <f>ROUND(I154*H154,1)</f>
        <v>0</v>
      </c>
      <c r="BL154" s="17" t="s">
        <v>174</v>
      </c>
      <c r="BM154" s="148" t="s">
        <v>1558</v>
      </c>
    </row>
    <row r="155" spans="2:65" s="1" customFormat="1" ht="33" customHeight="1">
      <c r="B155" s="136"/>
      <c r="C155" s="137" t="s">
        <v>250</v>
      </c>
      <c r="D155" s="137" t="s">
        <v>169</v>
      </c>
      <c r="E155" s="138" t="s">
        <v>1314</v>
      </c>
      <c r="F155" s="139" t="s">
        <v>1315</v>
      </c>
      <c r="G155" s="140" t="s">
        <v>228</v>
      </c>
      <c r="H155" s="141">
        <v>3.96</v>
      </c>
      <c r="I155" s="142"/>
      <c r="J155" s="143">
        <f>ROUND(I155*H155,1)</f>
        <v>0</v>
      </c>
      <c r="K155" s="139" t="s">
        <v>173</v>
      </c>
      <c r="L155" s="32"/>
      <c r="M155" s="144" t="s">
        <v>1</v>
      </c>
      <c r="N155" s="145" t="s">
        <v>44</v>
      </c>
      <c r="P155" s="146">
        <f>O155*H155</f>
        <v>0</v>
      </c>
      <c r="Q155" s="146">
        <v>0</v>
      </c>
      <c r="R155" s="146">
        <f>Q155*H155</f>
        <v>0</v>
      </c>
      <c r="S155" s="146">
        <v>0</v>
      </c>
      <c r="T155" s="147">
        <f>S155*H155</f>
        <v>0</v>
      </c>
      <c r="AR155" s="148" t="s">
        <v>174</v>
      </c>
      <c r="AT155" s="148" t="s">
        <v>169</v>
      </c>
      <c r="AU155" s="148" t="s">
        <v>87</v>
      </c>
      <c r="AY155" s="17" t="s">
        <v>167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22</v>
      </c>
      <c r="BK155" s="149">
        <f>ROUND(I155*H155,1)</f>
        <v>0</v>
      </c>
      <c r="BL155" s="17" t="s">
        <v>174</v>
      </c>
      <c r="BM155" s="148" t="s">
        <v>1559</v>
      </c>
    </row>
    <row r="156" spans="2:51" s="12" customFormat="1" ht="12">
      <c r="B156" s="150"/>
      <c r="D156" s="151" t="s">
        <v>176</v>
      </c>
      <c r="E156" s="152" t="s">
        <v>1</v>
      </c>
      <c r="F156" s="153" t="s">
        <v>1560</v>
      </c>
      <c r="H156" s="154">
        <v>3.96</v>
      </c>
      <c r="I156" s="155"/>
      <c r="L156" s="150"/>
      <c r="M156" s="156"/>
      <c r="T156" s="157"/>
      <c r="AT156" s="152" t="s">
        <v>176</v>
      </c>
      <c r="AU156" s="152" t="s">
        <v>87</v>
      </c>
      <c r="AV156" s="12" t="s">
        <v>87</v>
      </c>
      <c r="AW156" s="12" t="s">
        <v>31</v>
      </c>
      <c r="AX156" s="12" t="s">
        <v>22</v>
      </c>
      <c r="AY156" s="152" t="s">
        <v>167</v>
      </c>
    </row>
    <row r="157" spans="2:63" s="11" customFormat="1" ht="22.9" customHeight="1">
      <c r="B157" s="124"/>
      <c r="D157" s="125" t="s">
        <v>78</v>
      </c>
      <c r="E157" s="134" t="s">
        <v>87</v>
      </c>
      <c r="F157" s="134" t="s">
        <v>1561</v>
      </c>
      <c r="I157" s="127"/>
      <c r="J157" s="135">
        <f>BK157</f>
        <v>0</v>
      </c>
      <c r="L157" s="124"/>
      <c r="M157" s="129"/>
      <c r="P157" s="130">
        <f>SUM(P158:P161)</f>
        <v>0</v>
      </c>
      <c r="R157" s="130">
        <f>SUM(R158:R161)</f>
        <v>0.799747</v>
      </c>
      <c r="T157" s="131">
        <f>SUM(T158:T161)</f>
        <v>0</v>
      </c>
      <c r="AR157" s="125" t="s">
        <v>22</v>
      </c>
      <c r="AT157" s="132" t="s">
        <v>78</v>
      </c>
      <c r="AU157" s="132" t="s">
        <v>22</v>
      </c>
      <c r="AY157" s="125" t="s">
        <v>167</v>
      </c>
      <c r="BK157" s="133">
        <f>SUM(BK158:BK161)</f>
        <v>0</v>
      </c>
    </row>
    <row r="158" spans="2:65" s="1" customFormat="1" ht="16.5" customHeight="1">
      <c r="B158" s="136"/>
      <c r="C158" s="137" t="s">
        <v>258</v>
      </c>
      <c r="D158" s="137" t="s">
        <v>169</v>
      </c>
      <c r="E158" s="138" t="s">
        <v>1562</v>
      </c>
      <c r="F158" s="139" t="s">
        <v>1563</v>
      </c>
      <c r="G158" s="140" t="s">
        <v>172</v>
      </c>
      <c r="H158" s="141">
        <v>0.3</v>
      </c>
      <c r="I158" s="142"/>
      <c r="J158" s="143">
        <f>ROUND(I158*H158,1)</f>
        <v>0</v>
      </c>
      <c r="K158" s="139" t="s">
        <v>173</v>
      </c>
      <c r="L158" s="32"/>
      <c r="M158" s="144" t="s">
        <v>1</v>
      </c>
      <c r="N158" s="145" t="s">
        <v>44</v>
      </c>
      <c r="P158" s="146">
        <f>O158*H158</f>
        <v>0</v>
      </c>
      <c r="Q158" s="146">
        <v>2.45329</v>
      </c>
      <c r="R158" s="146">
        <f>Q158*H158</f>
        <v>0.735987</v>
      </c>
      <c r="S158" s="146">
        <v>0</v>
      </c>
      <c r="T158" s="147">
        <f>S158*H158</f>
        <v>0</v>
      </c>
      <c r="AR158" s="148" t="s">
        <v>174</v>
      </c>
      <c r="AT158" s="148" t="s">
        <v>169</v>
      </c>
      <c r="AU158" s="148" t="s">
        <v>87</v>
      </c>
      <c r="AY158" s="17" t="s">
        <v>167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22</v>
      </c>
      <c r="BK158" s="149">
        <f>ROUND(I158*H158,1)</f>
        <v>0</v>
      </c>
      <c r="BL158" s="17" t="s">
        <v>174</v>
      </c>
      <c r="BM158" s="148" t="s">
        <v>1564</v>
      </c>
    </row>
    <row r="159" spans="2:51" s="12" customFormat="1" ht="12">
      <c r="B159" s="150"/>
      <c r="D159" s="151" t="s">
        <v>176</v>
      </c>
      <c r="E159" s="152" t="s">
        <v>1</v>
      </c>
      <c r="F159" s="153" t="s">
        <v>1565</v>
      </c>
      <c r="H159" s="154">
        <v>0.3</v>
      </c>
      <c r="I159" s="155"/>
      <c r="L159" s="150"/>
      <c r="M159" s="156"/>
      <c r="T159" s="157"/>
      <c r="AT159" s="152" t="s">
        <v>176</v>
      </c>
      <c r="AU159" s="152" t="s">
        <v>87</v>
      </c>
      <c r="AV159" s="12" t="s">
        <v>87</v>
      </c>
      <c r="AW159" s="12" t="s">
        <v>31</v>
      </c>
      <c r="AX159" s="12" t="s">
        <v>22</v>
      </c>
      <c r="AY159" s="152" t="s">
        <v>167</v>
      </c>
    </row>
    <row r="160" spans="2:65" s="1" customFormat="1" ht="16.5" customHeight="1">
      <c r="B160" s="136"/>
      <c r="C160" s="137" t="s">
        <v>8</v>
      </c>
      <c r="D160" s="137" t="s">
        <v>169</v>
      </c>
      <c r="E160" s="138" t="s">
        <v>1566</v>
      </c>
      <c r="F160" s="139" t="s">
        <v>1567</v>
      </c>
      <c r="G160" s="140" t="s">
        <v>201</v>
      </c>
      <c r="H160" s="141">
        <v>4</v>
      </c>
      <c r="I160" s="142"/>
      <c r="J160" s="143">
        <f>ROUND(I160*H160,1)</f>
        <v>0</v>
      </c>
      <c r="K160" s="139" t="s">
        <v>173</v>
      </c>
      <c r="L160" s="32"/>
      <c r="M160" s="144" t="s">
        <v>1</v>
      </c>
      <c r="N160" s="145" t="s">
        <v>44</v>
      </c>
      <c r="P160" s="146">
        <f>O160*H160</f>
        <v>0</v>
      </c>
      <c r="Q160" s="146">
        <v>0.00044</v>
      </c>
      <c r="R160" s="146">
        <f>Q160*H160</f>
        <v>0.00176</v>
      </c>
      <c r="S160" s="146">
        <v>0</v>
      </c>
      <c r="T160" s="147">
        <f>S160*H160</f>
        <v>0</v>
      </c>
      <c r="AR160" s="148" t="s">
        <v>174</v>
      </c>
      <c r="AT160" s="148" t="s">
        <v>169</v>
      </c>
      <c r="AU160" s="148" t="s">
        <v>87</v>
      </c>
      <c r="AY160" s="17" t="s">
        <v>167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22</v>
      </c>
      <c r="BK160" s="149">
        <f>ROUND(I160*H160,1)</f>
        <v>0</v>
      </c>
      <c r="BL160" s="17" t="s">
        <v>174</v>
      </c>
      <c r="BM160" s="148" t="s">
        <v>1568</v>
      </c>
    </row>
    <row r="161" spans="2:65" s="1" customFormat="1" ht="16.5" customHeight="1">
      <c r="B161" s="136"/>
      <c r="C161" s="178" t="s">
        <v>302</v>
      </c>
      <c r="D161" s="178" t="s">
        <v>554</v>
      </c>
      <c r="E161" s="179" t="s">
        <v>1569</v>
      </c>
      <c r="F161" s="180" t="s">
        <v>1570</v>
      </c>
      <c r="G161" s="181" t="s">
        <v>653</v>
      </c>
      <c r="H161" s="182">
        <v>4</v>
      </c>
      <c r="I161" s="183"/>
      <c r="J161" s="184">
        <f>ROUND(I161*H161,1)</f>
        <v>0</v>
      </c>
      <c r="K161" s="180" t="s">
        <v>1</v>
      </c>
      <c r="L161" s="185"/>
      <c r="M161" s="186" t="s">
        <v>1</v>
      </c>
      <c r="N161" s="187" t="s">
        <v>44</v>
      </c>
      <c r="P161" s="146">
        <f>O161*H161</f>
        <v>0</v>
      </c>
      <c r="Q161" s="146">
        <v>0.0155</v>
      </c>
      <c r="R161" s="146">
        <f>Q161*H161</f>
        <v>0.062</v>
      </c>
      <c r="S161" s="146">
        <v>0</v>
      </c>
      <c r="T161" s="147">
        <f>S161*H161</f>
        <v>0</v>
      </c>
      <c r="AR161" s="148" t="s">
        <v>212</v>
      </c>
      <c r="AT161" s="148" t="s">
        <v>554</v>
      </c>
      <c r="AU161" s="148" t="s">
        <v>87</v>
      </c>
      <c r="AY161" s="17" t="s">
        <v>167</v>
      </c>
      <c r="BE161" s="149">
        <f>IF(N161="základní",J161,0)</f>
        <v>0</v>
      </c>
      <c r="BF161" s="149">
        <f>IF(N161="snížená",J161,0)</f>
        <v>0</v>
      </c>
      <c r="BG161" s="149">
        <f>IF(N161="zákl. přenesená",J161,0)</f>
        <v>0</v>
      </c>
      <c r="BH161" s="149">
        <f>IF(N161="sníž. přenesená",J161,0)</f>
        <v>0</v>
      </c>
      <c r="BI161" s="149">
        <f>IF(N161="nulová",J161,0)</f>
        <v>0</v>
      </c>
      <c r="BJ161" s="17" t="s">
        <v>22</v>
      </c>
      <c r="BK161" s="149">
        <f>ROUND(I161*H161,1)</f>
        <v>0</v>
      </c>
      <c r="BL161" s="17" t="s">
        <v>174</v>
      </c>
      <c r="BM161" s="148" t="s">
        <v>1571</v>
      </c>
    </row>
    <row r="162" spans="2:63" s="11" customFormat="1" ht="22.9" customHeight="1">
      <c r="B162" s="124"/>
      <c r="D162" s="125" t="s">
        <v>78</v>
      </c>
      <c r="E162" s="134" t="s">
        <v>174</v>
      </c>
      <c r="F162" s="134" t="s">
        <v>1365</v>
      </c>
      <c r="I162" s="127"/>
      <c r="J162" s="135">
        <f>BK162</f>
        <v>0</v>
      </c>
      <c r="L162" s="124"/>
      <c r="M162" s="129"/>
      <c r="P162" s="130">
        <f>SUM(P163:P166)</f>
        <v>0</v>
      </c>
      <c r="R162" s="130">
        <f>SUM(R163:R166)</f>
        <v>0</v>
      </c>
      <c r="T162" s="131">
        <f>SUM(T163:T166)</f>
        <v>0</v>
      </c>
      <c r="AR162" s="125" t="s">
        <v>22</v>
      </c>
      <c r="AT162" s="132" t="s">
        <v>78</v>
      </c>
      <c r="AU162" s="132" t="s">
        <v>22</v>
      </c>
      <c r="AY162" s="125" t="s">
        <v>167</v>
      </c>
      <c r="BK162" s="133">
        <f>SUM(BK163:BK166)</f>
        <v>0</v>
      </c>
    </row>
    <row r="163" spans="2:65" s="1" customFormat="1" ht="24">
      <c r="B163" s="136"/>
      <c r="C163" s="137" t="s">
        <v>306</v>
      </c>
      <c r="D163" s="137" t="s">
        <v>169</v>
      </c>
      <c r="E163" s="138" t="s">
        <v>1572</v>
      </c>
      <c r="F163" s="139" t="s">
        <v>1573</v>
      </c>
      <c r="G163" s="140" t="s">
        <v>172</v>
      </c>
      <c r="H163" s="141">
        <v>0.2</v>
      </c>
      <c r="I163" s="142"/>
      <c r="J163" s="143">
        <f>ROUND(I163*H163,1)</f>
        <v>0</v>
      </c>
      <c r="K163" s="139" t="s">
        <v>173</v>
      </c>
      <c r="L163" s="32"/>
      <c r="M163" s="144" t="s">
        <v>1</v>
      </c>
      <c r="N163" s="145" t="s">
        <v>44</v>
      </c>
      <c r="P163" s="146">
        <f>O163*H163</f>
        <v>0</v>
      </c>
      <c r="Q163" s="146">
        <v>0</v>
      </c>
      <c r="R163" s="146">
        <f>Q163*H163</f>
        <v>0</v>
      </c>
      <c r="S163" s="146">
        <v>0</v>
      </c>
      <c r="T163" s="147">
        <f>S163*H163</f>
        <v>0</v>
      </c>
      <c r="AR163" s="148" t="s">
        <v>174</v>
      </c>
      <c r="AT163" s="148" t="s">
        <v>169</v>
      </c>
      <c r="AU163" s="148" t="s">
        <v>87</v>
      </c>
      <c r="AY163" s="17" t="s">
        <v>167</v>
      </c>
      <c r="BE163" s="149">
        <f>IF(N163="základní",J163,0)</f>
        <v>0</v>
      </c>
      <c r="BF163" s="149">
        <f>IF(N163="snížená",J163,0)</f>
        <v>0</v>
      </c>
      <c r="BG163" s="149">
        <f>IF(N163="zákl. přenesená",J163,0)</f>
        <v>0</v>
      </c>
      <c r="BH163" s="149">
        <f>IF(N163="sníž. přenesená",J163,0)</f>
        <v>0</v>
      </c>
      <c r="BI163" s="149">
        <f>IF(N163="nulová",J163,0)</f>
        <v>0</v>
      </c>
      <c r="BJ163" s="17" t="s">
        <v>22</v>
      </c>
      <c r="BK163" s="149">
        <f>ROUND(I163*H163,1)</f>
        <v>0</v>
      </c>
      <c r="BL163" s="17" t="s">
        <v>174</v>
      </c>
      <c r="BM163" s="148" t="s">
        <v>1574</v>
      </c>
    </row>
    <row r="164" spans="2:51" s="12" customFormat="1" ht="12">
      <c r="B164" s="150"/>
      <c r="D164" s="151" t="s">
        <v>176</v>
      </c>
      <c r="E164" s="152" t="s">
        <v>1</v>
      </c>
      <c r="F164" s="153" t="s">
        <v>1575</v>
      </c>
      <c r="H164" s="154">
        <v>0.2</v>
      </c>
      <c r="I164" s="155"/>
      <c r="L164" s="150"/>
      <c r="M164" s="156"/>
      <c r="T164" s="157"/>
      <c r="AT164" s="152" t="s">
        <v>176</v>
      </c>
      <c r="AU164" s="152" t="s">
        <v>87</v>
      </c>
      <c r="AV164" s="12" t="s">
        <v>87</v>
      </c>
      <c r="AW164" s="12" t="s">
        <v>31</v>
      </c>
      <c r="AX164" s="12" t="s">
        <v>22</v>
      </c>
      <c r="AY164" s="152" t="s">
        <v>167</v>
      </c>
    </row>
    <row r="165" spans="2:65" s="1" customFormat="1" ht="16.5" customHeight="1">
      <c r="B165" s="136"/>
      <c r="C165" s="137" t="s">
        <v>311</v>
      </c>
      <c r="D165" s="137" t="s">
        <v>169</v>
      </c>
      <c r="E165" s="138" t="s">
        <v>1576</v>
      </c>
      <c r="F165" s="139" t="s">
        <v>1577</v>
      </c>
      <c r="G165" s="140" t="s">
        <v>172</v>
      </c>
      <c r="H165" s="141">
        <v>0.4</v>
      </c>
      <c r="I165" s="142"/>
      <c r="J165" s="143">
        <f>ROUND(I165*H165,1)</f>
        <v>0</v>
      </c>
      <c r="K165" s="139" t="s">
        <v>173</v>
      </c>
      <c r="L165" s="32"/>
      <c r="M165" s="144" t="s">
        <v>1</v>
      </c>
      <c r="N165" s="145" t="s">
        <v>44</v>
      </c>
      <c r="P165" s="146">
        <f>O165*H165</f>
        <v>0</v>
      </c>
      <c r="Q165" s="146">
        <v>0</v>
      </c>
      <c r="R165" s="146">
        <f>Q165*H165</f>
        <v>0</v>
      </c>
      <c r="S165" s="146">
        <v>0</v>
      </c>
      <c r="T165" s="147">
        <f>S165*H165</f>
        <v>0</v>
      </c>
      <c r="AR165" s="148" t="s">
        <v>174</v>
      </c>
      <c r="AT165" s="148" t="s">
        <v>169</v>
      </c>
      <c r="AU165" s="148" t="s">
        <v>87</v>
      </c>
      <c r="AY165" s="17" t="s">
        <v>167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17" t="s">
        <v>22</v>
      </c>
      <c r="BK165" s="149">
        <f>ROUND(I165*H165,1)</f>
        <v>0</v>
      </c>
      <c r="BL165" s="17" t="s">
        <v>174</v>
      </c>
      <c r="BM165" s="148" t="s">
        <v>1578</v>
      </c>
    </row>
    <row r="166" spans="2:51" s="12" customFormat="1" ht="12">
      <c r="B166" s="150"/>
      <c r="D166" s="151" t="s">
        <v>176</v>
      </c>
      <c r="E166" s="152" t="s">
        <v>1</v>
      </c>
      <c r="F166" s="153" t="s">
        <v>1579</v>
      </c>
      <c r="H166" s="154">
        <v>0.4</v>
      </c>
      <c r="I166" s="155"/>
      <c r="L166" s="150"/>
      <c r="M166" s="156"/>
      <c r="T166" s="157"/>
      <c r="AT166" s="152" t="s">
        <v>176</v>
      </c>
      <c r="AU166" s="152" t="s">
        <v>87</v>
      </c>
      <c r="AV166" s="12" t="s">
        <v>87</v>
      </c>
      <c r="AW166" s="12" t="s">
        <v>31</v>
      </c>
      <c r="AX166" s="12" t="s">
        <v>22</v>
      </c>
      <c r="AY166" s="152" t="s">
        <v>167</v>
      </c>
    </row>
    <row r="167" spans="2:63" s="11" customFormat="1" ht="22.9" customHeight="1">
      <c r="B167" s="124"/>
      <c r="D167" s="125" t="s">
        <v>78</v>
      </c>
      <c r="E167" s="134" t="s">
        <v>198</v>
      </c>
      <c r="F167" s="134" t="s">
        <v>1390</v>
      </c>
      <c r="I167" s="127"/>
      <c r="J167" s="135">
        <f>BK167</f>
        <v>0</v>
      </c>
      <c r="L167" s="124"/>
      <c r="M167" s="129"/>
      <c r="P167" s="130">
        <f>SUM(P168:P176)</f>
        <v>0</v>
      </c>
      <c r="R167" s="130">
        <f>SUM(R168:R176)</f>
        <v>7.65618</v>
      </c>
      <c r="T167" s="131">
        <f>SUM(T168:T176)</f>
        <v>0</v>
      </c>
      <c r="AR167" s="125" t="s">
        <v>22</v>
      </c>
      <c r="AT167" s="132" t="s">
        <v>78</v>
      </c>
      <c r="AU167" s="132" t="s">
        <v>22</v>
      </c>
      <c r="AY167" s="125" t="s">
        <v>167</v>
      </c>
      <c r="BK167" s="133">
        <f>SUM(BK168:BK176)</f>
        <v>0</v>
      </c>
    </row>
    <row r="168" spans="2:65" s="1" customFormat="1" ht="24">
      <c r="B168" s="136"/>
      <c r="C168" s="137" t="s">
        <v>315</v>
      </c>
      <c r="D168" s="137" t="s">
        <v>169</v>
      </c>
      <c r="E168" s="138" t="s">
        <v>1580</v>
      </c>
      <c r="F168" s="139" t="s">
        <v>1581</v>
      </c>
      <c r="G168" s="140" t="s">
        <v>185</v>
      </c>
      <c r="H168" s="141">
        <v>1.5</v>
      </c>
      <c r="I168" s="142"/>
      <c r="J168" s="143">
        <f>ROUND(I168*H168,1)</f>
        <v>0</v>
      </c>
      <c r="K168" s="139" t="s">
        <v>173</v>
      </c>
      <c r="L168" s="32"/>
      <c r="M168" s="144" t="s">
        <v>1</v>
      </c>
      <c r="N168" s="145" t="s">
        <v>44</v>
      </c>
      <c r="P168" s="146">
        <f>O168*H168</f>
        <v>0</v>
      </c>
      <c r="Q168" s="146">
        <v>0.46</v>
      </c>
      <c r="R168" s="146">
        <f>Q168*H168</f>
        <v>0.6900000000000001</v>
      </c>
      <c r="S168" s="146">
        <v>0</v>
      </c>
      <c r="T168" s="147">
        <f>S168*H168</f>
        <v>0</v>
      </c>
      <c r="AR168" s="148" t="s">
        <v>174</v>
      </c>
      <c r="AT168" s="148" t="s">
        <v>169</v>
      </c>
      <c r="AU168" s="148" t="s">
        <v>87</v>
      </c>
      <c r="AY168" s="17" t="s">
        <v>167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7" t="s">
        <v>22</v>
      </c>
      <c r="BK168" s="149">
        <f>ROUND(I168*H168,1)</f>
        <v>0</v>
      </c>
      <c r="BL168" s="17" t="s">
        <v>174</v>
      </c>
      <c r="BM168" s="148" t="s">
        <v>1582</v>
      </c>
    </row>
    <row r="169" spans="2:51" s="12" customFormat="1" ht="12">
      <c r="B169" s="150"/>
      <c r="D169" s="151" t="s">
        <v>176</v>
      </c>
      <c r="E169" s="152" t="s">
        <v>1</v>
      </c>
      <c r="F169" s="153" t="s">
        <v>1583</v>
      </c>
      <c r="H169" s="154">
        <v>1.5</v>
      </c>
      <c r="I169" s="155"/>
      <c r="L169" s="150"/>
      <c r="M169" s="156"/>
      <c r="T169" s="157"/>
      <c r="AT169" s="152" t="s">
        <v>176</v>
      </c>
      <c r="AU169" s="152" t="s">
        <v>87</v>
      </c>
      <c r="AV169" s="12" t="s">
        <v>87</v>
      </c>
      <c r="AW169" s="12" t="s">
        <v>31</v>
      </c>
      <c r="AX169" s="12" t="s">
        <v>22</v>
      </c>
      <c r="AY169" s="152" t="s">
        <v>167</v>
      </c>
    </row>
    <row r="170" spans="2:65" s="1" customFormat="1" ht="33" customHeight="1">
      <c r="B170" s="136"/>
      <c r="C170" s="137" t="s">
        <v>320</v>
      </c>
      <c r="D170" s="137" t="s">
        <v>169</v>
      </c>
      <c r="E170" s="138" t="s">
        <v>1584</v>
      </c>
      <c r="F170" s="139" t="s">
        <v>1585</v>
      </c>
      <c r="G170" s="140" t="s">
        <v>185</v>
      </c>
      <c r="H170" s="141">
        <v>1.5</v>
      </c>
      <c r="I170" s="142"/>
      <c r="J170" s="143">
        <f>ROUND(I170*H170,1)</f>
        <v>0</v>
      </c>
      <c r="K170" s="139" t="s">
        <v>173</v>
      </c>
      <c r="L170" s="32"/>
      <c r="M170" s="144" t="s">
        <v>1</v>
      </c>
      <c r="N170" s="145" t="s">
        <v>44</v>
      </c>
      <c r="P170" s="146">
        <f>O170*H170</f>
        <v>0</v>
      </c>
      <c r="Q170" s="146">
        <v>0.38</v>
      </c>
      <c r="R170" s="146">
        <f>Q170*H170</f>
        <v>0.5700000000000001</v>
      </c>
      <c r="S170" s="146">
        <v>0</v>
      </c>
      <c r="T170" s="147">
        <f>S170*H170</f>
        <v>0</v>
      </c>
      <c r="AR170" s="148" t="s">
        <v>174</v>
      </c>
      <c r="AT170" s="148" t="s">
        <v>169</v>
      </c>
      <c r="AU170" s="148" t="s">
        <v>87</v>
      </c>
      <c r="AY170" s="17" t="s">
        <v>167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7" t="s">
        <v>22</v>
      </c>
      <c r="BK170" s="149">
        <f>ROUND(I170*H170,1)</f>
        <v>0</v>
      </c>
      <c r="BL170" s="17" t="s">
        <v>174</v>
      </c>
      <c r="BM170" s="148" t="s">
        <v>1586</v>
      </c>
    </row>
    <row r="171" spans="2:65" s="1" customFormat="1" ht="33" customHeight="1">
      <c r="B171" s="136"/>
      <c r="C171" s="137" t="s">
        <v>7</v>
      </c>
      <c r="D171" s="137" t="s">
        <v>169</v>
      </c>
      <c r="E171" s="138" t="s">
        <v>1587</v>
      </c>
      <c r="F171" s="139" t="s">
        <v>1588</v>
      </c>
      <c r="G171" s="140" t="s">
        <v>185</v>
      </c>
      <c r="H171" s="141">
        <v>1.5</v>
      </c>
      <c r="I171" s="142"/>
      <c r="J171" s="143">
        <f>ROUND(I171*H171,1)</f>
        <v>0</v>
      </c>
      <c r="K171" s="139" t="s">
        <v>173</v>
      </c>
      <c r="L171" s="32"/>
      <c r="M171" s="144" t="s">
        <v>1</v>
      </c>
      <c r="N171" s="145" t="s">
        <v>44</v>
      </c>
      <c r="P171" s="146">
        <f>O171*H171</f>
        <v>0</v>
      </c>
      <c r="Q171" s="146">
        <v>0.26376</v>
      </c>
      <c r="R171" s="146">
        <f>Q171*H171</f>
        <v>0.39564</v>
      </c>
      <c r="S171" s="146">
        <v>0</v>
      </c>
      <c r="T171" s="147">
        <f>S171*H171</f>
        <v>0</v>
      </c>
      <c r="AR171" s="148" t="s">
        <v>174</v>
      </c>
      <c r="AT171" s="148" t="s">
        <v>169</v>
      </c>
      <c r="AU171" s="148" t="s">
        <v>87</v>
      </c>
      <c r="AY171" s="17" t="s">
        <v>167</v>
      </c>
      <c r="BE171" s="149">
        <f>IF(N171="základní",J171,0)</f>
        <v>0</v>
      </c>
      <c r="BF171" s="149">
        <f>IF(N171="snížená",J171,0)</f>
        <v>0</v>
      </c>
      <c r="BG171" s="149">
        <f>IF(N171="zákl. přenesená",J171,0)</f>
        <v>0</v>
      </c>
      <c r="BH171" s="149">
        <f>IF(N171="sníž. přenesená",J171,0)</f>
        <v>0</v>
      </c>
      <c r="BI171" s="149">
        <f>IF(N171="nulová",J171,0)</f>
        <v>0</v>
      </c>
      <c r="BJ171" s="17" t="s">
        <v>22</v>
      </c>
      <c r="BK171" s="149">
        <f>ROUND(I171*H171,1)</f>
        <v>0</v>
      </c>
      <c r="BL171" s="17" t="s">
        <v>174</v>
      </c>
      <c r="BM171" s="148" t="s">
        <v>1589</v>
      </c>
    </row>
    <row r="172" spans="2:65" s="1" customFormat="1" ht="24">
      <c r="B172" s="136"/>
      <c r="C172" s="137" t="s">
        <v>331</v>
      </c>
      <c r="D172" s="137" t="s">
        <v>169</v>
      </c>
      <c r="E172" s="138" t="s">
        <v>1590</v>
      </c>
      <c r="F172" s="139" t="s">
        <v>1591</v>
      </c>
      <c r="G172" s="140" t="s">
        <v>185</v>
      </c>
      <c r="H172" s="141">
        <v>47</v>
      </c>
      <c r="I172" s="142"/>
      <c r="J172" s="143">
        <f>ROUND(I172*H172,1)</f>
        <v>0</v>
      </c>
      <c r="K172" s="139" t="s">
        <v>173</v>
      </c>
      <c r="L172" s="32"/>
      <c r="M172" s="144" t="s">
        <v>1</v>
      </c>
      <c r="N172" s="145" t="s">
        <v>44</v>
      </c>
      <c r="P172" s="146">
        <f>O172*H172</f>
        <v>0</v>
      </c>
      <c r="Q172" s="146">
        <v>0</v>
      </c>
      <c r="R172" s="146">
        <f>Q172*H172</f>
        <v>0</v>
      </c>
      <c r="S172" s="146">
        <v>0</v>
      </c>
      <c r="T172" s="147">
        <f>S172*H172</f>
        <v>0</v>
      </c>
      <c r="AR172" s="148" t="s">
        <v>174</v>
      </c>
      <c r="AT172" s="148" t="s">
        <v>169</v>
      </c>
      <c r="AU172" s="148" t="s">
        <v>87</v>
      </c>
      <c r="AY172" s="17" t="s">
        <v>167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22</v>
      </c>
      <c r="BK172" s="149">
        <f>ROUND(I172*H172,1)</f>
        <v>0</v>
      </c>
      <c r="BL172" s="17" t="s">
        <v>174</v>
      </c>
      <c r="BM172" s="148" t="s">
        <v>1592</v>
      </c>
    </row>
    <row r="173" spans="2:51" s="12" customFormat="1" ht="12">
      <c r="B173" s="150"/>
      <c r="D173" s="151" t="s">
        <v>176</v>
      </c>
      <c r="E173" s="152" t="s">
        <v>1</v>
      </c>
      <c r="F173" s="153" t="s">
        <v>1593</v>
      </c>
      <c r="H173" s="154">
        <v>47</v>
      </c>
      <c r="I173" s="155"/>
      <c r="L173" s="150"/>
      <c r="M173" s="156"/>
      <c r="T173" s="157"/>
      <c r="AT173" s="152" t="s">
        <v>176</v>
      </c>
      <c r="AU173" s="152" t="s">
        <v>87</v>
      </c>
      <c r="AV173" s="12" t="s">
        <v>87</v>
      </c>
      <c r="AW173" s="12" t="s">
        <v>31</v>
      </c>
      <c r="AX173" s="12" t="s">
        <v>22</v>
      </c>
      <c r="AY173" s="152" t="s">
        <v>167</v>
      </c>
    </row>
    <row r="174" spans="2:65" s="1" customFormat="1" ht="24">
      <c r="B174" s="136"/>
      <c r="C174" s="137" t="s">
        <v>335</v>
      </c>
      <c r="D174" s="137" t="s">
        <v>169</v>
      </c>
      <c r="E174" s="138" t="s">
        <v>1594</v>
      </c>
      <c r="F174" s="139" t="s">
        <v>1595</v>
      </c>
      <c r="G174" s="140" t="s">
        <v>185</v>
      </c>
      <c r="H174" s="141">
        <v>45.5</v>
      </c>
      <c r="I174" s="142"/>
      <c r="J174" s="143">
        <f>ROUND(I174*H174,1)</f>
        <v>0</v>
      </c>
      <c r="K174" s="139" t="s">
        <v>173</v>
      </c>
      <c r="L174" s="32"/>
      <c r="M174" s="144" t="s">
        <v>1</v>
      </c>
      <c r="N174" s="145" t="s">
        <v>44</v>
      </c>
      <c r="P174" s="146">
        <f>O174*H174</f>
        <v>0</v>
      </c>
      <c r="Q174" s="146">
        <v>0.13188</v>
      </c>
      <c r="R174" s="146">
        <f>Q174*H174</f>
        <v>6.00054</v>
      </c>
      <c r="S174" s="146">
        <v>0</v>
      </c>
      <c r="T174" s="147">
        <f>S174*H174</f>
        <v>0</v>
      </c>
      <c r="AR174" s="148" t="s">
        <v>174</v>
      </c>
      <c r="AT174" s="148" t="s">
        <v>169</v>
      </c>
      <c r="AU174" s="148" t="s">
        <v>87</v>
      </c>
      <c r="AY174" s="17" t="s">
        <v>167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7" t="s">
        <v>22</v>
      </c>
      <c r="BK174" s="149">
        <f>ROUND(I174*H174,1)</f>
        <v>0</v>
      </c>
      <c r="BL174" s="17" t="s">
        <v>174</v>
      </c>
      <c r="BM174" s="148" t="s">
        <v>1596</v>
      </c>
    </row>
    <row r="175" spans="2:51" s="12" customFormat="1" ht="12">
      <c r="B175" s="150"/>
      <c r="D175" s="151" t="s">
        <v>176</v>
      </c>
      <c r="E175" s="152" t="s">
        <v>1</v>
      </c>
      <c r="F175" s="153" t="s">
        <v>1597</v>
      </c>
      <c r="H175" s="154">
        <v>45.5</v>
      </c>
      <c r="I175" s="155"/>
      <c r="L175" s="150"/>
      <c r="M175" s="156"/>
      <c r="T175" s="157"/>
      <c r="AT175" s="152" t="s">
        <v>176</v>
      </c>
      <c r="AU175" s="152" t="s">
        <v>87</v>
      </c>
      <c r="AV175" s="12" t="s">
        <v>87</v>
      </c>
      <c r="AW175" s="12" t="s">
        <v>31</v>
      </c>
      <c r="AX175" s="12" t="s">
        <v>22</v>
      </c>
      <c r="AY175" s="152" t="s">
        <v>167</v>
      </c>
    </row>
    <row r="176" spans="2:65" s="1" customFormat="1" ht="33" customHeight="1">
      <c r="B176" s="136"/>
      <c r="C176" s="137" t="s">
        <v>340</v>
      </c>
      <c r="D176" s="137" t="s">
        <v>169</v>
      </c>
      <c r="E176" s="138" t="s">
        <v>1598</v>
      </c>
      <c r="F176" s="139" t="s">
        <v>1599</v>
      </c>
      <c r="G176" s="140" t="s">
        <v>185</v>
      </c>
      <c r="H176" s="141">
        <v>47</v>
      </c>
      <c r="I176" s="142"/>
      <c r="J176" s="143">
        <f>ROUND(I176*H176,1)</f>
        <v>0</v>
      </c>
      <c r="K176" s="139" t="s">
        <v>173</v>
      </c>
      <c r="L176" s="32"/>
      <c r="M176" s="144" t="s">
        <v>1</v>
      </c>
      <c r="N176" s="145" t="s">
        <v>44</v>
      </c>
      <c r="P176" s="146">
        <f>O176*H176</f>
        <v>0</v>
      </c>
      <c r="Q176" s="146">
        <v>0</v>
      </c>
      <c r="R176" s="146">
        <f>Q176*H176</f>
        <v>0</v>
      </c>
      <c r="S176" s="146">
        <v>0</v>
      </c>
      <c r="T176" s="147">
        <f>S176*H176</f>
        <v>0</v>
      </c>
      <c r="AR176" s="148" t="s">
        <v>174</v>
      </c>
      <c r="AT176" s="148" t="s">
        <v>169</v>
      </c>
      <c r="AU176" s="148" t="s">
        <v>87</v>
      </c>
      <c r="AY176" s="17" t="s">
        <v>167</v>
      </c>
      <c r="BE176" s="149">
        <f>IF(N176="základní",J176,0)</f>
        <v>0</v>
      </c>
      <c r="BF176" s="149">
        <f>IF(N176="snížená",J176,0)</f>
        <v>0</v>
      </c>
      <c r="BG176" s="149">
        <f>IF(N176="zákl. přenesená",J176,0)</f>
        <v>0</v>
      </c>
      <c r="BH176" s="149">
        <f>IF(N176="sníž. přenesená",J176,0)</f>
        <v>0</v>
      </c>
      <c r="BI176" s="149">
        <f>IF(N176="nulová",J176,0)</f>
        <v>0</v>
      </c>
      <c r="BJ176" s="17" t="s">
        <v>22</v>
      </c>
      <c r="BK176" s="149">
        <f>ROUND(I176*H176,1)</f>
        <v>0</v>
      </c>
      <c r="BL176" s="17" t="s">
        <v>174</v>
      </c>
      <c r="BM176" s="148" t="s">
        <v>1600</v>
      </c>
    </row>
    <row r="177" spans="2:63" s="11" customFormat="1" ht="22.9" customHeight="1">
      <c r="B177" s="124"/>
      <c r="D177" s="125" t="s">
        <v>78</v>
      </c>
      <c r="E177" s="134" t="s">
        <v>217</v>
      </c>
      <c r="F177" s="134" t="s">
        <v>352</v>
      </c>
      <c r="I177" s="127"/>
      <c r="J177" s="135">
        <f>BK177</f>
        <v>0</v>
      </c>
      <c r="L177" s="124"/>
      <c r="M177" s="129"/>
      <c r="P177" s="130">
        <f>SUM(P178:P185)</f>
        <v>0</v>
      </c>
      <c r="R177" s="130">
        <f>SUM(R178:R185)</f>
        <v>0</v>
      </c>
      <c r="T177" s="131">
        <f>SUM(T178:T185)</f>
        <v>0</v>
      </c>
      <c r="AR177" s="125" t="s">
        <v>22</v>
      </c>
      <c r="AT177" s="132" t="s">
        <v>78</v>
      </c>
      <c r="AU177" s="132" t="s">
        <v>22</v>
      </c>
      <c r="AY177" s="125" t="s">
        <v>167</v>
      </c>
      <c r="BK177" s="133">
        <f>SUM(BK178:BK185)</f>
        <v>0</v>
      </c>
    </row>
    <row r="178" spans="2:65" s="1" customFormat="1" ht="24">
      <c r="B178" s="136"/>
      <c r="C178" s="137" t="s">
        <v>347</v>
      </c>
      <c r="D178" s="137" t="s">
        <v>169</v>
      </c>
      <c r="E178" s="138" t="s">
        <v>1601</v>
      </c>
      <c r="F178" s="139" t="s">
        <v>1602</v>
      </c>
      <c r="G178" s="140" t="s">
        <v>228</v>
      </c>
      <c r="H178" s="141">
        <v>0.204</v>
      </c>
      <c r="I178" s="142"/>
      <c r="J178" s="143">
        <f>ROUND(I178*H178,1)</f>
        <v>0</v>
      </c>
      <c r="K178" s="139" t="s">
        <v>173</v>
      </c>
      <c r="L178" s="32"/>
      <c r="M178" s="144" t="s">
        <v>1</v>
      </c>
      <c r="N178" s="145" t="s">
        <v>44</v>
      </c>
      <c r="P178" s="146">
        <f>O178*H178</f>
        <v>0</v>
      </c>
      <c r="Q178" s="146">
        <v>0</v>
      </c>
      <c r="R178" s="146">
        <f>Q178*H178</f>
        <v>0</v>
      </c>
      <c r="S178" s="146">
        <v>0</v>
      </c>
      <c r="T178" s="147">
        <f>S178*H178</f>
        <v>0</v>
      </c>
      <c r="AR178" s="148" t="s">
        <v>174</v>
      </c>
      <c r="AT178" s="148" t="s">
        <v>169</v>
      </c>
      <c r="AU178" s="148" t="s">
        <v>87</v>
      </c>
      <c r="AY178" s="17" t="s">
        <v>167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7" t="s">
        <v>22</v>
      </c>
      <c r="BK178" s="149">
        <f>ROUND(I178*H178,1)</f>
        <v>0</v>
      </c>
      <c r="BL178" s="17" t="s">
        <v>174</v>
      </c>
      <c r="BM178" s="148" t="s">
        <v>1603</v>
      </c>
    </row>
    <row r="179" spans="2:51" s="12" customFormat="1" ht="12">
      <c r="B179" s="150"/>
      <c r="D179" s="151" t="s">
        <v>176</v>
      </c>
      <c r="E179" s="152" t="s">
        <v>1</v>
      </c>
      <c r="F179" s="153" t="s">
        <v>1604</v>
      </c>
      <c r="H179" s="154">
        <v>0.204</v>
      </c>
      <c r="I179" s="155"/>
      <c r="L179" s="150"/>
      <c r="M179" s="156"/>
      <c r="T179" s="157"/>
      <c r="AT179" s="152" t="s">
        <v>176</v>
      </c>
      <c r="AU179" s="152" t="s">
        <v>87</v>
      </c>
      <c r="AV179" s="12" t="s">
        <v>87</v>
      </c>
      <c r="AW179" s="12" t="s">
        <v>31</v>
      </c>
      <c r="AX179" s="12" t="s">
        <v>22</v>
      </c>
      <c r="AY179" s="152" t="s">
        <v>167</v>
      </c>
    </row>
    <row r="180" spans="2:65" s="1" customFormat="1" ht="24">
      <c r="B180" s="136"/>
      <c r="C180" s="137" t="s">
        <v>353</v>
      </c>
      <c r="D180" s="137" t="s">
        <v>169</v>
      </c>
      <c r="E180" s="138" t="s">
        <v>1605</v>
      </c>
      <c r="F180" s="139" t="s">
        <v>1606</v>
      </c>
      <c r="G180" s="140" t="s">
        <v>228</v>
      </c>
      <c r="H180" s="141">
        <v>0.42</v>
      </c>
      <c r="I180" s="142"/>
      <c r="J180" s="143">
        <f>ROUND(I180*H180,1)</f>
        <v>0</v>
      </c>
      <c r="K180" s="139" t="s">
        <v>173</v>
      </c>
      <c r="L180" s="32"/>
      <c r="M180" s="144" t="s">
        <v>1</v>
      </c>
      <c r="N180" s="145" t="s">
        <v>44</v>
      </c>
      <c r="P180" s="146">
        <f>O180*H180</f>
        <v>0</v>
      </c>
      <c r="Q180" s="146">
        <v>0</v>
      </c>
      <c r="R180" s="146">
        <f>Q180*H180</f>
        <v>0</v>
      </c>
      <c r="S180" s="146">
        <v>0</v>
      </c>
      <c r="T180" s="147">
        <f>S180*H180</f>
        <v>0</v>
      </c>
      <c r="AR180" s="148" t="s">
        <v>174</v>
      </c>
      <c r="AT180" s="148" t="s">
        <v>169</v>
      </c>
      <c r="AU180" s="148" t="s">
        <v>87</v>
      </c>
      <c r="AY180" s="17" t="s">
        <v>167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7" t="s">
        <v>22</v>
      </c>
      <c r="BK180" s="149">
        <f>ROUND(I180*H180,1)</f>
        <v>0</v>
      </c>
      <c r="BL180" s="17" t="s">
        <v>174</v>
      </c>
      <c r="BM180" s="148" t="s">
        <v>1607</v>
      </c>
    </row>
    <row r="181" spans="2:51" s="12" customFormat="1" ht="12">
      <c r="B181" s="150"/>
      <c r="D181" s="151" t="s">
        <v>176</v>
      </c>
      <c r="E181" s="152" t="s">
        <v>1</v>
      </c>
      <c r="F181" s="153" t="s">
        <v>1608</v>
      </c>
      <c r="H181" s="154">
        <v>0.377</v>
      </c>
      <c r="I181" s="155"/>
      <c r="L181" s="150"/>
      <c r="M181" s="156"/>
      <c r="T181" s="157"/>
      <c r="AT181" s="152" t="s">
        <v>176</v>
      </c>
      <c r="AU181" s="152" t="s">
        <v>87</v>
      </c>
      <c r="AV181" s="12" t="s">
        <v>87</v>
      </c>
      <c r="AW181" s="12" t="s">
        <v>31</v>
      </c>
      <c r="AX181" s="12" t="s">
        <v>79</v>
      </c>
      <c r="AY181" s="152" t="s">
        <v>167</v>
      </c>
    </row>
    <row r="182" spans="2:51" s="12" customFormat="1" ht="12">
      <c r="B182" s="150"/>
      <c r="D182" s="151" t="s">
        <v>176</v>
      </c>
      <c r="E182" s="152" t="s">
        <v>1</v>
      </c>
      <c r="F182" s="153" t="s">
        <v>1609</v>
      </c>
      <c r="H182" s="154">
        <v>0.043</v>
      </c>
      <c r="I182" s="155"/>
      <c r="L182" s="150"/>
      <c r="M182" s="156"/>
      <c r="T182" s="157"/>
      <c r="AT182" s="152" t="s">
        <v>176</v>
      </c>
      <c r="AU182" s="152" t="s">
        <v>87</v>
      </c>
      <c r="AV182" s="12" t="s">
        <v>87</v>
      </c>
      <c r="AW182" s="12" t="s">
        <v>31</v>
      </c>
      <c r="AX182" s="12" t="s">
        <v>79</v>
      </c>
      <c r="AY182" s="152" t="s">
        <v>167</v>
      </c>
    </row>
    <row r="183" spans="2:51" s="13" customFormat="1" ht="12">
      <c r="B183" s="158"/>
      <c r="D183" s="151" t="s">
        <v>176</v>
      </c>
      <c r="E183" s="159" t="s">
        <v>1</v>
      </c>
      <c r="F183" s="160" t="s">
        <v>189</v>
      </c>
      <c r="H183" s="161">
        <v>0.42</v>
      </c>
      <c r="I183" s="162"/>
      <c r="L183" s="158"/>
      <c r="M183" s="163"/>
      <c r="T183" s="164"/>
      <c r="AT183" s="159" t="s">
        <v>176</v>
      </c>
      <c r="AU183" s="159" t="s">
        <v>87</v>
      </c>
      <c r="AV183" s="13" t="s">
        <v>174</v>
      </c>
      <c r="AW183" s="13" t="s">
        <v>31</v>
      </c>
      <c r="AX183" s="13" t="s">
        <v>22</v>
      </c>
      <c r="AY183" s="159" t="s">
        <v>167</v>
      </c>
    </row>
    <row r="184" spans="2:65" s="1" customFormat="1" ht="16.5" customHeight="1">
      <c r="B184" s="136"/>
      <c r="C184" s="178" t="s">
        <v>360</v>
      </c>
      <c r="D184" s="178" t="s">
        <v>554</v>
      </c>
      <c r="E184" s="179" t="s">
        <v>1610</v>
      </c>
      <c r="F184" s="180" t="s">
        <v>1611</v>
      </c>
      <c r="G184" s="181" t="s">
        <v>1279</v>
      </c>
      <c r="H184" s="182">
        <v>624</v>
      </c>
      <c r="I184" s="183"/>
      <c r="J184" s="184">
        <f>ROUND(I184*H184,1)</f>
        <v>0</v>
      </c>
      <c r="K184" s="180" t="s">
        <v>1</v>
      </c>
      <c r="L184" s="185"/>
      <c r="M184" s="186" t="s">
        <v>1</v>
      </c>
      <c r="N184" s="187" t="s">
        <v>44</v>
      </c>
      <c r="P184" s="146">
        <f>O184*H184</f>
        <v>0</v>
      </c>
      <c r="Q184" s="146">
        <v>0</v>
      </c>
      <c r="R184" s="146">
        <f>Q184*H184</f>
        <v>0</v>
      </c>
      <c r="S184" s="146">
        <v>0</v>
      </c>
      <c r="T184" s="147">
        <f>S184*H184</f>
        <v>0</v>
      </c>
      <c r="AR184" s="148" t="s">
        <v>212</v>
      </c>
      <c r="AT184" s="148" t="s">
        <v>554</v>
      </c>
      <c r="AU184" s="148" t="s">
        <v>87</v>
      </c>
      <c r="AY184" s="17" t="s">
        <v>167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7" t="s">
        <v>22</v>
      </c>
      <c r="BK184" s="149">
        <f>ROUND(I184*H184,1)</f>
        <v>0</v>
      </c>
      <c r="BL184" s="17" t="s">
        <v>174</v>
      </c>
      <c r="BM184" s="148" t="s">
        <v>1612</v>
      </c>
    </row>
    <row r="185" spans="2:51" s="12" customFormat="1" ht="12">
      <c r="B185" s="150"/>
      <c r="D185" s="151" t="s">
        <v>176</v>
      </c>
      <c r="E185" s="152" t="s">
        <v>1</v>
      </c>
      <c r="F185" s="153" t="s">
        <v>1613</v>
      </c>
      <c r="H185" s="154">
        <v>624</v>
      </c>
      <c r="I185" s="155"/>
      <c r="L185" s="150"/>
      <c r="M185" s="156"/>
      <c r="T185" s="157"/>
      <c r="AT185" s="152" t="s">
        <v>176</v>
      </c>
      <c r="AU185" s="152" t="s">
        <v>87</v>
      </c>
      <c r="AV185" s="12" t="s">
        <v>87</v>
      </c>
      <c r="AW185" s="12" t="s">
        <v>31</v>
      </c>
      <c r="AX185" s="12" t="s">
        <v>22</v>
      </c>
      <c r="AY185" s="152" t="s">
        <v>167</v>
      </c>
    </row>
    <row r="186" spans="2:63" s="11" customFormat="1" ht="25.9" customHeight="1">
      <c r="B186" s="124"/>
      <c r="D186" s="125" t="s">
        <v>78</v>
      </c>
      <c r="E186" s="126" t="s">
        <v>542</v>
      </c>
      <c r="F186" s="126" t="s">
        <v>543</v>
      </c>
      <c r="I186" s="127"/>
      <c r="J186" s="128">
        <f>BK186</f>
        <v>0</v>
      </c>
      <c r="L186" s="124"/>
      <c r="M186" s="129"/>
      <c r="P186" s="130">
        <f>P187+P210+P215+P234+P242</f>
        <v>0</v>
      </c>
      <c r="R186" s="130">
        <f>R187+R210+R215+R234+R242</f>
        <v>2.0911785999999997</v>
      </c>
      <c r="T186" s="131">
        <f>T187+T210+T215+T234+T242</f>
        <v>0</v>
      </c>
      <c r="AR186" s="125" t="s">
        <v>87</v>
      </c>
      <c r="AT186" s="132" t="s">
        <v>78</v>
      </c>
      <c r="AU186" s="132" t="s">
        <v>79</v>
      </c>
      <c r="AY186" s="125" t="s">
        <v>167</v>
      </c>
      <c r="BK186" s="133">
        <f>BK187+BK210+BK215+BK234+BK242</f>
        <v>0</v>
      </c>
    </row>
    <row r="187" spans="2:63" s="11" customFormat="1" ht="22.9" customHeight="1">
      <c r="B187" s="124"/>
      <c r="D187" s="125" t="s">
        <v>78</v>
      </c>
      <c r="E187" s="134" t="s">
        <v>1257</v>
      </c>
      <c r="F187" s="134" t="s">
        <v>1258</v>
      </c>
      <c r="I187" s="127"/>
      <c r="J187" s="135">
        <f>BK187</f>
        <v>0</v>
      </c>
      <c r="L187" s="124"/>
      <c r="M187" s="129"/>
      <c r="P187" s="130">
        <f>SUM(P188:P209)</f>
        <v>0</v>
      </c>
      <c r="R187" s="130">
        <f>SUM(R188:R209)</f>
        <v>0.2658012</v>
      </c>
      <c r="T187" s="131">
        <f>SUM(T188:T209)</f>
        <v>0</v>
      </c>
      <c r="AR187" s="125" t="s">
        <v>87</v>
      </c>
      <c r="AT187" s="132" t="s">
        <v>78</v>
      </c>
      <c r="AU187" s="132" t="s">
        <v>22</v>
      </c>
      <c r="AY187" s="125" t="s">
        <v>167</v>
      </c>
      <c r="BK187" s="133">
        <f>SUM(BK188:BK209)</f>
        <v>0</v>
      </c>
    </row>
    <row r="188" spans="2:65" s="1" customFormat="1" ht="24">
      <c r="B188" s="136"/>
      <c r="C188" s="137" t="s">
        <v>364</v>
      </c>
      <c r="D188" s="137" t="s">
        <v>169</v>
      </c>
      <c r="E188" s="138" t="s">
        <v>1614</v>
      </c>
      <c r="F188" s="139" t="s">
        <v>1615</v>
      </c>
      <c r="G188" s="140" t="s">
        <v>185</v>
      </c>
      <c r="H188" s="141">
        <v>36.4</v>
      </c>
      <c r="I188" s="142"/>
      <c r="J188" s="143">
        <f>ROUND(I188*H188,1)</f>
        <v>0</v>
      </c>
      <c r="K188" s="139" t="s">
        <v>173</v>
      </c>
      <c r="L188" s="32"/>
      <c r="M188" s="144" t="s">
        <v>1</v>
      </c>
      <c r="N188" s="145" t="s">
        <v>44</v>
      </c>
      <c r="P188" s="146">
        <f>O188*H188</f>
        <v>0</v>
      </c>
      <c r="Q188" s="146">
        <v>0</v>
      </c>
      <c r="R188" s="146">
        <f>Q188*H188</f>
        <v>0</v>
      </c>
      <c r="S188" s="146">
        <v>0</v>
      </c>
      <c r="T188" s="147">
        <f>S188*H188</f>
        <v>0</v>
      </c>
      <c r="AR188" s="148" t="s">
        <v>302</v>
      </c>
      <c r="AT188" s="148" t="s">
        <v>169</v>
      </c>
      <c r="AU188" s="148" t="s">
        <v>87</v>
      </c>
      <c r="AY188" s="17" t="s">
        <v>167</v>
      </c>
      <c r="BE188" s="149">
        <f>IF(N188="základní",J188,0)</f>
        <v>0</v>
      </c>
      <c r="BF188" s="149">
        <f>IF(N188="snížená",J188,0)</f>
        <v>0</v>
      </c>
      <c r="BG188" s="149">
        <f>IF(N188="zákl. přenesená",J188,0)</f>
        <v>0</v>
      </c>
      <c r="BH188" s="149">
        <f>IF(N188="sníž. přenesená",J188,0)</f>
        <v>0</v>
      </c>
      <c r="BI188" s="149">
        <f>IF(N188="nulová",J188,0)</f>
        <v>0</v>
      </c>
      <c r="BJ188" s="17" t="s">
        <v>22</v>
      </c>
      <c r="BK188" s="149">
        <f>ROUND(I188*H188,1)</f>
        <v>0</v>
      </c>
      <c r="BL188" s="17" t="s">
        <v>302</v>
      </c>
      <c r="BM188" s="148" t="s">
        <v>1616</v>
      </c>
    </row>
    <row r="189" spans="2:51" s="12" customFormat="1" ht="12">
      <c r="B189" s="150"/>
      <c r="D189" s="151" t="s">
        <v>176</v>
      </c>
      <c r="E189" s="152" t="s">
        <v>1</v>
      </c>
      <c r="F189" s="153" t="s">
        <v>1617</v>
      </c>
      <c r="H189" s="154">
        <v>36.4</v>
      </c>
      <c r="I189" s="155"/>
      <c r="L189" s="150"/>
      <c r="M189" s="156"/>
      <c r="T189" s="157"/>
      <c r="AT189" s="152" t="s">
        <v>176</v>
      </c>
      <c r="AU189" s="152" t="s">
        <v>87</v>
      </c>
      <c r="AV189" s="12" t="s">
        <v>87</v>
      </c>
      <c r="AW189" s="12" t="s">
        <v>31</v>
      </c>
      <c r="AX189" s="12" t="s">
        <v>22</v>
      </c>
      <c r="AY189" s="152" t="s">
        <v>167</v>
      </c>
    </row>
    <row r="190" spans="2:65" s="1" customFormat="1" ht="48">
      <c r="B190" s="136"/>
      <c r="C190" s="178" t="s">
        <v>370</v>
      </c>
      <c r="D190" s="178" t="s">
        <v>554</v>
      </c>
      <c r="E190" s="179" t="s">
        <v>1618</v>
      </c>
      <c r="F190" s="180" t="s">
        <v>1619</v>
      </c>
      <c r="G190" s="181" t="s">
        <v>185</v>
      </c>
      <c r="H190" s="182">
        <v>41.9</v>
      </c>
      <c r="I190" s="183"/>
      <c r="J190" s="184">
        <f>ROUND(I190*H190,1)</f>
        <v>0</v>
      </c>
      <c r="K190" s="180" t="s">
        <v>173</v>
      </c>
      <c r="L190" s="185"/>
      <c r="M190" s="186" t="s">
        <v>1</v>
      </c>
      <c r="N190" s="187" t="s">
        <v>44</v>
      </c>
      <c r="P190" s="146">
        <f>O190*H190</f>
        <v>0</v>
      </c>
      <c r="Q190" s="146">
        <v>0.004</v>
      </c>
      <c r="R190" s="146">
        <f>Q190*H190</f>
        <v>0.1676</v>
      </c>
      <c r="S190" s="146">
        <v>0</v>
      </c>
      <c r="T190" s="147">
        <f>S190*H190</f>
        <v>0</v>
      </c>
      <c r="AR190" s="148" t="s">
        <v>408</v>
      </c>
      <c r="AT190" s="148" t="s">
        <v>554</v>
      </c>
      <c r="AU190" s="148" t="s">
        <v>87</v>
      </c>
      <c r="AY190" s="17" t="s">
        <v>167</v>
      </c>
      <c r="BE190" s="149">
        <f>IF(N190="základní",J190,0)</f>
        <v>0</v>
      </c>
      <c r="BF190" s="149">
        <f>IF(N190="snížená",J190,0)</f>
        <v>0</v>
      </c>
      <c r="BG190" s="149">
        <f>IF(N190="zákl. přenesená",J190,0)</f>
        <v>0</v>
      </c>
      <c r="BH190" s="149">
        <f>IF(N190="sníž. přenesená",J190,0)</f>
        <v>0</v>
      </c>
      <c r="BI190" s="149">
        <f>IF(N190="nulová",J190,0)</f>
        <v>0</v>
      </c>
      <c r="BJ190" s="17" t="s">
        <v>22</v>
      </c>
      <c r="BK190" s="149">
        <f>ROUND(I190*H190,1)</f>
        <v>0</v>
      </c>
      <c r="BL190" s="17" t="s">
        <v>302</v>
      </c>
      <c r="BM190" s="148" t="s">
        <v>1620</v>
      </c>
    </row>
    <row r="191" spans="2:51" s="12" customFormat="1" ht="12">
      <c r="B191" s="150"/>
      <c r="D191" s="151" t="s">
        <v>176</v>
      </c>
      <c r="E191" s="152" t="s">
        <v>1</v>
      </c>
      <c r="F191" s="153" t="s">
        <v>1621</v>
      </c>
      <c r="H191" s="154">
        <v>41.9</v>
      </c>
      <c r="I191" s="155"/>
      <c r="L191" s="150"/>
      <c r="M191" s="156"/>
      <c r="T191" s="157"/>
      <c r="AT191" s="152" t="s">
        <v>176</v>
      </c>
      <c r="AU191" s="152" t="s">
        <v>87</v>
      </c>
      <c r="AV191" s="12" t="s">
        <v>87</v>
      </c>
      <c r="AW191" s="12" t="s">
        <v>31</v>
      </c>
      <c r="AX191" s="12" t="s">
        <v>22</v>
      </c>
      <c r="AY191" s="152" t="s">
        <v>167</v>
      </c>
    </row>
    <row r="192" spans="2:65" s="1" customFormat="1" ht="24">
      <c r="B192" s="136"/>
      <c r="C192" s="137" t="s">
        <v>386</v>
      </c>
      <c r="D192" s="137" t="s">
        <v>169</v>
      </c>
      <c r="E192" s="138" t="s">
        <v>1622</v>
      </c>
      <c r="F192" s="139" t="s">
        <v>1623</v>
      </c>
      <c r="G192" s="140" t="s">
        <v>185</v>
      </c>
      <c r="H192" s="141">
        <v>36.4</v>
      </c>
      <c r="I192" s="142"/>
      <c r="J192" s="143">
        <f>ROUND(I192*H192,1)</f>
        <v>0</v>
      </c>
      <c r="K192" s="139" t="s">
        <v>173</v>
      </c>
      <c r="L192" s="32"/>
      <c r="M192" s="144" t="s">
        <v>1</v>
      </c>
      <c r="N192" s="145" t="s">
        <v>44</v>
      </c>
      <c r="P192" s="146">
        <f>O192*H192</f>
        <v>0</v>
      </c>
      <c r="Q192" s="146">
        <v>0</v>
      </c>
      <c r="R192" s="146">
        <f>Q192*H192</f>
        <v>0</v>
      </c>
      <c r="S192" s="146">
        <v>0</v>
      </c>
      <c r="T192" s="147">
        <f>S192*H192</f>
        <v>0</v>
      </c>
      <c r="AR192" s="148" t="s">
        <v>302</v>
      </c>
      <c r="AT192" s="148" t="s">
        <v>169</v>
      </c>
      <c r="AU192" s="148" t="s">
        <v>87</v>
      </c>
      <c r="AY192" s="17" t="s">
        <v>167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7" t="s">
        <v>22</v>
      </c>
      <c r="BK192" s="149">
        <f>ROUND(I192*H192,1)</f>
        <v>0</v>
      </c>
      <c r="BL192" s="17" t="s">
        <v>302</v>
      </c>
      <c r="BM192" s="148" t="s">
        <v>1624</v>
      </c>
    </row>
    <row r="193" spans="2:51" s="12" customFormat="1" ht="12">
      <c r="B193" s="150"/>
      <c r="D193" s="151" t="s">
        <v>176</v>
      </c>
      <c r="E193" s="152" t="s">
        <v>1</v>
      </c>
      <c r="F193" s="153" t="s">
        <v>1617</v>
      </c>
      <c r="H193" s="154">
        <v>36.4</v>
      </c>
      <c r="I193" s="155"/>
      <c r="L193" s="150"/>
      <c r="M193" s="156"/>
      <c r="T193" s="157"/>
      <c r="AT193" s="152" t="s">
        <v>176</v>
      </c>
      <c r="AU193" s="152" t="s">
        <v>87</v>
      </c>
      <c r="AV193" s="12" t="s">
        <v>87</v>
      </c>
      <c r="AW193" s="12" t="s">
        <v>31</v>
      </c>
      <c r="AX193" s="12" t="s">
        <v>22</v>
      </c>
      <c r="AY193" s="152" t="s">
        <v>167</v>
      </c>
    </row>
    <row r="194" spans="2:65" s="1" customFormat="1" ht="24">
      <c r="B194" s="136"/>
      <c r="C194" s="178" t="s">
        <v>394</v>
      </c>
      <c r="D194" s="178" t="s">
        <v>554</v>
      </c>
      <c r="E194" s="179" t="s">
        <v>1625</v>
      </c>
      <c r="F194" s="180" t="s">
        <v>1626</v>
      </c>
      <c r="G194" s="181" t="s">
        <v>185</v>
      </c>
      <c r="H194" s="182">
        <v>38.22</v>
      </c>
      <c r="I194" s="183"/>
      <c r="J194" s="184">
        <f>ROUND(I194*H194,1)</f>
        <v>0</v>
      </c>
      <c r="K194" s="180" t="s">
        <v>1</v>
      </c>
      <c r="L194" s="185"/>
      <c r="M194" s="186" t="s">
        <v>1</v>
      </c>
      <c r="N194" s="187" t="s">
        <v>44</v>
      </c>
      <c r="P194" s="146">
        <f>O194*H194</f>
        <v>0</v>
      </c>
      <c r="Q194" s="146">
        <v>0.0003</v>
      </c>
      <c r="R194" s="146">
        <f>Q194*H194</f>
        <v>0.011465999999999999</v>
      </c>
      <c r="S194" s="146">
        <v>0</v>
      </c>
      <c r="T194" s="147">
        <f>S194*H194</f>
        <v>0</v>
      </c>
      <c r="AR194" s="148" t="s">
        <v>408</v>
      </c>
      <c r="AT194" s="148" t="s">
        <v>554</v>
      </c>
      <c r="AU194" s="148" t="s">
        <v>87</v>
      </c>
      <c r="AY194" s="17" t="s">
        <v>167</v>
      </c>
      <c r="BE194" s="149">
        <f>IF(N194="základní",J194,0)</f>
        <v>0</v>
      </c>
      <c r="BF194" s="149">
        <f>IF(N194="snížená",J194,0)</f>
        <v>0</v>
      </c>
      <c r="BG194" s="149">
        <f>IF(N194="zákl. přenesená",J194,0)</f>
        <v>0</v>
      </c>
      <c r="BH194" s="149">
        <f>IF(N194="sníž. přenesená",J194,0)</f>
        <v>0</v>
      </c>
      <c r="BI194" s="149">
        <f>IF(N194="nulová",J194,0)</f>
        <v>0</v>
      </c>
      <c r="BJ194" s="17" t="s">
        <v>22</v>
      </c>
      <c r="BK194" s="149">
        <f>ROUND(I194*H194,1)</f>
        <v>0</v>
      </c>
      <c r="BL194" s="17" t="s">
        <v>302</v>
      </c>
      <c r="BM194" s="148" t="s">
        <v>1627</v>
      </c>
    </row>
    <row r="195" spans="2:51" s="12" customFormat="1" ht="12">
      <c r="B195" s="150"/>
      <c r="D195" s="151" t="s">
        <v>176</v>
      </c>
      <c r="E195" s="152" t="s">
        <v>1</v>
      </c>
      <c r="F195" s="153" t="s">
        <v>1628</v>
      </c>
      <c r="H195" s="154">
        <v>38.22</v>
      </c>
      <c r="I195" s="155"/>
      <c r="L195" s="150"/>
      <c r="M195" s="156"/>
      <c r="T195" s="157"/>
      <c r="AT195" s="152" t="s">
        <v>176</v>
      </c>
      <c r="AU195" s="152" t="s">
        <v>87</v>
      </c>
      <c r="AV195" s="12" t="s">
        <v>87</v>
      </c>
      <c r="AW195" s="12" t="s">
        <v>31</v>
      </c>
      <c r="AX195" s="12" t="s">
        <v>22</v>
      </c>
      <c r="AY195" s="152" t="s">
        <v>167</v>
      </c>
    </row>
    <row r="196" spans="2:65" s="1" customFormat="1" ht="36">
      <c r="B196" s="136"/>
      <c r="C196" s="137" t="s">
        <v>408</v>
      </c>
      <c r="D196" s="137" t="s">
        <v>169</v>
      </c>
      <c r="E196" s="138" t="s">
        <v>1629</v>
      </c>
      <c r="F196" s="139" t="s">
        <v>1630</v>
      </c>
      <c r="G196" s="140" t="s">
        <v>185</v>
      </c>
      <c r="H196" s="141">
        <v>36.4</v>
      </c>
      <c r="I196" s="142"/>
      <c r="J196" s="143">
        <f>ROUND(I196*H196,1)</f>
        <v>0</v>
      </c>
      <c r="K196" s="139" t="s">
        <v>173</v>
      </c>
      <c r="L196" s="32"/>
      <c r="M196" s="144" t="s">
        <v>1</v>
      </c>
      <c r="N196" s="145" t="s">
        <v>44</v>
      </c>
      <c r="P196" s="146">
        <f>O196*H196</f>
        <v>0</v>
      </c>
      <c r="Q196" s="146">
        <v>0</v>
      </c>
      <c r="R196" s="146">
        <f>Q196*H196</f>
        <v>0</v>
      </c>
      <c r="S196" s="146">
        <v>0</v>
      </c>
      <c r="T196" s="147">
        <f>S196*H196</f>
        <v>0</v>
      </c>
      <c r="AR196" s="148" t="s">
        <v>302</v>
      </c>
      <c r="AT196" s="148" t="s">
        <v>169</v>
      </c>
      <c r="AU196" s="148" t="s">
        <v>87</v>
      </c>
      <c r="AY196" s="17" t="s">
        <v>167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7" t="s">
        <v>22</v>
      </c>
      <c r="BK196" s="149">
        <f>ROUND(I196*H196,1)</f>
        <v>0</v>
      </c>
      <c r="BL196" s="17" t="s">
        <v>302</v>
      </c>
      <c r="BM196" s="148" t="s">
        <v>1631</v>
      </c>
    </row>
    <row r="197" spans="2:65" s="1" customFormat="1" ht="33" customHeight="1">
      <c r="B197" s="136"/>
      <c r="C197" s="137" t="s">
        <v>415</v>
      </c>
      <c r="D197" s="137" t="s">
        <v>169</v>
      </c>
      <c r="E197" s="138" t="s">
        <v>1632</v>
      </c>
      <c r="F197" s="139" t="s">
        <v>1633</v>
      </c>
      <c r="G197" s="140" t="s">
        <v>220</v>
      </c>
      <c r="H197" s="141">
        <v>16.5</v>
      </c>
      <c r="I197" s="142"/>
      <c r="J197" s="143">
        <f>ROUND(I197*H197,1)</f>
        <v>0</v>
      </c>
      <c r="K197" s="139" t="s">
        <v>173</v>
      </c>
      <c r="L197" s="32"/>
      <c r="M197" s="144" t="s">
        <v>1</v>
      </c>
      <c r="N197" s="145" t="s">
        <v>44</v>
      </c>
      <c r="P197" s="146">
        <f>O197*H197</f>
        <v>0</v>
      </c>
      <c r="Q197" s="146">
        <v>0</v>
      </c>
      <c r="R197" s="146">
        <f>Q197*H197</f>
        <v>0</v>
      </c>
      <c r="S197" s="146">
        <v>0</v>
      </c>
      <c r="T197" s="147">
        <f>S197*H197</f>
        <v>0</v>
      </c>
      <c r="AR197" s="148" t="s">
        <v>302</v>
      </c>
      <c r="AT197" s="148" t="s">
        <v>169</v>
      </c>
      <c r="AU197" s="148" t="s">
        <v>87</v>
      </c>
      <c r="AY197" s="17" t="s">
        <v>167</v>
      </c>
      <c r="BE197" s="149">
        <f>IF(N197="základní",J197,0)</f>
        <v>0</v>
      </c>
      <c r="BF197" s="149">
        <f>IF(N197="snížená",J197,0)</f>
        <v>0</v>
      </c>
      <c r="BG197" s="149">
        <f>IF(N197="zákl. přenesená",J197,0)</f>
        <v>0</v>
      </c>
      <c r="BH197" s="149">
        <f>IF(N197="sníž. přenesená",J197,0)</f>
        <v>0</v>
      </c>
      <c r="BI197" s="149">
        <f>IF(N197="nulová",J197,0)</f>
        <v>0</v>
      </c>
      <c r="BJ197" s="17" t="s">
        <v>22</v>
      </c>
      <c r="BK197" s="149">
        <f>ROUND(I197*H197,1)</f>
        <v>0</v>
      </c>
      <c r="BL197" s="17" t="s">
        <v>302</v>
      </c>
      <c r="BM197" s="148" t="s">
        <v>1634</v>
      </c>
    </row>
    <row r="198" spans="2:51" s="12" customFormat="1" ht="12">
      <c r="B198" s="150"/>
      <c r="D198" s="151" t="s">
        <v>176</v>
      </c>
      <c r="E198" s="152" t="s">
        <v>1</v>
      </c>
      <c r="F198" s="153" t="s">
        <v>1635</v>
      </c>
      <c r="H198" s="154">
        <v>16.5</v>
      </c>
      <c r="I198" s="155"/>
      <c r="L198" s="150"/>
      <c r="M198" s="156"/>
      <c r="T198" s="157"/>
      <c r="AT198" s="152" t="s">
        <v>176</v>
      </c>
      <c r="AU198" s="152" t="s">
        <v>87</v>
      </c>
      <c r="AV198" s="12" t="s">
        <v>87</v>
      </c>
      <c r="AW198" s="12" t="s">
        <v>31</v>
      </c>
      <c r="AX198" s="12" t="s">
        <v>22</v>
      </c>
      <c r="AY198" s="152" t="s">
        <v>167</v>
      </c>
    </row>
    <row r="199" spans="2:65" s="1" customFormat="1" ht="33" customHeight="1">
      <c r="B199" s="136"/>
      <c r="C199" s="137" t="s">
        <v>420</v>
      </c>
      <c r="D199" s="137" t="s">
        <v>169</v>
      </c>
      <c r="E199" s="138" t="s">
        <v>1636</v>
      </c>
      <c r="F199" s="139" t="s">
        <v>1637</v>
      </c>
      <c r="G199" s="140" t="s">
        <v>185</v>
      </c>
      <c r="H199" s="141">
        <v>4.7</v>
      </c>
      <c r="I199" s="142"/>
      <c r="J199" s="143">
        <f>ROUND(I199*H199,1)</f>
        <v>0</v>
      </c>
      <c r="K199" s="139" t="s">
        <v>173</v>
      </c>
      <c r="L199" s="32"/>
      <c r="M199" s="144" t="s">
        <v>1</v>
      </c>
      <c r="N199" s="145" t="s">
        <v>44</v>
      </c>
      <c r="P199" s="146">
        <f>O199*H199</f>
        <v>0</v>
      </c>
      <c r="Q199" s="146">
        <v>0</v>
      </c>
      <c r="R199" s="146">
        <f>Q199*H199</f>
        <v>0</v>
      </c>
      <c r="S199" s="146">
        <v>0</v>
      </c>
      <c r="T199" s="147">
        <f>S199*H199</f>
        <v>0</v>
      </c>
      <c r="AR199" s="148" t="s">
        <v>302</v>
      </c>
      <c r="AT199" s="148" t="s">
        <v>169</v>
      </c>
      <c r="AU199" s="148" t="s">
        <v>87</v>
      </c>
      <c r="AY199" s="17" t="s">
        <v>167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17" t="s">
        <v>22</v>
      </c>
      <c r="BK199" s="149">
        <f>ROUND(I199*H199,1)</f>
        <v>0</v>
      </c>
      <c r="BL199" s="17" t="s">
        <v>302</v>
      </c>
      <c r="BM199" s="148" t="s">
        <v>1638</v>
      </c>
    </row>
    <row r="200" spans="2:51" s="12" customFormat="1" ht="12">
      <c r="B200" s="150"/>
      <c r="D200" s="151" t="s">
        <v>176</v>
      </c>
      <c r="E200" s="152" t="s">
        <v>1</v>
      </c>
      <c r="F200" s="153" t="s">
        <v>1639</v>
      </c>
      <c r="H200" s="154">
        <v>4.7</v>
      </c>
      <c r="I200" s="155"/>
      <c r="L200" s="150"/>
      <c r="M200" s="156"/>
      <c r="T200" s="157"/>
      <c r="AT200" s="152" t="s">
        <v>176</v>
      </c>
      <c r="AU200" s="152" t="s">
        <v>87</v>
      </c>
      <c r="AV200" s="12" t="s">
        <v>87</v>
      </c>
      <c r="AW200" s="12" t="s">
        <v>31</v>
      </c>
      <c r="AX200" s="12" t="s">
        <v>22</v>
      </c>
      <c r="AY200" s="152" t="s">
        <v>167</v>
      </c>
    </row>
    <row r="201" spans="2:65" s="1" customFormat="1" ht="24">
      <c r="B201" s="136"/>
      <c r="C201" s="137" t="s">
        <v>425</v>
      </c>
      <c r="D201" s="137" t="s">
        <v>169</v>
      </c>
      <c r="E201" s="138" t="s">
        <v>1640</v>
      </c>
      <c r="F201" s="139" t="s">
        <v>1641</v>
      </c>
      <c r="G201" s="140" t="s">
        <v>201</v>
      </c>
      <c r="H201" s="141">
        <v>134</v>
      </c>
      <c r="I201" s="142"/>
      <c r="J201" s="143">
        <f>ROUND(I201*H201,1)</f>
        <v>0</v>
      </c>
      <c r="K201" s="139" t="s">
        <v>173</v>
      </c>
      <c r="L201" s="32"/>
      <c r="M201" s="144" t="s">
        <v>1</v>
      </c>
      <c r="N201" s="145" t="s">
        <v>44</v>
      </c>
      <c r="P201" s="146">
        <f>O201*H201</f>
        <v>0</v>
      </c>
      <c r="Q201" s="146">
        <v>0</v>
      </c>
      <c r="R201" s="146">
        <f>Q201*H201</f>
        <v>0</v>
      </c>
      <c r="S201" s="146">
        <v>0</v>
      </c>
      <c r="T201" s="147">
        <f>S201*H201</f>
        <v>0</v>
      </c>
      <c r="AR201" s="148" t="s">
        <v>302</v>
      </c>
      <c r="AT201" s="148" t="s">
        <v>169</v>
      </c>
      <c r="AU201" s="148" t="s">
        <v>87</v>
      </c>
      <c r="AY201" s="17" t="s">
        <v>167</v>
      </c>
      <c r="BE201" s="149">
        <f>IF(N201="základní",J201,0)</f>
        <v>0</v>
      </c>
      <c r="BF201" s="149">
        <f>IF(N201="snížená",J201,0)</f>
        <v>0</v>
      </c>
      <c r="BG201" s="149">
        <f>IF(N201="zákl. přenesená",J201,0)</f>
        <v>0</v>
      </c>
      <c r="BH201" s="149">
        <f>IF(N201="sníž. přenesená",J201,0)</f>
        <v>0</v>
      </c>
      <c r="BI201" s="149">
        <f>IF(N201="nulová",J201,0)</f>
        <v>0</v>
      </c>
      <c r="BJ201" s="17" t="s">
        <v>22</v>
      </c>
      <c r="BK201" s="149">
        <f>ROUND(I201*H201,1)</f>
        <v>0</v>
      </c>
      <c r="BL201" s="17" t="s">
        <v>302</v>
      </c>
      <c r="BM201" s="148" t="s">
        <v>1642</v>
      </c>
    </row>
    <row r="202" spans="2:51" s="12" customFormat="1" ht="12">
      <c r="B202" s="150"/>
      <c r="D202" s="151" t="s">
        <v>176</v>
      </c>
      <c r="E202" s="152" t="s">
        <v>1</v>
      </c>
      <c r="F202" s="153" t="s">
        <v>1643</v>
      </c>
      <c r="H202" s="154">
        <v>134</v>
      </c>
      <c r="I202" s="155"/>
      <c r="L202" s="150"/>
      <c r="M202" s="156"/>
      <c r="T202" s="157"/>
      <c r="AT202" s="152" t="s">
        <v>176</v>
      </c>
      <c r="AU202" s="152" t="s">
        <v>87</v>
      </c>
      <c r="AV202" s="12" t="s">
        <v>87</v>
      </c>
      <c r="AW202" s="12" t="s">
        <v>31</v>
      </c>
      <c r="AX202" s="12" t="s">
        <v>22</v>
      </c>
      <c r="AY202" s="152" t="s">
        <v>167</v>
      </c>
    </row>
    <row r="203" spans="2:65" s="1" customFormat="1" ht="33" customHeight="1">
      <c r="B203" s="136"/>
      <c r="C203" s="178" t="s">
        <v>430</v>
      </c>
      <c r="D203" s="178" t="s">
        <v>554</v>
      </c>
      <c r="E203" s="179" t="s">
        <v>1644</v>
      </c>
      <c r="F203" s="180" t="s">
        <v>1645</v>
      </c>
      <c r="G203" s="181" t="s">
        <v>185</v>
      </c>
      <c r="H203" s="182">
        <v>43.5</v>
      </c>
      <c r="I203" s="183"/>
      <c r="J203" s="184">
        <f>ROUND(I203*H203,1)</f>
        <v>0</v>
      </c>
      <c r="K203" s="180" t="s">
        <v>1</v>
      </c>
      <c r="L203" s="185"/>
      <c r="M203" s="186" t="s">
        <v>1</v>
      </c>
      <c r="N203" s="187" t="s">
        <v>44</v>
      </c>
      <c r="P203" s="146">
        <f>O203*H203</f>
        <v>0</v>
      </c>
      <c r="Q203" s="146">
        <v>0.0019</v>
      </c>
      <c r="R203" s="146">
        <f>Q203*H203</f>
        <v>0.08265</v>
      </c>
      <c r="S203" s="146">
        <v>0</v>
      </c>
      <c r="T203" s="147">
        <f>S203*H203</f>
        <v>0</v>
      </c>
      <c r="AR203" s="148" t="s">
        <v>408</v>
      </c>
      <c r="AT203" s="148" t="s">
        <v>554</v>
      </c>
      <c r="AU203" s="148" t="s">
        <v>87</v>
      </c>
      <c r="AY203" s="17" t="s">
        <v>167</v>
      </c>
      <c r="BE203" s="149">
        <f>IF(N203="základní",J203,0)</f>
        <v>0</v>
      </c>
      <c r="BF203" s="149">
        <f>IF(N203="snížená",J203,0)</f>
        <v>0</v>
      </c>
      <c r="BG203" s="149">
        <f>IF(N203="zákl. přenesená",J203,0)</f>
        <v>0</v>
      </c>
      <c r="BH203" s="149">
        <f>IF(N203="sníž. přenesená",J203,0)</f>
        <v>0</v>
      </c>
      <c r="BI203" s="149">
        <f>IF(N203="nulová",J203,0)</f>
        <v>0</v>
      </c>
      <c r="BJ203" s="17" t="s">
        <v>22</v>
      </c>
      <c r="BK203" s="149">
        <f>ROUND(I203*H203,1)</f>
        <v>0</v>
      </c>
      <c r="BL203" s="17" t="s">
        <v>302</v>
      </c>
      <c r="BM203" s="148" t="s">
        <v>1646</v>
      </c>
    </row>
    <row r="204" spans="2:51" s="12" customFormat="1" ht="12">
      <c r="B204" s="150"/>
      <c r="D204" s="151" t="s">
        <v>176</v>
      </c>
      <c r="E204" s="152" t="s">
        <v>1</v>
      </c>
      <c r="F204" s="153" t="s">
        <v>1647</v>
      </c>
      <c r="H204" s="154">
        <v>43.5</v>
      </c>
      <c r="I204" s="155"/>
      <c r="L204" s="150"/>
      <c r="M204" s="156"/>
      <c r="T204" s="157"/>
      <c r="AT204" s="152" t="s">
        <v>176</v>
      </c>
      <c r="AU204" s="152" t="s">
        <v>87</v>
      </c>
      <c r="AV204" s="12" t="s">
        <v>87</v>
      </c>
      <c r="AW204" s="12" t="s">
        <v>31</v>
      </c>
      <c r="AX204" s="12" t="s">
        <v>22</v>
      </c>
      <c r="AY204" s="152" t="s">
        <v>167</v>
      </c>
    </row>
    <row r="205" spans="2:65" s="1" customFormat="1" ht="33" customHeight="1">
      <c r="B205" s="136"/>
      <c r="C205" s="178" t="s">
        <v>436</v>
      </c>
      <c r="D205" s="178" t="s">
        <v>554</v>
      </c>
      <c r="E205" s="179" t="s">
        <v>1648</v>
      </c>
      <c r="F205" s="180" t="s">
        <v>1649</v>
      </c>
      <c r="G205" s="181" t="s">
        <v>1279</v>
      </c>
      <c r="H205" s="182">
        <v>3.076</v>
      </c>
      <c r="I205" s="183"/>
      <c r="J205" s="184">
        <f>ROUND(I205*H205,1)</f>
        <v>0</v>
      </c>
      <c r="K205" s="180" t="s">
        <v>173</v>
      </c>
      <c r="L205" s="185"/>
      <c r="M205" s="186" t="s">
        <v>1</v>
      </c>
      <c r="N205" s="187" t="s">
        <v>44</v>
      </c>
      <c r="P205" s="146">
        <f>O205*H205</f>
        <v>0</v>
      </c>
      <c r="Q205" s="146">
        <v>0.001</v>
      </c>
      <c r="R205" s="146">
        <f>Q205*H205</f>
        <v>0.003076</v>
      </c>
      <c r="S205" s="146">
        <v>0</v>
      </c>
      <c r="T205" s="147">
        <f>S205*H205</f>
        <v>0</v>
      </c>
      <c r="AR205" s="148" t="s">
        <v>408</v>
      </c>
      <c r="AT205" s="148" t="s">
        <v>554</v>
      </c>
      <c r="AU205" s="148" t="s">
        <v>87</v>
      </c>
      <c r="AY205" s="17" t="s">
        <v>167</v>
      </c>
      <c r="BE205" s="149">
        <f>IF(N205="základní",J205,0)</f>
        <v>0</v>
      </c>
      <c r="BF205" s="149">
        <f>IF(N205="snížená",J205,0)</f>
        <v>0</v>
      </c>
      <c r="BG205" s="149">
        <f>IF(N205="zákl. přenesená",J205,0)</f>
        <v>0</v>
      </c>
      <c r="BH205" s="149">
        <f>IF(N205="sníž. přenesená",J205,0)</f>
        <v>0</v>
      </c>
      <c r="BI205" s="149">
        <f>IF(N205="nulová",J205,0)</f>
        <v>0</v>
      </c>
      <c r="BJ205" s="17" t="s">
        <v>22</v>
      </c>
      <c r="BK205" s="149">
        <f>ROUND(I205*H205,1)</f>
        <v>0</v>
      </c>
      <c r="BL205" s="17" t="s">
        <v>302</v>
      </c>
      <c r="BM205" s="148" t="s">
        <v>1650</v>
      </c>
    </row>
    <row r="206" spans="2:51" s="12" customFormat="1" ht="12">
      <c r="B206" s="150"/>
      <c r="D206" s="151" t="s">
        <v>176</v>
      </c>
      <c r="E206" s="152" t="s">
        <v>1</v>
      </c>
      <c r="F206" s="153" t="s">
        <v>1651</v>
      </c>
      <c r="H206" s="154">
        <v>3.076</v>
      </c>
      <c r="I206" s="155"/>
      <c r="L206" s="150"/>
      <c r="M206" s="156"/>
      <c r="T206" s="157"/>
      <c r="AT206" s="152" t="s">
        <v>176</v>
      </c>
      <c r="AU206" s="152" t="s">
        <v>87</v>
      </c>
      <c r="AV206" s="12" t="s">
        <v>87</v>
      </c>
      <c r="AW206" s="12" t="s">
        <v>31</v>
      </c>
      <c r="AX206" s="12" t="s">
        <v>22</v>
      </c>
      <c r="AY206" s="152" t="s">
        <v>167</v>
      </c>
    </row>
    <row r="207" spans="2:65" s="1" customFormat="1" ht="24.2" customHeight="1">
      <c r="B207" s="136"/>
      <c r="C207" s="178" t="s">
        <v>442</v>
      </c>
      <c r="D207" s="178" t="s">
        <v>554</v>
      </c>
      <c r="E207" s="179" t="s">
        <v>1652</v>
      </c>
      <c r="F207" s="180" t="s">
        <v>1653</v>
      </c>
      <c r="G207" s="181" t="s">
        <v>1654</v>
      </c>
      <c r="H207" s="182">
        <v>1.34</v>
      </c>
      <c r="I207" s="183"/>
      <c r="J207" s="184">
        <f>ROUND(I207*H207,1)</f>
        <v>0</v>
      </c>
      <c r="K207" s="180" t="s">
        <v>173</v>
      </c>
      <c r="L207" s="185"/>
      <c r="M207" s="186" t="s">
        <v>1</v>
      </c>
      <c r="N207" s="187" t="s">
        <v>44</v>
      </c>
      <c r="P207" s="146">
        <f>O207*H207</f>
        <v>0</v>
      </c>
      <c r="Q207" s="146">
        <v>0.00053</v>
      </c>
      <c r="R207" s="146">
        <f>Q207*H207</f>
        <v>0.0007102</v>
      </c>
      <c r="S207" s="146">
        <v>0</v>
      </c>
      <c r="T207" s="147">
        <f>S207*H207</f>
        <v>0</v>
      </c>
      <c r="AR207" s="148" t="s">
        <v>408</v>
      </c>
      <c r="AT207" s="148" t="s">
        <v>554</v>
      </c>
      <c r="AU207" s="148" t="s">
        <v>87</v>
      </c>
      <c r="AY207" s="17" t="s">
        <v>167</v>
      </c>
      <c r="BE207" s="149">
        <f>IF(N207="základní",J207,0)</f>
        <v>0</v>
      </c>
      <c r="BF207" s="149">
        <f>IF(N207="snížená",J207,0)</f>
        <v>0</v>
      </c>
      <c r="BG207" s="149">
        <f>IF(N207="zákl. přenesená",J207,0)</f>
        <v>0</v>
      </c>
      <c r="BH207" s="149">
        <f>IF(N207="sníž. přenesená",J207,0)</f>
        <v>0</v>
      </c>
      <c r="BI207" s="149">
        <f>IF(N207="nulová",J207,0)</f>
        <v>0</v>
      </c>
      <c r="BJ207" s="17" t="s">
        <v>22</v>
      </c>
      <c r="BK207" s="149">
        <f>ROUND(I207*H207,1)</f>
        <v>0</v>
      </c>
      <c r="BL207" s="17" t="s">
        <v>302</v>
      </c>
      <c r="BM207" s="148" t="s">
        <v>1655</v>
      </c>
    </row>
    <row r="208" spans="2:65" s="1" customFormat="1" ht="24.2" customHeight="1">
      <c r="B208" s="136"/>
      <c r="C208" s="178" t="s">
        <v>447</v>
      </c>
      <c r="D208" s="178" t="s">
        <v>554</v>
      </c>
      <c r="E208" s="179" t="s">
        <v>1656</v>
      </c>
      <c r="F208" s="211" t="s">
        <v>1778</v>
      </c>
      <c r="G208" s="181" t="s">
        <v>1654</v>
      </c>
      <c r="H208" s="182">
        <v>1.3</v>
      </c>
      <c r="I208" s="183"/>
      <c r="J208" s="184">
        <f>ROUND(I208*H208,1)</f>
        <v>0</v>
      </c>
      <c r="K208" s="180" t="s">
        <v>173</v>
      </c>
      <c r="L208" s="185"/>
      <c r="M208" s="186" t="s">
        <v>1</v>
      </c>
      <c r="N208" s="187" t="s">
        <v>44</v>
      </c>
      <c r="P208" s="146">
        <f>O208*H208</f>
        <v>0</v>
      </c>
      <c r="Q208" s="146">
        <v>0.00023</v>
      </c>
      <c r="R208" s="146">
        <f>Q208*H208</f>
        <v>0.000299</v>
      </c>
      <c r="S208" s="146">
        <v>0</v>
      </c>
      <c r="T208" s="147">
        <f>S208*H208</f>
        <v>0</v>
      </c>
      <c r="AR208" s="148" t="s">
        <v>408</v>
      </c>
      <c r="AT208" s="148" t="s">
        <v>554</v>
      </c>
      <c r="AU208" s="148" t="s">
        <v>87</v>
      </c>
      <c r="AY208" s="17" t="s">
        <v>167</v>
      </c>
      <c r="BE208" s="149">
        <f>IF(N208="základní",J208,0)</f>
        <v>0</v>
      </c>
      <c r="BF208" s="149">
        <f>IF(N208="snížená",J208,0)</f>
        <v>0</v>
      </c>
      <c r="BG208" s="149">
        <f>IF(N208="zákl. přenesená",J208,0)</f>
        <v>0</v>
      </c>
      <c r="BH208" s="149">
        <f>IF(N208="sníž. přenesená",J208,0)</f>
        <v>0</v>
      </c>
      <c r="BI208" s="149">
        <f>IF(N208="nulová",J208,0)</f>
        <v>0</v>
      </c>
      <c r="BJ208" s="17" t="s">
        <v>22</v>
      </c>
      <c r="BK208" s="149">
        <f>ROUND(I208*H208,1)</f>
        <v>0</v>
      </c>
      <c r="BL208" s="17" t="s">
        <v>302</v>
      </c>
      <c r="BM208" s="148" t="s">
        <v>1657</v>
      </c>
    </row>
    <row r="209" spans="2:65" s="1" customFormat="1" ht="24">
      <c r="B209" s="136"/>
      <c r="C209" s="137" t="s">
        <v>457</v>
      </c>
      <c r="D209" s="137" t="s">
        <v>169</v>
      </c>
      <c r="E209" s="138" t="s">
        <v>1658</v>
      </c>
      <c r="F209" s="139" t="s">
        <v>1659</v>
      </c>
      <c r="G209" s="140" t="s">
        <v>597</v>
      </c>
      <c r="H209" s="191"/>
      <c r="I209" s="142"/>
      <c r="J209" s="143">
        <f>ROUND(I209*H209,1)</f>
        <v>0</v>
      </c>
      <c r="K209" s="139" t="s">
        <v>173</v>
      </c>
      <c r="L209" s="32"/>
      <c r="M209" s="144" t="s">
        <v>1</v>
      </c>
      <c r="N209" s="145" t="s">
        <v>44</v>
      </c>
      <c r="P209" s="146">
        <f>O209*H209</f>
        <v>0</v>
      </c>
      <c r="Q209" s="146">
        <v>0</v>
      </c>
      <c r="R209" s="146">
        <f>Q209*H209</f>
        <v>0</v>
      </c>
      <c r="S209" s="146">
        <v>0</v>
      </c>
      <c r="T209" s="147">
        <f>S209*H209</f>
        <v>0</v>
      </c>
      <c r="AR209" s="148" t="s">
        <v>302</v>
      </c>
      <c r="AT209" s="148" t="s">
        <v>169</v>
      </c>
      <c r="AU209" s="148" t="s">
        <v>87</v>
      </c>
      <c r="AY209" s="17" t="s">
        <v>167</v>
      </c>
      <c r="BE209" s="149">
        <f>IF(N209="základní",J209,0)</f>
        <v>0</v>
      </c>
      <c r="BF209" s="149">
        <f>IF(N209="snížená",J209,0)</f>
        <v>0</v>
      </c>
      <c r="BG209" s="149">
        <f>IF(N209="zákl. přenesená",J209,0)</f>
        <v>0</v>
      </c>
      <c r="BH209" s="149">
        <f>IF(N209="sníž. přenesená",J209,0)</f>
        <v>0</v>
      </c>
      <c r="BI209" s="149">
        <f>IF(N209="nulová",J209,0)</f>
        <v>0</v>
      </c>
      <c r="BJ209" s="17" t="s">
        <v>22</v>
      </c>
      <c r="BK209" s="149">
        <f>ROUND(I209*H209,1)</f>
        <v>0</v>
      </c>
      <c r="BL209" s="17" t="s">
        <v>302</v>
      </c>
      <c r="BM209" s="148" t="s">
        <v>1660</v>
      </c>
    </row>
    <row r="210" spans="2:63" s="11" customFormat="1" ht="22.9" customHeight="1">
      <c r="B210" s="124"/>
      <c r="D210" s="125" t="s">
        <v>78</v>
      </c>
      <c r="E210" s="134" t="s">
        <v>1499</v>
      </c>
      <c r="F210" s="134" t="s">
        <v>1500</v>
      </c>
      <c r="I210" s="127"/>
      <c r="J210" s="135">
        <f>BK210</f>
        <v>0</v>
      </c>
      <c r="L210" s="124"/>
      <c r="M210" s="129"/>
      <c r="P210" s="130">
        <f>SUM(P211:P214)</f>
        <v>0</v>
      </c>
      <c r="R210" s="130">
        <f>SUM(R211:R214)</f>
        <v>0.027419999999999996</v>
      </c>
      <c r="T210" s="131">
        <f>SUM(T211:T214)</f>
        <v>0</v>
      </c>
      <c r="AR210" s="125" t="s">
        <v>87</v>
      </c>
      <c r="AT210" s="132" t="s">
        <v>78</v>
      </c>
      <c r="AU210" s="132" t="s">
        <v>22</v>
      </c>
      <c r="AY210" s="125" t="s">
        <v>167</v>
      </c>
      <c r="BK210" s="133">
        <f>SUM(BK211:BK214)</f>
        <v>0</v>
      </c>
    </row>
    <row r="211" spans="2:65" s="1" customFormat="1" ht="24">
      <c r="B211" s="136"/>
      <c r="C211" s="137" t="s">
        <v>462</v>
      </c>
      <c r="D211" s="137" t="s">
        <v>169</v>
      </c>
      <c r="E211" s="138" t="s">
        <v>1661</v>
      </c>
      <c r="F211" s="139" t="s">
        <v>1662</v>
      </c>
      <c r="G211" s="140" t="s">
        <v>201</v>
      </c>
      <c r="H211" s="141">
        <v>1</v>
      </c>
      <c r="I211" s="142"/>
      <c r="J211" s="143">
        <f>ROUND(I211*H211,1)</f>
        <v>0</v>
      </c>
      <c r="K211" s="139" t="s">
        <v>173</v>
      </c>
      <c r="L211" s="32"/>
      <c r="M211" s="144" t="s">
        <v>1</v>
      </c>
      <c r="N211" s="145" t="s">
        <v>44</v>
      </c>
      <c r="P211" s="146">
        <f>O211*H211</f>
        <v>0</v>
      </c>
      <c r="Q211" s="146">
        <v>0.0015</v>
      </c>
      <c r="R211" s="146">
        <f>Q211*H211</f>
        <v>0.0015</v>
      </c>
      <c r="S211" s="146">
        <v>0</v>
      </c>
      <c r="T211" s="147">
        <f>S211*H211</f>
        <v>0</v>
      </c>
      <c r="AR211" s="148" t="s">
        <v>302</v>
      </c>
      <c r="AT211" s="148" t="s">
        <v>169</v>
      </c>
      <c r="AU211" s="148" t="s">
        <v>87</v>
      </c>
      <c r="AY211" s="17" t="s">
        <v>167</v>
      </c>
      <c r="BE211" s="149">
        <f>IF(N211="základní",J211,0)</f>
        <v>0</v>
      </c>
      <c r="BF211" s="149">
        <f>IF(N211="snížená",J211,0)</f>
        <v>0</v>
      </c>
      <c r="BG211" s="149">
        <f>IF(N211="zákl. přenesená",J211,0)</f>
        <v>0</v>
      </c>
      <c r="BH211" s="149">
        <f>IF(N211="sníž. přenesená",J211,0)</f>
        <v>0</v>
      </c>
      <c r="BI211" s="149">
        <f>IF(N211="nulová",J211,0)</f>
        <v>0</v>
      </c>
      <c r="BJ211" s="17" t="s">
        <v>22</v>
      </c>
      <c r="BK211" s="149">
        <f>ROUND(I211*H211,1)</f>
        <v>0</v>
      </c>
      <c r="BL211" s="17" t="s">
        <v>302</v>
      </c>
      <c r="BM211" s="148" t="s">
        <v>1663</v>
      </c>
    </row>
    <row r="212" spans="2:65" s="1" customFormat="1" ht="16.5" customHeight="1">
      <c r="B212" s="136"/>
      <c r="C212" s="137" t="s">
        <v>477</v>
      </c>
      <c r="D212" s="137" t="s">
        <v>169</v>
      </c>
      <c r="E212" s="138" t="s">
        <v>1664</v>
      </c>
      <c r="F212" s="139" t="s">
        <v>1665</v>
      </c>
      <c r="G212" s="140" t="s">
        <v>220</v>
      </c>
      <c r="H212" s="141">
        <v>2.5</v>
      </c>
      <c r="I212" s="142"/>
      <c r="J212" s="143">
        <f>ROUND(I212*H212,1)</f>
        <v>0</v>
      </c>
      <c r="K212" s="139" t="s">
        <v>173</v>
      </c>
      <c r="L212" s="32"/>
      <c r="M212" s="144" t="s">
        <v>1</v>
      </c>
      <c r="N212" s="145" t="s">
        <v>44</v>
      </c>
      <c r="P212" s="146">
        <f>O212*H212</f>
        <v>0</v>
      </c>
      <c r="Q212" s="146">
        <v>0.00896</v>
      </c>
      <c r="R212" s="146">
        <f>Q212*H212</f>
        <v>0.022399999999999996</v>
      </c>
      <c r="S212" s="146">
        <v>0</v>
      </c>
      <c r="T212" s="147">
        <f>S212*H212</f>
        <v>0</v>
      </c>
      <c r="AR212" s="148" t="s">
        <v>302</v>
      </c>
      <c r="AT212" s="148" t="s">
        <v>169</v>
      </c>
      <c r="AU212" s="148" t="s">
        <v>87</v>
      </c>
      <c r="AY212" s="17" t="s">
        <v>167</v>
      </c>
      <c r="BE212" s="149">
        <f>IF(N212="základní",J212,0)</f>
        <v>0</v>
      </c>
      <c r="BF212" s="149">
        <f>IF(N212="snížená",J212,0)</f>
        <v>0</v>
      </c>
      <c r="BG212" s="149">
        <f>IF(N212="zákl. přenesená",J212,0)</f>
        <v>0</v>
      </c>
      <c r="BH212" s="149">
        <f>IF(N212="sníž. přenesená",J212,0)</f>
        <v>0</v>
      </c>
      <c r="BI212" s="149">
        <f>IF(N212="nulová",J212,0)</f>
        <v>0</v>
      </c>
      <c r="BJ212" s="17" t="s">
        <v>22</v>
      </c>
      <c r="BK212" s="149">
        <f>ROUND(I212*H212,1)</f>
        <v>0</v>
      </c>
      <c r="BL212" s="17" t="s">
        <v>302</v>
      </c>
      <c r="BM212" s="148" t="s">
        <v>1666</v>
      </c>
    </row>
    <row r="213" spans="2:65" s="1" customFormat="1" ht="16.5" customHeight="1">
      <c r="B213" s="136"/>
      <c r="C213" s="137" t="s">
        <v>482</v>
      </c>
      <c r="D213" s="137" t="s">
        <v>169</v>
      </c>
      <c r="E213" s="138" t="s">
        <v>1667</v>
      </c>
      <c r="F213" s="139" t="s">
        <v>1668</v>
      </c>
      <c r="G213" s="140" t="s">
        <v>201</v>
      </c>
      <c r="H213" s="141">
        <v>1</v>
      </c>
      <c r="I213" s="142"/>
      <c r="J213" s="143">
        <f>ROUND(I213*H213,1)</f>
        <v>0</v>
      </c>
      <c r="K213" s="139" t="s">
        <v>173</v>
      </c>
      <c r="L213" s="32"/>
      <c r="M213" s="144" t="s">
        <v>1</v>
      </c>
      <c r="N213" s="145" t="s">
        <v>44</v>
      </c>
      <c r="P213" s="146">
        <f>O213*H213</f>
        <v>0</v>
      </c>
      <c r="Q213" s="146">
        <v>0.00352</v>
      </c>
      <c r="R213" s="146">
        <f>Q213*H213</f>
        <v>0.00352</v>
      </c>
      <c r="S213" s="146">
        <v>0</v>
      </c>
      <c r="T213" s="147">
        <f>S213*H213</f>
        <v>0</v>
      </c>
      <c r="AR213" s="148" t="s">
        <v>302</v>
      </c>
      <c r="AT213" s="148" t="s">
        <v>169</v>
      </c>
      <c r="AU213" s="148" t="s">
        <v>87</v>
      </c>
      <c r="AY213" s="17" t="s">
        <v>167</v>
      </c>
      <c r="BE213" s="149">
        <f>IF(N213="základní",J213,0)</f>
        <v>0</v>
      </c>
      <c r="BF213" s="149">
        <f>IF(N213="snížená",J213,0)</f>
        <v>0</v>
      </c>
      <c r="BG213" s="149">
        <f>IF(N213="zákl. přenesená",J213,0)</f>
        <v>0</v>
      </c>
      <c r="BH213" s="149">
        <f>IF(N213="sníž. přenesená",J213,0)</f>
        <v>0</v>
      </c>
      <c r="BI213" s="149">
        <f>IF(N213="nulová",J213,0)</f>
        <v>0</v>
      </c>
      <c r="BJ213" s="17" t="s">
        <v>22</v>
      </c>
      <c r="BK213" s="149">
        <f>ROUND(I213*H213,1)</f>
        <v>0</v>
      </c>
      <c r="BL213" s="17" t="s">
        <v>302</v>
      </c>
      <c r="BM213" s="148" t="s">
        <v>1669</v>
      </c>
    </row>
    <row r="214" spans="2:65" s="1" customFormat="1" ht="24">
      <c r="B214" s="136"/>
      <c r="C214" s="137" t="s">
        <v>486</v>
      </c>
      <c r="D214" s="137" t="s">
        <v>169</v>
      </c>
      <c r="E214" s="138" t="s">
        <v>1510</v>
      </c>
      <c r="F214" s="139" t="s">
        <v>1511</v>
      </c>
      <c r="G214" s="140" t="s">
        <v>597</v>
      </c>
      <c r="H214" s="191"/>
      <c r="I214" s="142"/>
      <c r="J214" s="143">
        <f>ROUND(I214*H214,1)</f>
        <v>0</v>
      </c>
      <c r="K214" s="139" t="s">
        <v>173</v>
      </c>
      <c r="L214" s="32"/>
      <c r="M214" s="144" t="s">
        <v>1</v>
      </c>
      <c r="N214" s="145" t="s">
        <v>44</v>
      </c>
      <c r="P214" s="146">
        <f>O214*H214</f>
        <v>0</v>
      </c>
      <c r="Q214" s="146">
        <v>0</v>
      </c>
      <c r="R214" s="146">
        <f>Q214*H214</f>
        <v>0</v>
      </c>
      <c r="S214" s="146">
        <v>0</v>
      </c>
      <c r="T214" s="147">
        <f>S214*H214</f>
        <v>0</v>
      </c>
      <c r="AR214" s="148" t="s">
        <v>302</v>
      </c>
      <c r="AT214" s="148" t="s">
        <v>169</v>
      </c>
      <c r="AU214" s="148" t="s">
        <v>87</v>
      </c>
      <c r="AY214" s="17" t="s">
        <v>167</v>
      </c>
      <c r="BE214" s="149">
        <f>IF(N214="základní",J214,0)</f>
        <v>0</v>
      </c>
      <c r="BF214" s="149">
        <f>IF(N214="snížená",J214,0)</f>
        <v>0</v>
      </c>
      <c r="BG214" s="149">
        <f>IF(N214="zákl. přenesená",J214,0)</f>
        <v>0</v>
      </c>
      <c r="BH214" s="149">
        <f>IF(N214="sníž. přenesená",J214,0)</f>
        <v>0</v>
      </c>
      <c r="BI214" s="149">
        <f>IF(N214="nulová",J214,0)</f>
        <v>0</v>
      </c>
      <c r="BJ214" s="17" t="s">
        <v>22</v>
      </c>
      <c r="BK214" s="149">
        <f>ROUND(I214*H214,1)</f>
        <v>0</v>
      </c>
      <c r="BL214" s="17" t="s">
        <v>302</v>
      </c>
      <c r="BM214" s="148" t="s">
        <v>1670</v>
      </c>
    </row>
    <row r="215" spans="2:63" s="11" customFormat="1" ht="22.9" customHeight="1">
      <c r="B215" s="124"/>
      <c r="D215" s="125" t="s">
        <v>78</v>
      </c>
      <c r="E215" s="134" t="s">
        <v>1671</v>
      </c>
      <c r="F215" s="134" t="s">
        <v>1672</v>
      </c>
      <c r="I215" s="127"/>
      <c r="J215" s="135">
        <f>BK215</f>
        <v>0</v>
      </c>
      <c r="L215" s="124"/>
      <c r="M215" s="129"/>
      <c r="P215" s="130">
        <f>SUM(P216:P233)</f>
        <v>0</v>
      </c>
      <c r="R215" s="130">
        <f>SUM(R216:R233)</f>
        <v>1.7468019</v>
      </c>
      <c r="T215" s="131">
        <f>SUM(T216:T233)</f>
        <v>0</v>
      </c>
      <c r="AR215" s="125" t="s">
        <v>87</v>
      </c>
      <c r="AT215" s="132" t="s">
        <v>78</v>
      </c>
      <c r="AU215" s="132" t="s">
        <v>22</v>
      </c>
      <c r="AY215" s="125" t="s">
        <v>167</v>
      </c>
      <c r="BK215" s="133">
        <f>SUM(BK216:BK233)</f>
        <v>0</v>
      </c>
    </row>
    <row r="216" spans="2:65" s="1" customFormat="1" ht="24">
      <c r="B216" s="136"/>
      <c r="C216" s="137" t="s">
        <v>495</v>
      </c>
      <c r="D216" s="137" t="s">
        <v>169</v>
      </c>
      <c r="E216" s="138" t="s">
        <v>1673</v>
      </c>
      <c r="F216" s="139" t="s">
        <v>1674</v>
      </c>
      <c r="G216" s="140" t="s">
        <v>220</v>
      </c>
      <c r="H216" s="141">
        <v>82.5</v>
      </c>
      <c r="I216" s="142"/>
      <c r="J216" s="143">
        <f>ROUND(I216*H216,1)</f>
        <v>0</v>
      </c>
      <c r="K216" s="139" t="s">
        <v>173</v>
      </c>
      <c r="L216" s="32"/>
      <c r="M216" s="144" t="s">
        <v>1</v>
      </c>
      <c r="N216" s="145" t="s">
        <v>44</v>
      </c>
      <c r="P216" s="146">
        <f>O216*H216</f>
        <v>0</v>
      </c>
      <c r="Q216" s="146">
        <v>0</v>
      </c>
      <c r="R216" s="146">
        <f>Q216*H216</f>
        <v>0</v>
      </c>
      <c r="S216" s="146">
        <v>0</v>
      </c>
      <c r="T216" s="147">
        <f>S216*H216</f>
        <v>0</v>
      </c>
      <c r="AR216" s="148" t="s">
        <v>302</v>
      </c>
      <c r="AT216" s="148" t="s">
        <v>169</v>
      </c>
      <c r="AU216" s="148" t="s">
        <v>87</v>
      </c>
      <c r="AY216" s="17" t="s">
        <v>167</v>
      </c>
      <c r="BE216" s="149">
        <f>IF(N216="základní",J216,0)</f>
        <v>0</v>
      </c>
      <c r="BF216" s="149">
        <f>IF(N216="snížená",J216,0)</f>
        <v>0</v>
      </c>
      <c r="BG216" s="149">
        <f>IF(N216="zákl. přenesená",J216,0)</f>
        <v>0</v>
      </c>
      <c r="BH216" s="149">
        <f>IF(N216="sníž. přenesená",J216,0)</f>
        <v>0</v>
      </c>
      <c r="BI216" s="149">
        <f>IF(N216="nulová",J216,0)</f>
        <v>0</v>
      </c>
      <c r="BJ216" s="17" t="s">
        <v>22</v>
      </c>
      <c r="BK216" s="149">
        <f>ROUND(I216*H216,1)</f>
        <v>0</v>
      </c>
      <c r="BL216" s="17" t="s">
        <v>302</v>
      </c>
      <c r="BM216" s="148" t="s">
        <v>1675</v>
      </c>
    </row>
    <row r="217" spans="2:51" s="12" customFormat="1" ht="12">
      <c r="B217" s="150"/>
      <c r="D217" s="151" t="s">
        <v>176</v>
      </c>
      <c r="E217" s="152" t="s">
        <v>1</v>
      </c>
      <c r="F217" s="153" t="s">
        <v>1676</v>
      </c>
      <c r="H217" s="154">
        <v>71.5</v>
      </c>
      <c r="I217" s="155"/>
      <c r="L217" s="150"/>
      <c r="M217" s="156"/>
      <c r="T217" s="157"/>
      <c r="AT217" s="152" t="s">
        <v>176</v>
      </c>
      <c r="AU217" s="152" t="s">
        <v>87</v>
      </c>
      <c r="AV217" s="12" t="s">
        <v>87</v>
      </c>
      <c r="AW217" s="12" t="s">
        <v>31</v>
      </c>
      <c r="AX217" s="12" t="s">
        <v>79</v>
      </c>
      <c r="AY217" s="152" t="s">
        <v>167</v>
      </c>
    </row>
    <row r="218" spans="2:51" s="12" customFormat="1" ht="12">
      <c r="B218" s="150"/>
      <c r="D218" s="151" t="s">
        <v>176</v>
      </c>
      <c r="E218" s="152" t="s">
        <v>1</v>
      </c>
      <c r="F218" s="153" t="s">
        <v>1677</v>
      </c>
      <c r="H218" s="154">
        <v>11</v>
      </c>
      <c r="I218" s="155"/>
      <c r="L218" s="150"/>
      <c r="M218" s="156"/>
      <c r="T218" s="157"/>
      <c r="AT218" s="152" t="s">
        <v>176</v>
      </c>
      <c r="AU218" s="152" t="s">
        <v>87</v>
      </c>
      <c r="AV218" s="12" t="s">
        <v>87</v>
      </c>
      <c r="AW218" s="12" t="s">
        <v>31</v>
      </c>
      <c r="AX218" s="12" t="s">
        <v>79</v>
      </c>
      <c r="AY218" s="152" t="s">
        <v>167</v>
      </c>
    </row>
    <row r="219" spans="2:51" s="13" customFormat="1" ht="12">
      <c r="B219" s="158"/>
      <c r="D219" s="151" t="s">
        <v>176</v>
      </c>
      <c r="E219" s="159" t="s">
        <v>1</v>
      </c>
      <c r="F219" s="160" t="s">
        <v>189</v>
      </c>
      <c r="H219" s="161">
        <v>82.5</v>
      </c>
      <c r="I219" s="162"/>
      <c r="L219" s="158"/>
      <c r="M219" s="163"/>
      <c r="T219" s="164"/>
      <c r="AT219" s="159" t="s">
        <v>176</v>
      </c>
      <c r="AU219" s="159" t="s">
        <v>87</v>
      </c>
      <c r="AV219" s="13" t="s">
        <v>174</v>
      </c>
      <c r="AW219" s="13" t="s">
        <v>31</v>
      </c>
      <c r="AX219" s="13" t="s">
        <v>22</v>
      </c>
      <c r="AY219" s="159" t="s">
        <v>167</v>
      </c>
    </row>
    <row r="220" spans="2:65" s="1" customFormat="1" ht="21.75" customHeight="1">
      <c r="B220" s="136"/>
      <c r="C220" s="178" t="s">
        <v>499</v>
      </c>
      <c r="D220" s="178" t="s">
        <v>554</v>
      </c>
      <c r="E220" s="179" t="s">
        <v>1678</v>
      </c>
      <c r="F220" s="180" t="s">
        <v>1679</v>
      </c>
      <c r="G220" s="181" t="s">
        <v>172</v>
      </c>
      <c r="H220" s="182">
        <v>2</v>
      </c>
      <c r="I220" s="183"/>
      <c r="J220" s="184">
        <f>ROUND(I220*H220,1)</f>
        <v>0</v>
      </c>
      <c r="K220" s="180" t="s">
        <v>173</v>
      </c>
      <c r="L220" s="185"/>
      <c r="M220" s="186" t="s">
        <v>1</v>
      </c>
      <c r="N220" s="187" t="s">
        <v>44</v>
      </c>
      <c r="P220" s="146">
        <f>O220*H220</f>
        <v>0</v>
      </c>
      <c r="Q220" s="146">
        <v>0.55</v>
      </c>
      <c r="R220" s="146">
        <f>Q220*H220</f>
        <v>1.1</v>
      </c>
      <c r="S220" s="146">
        <v>0</v>
      </c>
      <c r="T220" s="147">
        <f>S220*H220</f>
        <v>0</v>
      </c>
      <c r="AR220" s="148" t="s">
        <v>408</v>
      </c>
      <c r="AT220" s="148" t="s">
        <v>554</v>
      </c>
      <c r="AU220" s="148" t="s">
        <v>87</v>
      </c>
      <c r="AY220" s="17" t="s">
        <v>167</v>
      </c>
      <c r="BE220" s="149">
        <f>IF(N220="základní",J220,0)</f>
        <v>0</v>
      </c>
      <c r="BF220" s="149">
        <f>IF(N220="snížená",J220,0)</f>
        <v>0</v>
      </c>
      <c r="BG220" s="149">
        <f>IF(N220="zákl. přenesená",J220,0)</f>
        <v>0</v>
      </c>
      <c r="BH220" s="149">
        <f>IF(N220="sníž. přenesená",J220,0)</f>
        <v>0</v>
      </c>
      <c r="BI220" s="149">
        <f>IF(N220="nulová",J220,0)</f>
        <v>0</v>
      </c>
      <c r="BJ220" s="17" t="s">
        <v>22</v>
      </c>
      <c r="BK220" s="149">
        <f>ROUND(I220*H220,1)</f>
        <v>0</v>
      </c>
      <c r="BL220" s="17" t="s">
        <v>302</v>
      </c>
      <c r="BM220" s="148" t="s">
        <v>1680</v>
      </c>
    </row>
    <row r="221" spans="2:51" s="12" customFormat="1" ht="12">
      <c r="B221" s="150"/>
      <c r="D221" s="151" t="s">
        <v>176</v>
      </c>
      <c r="E221" s="152" t="s">
        <v>1</v>
      </c>
      <c r="F221" s="153" t="s">
        <v>1681</v>
      </c>
      <c r="H221" s="154">
        <v>1.817</v>
      </c>
      <c r="I221" s="155"/>
      <c r="L221" s="150"/>
      <c r="M221" s="156"/>
      <c r="T221" s="157"/>
      <c r="AT221" s="152" t="s">
        <v>176</v>
      </c>
      <c r="AU221" s="152" t="s">
        <v>87</v>
      </c>
      <c r="AV221" s="12" t="s">
        <v>87</v>
      </c>
      <c r="AW221" s="12" t="s">
        <v>31</v>
      </c>
      <c r="AX221" s="12" t="s">
        <v>79</v>
      </c>
      <c r="AY221" s="152" t="s">
        <v>167</v>
      </c>
    </row>
    <row r="222" spans="2:51" s="12" customFormat="1" ht="12">
      <c r="B222" s="150"/>
      <c r="D222" s="151" t="s">
        <v>176</v>
      </c>
      <c r="E222" s="152" t="s">
        <v>1</v>
      </c>
      <c r="F222" s="153" t="s">
        <v>1682</v>
      </c>
      <c r="H222" s="154">
        <v>0.183</v>
      </c>
      <c r="I222" s="155"/>
      <c r="L222" s="150"/>
      <c r="M222" s="156"/>
      <c r="T222" s="157"/>
      <c r="AT222" s="152" t="s">
        <v>176</v>
      </c>
      <c r="AU222" s="152" t="s">
        <v>87</v>
      </c>
      <c r="AV222" s="12" t="s">
        <v>87</v>
      </c>
      <c r="AW222" s="12" t="s">
        <v>31</v>
      </c>
      <c r="AX222" s="12" t="s">
        <v>79</v>
      </c>
      <c r="AY222" s="152" t="s">
        <v>167</v>
      </c>
    </row>
    <row r="223" spans="2:51" s="13" customFormat="1" ht="12">
      <c r="B223" s="158"/>
      <c r="D223" s="151" t="s">
        <v>176</v>
      </c>
      <c r="E223" s="159" t="s">
        <v>1</v>
      </c>
      <c r="F223" s="160" t="s">
        <v>189</v>
      </c>
      <c r="H223" s="161">
        <v>2</v>
      </c>
      <c r="I223" s="162"/>
      <c r="L223" s="158"/>
      <c r="M223" s="163"/>
      <c r="T223" s="164"/>
      <c r="AT223" s="159" t="s">
        <v>176</v>
      </c>
      <c r="AU223" s="159" t="s">
        <v>87</v>
      </c>
      <c r="AV223" s="13" t="s">
        <v>174</v>
      </c>
      <c r="AW223" s="13" t="s">
        <v>31</v>
      </c>
      <c r="AX223" s="13" t="s">
        <v>22</v>
      </c>
      <c r="AY223" s="159" t="s">
        <v>167</v>
      </c>
    </row>
    <row r="224" spans="2:65" s="1" customFormat="1" ht="16.5" customHeight="1">
      <c r="B224" s="136"/>
      <c r="C224" s="137" t="s">
        <v>506</v>
      </c>
      <c r="D224" s="137" t="s">
        <v>169</v>
      </c>
      <c r="E224" s="138" t="s">
        <v>1683</v>
      </c>
      <c r="F224" s="139" t="s">
        <v>1684</v>
      </c>
      <c r="G224" s="140" t="s">
        <v>172</v>
      </c>
      <c r="H224" s="141">
        <v>2</v>
      </c>
      <c r="I224" s="142"/>
      <c r="J224" s="143">
        <f>ROUND(I224*H224,1)</f>
        <v>0</v>
      </c>
      <c r="K224" s="139" t="s">
        <v>173</v>
      </c>
      <c r="L224" s="32"/>
      <c r="M224" s="144" t="s">
        <v>1</v>
      </c>
      <c r="N224" s="145" t="s">
        <v>44</v>
      </c>
      <c r="P224" s="146">
        <f>O224*H224</f>
        <v>0</v>
      </c>
      <c r="Q224" s="146">
        <v>0</v>
      </c>
      <c r="R224" s="146">
        <f>Q224*H224</f>
        <v>0</v>
      </c>
      <c r="S224" s="146">
        <v>0</v>
      </c>
      <c r="T224" s="147">
        <f>S224*H224</f>
        <v>0</v>
      </c>
      <c r="AR224" s="148" t="s">
        <v>302</v>
      </c>
      <c r="AT224" s="148" t="s">
        <v>169</v>
      </c>
      <c r="AU224" s="148" t="s">
        <v>87</v>
      </c>
      <c r="AY224" s="17" t="s">
        <v>167</v>
      </c>
      <c r="BE224" s="149">
        <f>IF(N224="základní",J224,0)</f>
        <v>0</v>
      </c>
      <c r="BF224" s="149">
        <f>IF(N224="snížená",J224,0)</f>
        <v>0</v>
      </c>
      <c r="BG224" s="149">
        <f>IF(N224="zákl. přenesená",J224,0)</f>
        <v>0</v>
      </c>
      <c r="BH224" s="149">
        <f>IF(N224="sníž. přenesená",J224,0)</f>
        <v>0</v>
      </c>
      <c r="BI224" s="149">
        <f>IF(N224="nulová",J224,0)</f>
        <v>0</v>
      </c>
      <c r="BJ224" s="17" t="s">
        <v>22</v>
      </c>
      <c r="BK224" s="149">
        <f>ROUND(I224*H224,1)</f>
        <v>0</v>
      </c>
      <c r="BL224" s="17" t="s">
        <v>302</v>
      </c>
      <c r="BM224" s="148" t="s">
        <v>1685</v>
      </c>
    </row>
    <row r="225" spans="2:65" s="1" customFormat="1" ht="33" customHeight="1">
      <c r="B225" s="136"/>
      <c r="C225" s="137" t="s">
        <v>512</v>
      </c>
      <c r="D225" s="137" t="s">
        <v>169</v>
      </c>
      <c r="E225" s="138" t="s">
        <v>1686</v>
      </c>
      <c r="F225" s="139" t="s">
        <v>1687</v>
      </c>
      <c r="G225" s="140" t="s">
        <v>172</v>
      </c>
      <c r="H225" s="141">
        <v>2</v>
      </c>
      <c r="I225" s="142"/>
      <c r="J225" s="143">
        <f>ROUND(I225*H225,1)</f>
        <v>0</v>
      </c>
      <c r="K225" s="139" t="s">
        <v>173</v>
      </c>
      <c r="L225" s="32"/>
      <c r="M225" s="144" t="s">
        <v>1</v>
      </c>
      <c r="N225" s="145" t="s">
        <v>44</v>
      </c>
      <c r="P225" s="146">
        <f>O225*H225</f>
        <v>0</v>
      </c>
      <c r="Q225" s="146">
        <v>0.00189</v>
      </c>
      <c r="R225" s="146">
        <f>Q225*H225</f>
        <v>0.00378</v>
      </c>
      <c r="S225" s="146">
        <v>0</v>
      </c>
      <c r="T225" s="147">
        <f>S225*H225</f>
        <v>0</v>
      </c>
      <c r="AR225" s="148" t="s">
        <v>302</v>
      </c>
      <c r="AT225" s="148" t="s">
        <v>169</v>
      </c>
      <c r="AU225" s="148" t="s">
        <v>87</v>
      </c>
      <c r="AY225" s="17" t="s">
        <v>167</v>
      </c>
      <c r="BE225" s="149">
        <f>IF(N225="základní",J225,0)</f>
        <v>0</v>
      </c>
      <c r="BF225" s="149">
        <f>IF(N225="snížená",J225,0)</f>
        <v>0</v>
      </c>
      <c r="BG225" s="149">
        <f>IF(N225="zákl. přenesená",J225,0)</f>
        <v>0</v>
      </c>
      <c r="BH225" s="149">
        <f>IF(N225="sníž. přenesená",J225,0)</f>
        <v>0</v>
      </c>
      <c r="BI225" s="149">
        <f>IF(N225="nulová",J225,0)</f>
        <v>0</v>
      </c>
      <c r="BJ225" s="17" t="s">
        <v>22</v>
      </c>
      <c r="BK225" s="149">
        <f>ROUND(I225*H225,1)</f>
        <v>0</v>
      </c>
      <c r="BL225" s="17" t="s">
        <v>302</v>
      </c>
      <c r="BM225" s="148" t="s">
        <v>1688</v>
      </c>
    </row>
    <row r="226" spans="2:65" s="1" customFormat="1" ht="16.5" customHeight="1">
      <c r="B226" s="136"/>
      <c r="C226" s="137" t="s">
        <v>516</v>
      </c>
      <c r="D226" s="137" t="s">
        <v>169</v>
      </c>
      <c r="E226" s="138" t="s">
        <v>1689</v>
      </c>
      <c r="F226" s="139" t="s">
        <v>1690</v>
      </c>
      <c r="G226" s="140" t="s">
        <v>201</v>
      </c>
      <c r="H226" s="141">
        <v>22</v>
      </c>
      <c r="I226" s="142"/>
      <c r="J226" s="143">
        <f>ROUND(I226*H226,1)</f>
        <v>0</v>
      </c>
      <c r="K226" s="139" t="s">
        <v>173</v>
      </c>
      <c r="L226" s="32"/>
      <c r="M226" s="144" t="s">
        <v>1</v>
      </c>
      <c r="N226" s="145" t="s">
        <v>44</v>
      </c>
      <c r="P226" s="146">
        <f>O226*H226</f>
        <v>0</v>
      </c>
      <c r="Q226" s="146">
        <v>0</v>
      </c>
      <c r="R226" s="146">
        <f>Q226*H226</f>
        <v>0</v>
      </c>
      <c r="S226" s="146">
        <v>0</v>
      </c>
      <c r="T226" s="147">
        <f>S226*H226</f>
        <v>0</v>
      </c>
      <c r="AR226" s="148" t="s">
        <v>302</v>
      </c>
      <c r="AT226" s="148" t="s">
        <v>169</v>
      </c>
      <c r="AU226" s="148" t="s">
        <v>87</v>
      </c>
      <c r="AY226" s="17" t="s">
        <v>167</v>
      </c>
      <c r="BE226" s="149">
        <f>IF(N226="základní",J226,0)</f>
        <v>0</v>
      </c>
      <c r="BF226" s="149">
        <f>IF(N226="snížená",J226,0)</f>
        <v>0</v>
      </c>
      <c r="BG226" s="149">
        <f>IF(N226="zákl. přenesená",J226,0)</f>
        <v>0</v>
      </c>
      <c r="BH226" s="149">
        <f>IF(N226="sníž. přenesená",J226,0)</f>
        <v>0</v>
      </c>
      <c r="BI226" s="149">
        <f>IF(N226="nulová",J226,0)</f>
        <v>0</v>
      </c>
      <c r="BJ226" s="17" t="s">
        <v>22</v>
      </c>
      <c r="BK226" s="149">
        <f>ROUND(I226*H226,1)</f>
        <v>0</v>
      </c>
      <c r="BL226" s="17" t="s">
        <v>302</v>
      </c>
      <c r="BM226" s="148" t="s">
        <v>1691</v>
      </c>
    </row>
    <row r="227" spans="2:65" s="1" customFormat="1" ht="16.5" customHeight="1">
      <c r="B227" s="136"/>
      <c r="C227" s="178" t="s">
        <v>521</v>
      </c>
      <c r="D227" s="178" t="s">
        <v>554</v>
      </c>
      <c r="E227" s="179" t="s">
        <v>1692</v>
      </c>
      <c r="F227" s="180" t="s">
        <v>1693</v>
      </c>
      <c r="G227" s="181" t="s">
        <v>201</v>
      </c>
      <c r="H227" s="182">
        <v>22</v>
      </c>
      <c r="I227" s="183"/>
      <c r="J227" s="184">
        <f>ROUND(I227*H227,1)</f>
        <v>0</v>
      </c>
      <c r="K227" s="180" t="s">
        <v>1</v>
      </c>
      <c r="L227" s="185"/>
      <c r="M227" s="186" t="s">
        <v>1</v>
      </c>
      <c r="N227" s="187" t="s">
        <v>44</v>
      </c>
      <c r="P227" s="146">
        <f>O227*H227</f>
        <v>0</v>
      </c>
      <c r="Q227" s="146">
        <v>0</v>
      </c>
      <c r="R227" s="146">
        <f>Q227*H227</f>
        <v>0</v>
      </c>
      <c r="S227" s="146">
        <v>0</v>
      </c>
      <c r="T227" s="147">
        <f>S227*H227</f>
        <v>0</v>
      </c>
      <c r="AR227" s="148" t="s">
        <v>408</v>
      </c>
      <c r="AT227" s="148" t="s">
        <v>554</v>
      </c>
      <c r="AU227" s="148" t="s">
        <v>87</v>
      </c>
      <c r="AY227" s="17" t="s">
        <v>167</v>
      </c>
      <c r="BE227" s="149">
        <f>IF(N227="základní",J227,0)</f>
        <v>0</v>
      </c>
      <c r="BF227" s="149">
        <f>IF(N227="snížená",J227,0)</f>
        <v>0</v>
      </c>
      <c r="BG227" s="149">
        <f>IF(N227="zákl. přenesená",J227,0)</f>
        <v>0</v>
      </c>
      <c r="BH227" s="149">
        <f>IF(N227="sníž. přenesená",J227,0)</f>
        <v>0</v>
      </c>
      <c r="BI227" s="149">
        <f>IF(N227="nulová",J227,0)</f>
        <v>0</v>
      </c>
      <c r="BJ227" s="17" t="s">
        <v>22</v>
      </c>
      <c r="BK227" s="149">
        <f>ROUND(I227*H227,1)</f>
        <v>0</v>
      </c>
      <c r="BL227" s="17" t="s">
        <v>302</v>
      </c>
      <c r="BM227" s="148" t="s">
        <v>1694</v>
      </c>
    </row>
    <row r="228" spans="2:65" s="1" customFormat="1" ht="21.75" customHeight="1">
      <c r="B228" s="136"/>
      <c r="C228" s="137" t="s">
        <v>525</v>
      </c>
      <c r="D228" s="137" t="s">
        <v>169</v>
      </c>
      <c r="E228" s="138" t="s">
        <v>1695</v>
      </c>
      <c r="F228" s="139" t="s">
        <v>1696</v>
      </c>
      <c r="G228" s="140" t="s">
        <v>201</v>
      </c>
      <c r="H228" s="141">
        <v>40</v>
      </c>
      <c r="I228" s="142"/>
      <c r="J228" s="143">
        <f>ROUND(I228*H228,1)</f>
        <v>0</v>
      </c>
      <c r="K228" s="139" t="s">
        <v>173</v>
      </c>
      <c r="L228" s="32"/>
      <c r="M228" s="144" t="s">
        <v>1</v>
      </c>
      <c r="N228" s="145" t="s">
        <v>44</v>
      </c>
      <c r="P228" s="146">
        <f>O228*H228</f>
        <v>0</v>
      </c>
      <c r="Q228" s="146">
        <v>0.00267</v>
      </c>
      <c r="R228" s="146">
        <f>Q228*H228</f>
        <v>0.1068</v>
      </c>
      <c r="S228" s="146">
        <v>0</v>
      </c>
      <c r="T228" s="147">
        <f>S228*H228</f>
        <v>0</v>
      </c>
      <c r="AR228" s="148" t="s">
        <v>302</v>
      </c>
      <c r="AT228" s="148" t="s">
        <v>169</v>
      </c>
      <c r="AU228" s="148" t="s">
        <v>87</v>
      </c>
      <c r="AY228" s="17" t="s">
        <v>167</v>
      </c>
      <c r="BE228" s="149">
        <f>IF(N228="základní",J228,0)</f>
        <v>0</v>
      </c>
      <c r="BF228" s="149">
        <f>IF(N228="snížená",J228,0)</f>
        <v>0</v>
      </c>
      <c r="BG228" s="149">
        <f>IF(N228="zákl. přenesená",J228,0)</f>
        <v>0</v>
      </c>
      <c r="BH228" s="149">
        <f>IF(N228="sníž. přenesená",J228,0)</f>
        <v>0</v>
      </c>
      <c r="BI228" s="149">
        <f>IF(N228="nulová",J228,0)</f>
        <v>0</v>
      </c>
      <c r="BJ228" s="17" t="s">
        <v>22</v>
      </c>
      <c r="BK228" s="149">
        <f>ROUND(I228*H228,1)</f>
        <v>0</v>
      </c>
      <c r="BL228" s="17" t="s">
        <v>302</v>
      </c>
      <c r="BM228" s="148" t="s">
        <v>1697</v>
      </c>
    </row>
    <row r="229" spans="2:51" s="12" customFormat="1" ht="12">
      <c r="B229" s="150"/>
      <c r="D229" s="151" t="s">
        <v>176</v>
      </c>
      <c r="E229" s="152" t="s">
        <v>1</v>
      </c>
      <c r="F229" s="153" t="s">
        <v>1698</v>
      </c>
      <c r="H229" s="154">
        <v>40</v>
      </c>
      <c r="I229" s="155"/>
      <c r="L229" s="150"/>
      <c r="M229" s="156"/>
      <c r="T229" s="157"/>
      <c r="AT229" s="152" t="s">
        <v>176</v>
      </c>
      <c r="AU229" s="152" t="s">
        <v>87</v>
      </c>
      <c r="AV229" s="12" t="s">
        <v>87</v>
      </c>
      <c r="AW229" s="12" t="s">
        <v>31</v>
      </c>
      <c r="AX229" s="12" t="s">
        <v>22</v>
      </c>
      <c r="AY229" s="152" t="s">
        <v>167</v>
      </c>
    </row>
    <row r="230" spans="2:65" s="1" customFormat="1" ht="21.75" customHeight="1">
      <c r="B230" s="136"/>
      <c r="C230" s="178" t="s">
        <v>529</v>
      </c>
      <c r="D230" s="178" t="s">
        <v>554</v>
      </c>
      <c r="E230" s="179" t="s">
        <v>1699</v>
      </c>
      <c r="F230" s="180" t="s">
        <v>1700</v>
      </c>
      <c r="G230" s="181" t="s">
        <v>201</v>
      </c>
      <c r="H230" s="182">
        <v>40</v>
      </c>
      <c r="I230" s="183"/>
      <c r="J230" s="184">
        <f>ROUND(I230*H230,1)</f>
        <v>0</v>
      </c>
      <c r="K230" s="180" t="s">
        <v>173</v>
      </c>
      <c r="L230" s="185"/>
      <c r="M230" s="186" t="s">
        <v>1</v>
      </c>
      <c r="N230" s="187" t="s">
        <v>44</v>
      </c>
      <c r="P230" s="146">
        <f>O230*H230</f>
        <v>0</v>
      </c>
      <c r="Q230" s="146">
        <v>0.00041</v>
      </c>
      <c r="R230" s="146">
        <f>Q230*H230</f>
        <v>0.016399999999999998</v>
      </c>
      <c r="S230" s="146">
        <v>0</v>
      </c>
      <c r="T230" s="147">
        <f>S230*H230</f>
        <v>0</v>
      </c>
      <c r="AR230" s="148" t="s">
        <v>408</v>
      </c>
      <c r="AT230" s="148" t="s">
        <v>554</v>
      </c>
      <c r="AU230" s="148" t="s">
        <v>87</v>
      </c>
      <c r="AY230" s="17" t="s">
        <v>167</v>
      </c>
      <c r="BE230" s="149">
        <f>IF(N230="základní",J230,0)</f>
        <v>0</v>
      </c>
      <c r="BF230" s="149">
        <f>IF(N230="snížená",J230,0)</f>
        <v>0</v>
      </c>
      <c r="BG230" s="149">
        <f>IF(N230="zákl. přenesená",J230,0)</f>
        <v>0</v>
      </c>
      <c r="BH230" s="149">
        <f>IF(N230="sníž. přenesená",J230,0)</f>
        <v>0</v>
      </c>
      <c r="BI230" s="149">
        <f>IF(N230="nulová",J230,0)</f>
        <v>0</v>
      </c>
      <c r="BJ230" s="17" t="s">
        <v>22</v>
      </c>
      <c r="BK230" s="149">
        <f>ROUND(I230*H230,1)</f>
        <v>0</v>
      </c>
      <c r="BL230" s="17" t="s">
        <v>302</v>
      </c>
      <c r="BM230" s="148" t="s">
        <v>1701</v>
      </c>
    </row>
    <row r="231" spans="2:65" s="1" customFormat="1" ht="24">
      <c r="B231" s="136"/>
      <c r="C231" s="137" t="s">
        <v>534</v>
      </c>
      <c r="D231" s="137" t="s">
        <v>169</v>
      </c>
      <c r="E231" s="138" t="s">
        <v>1702</v>
      </c>
      <c r="F231" s="139" t="s">
        <v>1703</v>
      </c>
      <c r="G231" s="140" t="s">
        <v>185</v>
      </c>
      <c r="H231" s="141">
        <v>36.53</v>
      </c>
      <c r="I231" s="142"/>
      <c r="J231" s="143">
        <f>ROUND(I231*H231,1)</f>
        <v>0</v>
      </c>
      <c r="K231" s="139" t="s">
        <v>173</v>
      </c>
      <c r="L231" s="32"/>
      <c r="M231" s="144" t="s">
        <v>1</v>
      </c>
      <c r="N231" s="145" t="s">
        <v>44</v>
      </c>
      <c r="P231" s="146">
        <f>O231*H231</f>
        <v>0</v>
      </c>
      <c r="Q231" s="146">
        <v>0.01423</v>
      </c>
      <c r="R231" s="146">
        <f>Q231*H231</f>
        <v>0.5198219</v>
      </c>
      <c r="S231" s="146">
        <v>0</v>
      </c>
      <c r="T231" s="147">
        <f>S231*H231</f>
        <v>0</v>
      </c>
      <c r="AR231" s="148" t="s">
        <v>302</v>
      </c>
      <c r="AT231" s="148" t="s">
        <v>169</v>
      </c>
      <c r="AU231" s="148" t="s">
        <v>87</v>
      </c>
      <c r="AY231" s="17" t="s">
        <v>167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17" t="s">
        <v>22</v>
      </c>
      <c r="BK231" s="149">
        <f>ROUND(I231*H231,1)</f>
        <v>0</v>
      </c>
      <c r="BL231" s="17" t="s">
        <v>302</v>
      </c>
      <c r="BM231" s="148" t="s">
        <v>1704</v>
      </c>
    </row>
    <row r="232" spans="2:51" s="12" customFormat="1" ht="12">
      <c r="B232" s="150"/>
      <c r="D232" s="151" t="s">
        <v>176</v>
      </c>
      <c r="E232" s="152" t="s">
        <v>1</v>
      </c>
      <c r="F232" s="153" t="s">
        <v>1705</v>
      </c>
      <c r="H232" s="154">
        <v>36.53</v>
      </c>
      <c r="I232" s="155"/>
      <c r="L232" s="150"/>
      <c r="M232" s="156"/>
      <c r="T232" s="157"/>
      <c r="AT232" s="152" t="s">
        <v>176</v>
      </c>
      <c r="AU232" s="152" t="s">
        <v>87</v>
      </c>
      <c r="AV232" s="12" t="s">
        <v>87</v>
      </c>
      <c r="AW232" s="12" t="s">
        <v>31</v>
      </c>
      <c r="AX232" s="12" t="s">
        <v>22</v>
      </c>
      <c r="AY232" s="152" t="s">
        <v>167</v>
      </c>
    </row>
    <row r="233" spans="2:65" s="1" customFormat="1" ht="24">
      <c r="B233" s="136"/>
      <c r="C233" s="137" t="s">
        <v>538</v>
      </c>
      <c r="D233" s="137" t="s">
        <v>169</v>
      </c>
      <c r="E233" s="138" t="s">
        <v>1706</v>
      </c>
      <c r="F233" s="139" t="s">
        <v>1707</v>
      </c>
      <c r="G233" s="140" t="s">
        <v>597</v>
      </c>
      <c r="H233" s="191"/>
      <c r="I233" s="142"/>
      <c r="J233" s="143">
        <f>ROUND(I233*H233,1)</f>
        <v>0</v>
      </c>
      <c r="K233" s="139" t="s">
        <v>173</v>
      </c>
      <c r="L233" s="32"/>
      <c r="M233" s="144" t="s">
        <v>1</v>
      </c>
      <c r="N233" s="145" t="s">
        <v>44</v>
      </c>
      <c r="P233" s="146">
        <f>O233*H233</f>
        <v>0</v>
      </c>
      <c r="Q233" s="146">
        <v>0</v>
      </c>
      <c r="R233" s="146">
        <f>Q233*H233</f>
        <v>0</v>
      </c>
      <c r="S233" s="146">
        <v>0</v>
      </c>
      <c r="T233" s="147">
        <f>S233*H233</f>
        <v>0</v>
      </c>
      <c r="AR233" s="148" t="s">
        <v>302</v>
      </c>
      <c r="AT233" s="148" t="s">
        <v>169</v>
      </c>
      <c r="AU233" s="148" t="s">
        <v>87</v>
      </c>
      <c r="AY233" s="17" t="s">
        <v>167</v>
      </c>
      <c r="BE233" s="149">
        <f>IF(N233="základní",J233,0)</f>
        <v>0</v>
      </c>
      <c r="BF233" s="149">
        <f>IF(N233="snížená",J233,0)</f>
        <v>0</v>
      </c>
      <c r="BG233" s="149">
        <f>IF(N233="zákl. přenesená",J233,0)</f>
        <v>0</v>
      </c>
      <c r="BH233" s="149">
        <f>IF(N233="sníž. přenesená",J233,0)</f>
        <v>0</v>
      </c>
      <c r="BI233" s="149">
        <f>IF(N233="nulová",J233,0)</f>
        <v>0</v>
      </c>
      <c r="BJ233" s="17" t="s">
        <v>22</v>
      </c>
      <c r="BK233" s="149">
        <f>ROUND(I233*H233,1)</f>
        <v>0</v>
      </c>
      <c r="BL233" s="17" t="s">
        <v>302</v>
      </c>
      <c r="BM233" s="148" t="s">
        <v>1708</v>
      </c>
    </row>
    <row r="234" spans="2:63" s="11" customFormat="1" ht="22.9" customHeight="1">
      <c r="B234" s="124"/>
      <c r="D234" s="125" t="s">
        <v>78</v>
      </c>
      <c r="E234" s="134" t="s">
        <v>967</v>
      </c>
      <c r="F234" s="134" t="s">
        <v>968</v>
      </c>
      <c r="I234" s="127"/>
      <c r="J234" s="135">
        <f>BK234</f>
        <v>0</v>
      </c>
      <c r="L234" s="124"/>
      <c r="M234" s="129"/>
      <c r="P234" s="130">
        <f>SUM(P235:P241)</f>
        <v>0</v>
      </c>
      <c r="R234" s="130">
        <f>SUM(R235:R241)</f>
        <v>0.0342415</v>
      </c>
      <c r="T234" s="131">
        <f>SUM(T235:T241)</f>
        <v>0</v>
      </c>
      <c r="AR234" s="125" t="s">
        <v>87</v>
      </c>
      <c r="AT234" s="132" t="s">
        <v>78</v>
      </c>
      <c r="AU234" s="132" t="s">
        <v>22</v>
      </c>
      <c r="AY234" s="125" t="s">
        <v>167</v>
      </c>
      <c r="BK234" s="133">
        <f>SUM(BK235:BK241)</f>
        <v>0</v>
      </c>
    </row>
    <row r="235" spans="2:65" s="1" customFormat="1" ht="24">
      <c r="B235" s="136"/>
      <c r="C235" s="137" t="s">
        <v>546</v>
      </c>
      <c r="D235" s="137" t="s">
        <v>169</v>
      </c>
      <c r="E235" s="138" t="s">
        <v>1709</v>
      </c>
      <c r="F235" s="139" t="s">
        <v>1710</v>
      </c>
      <c r="G235" s="140" t="s">
        <v>220</v>
      </c>
      <c r="H235" s="141">
        <v>18.62</v>
      </c>
      <c r="I235" s="142"/>
      <c r="J235" s="143">
        <f>ROUND(I235*H235,1)</f>
        <v>0</v>
      </c>
      <c r="K235" s="139" t="s">
        <v>173</v>
      </c>
      <c r="L235" s="32"/>
      <c r="M235" s="144" t="s">
        <v>1</v>
      </c>
      <c r="N235" s="145" t="s">
        <v>44</v>
      </c>
      <c r="P235" s="146">
        <f>O235*H235</f>
        <v>0</v>
      </c>
      <c r="Q235" s="146">
        <v>0.00111</v>
      </c>
      <c r="R235" s="146">
        <f>Q235*H235</f>
        <v>0.0206682</v>
      </c>
      <c r="S235" s="146">
        <v>0</v>
      </c>
      <c r="T235" s="147">
        <f>S235*H235</f>
        <v>0</v>
      </c>
      <c r="AR235" s="148" t="s">
        <v>302</v>
      </c>
      <c r="AT235" s="148" t="s">
        <v>169</v>
      </c>
      <c r="AU235" s="148" t="s">
        <v>87</v>
      </c>
      <c r="AY235" s="17" t="s">
        <v>167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17" t="s">
        <v>22</v>
      </c>
      <c r="BK235" s="149">
        <f>ROUND(I235*H235,1)</f>
        <v>0</v>
      </c>
      <c r="BL235" s="17" t="s">
        <v>302</v>
      </c>
      <c r="BM235" s="148" t="s">
        <v>1711</v>
      </c>
    </row>
    <row r="236" spans="2:51" s="12" customFormat="1" ht="12">
      <c r="B236" s="150"/>
      <c r="D236" s="151" t="s">
        <v>176</v>
      </c>
      <c r="E236" s="152" t="s">
        <v>1</v>
      </c>
      <c r="F236" s="153" t="s">
        <v>1712</v>
      </c>
      <c r="H236" s="154">
        <v>18.62</v>
      </c>
      <c r="I236" s="155"/>
      <c r="L236" s="150"/>
      <c r="M236" s="156"/>
      <c r="T236" s="157"/>
      <c r="AT236" s="152" t="s">
        <v>176</v>
      </c>
      <c r="AU236" s="152" t="s">
        <v>87</v>
      </c>
      <c r="AV236" s="12" t="s">
        <v>87</v>
      </c>
      <c r="AW236" s="12" t="s">
        <v>31</v>
      </c>
      <c r="AX236" s="12" t="s">
        <v>22</v>
      </c>
      <c r="AY236" s="152" t="s">
        <v>167</v>
      </c>
    </row>
    <row r="237" spans="2:65" s="1" customFormat="1" ht="24">
      <c r="B237" s="136"/>
      <c r="C237" s="137" t="s">
        <v>553</v>
      </c>
      <c r="D237" s="137" t="s">
        <v>169</v>
      </c>
      <c r="E237" s="138" t="s">
        <v>1713</v>
      </c>
      <c r="F237" s="139" t="s">
        <v>1714</v>
      </c>
      <c r="G237" s="140" t="s">
        <v>220</v>
      </c>
      <c r="H237" s="141">
        <v>5.62</v>
      </c>
      <c r="I237" s="142"/>
      <c r="J237" s="143">
        <f>ROUND(I237*H237,1)</f>
        <v>0</v>
      </c>
      <c r="K237" s="139" t="s">
        <v>173</v>
      </c>
      <c r="L237" s="32"/>
      <c r="M237" s="144" t="s">
        <v>1</v>
      </c>
      <c r="N237" s="145" t="s">
        <v>44</v>
      </c>
      <c r="P237" s="146">
        <f>O237*H237</f>
        <v>0</v>
      </c>
      <c r="Q237" s="146">
        <v>0.00089</v>
      </c>
      <c r="R237" s="146">
        <f>Q237*H237</f>
        <v>0.0050018</v>
      </c>
      <c r="S237" s="146">
        <v>0</v>
      </c>
      <c r="T237" s="147">
        <f>S237*H237</f>
        <v>0</v>
      </c>
      <c r="AR237" s="148" t="s">
        <v>302</v>
      </c>
      <c r="AT237" s="148" t="s">
        <v>169</v>
      </c>
      <c r="AU237" s="148" t="s">
        <v>87</v>
      </c>
      <c r="AY237" s="17" t="s">
        <v>167</v>
      </c>
      <c r="BE237" s="149">
        <f>IF(N237="základní",J237,0)</f>
        <v>0</v>
      </c>
      <c r="BF237" s="149">
        <f>IF(N237="snížená",J237,0)</f>
        <v>0</v>
      </c>
      <c r="BG237" s="149">
        <f>IF(N237="zákl. přenesená",J237,0)</f>
        <v>0</v>
      </c>
      <c r="BH237" s="149">
        <f>IF(N237="sníž. přenesená",J237,0)</f>
        <v>0</v>
      </c>
      <c r="BI237" s="149">
        <f>IF(N237="nulová",J237,0)</f>
        <v>0</v>
      </c>
      <c r="BJ237" s="17" t="s">
        <v>22</v>
      </c>
      <c r="BK237" s="149">
        <f>ROUND(I237*H237,1)</f>
        <v>0</v>
      </c>
      <c r="BL237" s="17" t="s">
        <v>302</v>
      </c>
      <c r="BM237" s="148" t="s">
        <v>1715</v>
      </c>
    </row>
    <row r="238" spans="2:65" s="1" customFormat="1" ht="21.75" customHeight="1">
      <c r="B238" s="136"/>
      <c r="C238" s="137" t="s">
        <v>561</v>
      </c>
      <c r="D238" s="137" t="s">
        <v>169</v>
      </c>
      <c r="E238" s="138" t="s">
        <v>1716</v>
      </c>
      <c r="F238" s="139" t="s">
        <v>1717</v>
      </c>
      <c r="G238" s="140" t="s">
        <v>220</v>
      </c>
      <c r="H238" s="141">
        <v>5.65</v>
      </c>
      <c r="I238" s="142"/>
      <c r="J238" s="143">
        <f>ROUND(I238*H238,1)</f>
        <v>0</v>
      </c>
      <c r="K238" s="139" t="s">
        <v>173</v>
      </c>
      <c r="L238" s="32"/>
      <c r="M238" s="144" t="s">
        <v>1</v>
      </c>
      <c r="N238" s="145" t="s">
        <v>44</v>
      </c>
      <c r="P238" s="146">
        <f>O238*H238</f>
        <v>0</v>
      </c>
      <c r="Q238" s="146">
        <v>0.00091</v>
      </c>
      <c r="R238" s="146">
        <f>Q238*H238</f>
        <v>0.0051415</v>
      </c>
      <c r="S238" s="146">
        <v>0</v>
      </c>
      <c r="T238" s="147">
        <f>S238*H238</f>
        <v>0</v>
      </c>
      <c r="AR238" s="148" t="s">
        <v>302</v>
      </c>
      <c r="AT238" s="148" t="s">
        <v>169</v>
      </c>
      <c r="AU238" s="148" t="s">
        <v>87</v>
      </c>
      <c r="AY238" s="17" t="s">
        <v>167</v>
      </c>
      <c r="BE238" s="149">
        <f>IF(N238="základní",J238,0)</f>
        <v>0</v>
      </c>
      <c r="BF238" s="149">
        <f>IF(N238="snížená",J238,0)</f>
        <v>0</v>
      </c>
      <c r="BG238" s="149">
        <f>IF(N238="zákl. přenesená",J238,0)</f>
        <v>0</v>
      </c>
      <c r="BH238" s="149">
        <f>IF(N238="sníž. přenesená",J238,0)</f>
        <v>0</v>
      </c>
      <c r="BI238" s="149">
        <f>IF(N238="nulová",J238,0)</f>
        <v>0</v>
      </c>
      <c r="BJ238" s="17" t="s">
        <v>22</v>
      </c>
      <c r="BK238" s="149">
        <f>ROUND(I238*H238,1)</f>
        <v>0</v>
      </c>
      <c r="BL238" s="17" t="s">
        <v>302</v>
      </c>
      <c r="BM238" s="148" t="s">
        <v>1718</v>
      </c>
    </row>
    <row r="239" spans="2:65" s="1" customFormat="1" ht="24">
      <c r="B239" s="136"/>
      <c r="C239" s="137" t="s">
        <v>566</v>
      </c>
      <c r="D239" s="137" t="s">
        <v>169</v>
      </c>
      <c r="E239" s="138" t="s">
        <v>1719</v>
      </c>
      <c r="F239" s="139" t="s">
        <v>1720</v>
      </c>
      <c r="G239" s="140" t="s">
        <v>201</v>
      </c>
      <c r="H239" s="141">
        <v>1</v>
      </c>
      <c r="I239" s="142"/>
      <c r="J239" s="143">
        <f>ROUND(I239*H239,1)</f>
        <v>0</v>
      </c>
      <c r="K239" s="139" t="s">
        <v>173</v>
      </c>
      <c r="L239" s="32"/>
      <c r="M239" s="144" t="s">
        <v>1</v>
      </c>
      <c r="N239" s="145" t="s">
        <v>44</v>
      </c>
      <c r="P239" s="146">
        <f>O239*H239</f>
        <v>0</v>
      </c>
      <c r="Q239" s="146">
        <v>0.00019</v>
      </c>
      <c r="R239" s="146">
        <f>Q239*H239</f>
        <v>0.00019</v>
      </c>
      <c r="S239" s="146">
        <v>0</v>
      </c>
      <c r="T239" s="147">
        <f>S239*H239</f>
        <v>0</v>
      </c>
      <c r="AR239" s="148" t="s">
        <v>302</v>
      </c>
      <c r="AT239" s="148" t="s">
        <v>169</v>
      </c>
      <c r="AU239" s="148" t="s">
        <v>87</v>
      </c>
      <c r="AY239" s="17" t="s">
        <v>167</v>
      </c>
      <c r="BE239" s="149">
        <f>IF(N239="základní",J239,0)</f>
        <v>0</v>
      </c>
      <c r="BF239" s="149">
        <f>IF(N239="snížená",J239,0)</f>
        <v>0</v>
      </c>
      <c r="BG239" s="149">
        <f>IF(N239="zákl. přenesená",J239,0)</f>
        <v>0</v>
      </c>
      <c r="BH239" s="149">
        <f>IF(N239="sníž. přenesená",J239,0)</f>
        <v>0</v>
      </c>
      <c r="BI239" s="149">
        <f>IF(N239="nulová",J239,0)</f>
        <v>0</v>
      </c>
      <c r="BJ239" s="17" t="s">
        <v>22</v>
      </c>
      <c r="BK239" s="149">
        <f>ROUND(I239*H239,1)</f>
        <v>0</v>
      </c>
      <c r="BL239" s="17" t="s">
        <v>302</v>
      </c>
      <c r="BM239" s="148" t="s">
        <v>1721</v>
      </c>
    </row>
    <row r="240" spans="2:65" s="1" customFormat="1" ht="24">
      <c r="B240" s="136"/>
      <c r="C240" s="137" t="s">
        <v>571</v>
      </c>
      <c r="D240" s="137" t="s">
        <v>169</v>
      </c>
      <c r="E240" s="138" t="s">
        <v>1722</v>
      </c>
      <c r="F240" s="139" t="s">
        <v>1723</v>
      </c>
      <c r="G240" s="140" t="s">
        <v>220</v>
      </c>
      <c r="H240" s="141">
        <v>3</v>
      </c>
      <c r="I240" s="142"/>
      <c r="J240" s="143">
        <f>ROUND(I240*H240,1)</f>
        <v>0</v>
      </c>
      <c r="K240" s="139" t="s">
        <v>173</v>
      </c>
      <c r="L240" s="32"/>
      <c r="M240" s="144" t="s">
        <v>1</v>
      </c>
      <c r="N240" s="145" t="s">
        <v>44</v>
      </c>
      <c r="P240" s="146">
        <f>O240*H240</f>
        <v>0</v>
      </c>
      <c r="Q240" s="146">
        <v>0.00108</v>
      </c>
      <c r="R240" s="146">
        <f>Q240*H240</f>
        <v>0.00324</v>
      </c>
      <c r="S240" s="146">
        <v>0</v>
      </c>
      <c r="T240" s="147">
        <f>S240*H240</f>
        <v>0</v>
      </c>
      <c r="AR240" s="148" t="s">
        <v>302</v>
      </c>
      <c r="AT240" s="148" t="s">
        <v>169</v>
      </c>
      <c r="AU240" s="148" t="s">
        <v>87</v>
      </c>
      <c r="AY240" s="17" t="s">
        <v>167</v>
      </c>
      <c r="BE240" s="149">
        <f>IF(N240="základní",J240,0)</f>
        <v>0</v>
      </c>
      <c r="BF240" s="149">
        <f>IF(N240="snížená",J240,0)</f>
        <v>0</v>
      </c>
      <c r="BG240" s="149">
        <f>IF(N240="zákl. přenesená",J240,0)</f>
        <v>0</v>
      </c>
      <c r="BH240" s="149">
        <f>IF(N240="sníž. přenesená",J240,0)</f>
        <v>0</v>
      </c>
      <c r="BI240" s="149">
        <f>IF(N240="nulová",J240,0)</f>
        <v>0</v>
      </c>
      <c r="BJ240" s="17" t="s">
        <v>22</v>
      </c>
      <c r="BK240" s="149">
        <f>ROUND(I240*H240,1)</f>
        <v>0</v>
      </c>
      <c r="BL240" s="17" t="s">
        <v>302</v>
      </c>
      <c r="BM240" s="148" t="s">
        <v>1724</v>
      </c>
    </row>
    <row r="241" spans="2:65" s="1" customFormat="1" ht="24">
      <c r="B241" s="136"/>
      <c r="C241" s="137" t="s">
        <v>577</v>
      </c>
      <c r="D241" s="137" t="s">
        <v>169</v>
      </c>
      <c r="E241" s="138" t="s">
        <v>973</v>
      </c>
      <c r="F241" s="139" t="s">
        <v>974</v>
      </c>
      <c r="G241" s="140" t="s">
        <v>597</v>
      </c>
      <c r="H241" s="191"/>
      <c r="I241" s="142"/>
      <c r="J241" s="143">
        <f>ROUND(I241*H241,1)</f>
        <v>0</v>
      </c>
      <c r="K241" s="139" t="s">
        <v>173</v>
      </c>
      <c r="L241" s="32"/>
      <c r="M241" s="144" t="s">
        <v>1</v>
      </c>
      <c r="N241" s="145" t="s">
        <v>44</v>
      </c>
      <c r="P241" s="146">
        <f>O241*H241</f>
        <v>0</v>
      </c>
      <c r="Q241" s="146">
        <v>0</v>
      </c>
      <c r="R241" s="146">
        <f>Q241*H241</f>
        <v>0</v>
      </c>
      <c r="S241" s="146">
        <v>0</v>
      </c>
      <c r="T241" s="147">
        <f>S241*H241</f>
        <v>0</v>
      </c>
      <c r="AR241" s="148" t="s">
        <v>302</v>
      </c>
      <c r="AT241" s="148" t="s">
        <v>169</v>
      </c>
      <c r="AU241" s="148" t="s">
        <v>87</v>
      </c>
      <c r="AY241" s="17" t="s">
        <v>167</v>
      </c>
      <c r="BE241" s="149">
        <f>IF(N241="základní",J241,0)</f>
        <v>0</v>
      </c>
      <c r="BF241" s="149">
        <f>IF(N241="snížená",J241,0)</f>
        <v>0</v>
      </c>
      <c r="BG241" s="149">
        <f>IF(N241="zákl. přenesená",J241,0)</f>
        <v>0</v>
      </c>
      <c r="BH241" s="149">
        <f>IF(N241="sníž. přenesená",J241,0)</f>
        <v>0</v>
      </c>
      <c r="BI241" s="149">
        <f>IF(N241="nulová",J241,0)</f>
        <v>0</v>
      </c>
      <c r="BJ241" s="17" t="s">
        <v>22</v>
      </c>
      <c r="BK241" s="149">
        <f>ROUND(I241*H241,1)</f>
        <v>0</v>
      </c>
      <c r="BL241" s="17" t="s">
        <v>302</v>
      </c>
      <c r="BM241" s="148" t="s">
        <v>1725</v>
      </c>
    </row>
    <row r="242" spans="2:63" s="11" customFormat="1" ht="22.9" customHeight="1">
      <c r="B242" s="124"/>
      <c r="D242" s="125" t="s">
        <v>78</v>
      </c>
      <c r="E242" s="134" t="s">
        <v>1726</v>
      </c>
      <c r="F242" s="134" t="s">
        <v>1727</v>
      </c>
      <c r="I242" s="127"/>
      <c r="J242" s="135">
        <f>BK242</f>
        <v>0</v>
      </c>
      <c r="L242" s="124"/>
      <c r="M242" s="129"/>
      <c r="P242" s="130">
        <f>SUM(P243:P254)</f>
        <v>0</v>
      </c>
      <c r="R242" s="130">
        <f>SUM(R243:R254)</f>
        <v>0.016914</v>
      </c>
      <c r="T242" s="131">
        <f>SUM(T243:T254)</f>
        <v>0</v>
      </c>
      <c r="AR242" s="125" t="s">
        <v>87</v>
      </c>
      <c r="AT242" s="132" t="s">
        <v>78</v>
      </c>
      <c r="AU242" s="132" t="s">
        <v>22</v>
      </c>
      <c r="AY242" s="125" t="s">
        <v>167</v>
      </c>
      <c r="BK242" s="133">
        <f>SUM(BK243:BK254)</f>
        <v>0</v>
      </c>
    </row>
    <row r="243" spans="2:65" s="1" customFormat="1" ht="24">
      <c r="B243" s="136"/>
      <c r="C243" s="137" t="s">
        <v>583</v>
      </c>
      <c r="D243" s="137" t="s">
        <v>169</v>
      </c>
      <c r="E243" s="138" t="s">
        <v>1728</v>
      </c>
      <c r="F243" s="139" t="s">
        <v>1729</v>
      </c>
      <c r="G243" s="140" t="s">
        <v>185</v>
      </c>
      <c r="H243" s="141">
        <v>18.3</v>
      </c>
      <c r="I243" s="142"/>
      <c r="J243" s="143">
        <f>ROUND(I243*H243,1)</f>
        <v>0</v>
      </c>
      <c r="K243" s="139" t="s">
        <v>173</v>
      </c>
      <c r="L243" s="32"/>
      <c r="M243" s="144" t="s">
        <v>1</v>
      </c>
      <c r="N243" s="145" t="s">
        <v>44</v>
      </c>
      <c r="P243" s="146">
        <f>O243*H243</f>
        <v>0</v>
      </c>
      <c r="Q243" s="146">
        <v>0.00014</v>
      </c>
      <c r="R243" s="146">
        <f>Q243*H243</f>
        <v>0.002562</v>
      </c>
      <c r="S243" s="146">
        <v>0</v>
      </c>
      <c r="T243" s="147">
        <f>S243*H243</f>
        <v>0</v>
      </c>
      <c r="AR243" s="148" t="s">
        <v>302</v>
      </c>
      <c r="AT243" s="148" t="s">
        <v>169</v>
      </c>
      <c r="AU243" s="148" t="s">
        <v>87</v>
      </c>
      <c r="AY243" s="17" t="s">
        <v>167</v>
      </c>
      <c r="BE243" s="149">
        <f>IF(N243="základní",J243,0)</f>
        <v>0</v>
      </c>
      <c r="BF243" s="149">
        <f>IF(N243="snížená",J243,0)</f>
        <v>0</v>
      </c>
      <c r="BG243" s="149">
        <f>IF(N243="zákl. přenesená",J243,0)</f>
        <v>0</v>
      </c>
      <c r="BH243" s="149">
        <f>IF(N243="sníž. přenesená",J243,0)</f>
        <v>0</v>
      </c>
      <c r="BI243" s="149">
        <f>IF(N243="nulová",J243,0)</f>
        <v>0</v>
      </c>
      <c r="BJ243" s="17" t="s">
        <v>22</v>
      </c>
      <c r="BK243" s="149">
        <f>ROUND(I243*H243,1)</f>
        <v>0</v>
      </c>
      <c r="BL243" s="17" t="s">
        <v>302</v>
      </c>
      <c r="BM243" s="148" t="s">
        <v>1730</v>
      </c>
    </row>
    <row r="244" spans="2:51" s="12" customFormat="1" ht="12">
      <c r="B244" s="150"/>
      <c r="D244" s="151" t="s">
        <v>176</v>
      </c>
      <c r="E244" s="152" t="s">
        <v>1</v>
      </c>
      <c r="F244" s="153" t="s">
        <v>1731</v>
      </c>
      <c r="H244" s="154">
        <v>7.68</v>
      </c>
      <c r="I244" s="155"/>
      <c r="L244" s="150"/>
      <c r="M244" s="156"/>
      <c r="T244" s="157"/>
      <c r="AT244" s="152" t="s">
        <v>176</v>
      </c>
      <c r="AU244" s="152" t="s">
        <v>87</v>
      </c>
      <c r="AV244" s="12" t="s">
        <v>87</v>
      </c>
      <c r="AW244" s="12" t="s">
        <v>31</v>
      </c>
      <c r="AX244" s="12" t="s">
        <v>79</v>
      </c>
      <c r="AY244" s="152" t="s">
        <v>167</v>
      </c>
    </row>
    <row r="245" spans="2:51" s="12" customFormat="1" ht="12">
      <c r="B245" s="150"/>
      <c r="D245" s="151" t="s">
        <v>176</v>
      </c>
      <c r="E245" s="152" t="s">
        <v>1</v>
      </c>
      <c r="F245" s="153" t="s">
        <v>1732</v>
      </c>
      <c r="H245" s="154">
        <v>9.388</v>
      </c>
      <c r="I245" s="155"/>
      <c r="L245" s="150"/>
      <c r="M245" s="156"/>
      <c r="T245" s="157"/>
      <c r="AT245" s="152" t="s">
        <v>176</v>
      </c>
      <c r="AU245" s="152" t="s">
        <v>87</v>
      </c>
      <c r="AV245" s="12" t="s">
        <v>87</v>
      </c>
      <c r="AW245" s="12" t="s">
        <v>31</v>
      </c>
      <c r="AX245" s="12" t="s">
        <v>79</v>
      </c>
      <c r="AY245" s="152" t="s">
        <v>167</v>
      </c>
    </row>
    <row r="246" spans="2:51" s="12" customFormat="1" ht="12">
      <c r="B246" s="150"/>
      <c r="D246" s="151" t="s">
        <v>176</v>
      </c>
      <c r="E246" s="152" t="s">
        <v>1</v>
      </c>
      <c r="F246" s="153" t="s">
        <v>1733</v>
      </c>
      <c r="H246" s="154">
        <v>1.232</v>
      </c>
      <c r="I246" s="155"/>
      <c r="L246" s="150"/>
      <c r="M246" s="156"/>
      <c r="T246" s="157"/>
      <c r="AT246" s="152" t="s">
        <v>176</v>
      </c>
      <c r="AU246" s="152" t="s">
        <v>87</v>
      </c>
      <c r="AV246" s="12" t="s">
        <v>87</v>
      </c>
      <c r="AW246" s="12" t="s">
        <v>31</v>
      </c>
      <c r="AX246" s="12" t="s">
        <v>79</v>
      </c>
      <c r="AY246" s="152" t="s">
        <v>167</v>
      </c>
    </row>
    <row r="247" spans="2:51" s="13" customFormat="1" ht="12">
      <c r="B247" s="158"/>
      <c r="D247" s="151" t="s">
        <v>176</v>
      </c>
      <c r="E247" s="159" t="s">
        <v>1</v>
      </c>
      <c r="F247" s="160" t="s">
        <v>189</v>
      </c>
      <c r="H247" s="161">
        <v>18.3</v>
      </c>
      <c r="I247" s="162"/>
      <c r="L247" s="158"/>
      <c r="M247" s="163"/>
      <c r="T247" s="164"/>
      <c r="AT247" s="159" t="s">
        <v>176</v>
      </c>
      <c r="AU247" s="159" t="s">
        <v>87</v>
      </c>
      <c r="AV247" s="13" t="s">
        <v>174</v>
      </c>
      <c r="AW247" s="13" t="s">
        <v>31</v>
      </c>
      <c r="AX247" s="13" t="s">
        <v>22</v>
      </c>
      <c r="AY247" s="159" t="s">
        <v>167</v>
      </c>
    </row>
    <row r="248" spans="2:65" s="1" customFormat="1" ht="24">
      <c r="B248" s="136"/>
      <c r="C248" s="137" t="s">
        <v>589</v>
      </c>
      <c r="D248" s="137" t="s">
        <v>169</v>
      </c>
      <c r="E248" s="138" t="s">
        <v>1734</v>
      </c>
      <c r="F248" s="139" t="s">
        <v>1735</v>
      </c>
      <c r="G248" s="140" t="s">
        <v>185</v>
      </c>
      <c r="H248" s="141">
        <v>18.3</v>
      </c>
      <c r="I248" s="142"/>
      <c r="J248" s="143">
        <f>ROUND(I248*H248,1)</f>
        <v>0</v>
      </c>
      <c r="K248" s="139" t="s">
        <v>173</v>
      </c>
      <c r="L248" s="32"/>
      <c r="M248" s="144" t="s">
        <v>1</v>
      </c>
      <c r="N248" s="145" t="s">
        <v>44</v>
      </c>
      <c r="P248" s="146">
        <f>O248*H248</f>
        <v>0</v>
      </c>
      <c r="Q248" s="146">
        <v>0.00012</v>
      </c>
      <c r="R248" s="146">
        <f>Q248*H248</f>
        <v>0.002196</v>
      </c>
      <c r="S248" s="146">
        <v>0</v>
      </c>
      <c r="T248" s="147">
        <f>S248*H248</f>
        <v>0</v>
      </c>
      <c r="AR248" s="148" t="s">
        <v>302</v>
      </c>
      <c r="AT248" s="148" t="s">
        <v>169</v>
      </c>
      <c r="AU248" s="148" t="s">
        <v>87</v>
      </c>
      <c r="AY248" s="17" t="s">
        <v>167</v>
      </c>
      <c r="BE248" s="149">
        <f>IF(N248="základní",J248,0)</f>
        <v>0</v>
      </c>
      <c r="BF248" s="149">
        <f>IF(N248="snížená",J248,0)</f>
        <v>0</v>
      </c>
      <c r="BG248" s="149">
        <f>IF(N248="zákl. přenesená",J248,0)</f>
        <v>0</v>
      </c>
      <c r="BH248" s="149">
        <f>IF(N248="sníž. přenesená",J248,0)</f>
        <v>0</v>
      </c>
      <c r="BI248" s="149">
        <f>IF(N248="nulová",J248,0)</f>
        <v>0</v>
      </c>
      <c r="BJ248" s="17" t="s">
        <v>22</v>
      </c>
      <c r="BK248" s="149">
        <f>ROUND(I248*H248,1)</f>
        <v>0</v>
      </c>
      <c r="BL248" s="17" t="s">
        <v>302</v>
      </c>
      <c r="BM248" s="148" t="s">
        <v>1736</v>
      </c>
    </row>
    <row r="249" spans="2:65" s="1" customFormat="1" ht="24">
      <c r="B249" s="136"/>
      <c r="C249" s="137" t="s">
        <v>594</v>
      </c>
      <c r="D249" s="137" t="s">
        <v>169</v>
      </c>
      <c r="E249" s="138" t="s">
        <v>1737</v>
      </c>
      <c r="F249" s="139" t="s">
        <v>1738</v>
      </c>
      <c r="G249" s="140" t="s">
        <v>185</v>
      </c>
      <c r="H249" s="141">
        <v>18.3</v>
      </c>
      <c r="I249" s="142"/>
      <c r="J249" s="143">
        <f>ROUND(I249*H249,1)</f>
        <v>0</v>
      </c>
      <c r="K249" s="139" t="s">
        <v>173</v>
      </c>
      <c r="L249" s="32"/>
      <c r="M249" s="144" t="s">
        <v>1</v>
      </c>
      <c r="N249" s="145" t="s">
        <v>44</v>
      </c>
      <c r="P249" s="146">
        <f>O249*H249</f>
        <v>0</v>
      </c>
      <c r="Q249" s="146">
        <v>0.00012</v>
      </c>
      <c r="R249" s="146">
        <f>Q249*H249</f>
        <v>0.002196</v>
      </c>
      <c r="S249" s="146">
        <v>0</v>
      </c>
      <c r="T249" s="147">
        <f>S249*H249</f>
        <v>0</v>
      </c>
      <c r="AR249" s="148" t="s">
        <v>302</v>
      </c>
      <c r="AT249" s="148" t="s">
        <v>169</v>
      </c>
      <c r="AU249" s="148" t="s">
        <v>87</v>
      </c>
      <c r="AY249" s="17" t="s">
        <v>167</v>
      </c>
      <c r="BE249" s="149">
        <f>IF(N249="základní",J249,0)</f>
        <v>0</v>
      </c>
      <c r="BF249" s="149">
        <f>IF(N249="snížená",J249,0)</f>
        <v>0</v>
      </c>
      <c r="BG249" s="149">
        <f>IF(N249="zákl. přenesená",J249,0)</f>
        <v>0</v>
      </c>
      <c r="BH249" s="149">
        <f>IF(N249="sníž. přenesená",J249,0)</f>
        <v>0</v>
      </c>
      <c r="BI249" s="149">
        <f>IF(N249="nulová",J249,0)</f>
        <v>0</v>
      </c>
      <c r="BJ249" s="17" t="s">
        <v>22</v>
      </c>
      <c r="BK249" s="149">
        <f>ROUND(I249*H249,1)</f>
        <v>0</v>
      </c>
      <c r="BL249" s="17" t="s">
        <v>302</v>
      </c>
      <c r="BM249" s="148" t="s">
        <v>1739</v>
      </c>
    </row>
    <row r="250" spans="2:65" s="1" customFormat="1" ht="24">
      <c r="B250" s="136"/>
      <c r="C250" s="137" t="s">
        <v>601</v>
      </c>
      <c r="D250" s="137" t="s">
        <v>169</v>
      </c>
      <c r="E250" s="138" t="s">
        <v>1740</v>
      </c>
      <c r="F250" s="139" t="s">
        <v>1741</v>
      </c>
      <c r="G250" s="140" t="s">
        <v>185</v>
      </c>
      <c r="H250" s="141">
        <v>83</v>
      </c>
      <c r="I250" s="142"/>
      <c r="J250" s="143">
        <f>ROUND(I250*H250,1)</f>
        <v>0</v>
      </c>
      <c r="K250" s="139" t="s">
        <v>173</v>
      </c>
      <c r="L250" s="32"/>
      <c r="M250" s="144" t="s">
        <v>1</v>
      </c>
      <c r="N250" s="145" t="s">
        <v>44</v>
      </c>
      <c r="P250" s="146">
        <f>O250*H250</f>
        <v>0</v>
      </c>
      <c r="Q250" s="146">
        <v>0.00012</v>
      </c>
      <c r="R250" s="146">
        <f>Q250*H250</f>
        <v>0.00996</v>
      </c>
      <c r="S250" s="146">
        <v>0</v>
      </c>
      <c r="T250" s="147">
        <f>S250*H250</f>
        <v>0</v>
      </c>
      <c r="AR250" s="148" t="s">
        <v>302</v>
      </c>
      <c r="AT250" s="148" t="s">
        <v>169</v>
      </c>
      <c r="AU250" s="148" t="s">
        <v>87</v>
      </c>
      <c r="AY250" s="17" t="s">
        <v>167</v>
      </c>
      <c r="BE250" s="149">
        <f>IF(N250="základní",J250,0)</f>
        <v>0</v>
      </c>
      <c r="BF250" s="149">
        <f>IF(N250="snížená",J250,0)</f>
        <v>0</v>
      </c>
      <c r="BG250" s="149">
        <f>IF(N250="zákl. přenesená",J250,0)</f>
        <v>0</v>
      </c>
      <c r="BH250" s="149">
        <f>IF(N250="sníž. přenesená",J250,0)</f>
        <v>0</v>
      </c>
      <c r="BI250" s="149">
        <f>IF(N250="nulová",J250,0)</f>
        <v>0</v>
      </c>
      <c r="BJ250" s="17" t="s">
        <v>22</v>
      </c>
      <c r="BK250" s="149">
        <f>ROUND(I250*H250,1)</f>
        <v>0</v>
      </c>
      <c r="BL250" s="17" t="s">
        <v>302</v>
      </c>
      <c r="BM250" s="148" t="s">
        <v>1742</v>
      </c>
    </row>
    <row r="251" spans="2:51" s="12" customFormat="1" ht="12">
      <c r="B251" s="150"/>
      <c r="D251" s="151" t="s">
        <v>176</v>
      </c>
      <c r="E251" s="152" t="s">
        <v>1</v>
      </c>
      <c r="F251" s="153" t="s">
        <v>1743</v>
      </c>
      <c r="H251" s="154">
        <v>40.04</v>
      </c>
      <c r="I251" s="155"/>
      <c r="L251" s="150"/>
      <c r="M251" s="156"/>
      <c r="T251" s="157"/>
      <c r="AT251" s="152" t="s">
        <v>176</v>
      </c>
      <c r="AU251" s="152" t="s">
        <v>87</v>
      </c>
      <c r="AV251" s="12" t="s">
        <v>87</v>
      </c>
      <c r="AW251" s="12" t="s">
        <v>31</v>
      </c>
      <c r="AX251" s="12" t="s">
        <v>79</v>
      </c>
      <c r="AY251" s="152" t="s">
        <v>167</v>
      </c>
    </row>
    <row r="252" spans="2:51" s="12" customFormat="1" ht="12">
      <c r="B252" s="150"/>
      <c r="D252" s="151" t="s">
        <v>176</v>
      </c>
      <c r="E252" s="152" t="s">
        <v>1</v>
      </c>
      <c r="F252" s="153" t="s">
        <v>1744</v>
      </c>
      <c r="H252" s="154">
        <v>5.94</v>
      </c>
      <c r="I252" s="155"/>
      <c r="L252" s="150"/>
      <c r="M252" s="156"/>
      <c r="T252" s="157"/>
      <c r="AT252" s="152" t="s">
        <v>176</v>
      </c>
      <c r="AU252" s="152" t="s">
        <v>87</v>
      </c>
      <c r="AV252" s="12" t="s">
        <v>87</v>
      </c>
      <c r="AW252" s="12" t="s">
        <v>31</v>
      </c>
      <c r="AX252" s="12" t="s">
        <v>79</v>
      </c>
      <c r="AY252" s="152" t="s">
        <v>167</v>
      </c>
    </row>
    <row r="253" spans="2:51" s="12" customFormat="1" ht="12">
      <c r="B253" s="150"/>
      <c r="D253" s="151" t="s">
        <v>176</v>
      </c>
      <c r="E253" s="152" t="s">
        <v>1</v>
      </c>
      <c r="F253" s="153" t="s">
        <v>1745</v>
      </c>
      <c r="H253" s="154">
        <v>37.02</v>
      </c>
      <c r="I253" s="155"/>
      <c r="L253" s="150"/>
      <c r="M253" s="156"/>
      <c r="T253" s="157"/>
      <c r="AT253" s="152" t="s">
        <v>176</v>
      </c>
      <c r="AU253" s="152" t="s">
        <v>87</v>
      </c>
      <c r="AV253" s="12" t="s">
        <v>87</v>
      </c>
      <c r="AW253" s="12" t="s">
        <v>31</v>
      </c>
      <c r="AX253" s="12" t="s">
        <v>79</v>
      </c>
      <c r="AY253" s="152" t="s">
        <v>167</v>
      </c>
    </row>
    <row r="254" spans="2:51" s="13" customFormat="1" ht="12">
      <c r="B254" s="158"/>
      <c r="D254" s="151" t="s">
        <v>176</v>
      </c>
      <c r="E254" s="159" t="s">
        <v>1</v>
      </c>
      <c r="F254" s="160" t="s">
        <v>189</v>
      </c>
      <c r="H254" s="161">
        <v>83</v>
      </c>
      <c r="I254" s="162"/>
      <c r="L254" s="158"/>
      <c r="M254" s="200"/>
      <c r="N254" s="201"/>
      <c r="O254" s="201"/>
      <c r="P254" s="201"/>
      <c r="Q254" s="201"/>
      <c r="R254" s="201"/>
      <c r="S254" s="201"/>
      <c r="T254" s="202"/>
      <c r="AT254" s="159" t="s">
        <v>176</v>
      </c>
      <c r="AU254" s="159" t="s">
        <v>87</v>
      </c>
      <c r="AV254" s="13" t="s">
        <v>174</v>
      </c>
      <c r="AW254" s="13" t="s">
        <v>31</v>
      </c>
      <c r="AX254" s="13" t="s">
        <v>22</v>
      </c>
      <c r="AY254" s="159" t="s">
        <v>167</v>
      </c>
    </row>
    <row r="255" spans="2:12" s="1" customFormat="1" ht="6.95" customHeight="1">
      <c r="B255" s="44"/>
      <c r="C255" s="45"/>
      <c r="D255" s="45"/>
      <c r="E255" s="45"/>
      <c r="F255" s="45"/>
      <c r="G255" s="45"/>
      <c r="H255" s="45"/>
      <c r="I255" s="45"/>
      <c r="J255" s="45"/>
      <c r="K255" s="45"/>
      <c r="L255" s="32"/>
    </row>
  </sheetData>
  <autoFilter ref="C131:K254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29"/>
  <sheetViews>
    <sheetView showGridLines="0" workbookViewId="0" topLeftCell="A105">
      <selection activeCell="I125" sqref="I12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9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7" t="s">
        <v>125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61" t="str">
        <f>'Rekapitulace stavby'!K6</f>
        <v>Revitalizace objektu a úprava dvora Bezručovo náměstí 13, Opava</v>
      </c>
      <c r="F7" s="262"/>
      <c r="G7" s="262"/>
      <c r="H7" s="262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61" t="s">
        <v>1210</v>
      </c>
      <c r="F9" s="260"/>
      <c r="G9" s="260"/>
      <c r="H9" s="260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22" t="s">
        <v>1746</v>
      </c>
      <c r="F11" s="260"/>
      <c r="G11" s="260"/>
      <c r="H11" s="26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3" t="str">
        <f>'Rekapitulace stavby'!E14</f>
        <v>Vyplň údaj</v>
      </c>
      <c r="F20" s="233"/>
      <c r="G20" s="233"/>
      <c r="H20" s="233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38" t="s">
        <v>1</v>
      </c>
      <c r="F29" s="238"/>
      <c r="G29" s="238"/>
      <c r="H29" s="238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ROUND(J122,0)</f>
        <v>39750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ROUND((SUM(BE122:BE128)),0)</f>
        <v>39750</v>
      </c>
      <c r="I35" s="96">
        <v>0.21</v>
      </c>
      <c r="J35" s="85">
        <f>ROUND(((SUM(BE122:BE128))*I35),0)</f>
        <v>8348</v>
      </c>
      <c r="L35" s="32"/>
    </row>
    <row r="36" spans="2:12" s="1" customFormat="1" ht="14.45" customHeight="1">
      <c r="B36" s="32"/>
      <c r="E36" s="27" t="s">
        <v>45</v>
      </c>
      <c r="F36" s="85">
        <f>ROUND((SUM(BF122:BF128)),0)</f>
        <v>0</v>
      </c>
      <c r="I36" s="96">
        <v>0.15</v>
      </c>
      <c r="J36" s="85">
        <f>ROUND(((SUM(BF122:BF128))*I36),0)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ROUND((SUM(BG122:BG128)),0)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ROUND((SUM(BH122:BH128)),0)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ROUND((SUM(BI122:BI128)),0)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48098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61" t="str">
        <f>E7</f>
        <v>Revitalizace objektu a úprava dvora Bezručovo náměstí 13, Opava</v>
      </c>
      <c r="F85" s="262"/>
      <c r="G85" s="262"/>
      <c r="H85" s="262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61" t="s">
        <v>1210</v>
      </c>
      <c r="F87" s="260"/>
      <c r="G87" s="260"/>
      <c r="H87" s="260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22" t="str">
        <f>E11</f>
        <v>03-4 - Oprava kamenného portálu hlavního vstupu</v>
      </c>
      <c r="F89" s="260"/>
      <c r="G89" s="260"/>
      <c r="H89" s="26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J122</f>
        <v>39750</v>
      </c>
      <c r="L98" s="32"/>
      <c r="AU98" s="17" t="s">
        <v>138</v>
      </c>
    </row>
    <row r="99" spans="2:12" s="8" customFormat="1" ht="24.95" customHeight="1">
      <c r="B99" s="108"/>
      <c r="D99" s="109" t="s">
        <v>145</v>
      </c>
      <c r="E99" s="110"/>
      <c r="F99" s="110"/>
      <c r="G99" s="110"/>
      <c r="H99" s="110"/>
      <c r="I99" s="110"/>
      <c r="J99" s="111">
        <f>J123</f>
        <v>39750</v>
      </c>
      <c r="L99" s="108"/>
    </row>
    <row r="100" spans="2:12" s="9" customFormat="1" ht="19.9" customHeight="1">
      <c r="B100" s="112"/>
      <c r="D100" s="113" t="s">
        <v>1747</v>
      </c>
      <c r="E100" s="114"/>
      <c r="F100" s="114"/>
      <c r="G100" s="114"/>
      <c r="H100" s="114"/>
      <c r="I100" s="114"/>
      <c r="J100" s="115">
        <f>J124</f>
        <v>39750</v>
      </c>
      <c r="L100" s="112"/>
    </row>
    <row r="101" spans="2:12" s="1" customFormat="1" ht="21.75" customHeight="1">
      <c r="B101" s="32"/>
      <c r="L101" s="32"/>
    </row>
    <row r="102" spans="2:12" s="1" customFormat="1" ht="6.95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2"/>
    </row>
    <row r="106" spans="2:12" s="1" customFormat="1" ht="6.95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2"/>
    </row>
    <row r="107" spans="2:12" s="1" customFormat="1" ht="24.95" customHeight="1">
      <c r="B107" s="32"/>
      <c r="C107" s="21" t="s">
        <v>152</v>
      </c>
      <c r="L107" s="32"/>
    </row>
    <row r="108" spans="2:12" s="1" customFormat="1" ht="6.95" customHeight="1">
      <c r="B108" s="32"/>
      <c r="L108" s="32"/>
    </row>
    <row r="109" spans="2:12" s="1" customFormat="1" ht="12" customHeight="1">
      <c r="B109" s="32"/>
      <c r="C109" s="27" t="s">
        <v>16</v>
      </c>
      <c r="L109" s="32"/>
    </row>
    <row r="110" spans="2:12" s="1" customFormat="1" ht="26.25" customHeight="1">
      <c r="B110" s="32"/>
      <c r="E110" s="261" t="str">
        <f>E7</f>
        <v>Revitalizace objektu a úprava dvora Bezručovo náměstí 13, Opava</v>
      </c>
      <c r="F110" s="262"/>
      <c r="G110" s="262"/>
      <c r="H110" s="262"/>
      <c r="L110" s="32"/>
    </row>
    <row r="111" spans="2:12" ht="12" customHeight="1">
      <c r="B111" s="20"/>
      <c r="C111" s="27" t="s">
        <v>130</v>
      </c>
      <c r="L111" s="20"/>
    </row>
    <row r="112" spans="2:12" s="1" customFormat="1" ht="16.5" customHeight="1">
      <c r="B112" s="32"/>
      <c r="E112" s="261" t="s">
        <v>1210</v>
      </c>
      <c r="F112" s="260"/>
      <c r="G112" s="260"/>
      <c r="H112" s="260"/>
      <c r="L112" s="32"/>
    </row>
    <row r="113" spans="2:12" s="1" customFormat="1" ht="12" customHeight="1">
      <c r="B113" s="32"/>
      <c r="C113" s="27" t="s">
        <v>132</v>
      </c>
      <c r="L113" s="32"/>
    </row>
    <row r="114" spans="2:12" s="1" customFormat="1" ht="16.5" customHeight="1">
      <c r="B114" s="32"/>
      <c r="E114" s="222" t="str">
        <f>E11</f>
        <v>03-4 - Oprava kamenného portálu hlavního vstupu</v>
      </c>
      <c r="F114" s="260"/>
      <c r="G114" s="260"/>
      <c r="H114" s="260"/>
      <c r="L114" s="32"/>
    </row>
    <row r="115" spans="2:12" s="1" customFormat="1" ht="6.95" customHeight="1">
      <c r="B115" s="32"/>
      <c r="L115" s="32"/>
    </row>
    <row r="116" spans="2:12" s="1" customFormat="1" ht="12" customHeight="1">
      <c r="B116" s="32"/>
      <c r="C116" s="27" t="s">
        <v>19</v>
      </c>
      <c r="F116" s="25" t="str">
        <f>F14</f>
        <v>Opava</v>
      </c>
      <c r="I116" s="27" t="s">
        <v>21</v>
      </c>
      <c r="J116" s="52" t="str">
        <f>IF(J14="","",J14)</f>
        <v>Vyplň údaj</v>
      </c>
      <c r="L116" s="32"/>
    </row>
    <row r="117" spans="2:12" s="1" customFormat="1" ht="6.95" customHeight="1">
      <c r="B117" s="32"/>
      <c r="L117" s="32"/>
    </row>
    <row r="118" spans="2:12" s="1" customFormat="1" ht="15.2" customHeight="1">
      <c r="B118" s="32"/>
      <c r="C118" s="27" t="s">
        <v>23</v>
      </c>
      <c r="F118" s="25" t="str">
        <f>E17</f>
        <v>Slezská univerzita v Opavě</v>
      </c>
      <c r="I118" s="27" t="s">
        <v>32</v>
      </c>
      <c r="J118" s="30" t="str">
        <f>E23</f>
        <v xml:space="preserve">ing. Václav Č e c h </v>
      </c>
      <c r="L118" s="32"/>
    </row>
    <row r="119" spans="2:12" s="1" customFormat="1" ht="15.2" customHeight="1">
      <c r="B119" s="32"/>
      <c r="C119" s="27" t="s">
        <v>29</v>
      </c>
      <c r="F119" s="25" t="str">
        <f>IF(E20="","",E20)</f>
        <v>Vyplň údaj</v>
      </c>
      <c r="I119" s="27" t="s">
        <v>35</v>
      </c>
      <c r="J119" s="30" t="str">
        <f>E26</f>
        <v>Sandtner Vladimír</v>
      </c>
      <c r="L119" s="32"/>
    </row>
    <row r="120" spans="2:12" s="1" customFormat="1" ht="10.35" customHeight="1">
      <c r="B120" s="32"/>
      <c r="L120" s="32"/>
    </row>
    <row r="121" spans="2:20" s="10" customFormat="1" ht="29.25" customHeight="1">
      <c r="B121" s="116"/>
      <c r="C121" s="117" t="s">
        <v>153</v>
      </c>
      <c r="D121" s="118" t="s">
        <v>64</v>
      </c>
      <c r="E121" s="118" t="s">
        <v>60</v>
      </c>
      <c r="F121" s="118" t="s">
        <v>61</v>
      </c>
      <c r="G121" s="118" t="s">
        <v>154</v>
      </c>
      <c r="H121" s="118" t="s">
        <v>155</v>
      </c>
      <c r="I121" s="118" t="s">
        <v>156</v>
      </c>
      <c r="J121" s="118" t="s">
        <v>136</v>
      </c>
      <c r="K121" s="119" t="s">
        <v>157</v>
      </c>
      <c r="L121" s="116"/>
      <c r="M121" s="58" t="s">
        <v>1</v>
      </c>
      <c r="N121" s="59" t="s">
        <v>43</v>
      </c>
      <c r="O121" s="59" t="s">
        <v>158</v>
      </c>
      <c r="P121" s="59" t="s">
        <v>159</v>
      </c>
      <c r="Q121" s="59" t="s">
        <v>160</v>
      </c>
      <c r="R121" s="59" t="s">
        <v>161</v>
      </c>
      <c r="S121" s="59" t="s">
        <v>162</v>
      </c>
      <c r="T121" s="60" t="s">
        <v>163</v>
      </c>
    </row>
    <row r="122" spans="2:63" s="1" customFormat="1" ht="22.9" customHeight="1">
      <c r="B122" s="32"/>
      <c r="C122" s="63" t="s">
        <v>164</v>
      </c>
      <c r="J122" s="120">
        <f>BK122</f>
        <v>39750</v>
      </c>
      <c r="L122" s="32"/>
      <c r="M122" s="61"/>
      <c r="N122" s="53"/>
      <c r="O122" s="53"/>
      <c r="P122" s="121">
        <f>P123</f>
        <v>0</v>
      </c>
      <c r="Q122" s="53"/>
      <c r="R122" s="121">
        <f>R123</f>
        <v>0</v>
      </c>
      <c r="S122" s="53"/>
      <c r="T122" s="122">
        <f>T123</f>
        <v>0</v>
      </c>
      <c r="AT122" s="17" t="s">
        <v>78</v>
      </c>
      <c r="AU122" s="17" t="s">
        <v>138</v>
      </c>
      <c r="BK122" s="123">
        <f>BK123</f>
        <v>39750</v>
      </c>
    </row>
    <row r="123" spans="2:63" s="11" customFormat="1" ht="25.9" customHeight="1">
      <c r="B123" s="124"/>
      <c r="D123" s="125" t="s">
        <v>78</v>
      </c>
      <c r="E123" s="126" t="s">
        <v>542</v>
      </c>
      <c r="F123" s="126" t="s">
        <v>543</v>
      </c>
      <c r="I123" s="127"/>
      <c r="J123" s="128">
        <f>BK123</f>
        <v>39750</v>
      </c>
      <c r="L123" s="124"/>
      <c r="M123" s="129"/>
      <c r="P123" s="130">
        <f>P124</f>
        <v>0</v>
      </c>
      <c r="R123" s="130">
        <f>R124</f>
        <v>0</v>
      </c>
      <c r="T123" s="131">
        <f>T124</f>
        <v>0</v>
      </c>
      <c r="AR123" s="125" t="s">
        <v>87</v>
      </c>
      <c r="AT123" s="132" t="s">
        <v>78</v>
      </c>
      <c r="AU123" s="132" t="s">
        <v>79</v>
      </c>
      <c r="AY123" s="125" t="s">
        <v>167</v>
      </c>
      <c r="BK123" s="133">
        <f>BK124</f>
        <v>39750</v>
      </c>
    </row>
    <row r="124" spans="2:63" s="11" customFormat="1" ht="22.9" customHeight="1">
      <c r="B124" s="124"/>
      <c r="D124" s="125" t="s">
        <v>78</v>
      </c>
      <c r="E124" s="134" t="s">
        <v>1748</v>
      </c>
      <c r="F124" s="134" t="s">
        <v>1749</v>
      </c>
      <c r="I124" s="127"/>
      <c r="J124" s="135">
        <f>BK124</f>
        <v>39750</v>
      </c>
      <c r="L124" s="124"/>
      <c r="M124" s="129"/>
      <c r="P124" s="130">
        <f>SUM(P125:P128)</f>
        <v>0</v>
      </c>
      <c r="R124" s="130">
        <f>SUM(R125:R128)</f>
        <v>0</v>
      </c>
      <c r="T124" s="131">
        <f>SUM(T125:T128)</f>
        <v>0</v>
      </c>
      <c r="AR124" s="125" t="s">
        <v>87</v>
      </c>
      <c r="AT124" s="132" t="s">
        <v>78</v>
      </c>
      <c r="AU124" s="132" t="s">
        <v>22</v>
      </c>
      <c r="AY124" s="125" t="s">
        <v>167</v>
      </c>
      <c r="BK124" s="133">
        <f>SUM(BK125:BK128)</f>
        <v>39750</v>
      </c>
    </row>
    <row r="125" spans="2:65" s="1" customFormat="1" ht="16.5" customHeight="1">
      <c r="B125" s="136"/>
      <c r="C125" s="137" t="s">
        <v>22</v>
      </c>
      <c r="D125" s="137" t="s">
        <v>169</v>
      </c>
      <c r="E125" s="138" t="s">
        <v>1750</v>
      </c>
      <c r="F125" s="139" t="s">
        <v>1751</v>
      </c>
      <c r="G125" s="140" t="s">
        <v>788</v>
      </c>
      <c r="H125" s="141">
        <v>1</v>
      </c>
      <c r="I125" s="203">
        <v>39750</v>
      </c>
      <c r="J125" s="143">
        <f>ROUND(I125*H125,1)</f>
        <v>39750</v>
      </c>
      <c r="K125" s="139" t="s">
        <v>1</v>
      </c>
      <c r="L125" s="32"/>
      <c r="M125" s="144" t="s">
        <v>1</v>
      </c>
      <c r="N125" s="145" t="s">
        <v>44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AR125" s="148" t="s">
        <v>302</v>
      </c>
      <c r="AT125" s="148" t="s">
        <v>169</v>
      </c>
      <c r="AU125" s="148" t="s">
        <v>87</v>
      </c>
      <c r="AY125" s="17" t="s">
        <v>167</v>
      </c>
      <c r="BE125" s="149">
        <f>IF(N125="základní",J125,0)</f>
        <v>39750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17" t="s">
        <v>22</v>
      </c>
      <c r="BK125" s="149">
        <f>ROUND(I125*H125,1)</f>
        <v>39750</v>
      </c>
      <c r="BL125" s="17" t="s">
        <v>302</v>
      </c>
      <c r="BM125" s="148" t="s">
        <v>1752</v>
      </c>
    </row>
    <row r="126" spans="2:51" s="14" customFormat="1" ht="33.75">
      <c r="B126" s="165"/>
      <c r="D126" s="151" t="s">
        <v>176</v>
      </c>
      <c r="E126" s="166" t="s">
        <v>1</v>
      </c>
      <c r="F126" s="167" t="s">
        <v>1753</v>
      </c>
      <c r="H126" s="166" t="s">
        <v>1</v>
      </c>
      <c r="I126" s="168"/>
      <c r="L126" s="165"/>
      <c r="M126" s="169"/>
      <c r="T126" s="170"/>
      <c r="AT126" s="166" t="s">
        <v>176</v>
      </c>
      <c r="AU126" s="166" t="s">
        <v>87</v>
      </c>
      <c r="AV126" s="14" t="s">
        <v>22</v>
      </c>
      <c r="AW126" s="14" t="s">
        <v>31</v>
      </c>
      <c r="AX126" s="14" t="s">
        <v>79</v>
      </c>
      <c r="AY126" s="166" t="s">
        <v>167</v>
      </c>
    </row>
    <row r="127" spans="2:51" s="14" customFormat="1" ht="12">
      <c r="B127" s="165"/>
      <c r="D127" s="151" t="s">
        <v>176</v>
      </c>
      <c r="E127" s="166" t="s">
        <v>1</v>
      </c>
      <c r="F127" s="167" t="s">
        <v>1754</v>
      </c>
      <c r="H127" s="166" t="s">
        <v>1</v>
      </c>
      <c r="I127" s="168"/>
      <c r="L127" s="165"/>
      <c r="M127" s="169"/>
      <c r="T127" s="170"/>
      <c r="AT127" s="166" t="s">
        <v>176</v>
      </c>
      <c r="AU127" s="166" t="s">
        <v>87</v>
      </c>
      <c r="AV127" s="14" t="s">
        <v>22</v>
      </c>
      <c r="AW127" s="14" t="s">
        <v>31</v>
      </c>
      <c r="AX127" s="14" t="s">
        <v>79</v>
      </c>
      <c r="AY127" s="166" t="s">
        <v>167</v>
      </c>
    </row>
    <row r="128" spans="2:51" s="12" customFormat="1" ht="12">
      <c r="B128" s="150"/>
      <c r="D128" s="151" t="s">
        <v>176</v>
      </c>
      <c r="E128" s="152" t="s">
        <v>1</v>
      </c>
      <c r="F128" s="153" t="s">
        <v>22</v>
      </c>
      <c r="H128" s="154">
        <v>1</v>
      </c>
      <c r="I128" s="155"/>
      <c r="L128" s="150"/>
      <c r="M128" s="197"/>
      <c r="N128" s="198"/>
      <c r="O128" s="198"/>
      <c r="P128" s="198"/>
      <c r="Q128" s="198"/>
      <c r="R128" s="198"/>
      <c r="S128" s="198"/>
      <c r="T128" s="199"/>
      <c r="AT128" s="152" t="s">
        <v>176</v>
      </c>
      <c r="AU128" s="152" t="s">
        <v>87</v>
      </c>
      <c r="AV128" s="12" t="s">
        <v>87</v>
      </c>
      <c r="AW128" s="12" t="s">
        <v>31</v>
      </c>
      <c r="AX128" s="12" t="s">
        <v>22</v>
      </c>
      <c r="AY128" s="152" t="s">
        <v>167</v>
      </c>
    </row>
    <row r="129" spans="2:12" s="1" customFormat="1" ht="6.95" customHeight="1">
      <c r="B129" s="44"/>
      <c r="C129" s="45"/>
      <c r="D129" s="45"/>
      <c r="E129" s="45"/>
      <c r="F129" s="45"/>
      <c r="G129" s="45"/>
      <c r="H129" s="45"/>
      <c r="I129" s="45"/>
      <c r="J129" s="45"/>
      <c r="K129" s="45"/>
      <c r="L129" s="32"/>
    </row>
  </sheetData>
  <sheetProtection algorithmName="SHA-512" hashValue="fBsNmYA9tzWecojUZCQOWU4Y4pof3H8H2Is4u+7s/0GW+dUB8wMly2AMnJ7rEYJrXqL6xuGMHq8ENdyLea9Dbg==" saltValue="zmRcCBNxR3HkbjzBVHe1+w==" spinCount="100000" sheet="1" objects="1" scenarios="1"/>
  <autoFilter ref="C121:K128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40"/>
  <sheetViews>
    <sheetView showGridLines="0" workbookViewId="0" topLeftCell="A106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9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7" t="s">
        <v>128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61" t="str">
        <f>'Rekapitulace stavby'!K6</f>
        <v>Revitalizace objektu a úprava dvora Bezručovo náměstí 13, Opava</v>
      </c>
      <c r="F7" s="262"/>
      <c r="G7" s="262"/>
      <c r="H7" s="262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61" t="s">
        <v>1210</v>
      </c>
      <c r="F9" s="260"/>
      <c r="G9" s="260"/>
      <c r="H9" s="260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22" t="s">
        <v>1755</v>
      </c>
      <c r="F11" s="260"/>
      <c r="G11" s="260"/>
      <c r="H11" s="26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3" t="str">
        <f>'Rekapitulace stavby'!E14</f>
        <v>Vyplň údaj</v>
      </c>
      <c r="F20" s="233"/>
      <c r="G20" s="233"/>
      <c r="H20" s="233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38" t="s">
        <v>1</v>
      </c>
      <c r="F29" s="238"/>
      <c r="G29" s="238"/>
      <c r="H29" s="238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ROUND(J123,0)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ROUND((SUM(BE123:BE139)),0)</f>
        <v>0</v>
      </c>
      <c r="I35" s="96">
        <v>0.21</v>
      </c>
      <c r="J35" s="85">
        <f>ROUND(((SUM(BE123:BE139))*I35),0)</f>
        <v>0</v>
      </c>
      <c r="L35" s="32"/>
    </row>
    <row r="36" spans="2:12" s="1" customFormat="1" ht="14.45" customHeight="1">
      <c r="B36" s="32"/>
      <c r="E36" s="27" t="s">
        <v>45</v>
      </c>
      <c r="F36" s="85">
        <f>ROUND((SUM(BF123:BF139)),0)</f>
        <v>0</v>
      </c>
      <c r="I36" s="96">
        <v>0.15</v>
      </c>
      <c r="J36" s="85">
        <f>ROUND(((SUM(BF123:BF139))*I36),0)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ROUND((SUM(BG123:BG139)),0)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ROUND((SUM(BH123:BH139)),0)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ROUND((SUM(BI123:BI139)),0)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61" t="str">
        <f>E7</f>
        <v>Revitalizace objektu a úprava dvora Bezručovo náměstí 13, Opava</v>
      </c>
      <c r="F85" s="262"/>
      <c r="G85" s="262"/>
      <c r="H85" s="262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61" t="s">
        <v>1210</v>
      </c>
      <c r="F87" s="260"/>
      <c r="G87" s="260"/>
      <c r="H87" s="260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22" t="str">
        <f>E11</f>
        <v>03-5 - Vedlejší a ostatní náklady st. - 3.etapa</v>
      </c>
      <c r="F89" s="260"/>
      <c r="G89" s="260"/>
      <c r="H89" s="26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J123</f>
        <v>0</v>
      </c>
      <c r="L98" s="32"/>
      <c r="AU98" s="17" t="s">
        <v>138</v>
      </c>
    </row>
    <row r="99" spans="2:12" s="8" customFormat="1" ht="24.95" customHeight="1">
      <c r="B99" s="108"/>
      <c r="D99" s="109" t="s">
        <v>803</v>
      </c>
      <c r="E99" s="110"/>
      <c r="F99" s="110"/>
      <c r="G99" s="110"/>
      <c r="H99" s="110"/>
      <c r="I99" s="110"/>
      <c r="J99" s="111">
        <f>J124</f>
        <v>0</v>
      </c>
      <c r="L99" s="108"/>
    </row>
    <row r="100" spans="2:12" s="9" customFormat="1" ht="19.9" customHeight="1">
      <c r="B100" s="112"/>
      <c r="D100" s="113" t="s">
        <v>804</v>
      </c>
      <c r="E100" s="114"/>
      <c r="F100" s="114"/>
      <c r="G100" s="114"/>
      <c r="H100" s="114"/>
      <c r="I100" s="114"/>
      <c r="J100" s="115">
        <f>J125</f>
        <v>0</v>
      </c>
      <c r="L100" s="112"/>
    </row>
    <row r="101" spans="2:12" s="9" customFormat="1" ht="19.9" customHeight="1">
      <c r="B101" s="112"/>
      <c r="D101" s="113" t="s">
        <v>805</v>
      </c>
      <c r="E101" s="114"/>
      <c r="F101" s="114"/>
      <c r="G101" s="114"/>
      <c r="H101" s="114"/>
      <c r="I101" s="114"/>
      <c r="J101" s="115">
        <f>J131</f>
        <v>0</v>
      </c>
      <c r="L101" s="112"/>
    </row>
    <row r="102" spans="2:12" s="1" customFormat="1" ht="21.75" customHeight="1">
      <c r="B102" s="32"/>
      <c r="L102" s="32"/>
    </row>
    <row r="103" spans="2:12" s="1" customFormat="1" ht="6.9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2"/>
    </row>
    <row r="107" spans="2:12" s="1" customFormat="1" ht="6.95" customHeight="1"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2"/>
    </row>
    <row r="108" spans="2:12" s="1" customFormat="1" ht="24.95" customHeight="1">
      <c r="B108" s="32"/>
      <c r="C108" s="21" t="s">
        <v>152</v>
      </c>
      <c r="L108" s="32"/>
    </row>
    <row r="109" spans="2:12" s="1" customFormat="1" ht="6.95" customHeight="1">
      <c r="B109" s="32"/>
      <c r="L109" s="32"/>
    </row>
    <row r="110" spans="2:12" s="1" customFormat="1" ht="12" customHeight="1">
      <c r="B110" s="32"/>
      <c r="C110" s="27" t="s">
        <v>16</v>
      </c>
      <c r="L110" s="32"/>
    </row>
    <row r="111" spans="2:12" s="1" customFormat="1" ht="26.25" customHeight="1">
      <c r="B111" s="32"/>
      <c r="E111" s="261" t="str">
        <f>E7</f>
        <v>Revitalizace objektu a úprava dvora Bezručovo náměstí 13, Opava</v>
      </c>
      <c r="F111" s="262"/>
      <c r="G111" s="262"/>
      <c r="H111" s="262"/>
      <c r="L111" s="32"/>
    </row>
    <row r="112" spans="2:12" ht="12" customHeight="1">
      <c r="B112" s="20"/>
      <c r="C112" s="27" t="s">
        <v>130</v>
      </c>
      <c r="L112" s="20"/>
    </row>
    <row r="113" spans="2:12" s="1" customFormat="1" ht="16.5" customHeight="1">
      <c r="B113" s="32"/>
      <c r="E113" s="261" t="s">
        <v>1210</v>
      </c>
      <c r="F113" s="260"/>
      <c r="G113" s="260"/>
      <c r="H113" s="260"/>
      <c r="L113" s="32"/>
    </row>
    <row r="114" spans="2:12" s="1" customFormat="1" ht="12" customHeight="1">
      <c r="B114" s="32"/>
      <c r="C114" s="27" t="s">
        <v>132</v>
      </c>
      <c r="L114" s="32"/>
    </row>
    <row r="115" spans="2:12" s="1" customFormat="1" ht="16.5" customHeight="1">
      <c r="B115" s="32"/>
      <c r="E115" s="222" t="str">
        <f>E11</f>
        <v>03-5 - Vedlejší a ostatní náklady st. - 3.etapa</v>
      </c>
      <c r="F115" s="260"/>
      <c r="G115" s="260"/>
      <c r="H115" s="260"/>
      <c r="L115" s="32"/>
    </row>
    <row r="116" spans="2:12" s="1" customFormat="1" ht="6.95" customHeight="1">
      <c r="B116" s="32"/>
      <c r="L116" s="32"/>
    </row>
    <row r="117" spans="2:12" s="1" customFormat="1" ht="12" customHeight="1">
      <c r="B117" s="32"/>
      <c r="C117" s="27" t="s">
        <v>19</v>
      </c>
      <c r="F117" s="25" t="str">
        <f>F14</f>
        <v>Opava</v>
      </c>
      <c r="I117" s="27" t="s">
        <v>21</v>
      </c>
      <c r="J117" s="52" t="str">
        <f>IF(J14="","",J14)</f>
        <v>Vyplň údaj</v>
      </c>
      <c r="L117" s="32"/>
    </row>
    <row r="118" spans="2:12" s="1" customFormat="1" ht="6.95" customHeight="1">
      <c r="B118" s="32"/>
      <c r="L118" s="32"/>
    </row>
    <row r="119" spans="2:12" s="1" customFormat="1" ht="15.2" customHeight="1">
      <c r="B119" s="32"/>
      <c r="C119" s="27" t="s">
        <v>23</v>
      </c>
      <c r="F119" s="25" t="str">
        <f>E17</f>
        <v>Slezská univerzita v Opavě</v>
      </c>
      <c r="I119" s="27" t="s">
        <v>32</v>
      </c>
      <c r="J119" s="30" t="str">
        <f>E23</f>
        <v xml:space="preserve">ing. Václav Č e c h </v>
      </c>
      <c r="L119" s="32"/>
    </row>
    <row r="120" spans="2:12" s="1" customFormat="1" ht="15.2" customHeight="1">
      <c r="B120" s="32"/>
      <c r="C120" s="27" t="s">
        <v>29</v>
      </c>
      <c r="F120" s="25" t="str">
        <f>IF(E20="","",E20)</f>
        <v>Vyplň údaj</v>
      </c>
      <c r="I120" s="27" t="s">
        <v>35</v>
      </c>
      <c r="J120" s="30" t="str">
        <f>E26</f>
        <v>Sandtner Vladimír</v>
      </c>
      <c r="L120" s="32"/>
    </row>
    <row r="121" spans="2:12" s="1" customFormat="1" ht="10.35" customHeight="1">
      <c r="B121" s="32"/>
      <c r="L121" s="32"/>
    </row>
    <row r="122" spans="2:20" s="10" customFormat="1" ht="29.25" customHeight="1">
      <c r="B122" s="116"/>
      <c r="C122" s="117" t="s">
        <v>153</v>
      </c>
      <c r="D122" s="118" t="s">
        <v>64</v>
      </c>
      <c r="E122" s="118" t="s">
        <v>60</v>
      </c>
      <c r="F122" s="118" t="s">
        <v>61</v>
      </c>
      <c r="G122" s="118" t="s">
        <v>154</v>
      </c>
      <c r="H122" s="118" t="s">
        <v>155</v>
      </c>
      <c r="I122" s="118" t="s">
        <v>156</v>
      </c>
      <c r="J122" s="118" t="s">
        <v>136</v>
      </c>
      <c r="K122" s="119" t="s">
        <v>157</v>
      </c>
      <c r="L122" s="116"/>
      <c r="M122" s="58" t="s">
        <v>1</v>
      </c>
      <c r="N122" s="59" t="s">
        <v>43</v>
      </c>
      <c r="O122" s="59" t="s">
        <v>158</v>
      </c>
      <c r="P122" s="59" t="s">
        <v>159</v>
      </c>
      <c r="Q122" s="59" t="s">
        <v>160</v>
      </c>
      <c r="R122" s="59" t="s">
        <v>161</v>
      </c>
      <c r="S122" s="59" t="s">
        <v>162</v>
      </c>
      <c r="T122" s="60" t="s">
        <v>163</v>
      </c>
    </row>
    <row r="123" spans="2:63" s="1" customFormat="1" ht="22.9" customHeight="1">
      <c r="B123" s="32"/>
      <c r="C123" s="63" t="s">
        <v>164</v>
      </c>
      <c r="J123" s="120">
        <f>BK123</f>
        <v>0</v>
      </c>
      <c r="L123" s="32"/>
      <c r="M123" s="61"/>
      <c r="N123" s="53"/>
      <c r="O123" s="53"/>
      <c r="P123" s="121">
        <f>P124</f>
        <v>0</v>
      </c>
      <c r="Q123" s="53"/>
      <c r="R123" s="121">
        <f>R124</f>
        <v>0</v>
      </c>
      <c r="S123" s="53"/>
      <c r="T123" s="122">
        <f>T124</f>
        <v>0</v>
      </c>
      <c r="AT123" s="17" t="s">
        <v>78</v>
      </c>
      <c r="AU123" s="17" t="s">
        <v>138</v>
      </c>
      <c r="BK123" s="123">
        <f>BK124</f>
        <v>0</v>
      </c>
    </row>
    <row r="124" spans="2:63" s="11" customFormat="1" ht="25.9" customHeight="1">
      <c r="B124" s="124"/>
      <c r="D124" s="125" t="s">
        <v>78</v>
      </c>
      <c r="E124" s="126" t="s">
        <v>806</v>
      </c>
      <c r="F124" s="126" t="s">
        <v>807</v>
      </c>
      <c r="I124" s="127"/>
      <c r="J124" s="128">
        <f>BK124</f>
        <v>0</v>
      </c>
      <c r="L124" s="124"/>
      <c r="M124" s="129"/>
      <c r="P124" s="130">
        <f>P125+P131</f>
        <v>0</v>
      </c>
      <c r="R124" s="130">
        <f>R125+R131</f>
        <v>0</v>
      </c>
      <c r="T124" s="131">
        <f>T125+T131</f>
        <v>0</v>
      </c>
      <c r="AR124" s="125" t="s">
        <v>174</v>
      </c>
      <c r="AT124" s="132" t="s">
        <v>78</v>
      </c>
      <c r="AU124" s="132" t="s">
        <v>79</v>
      </c>
      <c r="AY124" s="125" t="s">
        <v>167</v>
      </c>
      <c r="BK124" s="133">
        <f>BK125+BK131</f>
        <v>0</v>
      </c>
    </row>
    <row r="125" spans="2:63" s="11" customFormat="1" ht="22.9" customHeight="1">
      <c r="B125" s="124"/>
      <c r="D125" s="125" t="s">
        <v>78</v>
      </c>
      <c r="E125" s="134" t="s">
        <v>808</v>
      </c>
      <c r="F125" s="134" t="s">
        <v>809</v>
      </c>
      <c r="I125" s="127"/>
      <c r="J125" s="135">
        <f>BK125</f>
        <v>0</v>
      </c>
      <c r="L125" s="124"/>
      <c r="M125" s="129"/>
      <c r="P125" s="130">
        <f>SUM(P126:P130)</f>
        <v>0</v>
      </c>
      <c r="R125" s="130">
        <f>SUM(R126:R130)</f>
        <v>0</v>
      </c>
      <c r="T125" s="131">
        <f>SUM(T126:T130)</f>
        <v>0</v>
      </c>
      <c r="AR125" s="125" t="s">
        <v>174</v>
      </c>
      <c r="AT125" s="132" t="s">
        <v>78</v>
      </c>
      <c r="AU125" s="132" t="s">
        <v>22</v>
      </c>
      <c r="AY125" s="125" t="s">
        <v>167</v>
      </c>
      <c r="BK125" s="133">
        <f>SUM(BK126:BK130)</f>
        <v>0</v>
      </c>
    </row>
    <row r="126" spans="2:65" s="1" customFormat="1" ht="16.5" customHeight="1">
      <c r="B126" s="136"/>
      <c r="C126" s="137" t="s">
        <v>22</v>
      </c>
      <c r="D126" s="137" t="s">
        <v>169</v>
      </c>
      <c r="E126" s="138" t="s">
        <v>810</v>
      </c>
      <c r="F126" s="139" t="s">
        <v>1756</v>
      </c>
      <c r="G126" s="140" t="s">
        <v>1199</v>
      </c>
      <c r="H126" s="141">
        <v>1</v>
      </c>
      <c r="I126" s="142"/>
      <c r="J126" s="143">
        <f>ROUND(I126*H126,1)</f>
        <v>0</v>
      </c>
      <c r="K126" s="139" t="s">
        <v>173</v>
      </c>
      <c r="L126" s="32"/>
      <c r="M126" s="144" t="s">
        <v>1</v>
      </c>
      <c r="N126" s="145" t="s">
        <v>44</v>
      </c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AR126" s="148" t="s">
        <v>812</v>
      </c>
      <c r="AT126" s="148" t="s">
        <v>169</v>
      </c>
      <c r="AU126" s="148" t="s">
        <v>87</v>
      </c>
      <c r="AY126" s="17" t="s">
        <v>167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7" t="s">
        <v>22</v>
      </c>
      <c r="BK126" s="149">
        <f>ROUND(I126*H126,1)</f>
        <v>0</v>
      </c>
      <c r="BL126" s="17" t="s">
        <v>812</v>
      </c>
      <c r="BM126" s="148" t="s">
        <v>1757</v>
      </c>
    </row>
    <row r="127" spans="2:51" s="14" customFormat="1" ht="12">
      <c r="B127" s="165"/>
      <c r="D127" s="151" t="s">
        <v>176</v>
      </c>
      <c r="E127" s="166" t="s">
        <v>1</v>
      </c>
      <c r="F127" s="167" t="s">
        <v>814</v>
      </c>
      <c r="H127" s="166" t="s">
        <v>1</v>
      </c>
      <c r="I127" s="168"/>
      <c r="L127" s="165"/>
      <c r="M127" s="169"/>
      <c r="T127" s="170"/>
      <c r="AT127" s="166" t="s">
        <v>176</v>
      </c>
      <c r="AU127" s="166" t="s">
        <v>87</v>
      </c>
      <c r="AV127" s="14" t="s">
        <v>22</v>
      </c>
      <c r="AW127" s="14" t="s">
        <v>31</v>
      </c>
      <c r="AX127" s="14" t="s">
        <v>79</v>
      </c>
      <c r="AY127" s="166" t="s">
        <v>167</v>
      </c>
    </row>
    <row r="128" spans="2:51" s="14" customFormat="1" ht="22.5">
      <c r="B128" s="165"/>
      <c r="D128" s="151" t="s">
        <v>176</v>
      </c>
      <c r="E128" s="166" t="s">
        <v>1</v>
      </c>
      <c r="F128" s="167" t="s">
        <v>815</v>
      </c>
      <c r="H128" s="166" t="s">
        <v>1</v>
      </c>
      <c r="I128" s="168"/>
      <c r="L128" s="165"/>
      <c r="M128" s="169"/>
      <c r="T128" s="170"/>
      <c r="AT128" s="166" t="s">
        <v>176</v>
      </c>
      <c r="AU128" s="166" t="s">
        <v>87</v>
      </c>
      <c r="AV128" s="14" t="s">
        <v>22</v>
      </c>
      <c r="AW128" s="14" t="s">
        <v>31</v>
      </c>
      <c r="AX128" s="14" t="s">
        <v>79</v>
      </c>
      <c r="AY128" s="166" t="s">
        <v>167</v>
      </c>
    </row>
    <row r="129" spans="2:51" s="14" customFormat="1" ht="33.75">
      <c r="B129" s="165"/>
      <c r="D129" s="151" t="s">
        <v>176</v>
      </c>
      <c r="E129" s="166" t="s">
        <v>1</v>
      </c>
      <c r="F129" s="167" t="s">
        <v>816</v>
      </c>
      <c r="H129" s="166" t="s">
        <v>1</v>
      </c>
      <c r="I129" s="168"/>
      <c r="L129" s="165"/>
      <c r="M129" s="169"/>
      <c r="T129" s="170"/>
      <c r="AT129" s="166" t="s">
        <v>176</v>
      </c>
      <c r="AU129" s="166" t="s">
        <v>87</v>
      </c>
      <c r="AV129" s="14" t="s">
        <v>22</v>
      </c>
      <c r="AW129" s="14" t="s">
        <v>31</v>
      </c>
      <c r="AX129" s="14" t="s">
        <v>79</v>
      </c>
      <c r="AY129" s="166" t="s">
        <v>167</v>
      </c>
    </row>
    <row r="130" spans="2:51" s="12" customFormat="1" ht="12">
      <c r="B130" s="150"/>
      <c r="D130" s="151" t="s">
        <v>176</v>
      </c>
      <c r="E130" s="152" t="s">
        <v>1</v>
      </c>
      <c r="F130" s="153" t="s">
        <v>22</v>
      </c>
      <c r="H130" s="154">
        <v>1</v>
      </c>
      <c r="I130" s="155"/>
      <c r="L130" s="150"/>
      <c r="M130" s="156"/>
      <c r="T130" s="157"/>
      <c r="AT130" s="152" t="s">
        <v>176</v>
      </c>
      <c r="AU130" s="152" t="s">
        <v>87</v>
      </c>
      <c r="AV130" s="12" t="s">
        <v>87</v>
      </c>
      <c r="AW130" s="12" t="s">
        <v>31</v>
      </c>
      <c r="AX130" s="12" t="s">
        <v>22</v>
      </c>
      <c r="AY130" s="152" t="s">
        <v>167</v>
      </c>
    </row>
    <row r="131" spans="2:63" s="11" customFormat="1" ht="22.9" customHeight="1">
      <c r="B131" s="124"/>
      <c r="D131" s="125" t="s">
        <v>78</v>
      </c>
      <c r="E131" s="134" t="s">
        <v>817</v>
      </c>
      <c r="F131" s="134" t="s">
        <v>818</v>
      </c>
      <c r="I131" s="127"/>
      <c r="J131" s="135">
        <f>BK131</f>
        <v>0</v>
      </c>
      <c r="L131" s="124"/>
      <c r="M131" s="129"/>
      <c r="P131" s="130">
        <f>SUM(P132:P139)</f>
        <v>0</v>
      </c>
      <c r="R131" s="130">
        <f>SUM(R132:R139)</f>
        <v>0</v>
      </c>
      <c r="T131" s="131">
        <f>SUM(T132:T139)</f>
        <v>0</v>
      </c>
      <c r="AR131" s="125" t="s">
        <v>174</v>
      </c>
      <c r="AT131" s="132" t="s">
        <v>78</v>
      </c>
      <c r="AU131" s="132" t="s">
        <v>22</v>
      </c>
      <c r="AY131" s="125" t="s">
        <v>167</v>
      </c>
      <c r="BK131" s="133">
        <f>SUM(BK132:BK139)</f>
        <v>0</v>
      </c>
    </row>
    <row r="132" spans="2:65" s="1" customFormat="1" ht="16.5" customHeight="1">
      <c r="B132" s="136"/>
      <c r="C132" s="137" t="s">
        <v>87</v>
      </c>
      <c r="D132" s="137" t="s">
        <v>169</v>
      </c>
      <c r="E132" s="138" t="s">
        <v>1758</v>
      </c>
      <c r="F132" s="139" t="s">
        <v>1759</v>
      </c>
      <c r="G132" s="140" t="s">
        <v>1199</v>
      </c>
      <c r="H132" s="141">
        <v>1</v>
      </c>
      <c r="I132" s="142"/>
      <c r="J132" s="143">
        <f>ROUND(I132*H132,1)</f>
        <v>0</v>
      </c>
      <c r="K132" s="139" t="s">
        <v>173</v>
      </c>
      <c r="L132" s="32"/>
      <c r="M132" s="144" t="s">
        <v>1</v>
      </c>
      <c r="N132" s="145" t="s">
        <v>44</v>
      </c>
      <c r="P132" s="146">
        <f>O132*H132</f>
        <v>0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AR132" s="148" t="s">
        <v>821</v>
      </c>
      <c r="AT132" s="148" t="s">
        <v>169</v>
      </c>
      <c r="AU132" s="148" t="s">
        <v>87</v>
      </c>
      <c r="AY132" s="17" t="s">
        <v>167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7" t="s">
        <v>22</v>
      </c>
      <c r="BK132" s="149">
        <f>ROUND(I132*H132,1)</f>
        <v>0</v>
      </c>
      <c r="BL132" s="17" t="s">
        <v>821</v>
      </c>
      <c r="BM132" s="148" t="s">
        <v>1760</v>
      </c>
    </row>
    <row r="133" spans="2:51" s="14" customFormat="1" ht="22.5">
      <c r="B133" s="165"/>
      <c r="D133" s="151" t="s">
        <v>176</v>
      </c>
      <c r="E133" s="166" t="s">
        <v>1</v>
      </c>
      <c r="F133" s="167" t="s">
        <v>1761</v>
      </c>
      <c r="H133" s="166" t="s">
        <v>1</v>
      </c>
      <c r="I133" s="168"/>
      <c r="L133" s="165"/>
      <c r="M133" s="169"/>
      <c r="T133" s="170"/>
      <c r="AT133" s="166" t="s">
        <v>176</v>
      </c>
      <c r="AU133" s="166" t="s">
        <v>87</v>
      </c>
      <c r="AV133" s="14" t="s">
        <v>22</v>
      </c>
      <c r="AW133" s="14" t="s">
        <v>31</v>
      </c>
      <c r="AX133" s="14" t="s">
        <v>79</v>
      </c>
      <c r="AY133" s="166" t="s">
        <v>167</v>
      </c>
    </row>
    <row r="134" spans="2:51" s="14" customFormat="1" ht="22.5">
      <c r="B134" s="165"/>
      <c r="D134" s="151" t="s">
        <v>176</v>
      </c>
      <c r="E134" s="166" t="s">
        <v>1</v>
      </c>
      <c r="F134" s="167" t="s">
        <v>1762</v>
      </c>
      <c r="H134" s="166" t="s">
        <v>1</v>
      </c>
      <c r="I134" s="168"/>
      <c r="L134" s="165"/>
      <c r="M134" s="169"/>
      <c r="T134" s="170"/>
      <c r="AT134" s="166" t="s">
        <v>176</v>
      </c>
      <c r="AU134" s="166" t="s">
        <v>87</v>
      </c>
      <c r="AV134" s="14" t="s">
        <v>22</v>
      </c>
      <c r="AW134" s="14" t="s">
        <v>31</v>
      </c>
      <c r="AX134" s="14" t="s">
        <v>79</v>
      </c>
      <c r="AY134" s="166" t="s">
        <v>167</v>
      </c>
    </row>
    <row r="135" spans="2:51" s="12" customFormat="1" ht="12">
      <c r="B135" s="150"/>
      <c r="D135" s="151" t="s">
        <v>176</v>
      </c>
      <c r="E135" s="152" t="s">
        <v>1</v>
      </c>
      <c r="F135" s="153" t="s">
        <v>22</v>
      </c>
      <c r="H135" s="154">
        <v>1</v>
      </c>
      <c r="I135" s="155"/>
      <c r="L135" s="150"/>
      <c r="M135" s="156"/>
      <c r="T135" s="157"/>
      <c r="AT135" s="152" t="s">
        <v>176</v>
      </c>
      <c r="AU135" s="152" t="s">
        <v>87</v>
      </c>
      <c r="AV135" s="12" t="s">
        <v>87</v>
      </c>
      <c r="AW135" s="12" t="s">
        <v>31</v>
      </c>
      <c r="AX135" s="12" t="s">
        <v>22</v>
      </c>
      <c r="AY135" s="152" t="s">
        <v>167</v>
      </c>
    </row>
    <row r="136" spans="2:65" s="1" customFormat="1" ht="16.5" customHeight="1">
      <c r="B136" s="136"/>
      <c r="C136" s="137" t="s">
        <v>181</v>
      </c>
      <c r="D136" s="137" t="s">
        <v>169</v>
      </c>
      <c r="E136" s="138" t="s">
        <v>819</v>
      </c>
      <c r="F136" s="139" t="s">
        <v>820</v>
      </c>
      <c r="G136" s="140" t="s">
        <v>1199</v>
      </c>
      <c r="H136" s="141">
        <v>1</v>
      </c>
      <c r="I136" s="142"/>
      <c r="J136" s="143">
        <f>ROUND(I136*H136,1)</f>
        <v>0</v>
      </c>
      <c r="K136" s="139" t="s">
        <v>173</v>
      </c>
      <c r="L136" s="32"/>
      <c r="M136" s="144" t="s">
        <v>1</v>
      </c>
      <c r="N136" s="145" t="s">
        <v>44</v>
      </c>
      <c r="P136" s="146">
        <f>O136*H136</f>
        <v>0</v>
      </c>
      <c r="Q136" s="146">
        <v>0</v>
      </c>
      <c r="R136" s="146">
        <f>Q136*H136</f>
        <v>0</v>
      </c>
      <c r="S136" s="146">
        <v>0</v>
      </c>
      <c r="T136" s="147">
        <f>S136*H136</f>
        <v>0</v>
      </c>
      <c r="AR136" s="148" t="s">
        <v>821</v>
      </c>
      <c r="AT136" s="148" t="s">
        <v>169</v>
      </c>
      <c r="AU136" s="148" t="s">
        <v>87</v>
      </c>
      <c r="AY136" s="17" t="s">
        <v>167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17" t="s">
        <v>22</v>
      </c>
      <c r="BK136" s="149">
        <f>ROUND(I136*H136,1)</f>
        <v>0</v>
      </c>
      <c r="BL136" s="17" t="s">
        <v>821</v>
      </c>
      <c r="BM136" s="148" t="s">
        <v>1763</v>
      </c>
    </row>
    <row r="137" spans="2:51" s="14" customFormat="1" ht="12">
      <c r="B137" s="165"/>
      <c r="D137" s="151" t="s">
        <v>176</v>
      </c>
      <c r="E137" s="166" t="s">
        <v>1</v>
      </c>
      <c r="F137" s="167" t="s">
        <v>823</v>
      </c>
      <c r="H137" s="166" t="s">
        <v>1</v>
      </c>
      <c r="I137" s="168"/>
      <c r="L137" s="165"/>
      <c r="M137" s="169"/>
      <c r="T137" s="170"/>
      <c r="AT137" s="166" t="s">
        <v>176</v>
      </c>
      <c r="AU137" s="166" t="s">
        <v>87</v>
      </c>
      <c r="AV137" s="14" t="s">
        <v>22</v>
      </c>
      <c r="AW137" s="14" t="s">
        <v>31</v>
      </c>
      <c r="AX137" s="14" t="s">
        <v>79</v>
      </c>
      <c r="AY137" s="166" t="s">
        <v>167</v>
      </c>
    </row>
    <row r="138" spans="2:51" s="14" customFormat="1" ht="22.5">
      <c r="B138" s="165"/>
      <c r="D138" s="151" t="s">
        <v>176</v>
      </c>
      <c r="E138" s="166" t="s">
        <v>1</v>
      </c>
      <c r="F138" s="167" t="s">
        <v>824</v>
      </c>
      <c r="H138" s="166" t="s">
        <v>1</v>
      </c>
      <c r="I138" s="168"/>
      <c r="L138" s="165"/>
      <c r="M138" s="169"/>
      <c r="T138" s="170"/>
      <c r="AT138" s="166" t="s">
        <v>176</v>
      </c>
      <c r="AU138" s="166" t="s">
        <v>87</v>
      </c>
      <c r="AV138" s="14" t="s">
        <v>22</v>
      </c>
      <c r="AW138" s="14" t="s">
        <v>31</v>
      </c>
      <c r="AX138" s="14" t="s">
        <v>79</v>
      </c>
      <c r="AY138" s="166" t="s">
        <v>167</v>
      </c>
    </row>
    <row r="139" spans="2:51" s="12" customFormat="1" ht="12">
      <c r="B139" s="150"/>
      <c r="D139" s="151" t="s">
        <v>176</v>
      </c>
      <c r="E139" s="152" t="s">
        <v>1</v>
      </c>
      <c r="F139" s="153" t="s">
        <v>22</v>
      </c>
      <c r="H139" s="154">
        <v>1</v>
      </c>
      <c r="I139" s="155"/>
      <c r="L139" s="150"/>
      <c r="M139" s="197"/>
      <c r="N139" s="198"/>
      <c r="O139" s="198"/>
      <c r="P139" s="198"/>
      <c r="Q139" s="198"/>
      <c r="R139" s="198"/>
      <c r="S139" s="198"/>
      <c r="T139" s="199"/>
      <c r="AT139" s="152" t="s">
        <v>176</v>
      </c>
      <c r="AU139" s="152" t="s">
        <v>87</v>
      </c>
      <c r="AV139" s="12" t="s">
        <v>87</v>
      </c>
      <c r="AW139" s="12" t="s">
        <v>31</v>
      </c>
      <c r="AX139" s="12" t="s">
        <v>22</v>
      </c>
      <c r="AY139" s="152" t="s">
        <v>167</v>
      </c>
    </row>
    <row r="140" spans="2:12" s="1" customFormat="1" ht="6.95" customHeight="1">
      <c r="B140" s="44"/>
      <c r="C140" s="45"/>
      <c r="D140" s="45"/>
      <c r="E140" s="45"/>
      <c r="F140" s="45"/>
      <c r="G140" s="45"/>
      <c r="H140" s="45"/>
      <c r="I140" s="45"/>
      <c r="J140" s="45"/>
      <c r="K140" s="45"/>
      <c r="L140" s="32"/>
    </row>
  </sheetData>
  <autoFilter ref="C122:K139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17"/>
  <sheetViews>
    <sheetView showGridLines="0" tabSelected="1" workbookViewId="0" topLeftCell="A116">
      <selection activeCell="K520" sqref="K52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9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7" t="s">
        <v>92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61" t="str">
        <f>'Rekapitulace stavby'!K6</f>
        <v>Revitalizace objektu a úprava dvora Bezručovo náměstí 13, Opava</v>
      </c>
      <c r="F7" s="262"/>
      <c r="G7" s="262"/>
      <c r="H7" s="262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61" t="s">
        <v>131</v>
      </c>
      <c r="F9" s="260"/>
      <c r="G9" s="260"/>
      <c r="H9" s="260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22" t="s">
        <v>133</v>
      </c>
      <c r="F11" s="260"/>
      <c r="G11" s="260"/>
      <c r="H11" s="26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3" t="str">
        <f>'Rekapitulace stavby'!E14</f>
        <v>Vyplň údaj</v>
      </c>
      <c r="F20" s="233"/>
      <c r="G20" s="233"/>
      <c r="H20" s="233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38" t="s">
        <v>1</v>
      </c>
      <c r="F29" s="238"/>
      <c r="G29" s="238"/>
      <c r="H29" s="238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ROUND(J133,0)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ROUND((SUM(BE133:BE516)),0)</f>
        <v>0</v>
      </c>
      <c r="I35" s="96">
        <v>0.21</v>
      </c>
      <c r="J35" s="85">
        <f>ROUND(((SUM(BE133:BE516))*I35),0)</f>
        <v>0</v>
      </c>
      <c r="L35" s="32"/>
    </row>
    <row r="36" spans="2:12" s="1" customFormat="1" ht="14.45" customHeight="1">
      <c r="B36" s="32"/>
      <c r="E36" s="27" t="s">
        <v>45</v>
      </c>
      <c r="F36" s="85">
        <f>ROUND((SUM(BF133:BF516)),0)</f>
        <v>0</v>
      </c>
      <c r="I36" s="96">
        <v>0.15</v>
      </c>
      <c r="J36" s="85">
        <f>ROUND(((SUM(BF133:BF516))*I36),0)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ROUND((SUM(BG133:BG516)),0)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ROUND((SUM(BH133:BH516)),0)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ROUND((SUM(BI133:BI516)),0)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61" t="str">
        <f>E7</f>
        <v>Revitalizace objektu a úprava dvora Bezručovo náměstí 13, Opava</v>
      </c>
      <c r="F85" s="262"/>
      <c r="G85" s="262"/>
      <c r="H85" s="262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61" t="s">
        <v>131</v>
      </c>
      <c r="F87" s="260"/>
      <c r="G87" s="260"/>
      <c r="H87" s="260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22" t="str">
        <f>E11</f>
        <v>01-1 - Stav. úpravy soc. zařízení 1.PP-3.NP</v>
      </c>
      <c r="F89" s="260"/>
      <c r="G89" s="260"/>
      <c r="H89" s="26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J133</f>
        <v>0</v>
      </c>
      <c r="L98" s="32"/>
      <c r="AU98" s="17" t="s">
        <v>138</v>
      </c>
    </row>
    <row r="99" spans="2:12" s="8" customFormat="1" ht="24.95" customHeight="1">
      <c r="B99" s="108"/>
      <c r="D99" s="109" t="s">
        <v>139</v>
      </c>
      <c r="E99" s="110"/>
      <c r="F99" s="110"/>
      <c r="G99" s="110"/>
      <c r="H99" s="110"/>
      <c r="I99" s="110"/>
      <c r="J99" s="111">
        <f>J134</f>
        <v>0</v>
      </c>
      <c r="L99" s="108"/>
    </row>
    <row r="100" spans="2:12" s="9" customFormat="1" ht="19.9" customHeight="1">
      <c r="B100" s="112"/>
      <c r="D100" s="113" t="s">
        <v>140</v>
      </c>
      <c r="E100" s="114"/>
      <c r="F100" s="114"/>
      <c r="G100" s="114"/>
      <c r="H100" s="114"/>
      <c r="I100" s="114"/>
      <c r="J100" s="115">
        <f>J135</f>
        <v>0</v>
      </c>
      <c r="L100" s="112"/>
    </row>
    <row r="101" spans="2:12" s="9" customFormat="1" ht="19.9" customHeight="1">
      <c r="B101" s="112"/>
      <c r="D101" s="113" t="s">
        <v>141</v>
      </c>
      <c r="E101" s="114"/>
      <c r="F101" s="114"/>
      <c r="G101" s="114"/>
      <c r="H101" s="114"/>
      <c r="I101" s="114"/>
      <c r="J101" s="115">
        <f>J139</f>
        <v>0</v>
      </c>
      <c r="L101" s="112"/>
    </row>
    <row r="102" spans="2:12" s="9" customFormat="1" ht="19.9" customHeight="1">
      <c r="B102" s="112"/>
      <c r="D102" s="113" t="s">
        <v>142</v>
      </c>
      <c r="E102" s="114"/>
      <c r="F102" s="114"/>
      <c r="G102" s="114"/>
      <c r="H102" s="114"/>
      <c r="I102" s="114"/>
      <c r="J102" s="115">
        <f>J189</f>
        <v>0</v>
      </c>
      <c r="L102" s="112"/>
    </row>
    <row r="103" spans="2:12" s="9" customFormat="1" ht="19.9" customHeight="1">
      <c r="B103" s="112"/>
      <c r="D103" s="113" t="s">
        <v>143</v>
      </c>
      <c r="E103" s="114"/>
      <c r="F103" s="114"/>
      <c r="G103" s="114"/>
      <c r="H103" s="114"/>
      <c r="I103" s="114"/>
      <c r="J103" s="115">
        <f>J252</f>
        <v>0</v>
      </c>
      <c r="L103" s="112"/>
    </row>
    <row r="104" spans="2:12" s="9" customFormat="1" ht="19.9" customHeight="1">
      <c r="B104" s="112"/>
      <c r="D104" s="113" t="s">
        <v>144</v>
      </c>
      <c r="E104" s="114"/>
      <c r="F104" s="114"/>
      <c r="G104" s="114"/>
      <c r="H104" s="114"/>
      <c r="I104" s="114"/>
      <c r="J104" s="115">
        <f>J260</f>
        <v>0</v>
      </c>
      <c r="L104" s="112"/>
    </row>
    <row r="105" spans="2:12" s="8" customFormat="1" ht="24.95" customHeight="1">
      <c r="B105" s="108"/>
      <c r="D105" s="109" t="s">
        <v>145</v>
      </c>
      <c r="E105" s="110"/>
      <c r="F105" s="110"/>
      <c r="G105" s="110"/>
      <c r="H105" s="110"/>
      <c r="I105" s="110"/>
      <c r="J105" s="111">
        <f>J380</f>
        <v>0</v>
      </c>
      <c r="L105" s="108"/>
    </row>
    <row r="106" spans="2:12" s="9" customFormat="1" ht="19.9" customHeight="1">
      <c r="B106" s="112"/>
      <c r="D106" s="113" t="s">
        <v>146</v>
      </c>
      <c r="E106" s="114"/>
      <c r="F106" s="114"/>
      <c r="G106" s="114"/>
      <c r="H106" s="114"/>
      <c r="I106" s="114"/>
      <c r="J106" s="115">
        <f>J381</f>
        <v>0</v>
      </c>
      <c r="L106" s="112"/>
    </row>
    <row r="107" spans="2:12" s="9" customFormat="1" ht="19.9" customHeight="1">
      <c r="B107" s="112"/>
      <c r="D107" s="113" t="s">
        <v>147</v>
      </c>
      <c r="E107" s="114"/>
      <c r="F107" s="114"/>
      <c r="G107" s="114"/>
      <c r="H107" s="114"/>
      <c r="I107" s="114"/>
      <c r="J107" s="115">
        <f>J410</f>
        <v>0</v>
      </c>
      <c r="L107" s="112"/>
    </row>
    <row r="108" spans="2:12" s="9" customFormat="1" ht="19.9" customHeight="1">
      <c r="B108" s="112"/>
      <c r="D108" s="113" t="s">
        <v>148</v>
      </c>
      <c r="E108" s="114"/>
      <c r="F108" s="114"/>
      <c r="G108" s="114"/>
      <c r="H108" s="114"/>
      <c r="I108" s="114"/>
      <c r="J108" s="115">
        <f>J424</f>
        <v>0</v>
      </c>
      <c r="L108" s="112"/>
    </row>
    <row r="109" spans="2:12" s="9" customFormat="1" ht="19.9" customHeight="1">
      <c r="B109" s="112"/>
      <c r="D109" s="113" t="s">
        <v>149</v>
      </c>
      <c r="E109" s="114"/>
      <c r="F109" s="114"/>
      <c r="G109" s="114"/>
      <c r="H109" s="114"/>
      <c r="I109" s="114"/>
      <c r="J109" s="115">
        <f>J442</f>
        <v>0</v>
      </c>
      <c r="L109" s="112"/>
    </row>
    <row r="110" spans="2:12" s="9" customFormat="1" ht="19.9" customHeight="1">
      <c r="B110" s="112"/>
      <c r="D110" s="113" t="s">
        <v>150</v>
      </c>
      <c r="E110" s="114"/>
      <c r="F110" s="114"/>
      <c r="G110" s="114"/>
      <c r="H110" s="114"/>
      <c r="I110" s="114"/>
      <c r="J110" s="115">
        <f>J456</f>
        <v>0</v>
      </c>
      <c r="L110" s="112"/>
    </row>
    <row r="111" spans="2:12" s="9" customFormat="1" ht="19.9" customHeight="1">
      <c r="B111" s="112"/>
      <c r="D111" s="113" t="s">
        <v>151</v>
      </c>
      <c r="E111" s="114"/>
      <c r="F111" s="114"/>
      <c r="G111" s="114"/>
      <c r="H111" s="114"/>
      <c r="I111" s="114"/>
      <c r="J111" s="115">
        <f>J509</f>
        <v>0</v>
      </c>
      <c r="L111" s="112"/>
    </row>
    <row r="112" spans="2:12" s="1" customFormat="1" ht="21.75" customHeight="1">
      <c r="B112" s="32"/>
      <c r="L112" s="32"/>
    </row>
    <row r="113" spans="2:12" s="1" customFormat="1" ht="6.9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2"/>
    </row>
    <row r="117" spans="2:12" s="1" customFormat="1" ht="6.95" customHeight="1"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2"/>
    </row>
    <row r="118" spans="2:12" s="1" customFormat="1" ht="24.95" customHeight="1">
      <c r="B118" s="32"/>
      <c r="C118" s="21" t="s">
        <v>152</v>
      </c>
      <c r="L118" s="32"/>
    </row>
    <row r="119" spans="2:12" s="1" customFormat="1" ht="6.95" customHeight="1">
      <c r="B119" s="32"/>
      <c r="L119" s="32"/>
    </row>
    <row r="120" spans="2:12" s="1" customFormat="1" ht="12" customHeight="1">
      <c r="B120" s="32"/>
      <c r="C120" s="27" t="s">
        <v>16</v>
      </c>
      <c r="L120" s="32"/>
    </row>
    <row r="121" spans="2:12" s="1" customFormat="1" ht="26.25" customHeight="1">
      <c r="B121" s="32"/>
      <c r="E121" s="261" t="str">
        <f>E7</f>
        <v>Revitalizace objektu a úprava dvora Bezručovo náměstí 13, Opava</v>
      </c>
      <c r="F121" s="262"/>
      <c r="G121" s="262"/>
      <c r="H121" s="262"/>
      <c r="L121" s="32"/>
    </row>
    <row r="122" spans="2:12" ht="12" customHeight="1">
      <c r="B122" s="20"/>
      <c r="C122" s="27" t="s">
        <v>130</v>
      </c>
      <c r="L122" s="20"/>
    </row>
    <row r="123" spans="2:12" s="1" customFormat="1" ht="16.5" customHeight="1">
      <c r="B123" s="32"/>
      <c r="E123" s="261" t="s">
        <v>131</v>
      </c>
      <c r="F123" s="260"/>
      <c r="G123" s="260"/>
      <c r="H123" s="260"/>
      <c r="L123" s="32"/>
    </row>
    <row r="124" spans="2:12" s="1" customFormat="1" ht="12" customHeight="1">
      <c r="B124" s="32"/>
      <c r="C124" s="27" t="s">
        <v>132</v>
      </c>
      <c r="L124" s="32"/>
    </row>
    <row r="125" spans="2:12" s="1" customFormat="1" ht="16.5" customHeight="1">
      <c r="B125" s="32"/>
      <c r="E125" s="222" t="str">
        <f>E11</f>
        <v>01-1 - Stav. úpravy soc. zařízení 1.PP-3.NP</v>
      </c>
      <c r="F125" s="260"/>
      <c r="G125" s="260"/>
      <c r="H125" s="260"/>
      <c r="L125" s="32"/>
    </row>
    <row r="126" spans="2:12" s="1" customFormat="1" ht="6.95" customHeight="1">
      <c r="B126" s="32"/>
      <c r="L126" s="32"/>
    </row>
    <row r="127" spans="2:12" s="1" customFormat="1" ht="12" customHeight="1">
      <c r="B127" s="32"/>
      <c r="C127" s="27" t="s">
        <v>19</v>
      </c>
      <c r="F127" s="25" t="str">
        <f>F14</f>
        <v>Opava</v>
      </c>
      <c r="I127" s="27" t="s">
        <v>21</v>
      </c>
      <c r="J127" s="52" t="str">
        <f>IF(J14="","",J14)</f>
        <v>Vyplň údaj</v>
      </c>
      <c r="L127" s="32"/>
    </row>
    <row r="128" spans="2:12" s="1" customFormat="1" ht="6.95" customHeight="1">
      <c r="B128" s="32"/>
      <c r="L128" s="32"/>
    </row>
    <row r="129" spans="2:12" s="1" customFormat="1" ht="15.2" customHeight="1">
      <c r="B129" s="32"/>
      <c r="C129" s="27" t="s">
        <v>23</v>
      </c>
      <c r="F129" s="25" t="str">
        <f>E17</f>
        <v>Slezská univerzita v Opavě</v>
      </c>
      <c r="I129" s="27" t="s">
        <v>32</v>
      </c>
      <c r="J129" s="30" t="str">
        <f>E23</f>
        <v xml:space="preserve">ing. Václav Č e c h </v>
      </c>
      <c r="L129" s="32"/>
    </row>
    <row r="130" spans="2:12" s="1" customFormat="1" ht="15.2" customHeight="1">
      <c r="B130" s="32"/>
      <c r="C130" s="27" t="s">
        <v>29</v>
      </c>
      <c r="F130" s="25" t="str">
        <f>IF(E20="","",E20)</f>
        <v>Vyplň údaj</v>
      </c>
      <c r="I130" s="27" t="s">
        <v>35</v>
      </c>
      <c r="J130" s="30" t="str">
        <f>E26</f>
        <v>Sandtner Vladimír</v>
      </c>
      <c r="L130" s="32"/>
    </row>
    <row r="131" spans="2:12" s="1" customFormat="1" ht="10.35" customHeight="1">
      <c r="B131" s="32"/>
      <c r="L131" s="32"/>
    </row>
    <row r="132" spans="2:20" s="10" customFormat="1" ht="29.25" customHeight="1">
      <c r="B132" s="116"/>
      <c r="C132" s="117" t="s">
        <v>153</v>
      </c>
      <c r="D132" s="118" t="s">
        <v>64</v>
      </c>
      <c r="E132" s="118" t="s">
        <v>60</v>
      </c>
      <c r="F132" s="118" t="s">
        <v>61</v>
      </c>
      <c r="G132" s="118" t="s">
        <v>154</v>
      </c>
      <c r="H132" s="118" t="s">
        <v>155</v>
      </c>
      <c r="I132" s="118" t="s">
        <v>156</v>
      </c>
      <c r="J132" s="118" t="s">
        <v>136</v>
      </c>
      <c r="K132" s="119" t="s">
        <v>157</v>
      </c>
      <c r="L132" s="116"/>
      <c r="M132" s="58" t="s">
        <v>1</v>
      </c>
      <c r="N132" s="59" t="s">
        <v>43</v>
      </c>
      <c r="O132" s="59" t="s">
        <v>158</v>
      </c>
      <c r="P132" s="59" t="s">
        <v>159</v>
      </c>
      <c r="Q132" s="59" t="s">
        <v>160</v>
      </c>
      <c r="R132" s="59" t="s">
        <v>161</v>
      </c>
      <c r="S132" s="59" t="s">
        <v>162</v>
      </c>
      <c r="T132" s="60" t="s">
        <v>163</v>
      </c>
    </row>
    <row r="133" spans="2:63" s="1" customFormat="1" ht="22.9" customHeight="1">
      <c r="B133" s="32"/>
      <c r="C133" s="63" t="s">
        <v>164</v>
      </c>
      <c r="J133" s="120">
        <f>BK133</f>
        <v>0</v>
      </c>
      <c r="L133" s="32"/>
      <c r="M133" s="61"/>
      <c r="N133" s="53"/>
      <c r="O133" s="53"/>
      <c r="P133" s="121">
        <f>P134+P380</f>
        <v>0</v>
      </c>
      <c r="Q133" s="53"/>
      <c r="R133" s="121">
        <f>R134+R380</f>
        <v>116.88026122999997</v>
      </c>
      <c r="S133" s="53"/>
      <c r="T133" s="122">
        <f>T134+T380</f>
        <v>192.17670700000002</v>
      </c>
      <c r="AT133" s="17" t="s">
        <v>78</v>
      </c>
      <c r="AU133" s="17" t="s">
        <v>138</v>
      </c>
      <c r="BK133" s="123">
        <f>BK134+BK380</f>
        <v>0</v>
      </c>
    </row>
    <row r="134" spans="2:63" s="11" customFormat="1" ht="25.9" customHeight="1">
      <c r="B134" s="124"/>
      <c r="D134" s="125" t="s">
        <v>78</v>
      </c>
      <c r="E134" s="126" t="s">
        <v>165</v>
      </c>
      <c r="F134" s="126" t="s">
        <v>166</v>
      </c>
      <c r="I134" s="127"/>
      <c r="J134" s="128">
        <f>BK134</f>
        <v>0</v>
      </c>
      <c r="L134" s="124"/>
      <c r="M134" s="129"/>
      <c r="P134" s="130">
        <f>P135+P139+P189+P252+P260</f>
        <v>0</v>
      </c>
      <c r="R134" s="130">
        <f>R135+R139+R189+R252+R260</f>
        <v>93.37194662999998</v>
      </c>
      <c r="T134" s="131">
        <f>T135+T139+T189+T252+T260</f>
        <v>192.16750000000002</v>
      </c>
      <c r="AR134" s="125" t="s">
        <v>22</v>
      </c>
      <c r="AT134" s="132" t="s">
        <v>78</v>
      </c>
      <c r="AU134" s="132" t="s">
        <v>79</v>
      </c>
      <c r="AY134" s="125" t="s">
        <v>167</v>
      </c>
      <c r="BK134" s="133">
        <f>BK135+BK139+BK189+BK252+BK260</f>
        <v>0</v>
      </c>
    </row>
    <row r="135" spans="2:63" s="11" customFormat="1" ht="22.9" customHeight="1">
      <c r="B135" s="124"/>
      <c r="D135" s="125" t="s">
        <v>78</v>
      </c>
      <c r="E135" s="134" t="s">
        <v>22</v>
      </c>
      <c r="F135" s="134" t="s">
        <v>168</v>
      </c>
      <c r="I135" s="127"/>
      <c r="J135" s="135">
        <f>BK135</f>
        <v>0</v>
      </c>
      <c r="L135" s="124"/>
      <c r="M135" s="129"/>
      <c r="P135" s="130">
        <f>SUM(P136:P138)</f>
        <v>0</v>
      </c>
      <c r="R135" s="130">
        <f>SUM(R136:R138)</f>
        <v>0</v>
      </c>
      <c r="T135" s="131">
        <f>SUM(T136:T138)</f>
        <v>0</v>
      </c>
      <c r="AR135" s="125" t="s">
        <v>22</v>
      </c>
      <c r="AT135" s="132" t="s">
        <v>78</v>
      </c>
      <c r="AU135" s="132" t="s">
        <v>22</v>
      </c>
      <c r="AY135" s="125" t="s">
        <v>167</v>
      </c>
      <c r="BK135" s="133">
        <f>SUM(BK136:BK138)</f>
        <v>0</v>
      </c>
    </row>
    <row r="136" spans="2:65" s="1" customFormat="1" ht="24">
      <c r="B136" s="136"/>
      <c r="C136" s="137" t="s">
        <v>22</v>
      </c>
      <c r="D136" s="137" t="s">
        <v>169</v>
      </c>
      <c r="E136" s="138" t="s">
        <v>170</v>
      </c>
      <c r="F136" s="139" t="s">
        <v>171</v>
      </c>
      <c r="G136" s="140" t="s">
        <v>172</v>
      </c>
      <c r="H136" s="141">
        <v>10</v>
      </c>
      <c r="I136" s="142"/>
      <c r="J136" s="143">
        <f>ROUND(I136*H136,1)</f>
        <v>0</v>
      </c>
      <c r="K136" s="139" t="s">
        <v>173</v>
      </c>
      <c r="L136" s="32"/>
      <c r="M136" s="144" t="s">
        <v>1</v>
      </c>
      <c r="N136" s="145" t="s">
        <v>44</v>
      </c>
      <c r="P136" s="146">
        <f>O136*H136</f>
        <v>0</v>
      </c>
      <c r="Q136" s="146">
        <v>0</v>
      </c>
      <c r="R136" s="146">
        <f>Q136*H136</f>
        <v>0</v>
      </c>
      <c r="S136" s="146">
        <v>0</v>
      </c>
      <c r="T136" s="147">
        <f>S136*H136</f>
        <v>0</v>
      </c>
      <c r="AR136" s="148" t="s">
        <v>174</v>
      </c>
      <c r="AT136" s="148" t="s">
        <v>169</v>
      </c>
      <c r="AU136" s="148" t="s">
        <v>87</v>
      </c>
      <c r="AY136" s="17" t="s">
        <v>167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17" t="s">
        <v>22</v>
      </c>
      <c r="BK136" s="149">
        <f>ROUND(I136*H136,1)</f>
        <v>0</v>
      </c>
      <c r="BL136" s="17" t="s">
        <v>174</v>
      </c>
      <c r="BM136" s="148" t="s">
        <v>175</v>
      </c>
    </row>
    <row r="137" spans="2:51" s="12" customFormat="1" ht="12">
      <c r="B137" s="150"/>
      <c r="D137" s="151" t="s">
        <v>176</v>
      </c>
      <c r="E137" s="152" t="s">
        <v>1</v>
      </c>
      <c r="F137" s="153" t="s">
        <v>177</v>
      </c>
      <c r="H137" s="154">
        <v>10</v>
      </c>
      <c r="I137" s="155"/>
      <c r="L137" s="150"/>
      <c r="M137" s="156"/>
      <c r="T137" s="157"/>
      <c r="AT137" s="152" t="s">
        <v>176</v>
      </c>
      <c r="AU137" s="152" t="s">
        <v>87</v>
      </c>
      <c r="AV137" s="12" t="s">
        <v>87</v>
      </c>
      <c r="AW137" s="12" t="s">
        <v>31</v>
      </c>
      <c r="AX137" s="12" t="s">
        <v>22</v>
      </c>
      <c r="AY137" s="152" t="s">
        <v>167</v>
      </c>
    </row>
    <row r="138" spans="2:65" s="1" customFormat="1" ht="24">
      <c r="B138" s="136"/>
      <c r="C138" s="137" t="s">
        <v>87</v>
      </c>
      <c r="D138" s="137" t="s">
        <v>169</v>
      </c>
      <c r="E138" s="138" t="s">
        <v>178</v>
      </c>
      <c r="F138" s="139" t="s">
        <v>179</v>
      </c>
      <c r="G138" s="140" t="s">
        <v>172</v>
      </c>
      <c r="H138" s="141">
        <v>10</v>
      </c>
      <c r="I138" s="142"/>
      <c r="J138" s="143">
        <f>ROUND(I138*H138,1)</f>
        <v>0</v>
      </c>
      <c r="K138" s="139" t="s">
        <v>173</v>
      </c>
      <c r="L138" s="32"/>
      <c r="M138" s="144" t="s">
        <v>1</v>
      </c>
      <c r="N138" s="145" t="s">
        <v>44</v>
      </c>
      <c r="P138" s="146">
        <f>O138*H138</f>
        <v>0</v>
      </c>
      <c r="Q138" s="146">
        <v>0</v>
      </c>
      <c r="R138" s="146">
        <f>Q138*H138</f>
        <v>0</v>
      </c>
      <c r="S138" s="146">
        <v>0</v>
      </c>
      <c r="T138" s="147">
        <f>S138*H138</f>
        <v>0</v>
      </c>
      <c r="AR138" s="148" t="s">
        <v>174</v>
      </c>
      <c r="AT138" s="148" t="s">
        <v>169</v>
      </c>
      <c r="AU138" s="148" t="s">
        <v>87</v>
      </c>
      <c r="AY138" s="17" t="s">
        <v>167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7" t="s">
        <v>22</v>
      </c>
      <c r="BK138" s="149">
        <f>ROUND(I138*H138,1)</f>
        <v>0</v>
      </c>
      <c r="BL138" s="17" t="s">
        <v>174</v>
      </c>
      <c r="BM138" s="148" t="s">
        <v>180</v>
      </c>
    </row>
    <row r="139" spans="2:63" s="11" customFormat="1" ht="22.9" customHeight="1">
      <c r="B139" s="124"/>
      <c r="D139" s="125" t="s">
        <v>78</v>
      </c>
      <c r="E139" s="134" t="s">
        <v>181</v>
      </c>
      <c r="F139" s="134" t="s">
        <v>182</v>
      </c>
      <c r="I139" s="127"/>
      <c r="J139" s="135">
        <f>BK139</f>
        <v>0</v>
      </c>
      <c r="L139" s="124"/>
      <c r="M139" s="129"/>
      <c r="P139" s="130">
        <f>SUM(P140:P188)</f>
        <v>0</v>
      </c>
      <c r="R139" s="130">
        <f>SUM(R140:R188)</f>
        <v>16.502943000000005</v>
      </c>
      <c r="T139" s="131">
        <f>SUM(T140:T188)</f>
        <v>0</v>
      </c>
      <c r="AR139" s="125" t="s">
        <v>22</v>
      </c>
      <c r="AT139" s="132" t="s">
        <v>78</v>
      </c>
      <c r="AU139" s="132" t="s">
        <v>22</v>
      </c>
      <c r="AY139" s="125" t="s">
        <v>167</v>
      </c>
      <c r="BK139" s="133">
        <f>SUM(BK140:BK188)</f>
        <v>0</v>
      </c>
    </row>
    <row r="140" spans="2:65" s="1" customFormat="1" ht="24">
      <c r="B140" s="136"/>
      <c r="C140" s="137" t="s">
        <v>181</v>
      </c>
      <c r="D140" s="137" t="s">
        <v>169</v>
      </c>
      <c r="E140" s="138" t="s">
        <v>183</v>
      </c>
      <c r="F140" s="139" t="s">
        <v>184</v>
      </c>
      <c r="G140" s="140" t="s">
        <v>185</v>
      </c>
      <c r="H140" s="141">
        <v>13.8</v>
      </c>
      <c r="I140" s="142"/>
      <c r="J140" s="143">
        <f>ROUND(I140*H140,1)</f>
        <v>0</v>
      </c>
      <c r="K140" s="139" t="s">
        <v>173</v>
      </c>
      <c r="L140" s="32"/>
      <c r="M140" s="144" t="s">
        <v>1</v>
      </c>
      <c r="N140" s="145" t="s">
        <v>44</v>
      </c>
      <c r="P140" s="146">
        <f>O140*H140</f>
        <v>0</v>
      </c>
      <c r="Q140" s="146">
        <v>0.05897</v>
      </c>
      <c r="R140" s="146">
        <f>Q140*H140</f>
        <v>0.813786</v>
      </c>
      <c r="S140" s="146">
        <v>0</v>
      </c>
      <c r="T140" s="147">
        <f>S140*H140</f>
        <v>0</v>
      </c>
      <c r="AR140" s="148" t="s">
        <v>174</v>
      </c>
      <c r="AT140" s="148" t="s">
        <v>169</v>
      </c>
      <c r="AU140" s="148" t="s">
        <v>87</v>
      </c>
      <c r="AY140" s="17" t="s">
        <v>167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7" t="s">
        <v>22</v>
      </c>
      <c r="BK140" s="149">
        <f>ROUND(I140*H140,1)</f>
        <v>0</v>
      </c>
      <c r="BL140" s="17" t="s">
        <v>174</v>
      </c>
      <c r="BM140" s="148" t="s">
        <v>186</v>
      </c>
    </row>
    <row r="141" spans="2:51" s="12" customFormat="1" ht="22.5">
      <c r="B141" s="150"/>
      <c r="D141" s="151" t="s">
        <v>176</v>
      </c>
      <c r="E141" s="152" t="s">
        <v>1</v>
      </c>
      <c r="F141" s="153" t="s">
        <v>187</v>
      </c>
      <c r="H141" s="154">
        <v>7.215</v>
      </c>
      <c r="I141" s="155"/>
      <c r="L141" s="150"/>
      <c r="M141" s="156"/>
      <c r="T141" s="157"/>
      <c r="AT141" s="152" t="s">
        <v>176</v>
      </c>
      <c r="AU141" s="152" t="s">
        <v>87</v>
      </c>
      <c r="AV141" s="12" t="s">
        <v>87</v>
      </c>
      <c r="AW141" s="12" t="s">
        <v>31</v>
      </c>
      <c r="AX141" s="12" t="s">
        <v>79</v>
      </c>
      <c r="AY141" s="152" t="s">
        <v>167</v>
      </c>
    </row>
    <row r="142" spans="2:51" s="12" customFormat="1" ht="22.5">
      <c r="B142" s="150"/>
      <c r="D142" s="151" t="s">
        <v>176</v>
      </c>
      <c r="E142" s="152" t="s">
        <v>1</v>
      </c>
      <c r="F142" s="153" t="s">
        <v>188</v>
      </c>
      <c r="H142" s="154">
        <v>6.585</v>
      </c>
      <c r="I142" s="155"/>
      <c r="L142" s="150"/>
      <c r="M142" s="156"/>
      <c r="T142" s="157"/>
      <c r="AT142" s="152" t="s">
        <v>176</v>
      </c>
      <c r="AU142" s="152" t="s">
        <v>87</v>
      </c>
      <c r="AV142" s="12" t="s">
        <v>87</v>
      </c>
      <c r="AW142" s="12" t="s">
        <v>31</v>
      </c>
      <c r="AX142" s="12" t="s">
        <v>79</v>
      </c>
      <c r="AY142" s="152" t="s">
        <v>167</v>
      </c>
    </row>
    <row r="143" spans="2:51" s="13" customFormat="1" ht="12">
      <c r="B143" s="158"/>
      <c r="D143" s="151" t="s">
        <v>176</v>
      </c>
      <c r="E143" s="159" t="s">
        <v>1</v>
      </c>
      <c r="F143" s="160" t="s">
        <v>189</v>
      </c>
      <c r="H143" s="161">
        <v>13.8</v>
      </c>
      <c r="I143" s="162"/>
      <c r="L143" s="158"/>
      <c r="M143" s="163"/>
      <c r="T143" s="164"/>
      <c r="AT143" s="159" t="s">
        <v>176</v>
      </c>
      <c r="AU143" s="159" t="s">
        <v>87</v>
      </c>
      <c r="AV143" s="13" t="s">
        <v>174</v>
      </c>
      <c r="AW143" s="13" t="s">
        <v>31</v>
      </c>
      <c r="AX143" s="13" t="s">
        <v>22</v>
      </c>
      <c r="AY143" s="159" t="s">
        <v>167</v>
      </c>
    </row>
    <row r="144" spans="2:65" s="1" customFormat="1" ht="24">
      <c r="B144" s="136"/>
      <c r="C144" s="137" t="s">
        <v>174</v>
      </c>
      <c r="D144" s="137" t="s">
        <v>169</v>
      </c>
      <c r="E144" s="138" t="s">
        <v>190</v>
      </c>
      <c r="F144" s="139" t="s">
        <v>191</v>
      </c>
      <c r="G144" s="140" t="s">
        <v>185</v>
      </c>
      <c r="H144" s="141">
        <v>90</v>
      </c>
      <c r="I144" s="142"/>
      <c r="J144" s="143">
        <f>ROUND(I144*H144,1)</f>
        <v>0</v>
      </c>
      <c r="K144" s="139" t="s">
        <v>173</v>
      </c>
      <c r="L144" s="32"/>
      <c r="M144" s="144" t="s">
        <v>1</v>
      </c>
      <c r="N144" s="145" t="s">
        <v>44</v>
      </c>
      <c r="P144" s="146">
        <f>O144*H144</f>
        <v>0</v>
      </c>
      <c r="Q144" s="146">
        <v>0.07571</v>
      </c>
      <c r="R144" s="146">
        <f>Q144*H144</f>
        <v>6.8139</v>
      </c>
      <c r="S144" s="146">
        <v>0</v>
      </c>
      <c r="T144" s="147">
        <f>S144*H144</f>
        <v>0</v>
      </c>
      <c r="AR144" s="148" t="s">
        <v>174</v>
      </c>
      <c r="AT144" s="148" t="s">
        <v>169</v>
      </c>
      <c r="AU144" s="148" t="s">
        <v>87</v>
      </c>
      <c r="AY144" s="17" t="s">
        <v>167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7" t="s">
        <v>22</v>
      </c>
      <c r="BK144" s="149">
        <f>ROUND(I144*H144,1)</f>
        <v>0</v>
      </c>
      <c r="BL144" s="17" t="s">
        <v>174</v>
      </c>
      <c r="BM144" s="148" t="s">
        <v>192</v>
      </c>
    </row>
    <row r="145" spans="2:51" s="12" customFormat="1" ht="12">
      <c r="B145" s="150"/>
      <c r="D145" s="151" t="s">
        <v>176</v>
      </c>
      <c r="E145" s="152" t="s">
        <v>1</v>
      </c>
      <c r="F145" s="153" t="s">
        <v>193</v>
      </c>
      <c r="H145" s="154">
        <v>3.927</v>
      </c>
      <c r="I145" s="155"/>
      <c r="L145" s="150"/>
      <c r="M145" s="156"/>
      <c r="T145" s="157"/>
      <c r="AT145" s="152" t="s">
        <v>176</v>
      </c>
      <c r="AU145" s="152" t="s">
        <v>87</v>
      </c>
      <c r="AV145" s="12" t="s">
        <v>87</v>
      </c>
      <c r="AW145" s="12" t="s">
        <v>31</v>
      </c>
      <c r="AX145" s="12" t="s">
        <v>79</v>
      </c>
      <c r="AY145" s="152" t="s">
        <v>167</v>
      </c>
    </row>
    <row r="146" spans="2:51" s="12" customFormat="1" ht="12">
      <c r="B146" s="150"/>
      <c r="D146" s="151" t="s">
        <v>176</v>
      </c>
      <c r="E146" s="152" t="s">
        <v>1</v>
      </c>
      <c r="F146" s="153" t="s">
        <v>194</v>
      </c>
      <c r="H146" s="154">
        <v>47.069</v>
      </c>
      <c r="I146" s="155"/>
      <c r="L146" s="150"/>
      <c r="M146" s="156"/>
      <c r="T146" s="157"/>
      <c r="AT146" s="152" t="s">
        <v>176</v>
      </c>
      <c r="AU146" s="152" t="s">
        <v>87</v>
      </c>
      <c r="AV146" s="12" t="s">
        <v>87</v>
      </c>
      <c r="AW146" s="12" t="s">
        <v>31</v>
      </c>
      <c r="AX146" s="12" t="s">
        <v>79</v>
      </c>
      <c r="AY146" s="152" t="s">
        <v>167</v>
      </c>
    </row>
    <row r="147" spans="2:51" s="12" customFormat="1" ht="12">
      <c r="B147" s="150"/>
      <c r="D147" s="151" t="s">
        <v>176</v>
      </c>
      <c r="E147" s="152" t="s">
        <v>1</v>
      </c>
      <c r="F147" s="153" t="s">
        <v>195</v>
      </c>
      <c r="H147" s="154">
        <v>14.547</v>
      </c>
      <c r="I147" s="155"/>
      <c r="L147" s="150"/>
      <c r="M147" s="156"/>
      <c r="T147" s="157"/>
      <c r="AT147" s="152" t="s">
        <v>176</v>
      </c>
      <c r="AU147" s="152" t="s">
        <v>87</v>
      </c>
      <c r="AV147" s="12" t="s">
        <v>87</v>
      </c>
      <c r="AW147" s="12" t="s">
        <v>31</v>
      </c>
      <c r="AX147" s="12" t="s">
        <v>79</v>
      </c>
      <c r="AY147" s="152" t="s">
        <v>167</v>
      </c>
    </row>
    <row r="148" spans="2:51" s="12" customFormat="1" ht="12">
      <c r="B148" s="150"/>
      <c r="D148" s="151" t="s">
        <v>176</v>
      </c>
      <c r="E148" s="152" t="s">
        <v>1</v>
      </c>
      <c r="F148" s="153" t="s">
        <v>196</v>
      </c>
      <c r="H148" s="154">
        <v>16.788</v>
      </c>
      <c r="I148" s="155"/>
      <c r="L148" s="150"/>
      <c r="M148" s="156"/>
      <c r="T148" s="157"/>
      <c r="AT148" s="152" t="s">
        <v>176</v>
      </c>
      <c r="AU148" s="152" t="s">
        <v>87</v>
      </c>
      <c r="AV148" s="12" t="s">
        <v>87</v>
      </c>
      <c r="AW148" s="12" t="s">
        <v>31</v>
      </c>
      <c r="AX148" s="12" t="s">
        <v>79</v>
      </c>
      <c r="AY148" s="152" t="s">
        <v>167</v>
      </c>
    </row>
    <row r="149" spans="2:51" s="12" customFormat="1" ht="12">
      <c r="B149" s="150"/>
      <c r="D149" s="151" t="s">
        <v>176</v>
      </c>
      <c r="E149" s="152" t="s">
        <v>1</v>
      </c>
      <c r="F149" s="153" t="s">
        <v>197</v>
      </c>
      <c r="H149" s="154">
        <v>7.669</v>
      </c>
      <c r="I149" s="155"/>
      <c r="L149" s="150"/>
      <c r="M149" s="156"/>
      <c r="T149" s="157"/>
      <c r="AT149" s="152" t="s">
        <v>176</v>
      </c>
      <c r="AU149" s="152" t="s">
        <v>87</v>
      </c>
      <c r="AV149" s="12" t="s">
        <v>87</v>
      </c>
      <c r="AW149" s="12" t="s">
        <v>31</v>
      </c>
      <c r="AX149" s="12" t="s">
        <v>79</v>
      </c>
      <c r="AY149" s="152" t="s">
        <v>167</v>
      </c>
    </row>
    <row r="150" spans="2:51" s="13" customFormat="1" ht="12">
      <c r="B150" s="158"/>
      <c r="D150" s="151" t="s">
        <v>176</v>
      </c>
      <c r="E150" s="159" t="s">
        <v>1</v>
      </c>
      <c r="F150" s="160" t="s">
        <v>189</v>
      </c>
      <c r="H150" s="161">
        <v>90</v>
      </c>
      <c r="I150" s="162"/>
      <c r="L150" s="158"/>
      <c r="M150" s="163"/>
      <c r="T150" s="164"/>
      <c r="AT150" s="159" t="s">
        <v>176</v>
      </c>
      <c r="AU150" s="159" t="s">
        <v>87</v>
      </c>
      <c r="AV150" s="13" t="s">
        <v>174</v>
      </c>
      <c r="AW150" s="13" t="s">
        <v>31</v>
      </c>
      <c r="AX150" s="13" t="s">
        <v>22</v>
      </c>
      <c r="AY150" s="159" t="s">
        <v>167</v>
      </c>
    </row>
    <row r="151" spans="2:65" s="1" customFormat="1" ht="33" customHeight="1">
      <c r="B151" s="136"/>
      <c r="C151" s="137" t="s">
        <v>198</v>
      </c>
      <c r="D151" s="137" t="s">
        <v>169</v>
      </c>
      <c r="E151" s="138" t="s">
        <v>199</v>
      </c>
      <c r="F151" s="139" t="s">
        <v>200</v>
      </c>
      <c r="G151" s="140" t="s">
        <v>201</v>
      </c>
      <c r="H151" s="141">
        <v>4</v>
      </c>
      <c r="I151" s="142"/>
      <c r="J151" s="143">
        <f>ROUND(I151*H151,1)</f>
        <v>0</v>
      </c>
      <c r="K151" s="139" t="s">
        <v>173</v>
      </c>
      <c r="L151" s="32"/>
      <c r="M151" s="144" t="s">
        <v>1</v>
      </c>
      <c r="N151" s="145" t="s">
        <v>44</v>
      </c>
      <c r="P151" s="146">
        <f>O151*H151</f>
        <v>0</v>
      </c>
      <c r="Q151" s="146">
        <v>0.02228</v>
      </c>
      <c r="R151" s="146">
        <f>Q151*H151</f>
        <v>0.08912</v>
      </c>
      <c r="S151" s="146">
        <v>0</v>
      </c>
      <c r="T151" s="147">
        <f>S151*H151</f>
        <v>0</v>
      </c>
      <c r="AR151" s="148" t="s">
        <v>174</v>
      </c>
      <c r="AT151" s="148" t="s">
        <v>169</v>
      </c>
      <c r="AU151" s="148" t="s">
        <v>87</v>
      </c>
      <c r="AY151" s="17" t="s">
        <v>167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22</v>
      </c>
      <c r="BK151" s="149">
        <f>ROUND(I151*H151,1)</f>
        <v>0</v>
      </c>
      <c r="BL151" s="17" t="s">
        <v>174</v>
      </c>
      <c r="BM151" s="148" t="s">
        <v>202</v>
      </c>
    </row>
    <row r="152" spans="2:65" s="1" customFormat="1" ht="33" customHeight="1">
      <c r="B152" s="136"/>
      <c r="C152" s="137" t="s">
        <v>203</v>
      </c>
      <c r="D152" s="137" t="s">
        <v>169</v>
      </c>
      <c r="E152" s="138" t="s">
        <v>204</v>
      </c>
      <c r="F152" s="139" t="s">
        <v>205</v>
      </c>
      <c r="G152" s="140" t="s">
        <v>201</v>
      </c>
      <c r="H152" s="141">
        <v>1</v>
      </c>
      <c r="I152" s="142"/>
      <c r="J152" s="143">
        <f>ROUND(I152*H152,1)</f>
        <v>0</v>
      </c>
      <c r="K152" s="139" t="s">
        <v>173</v>
      </c>
      <c r="L152" s="32"/>
      <c r="M152" s="144" t="s">
        <v>1</v>
      </c>
      <c r="N152" s="145" t="s">
        <v>44</v>
      </c>
      <c r="P152" s="146">
        <f>O152*H152</f>
        <v>0</v>
      </c>
      <c r="Q152" s="146">
        <v>0.03563</v>
      </c>
      <c r="R152" s="146">
        <f>Q152*H152</f>
        <v>0.03563</v>
      </c>
      <c r="S152" s="146">
        <v>0</v>
      </c>
      <c r="T152" s="147">
        <f>S152*H152</f>
        <v>0</v>
      </c>
      <c r="AR152" s="148" t="s">
        <v>174</v>
      </c>
      <c r="AT152" s="148" t="s">
        <v>169</v>
      </c>
      <c r="AU152" s="148" t="s">
        <v>87</v>
      </c>
      <c r="AY152" s="17" t="s">
        <v>167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7" t="s">
        <v>22</v>
      </c>
      <c r="BK152" s="149">
        <f>ROUND(I152*H152,1)</f>
        <v>0</v>
      </c>
      <c r="BL152" s="17" t="s">
        <v>174</v>
      </c>
      <c r="BM152" s="148" t="s">
        <v>206</v>
      </c>
    </row>
    <row r="153" spans="2:65" s="1" customFormat="1" ht="24">
      <c r="B153" s="136"/>
      <c r="C153" s="137" t="s">
        <v>207</v>
      </c>
      <c r="D153" s="137" t="s">
        <v>169</v>
      </c>
      <c r="E153" s="138" t="s">
        <v>208</v>
      </c>
      <c r="F153" s="139" t="s">
        <v>209</v>
      </c>
      <c r="G153" s="140" t="s">
        <v>185</v>
      </c>
      <c r="H153" s="141">
        <v>1.9</v>
      </c>
      <c r="I153" s="142"/>
      <c r="J153" s="143">
        <f>ROUND(I153*H153,1)</f>
        <v>0</v>
      </c>
      <c r="K153" s="139" t="s">
        <v>173</v>
      </c>
      <c r="L153" s="32"/>
      <c r="M153" s="144" t="s">
        <v>1</v>
      </c>
      <c r="N153" s="145" t="s">
        <v>44</v>
      </c>
      <c r="P153" s="146">
        <f>O153*H153</f>
        <v>0</v>
      </c>
      <c r="Q153" s="146">
        <v>0.07921</v>
      </c>
      <c r="R153" s="146">
        <f>Q153*H153</f>
        <v>0.150499</v>
      </c>
      <c r="S153" s="146">
        <v>0</v>
      </c>
      <c r="T153" s="147">
        <f>S153*H153</f>
        <v>0</v>
      </c>
      <c r="AR153" s="148" t="s">
        <v>174</v>
      </c>
      <c r="AT153" s="148" t="s">
        <v>169</v>
      </c>
      <c r="AU153" s="148" t="s">
        <v>87</v>
      </c>
      <c r="AY153" s="17" t="s">
        <v>167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17" t="s">
        <v>22</v>
      </c>
      <c r="BK153" s="149">
        <f>ROUND(I153*H153,1)</f>
        <v>0</v>
      </c>
      <c r="BL153" s="17" t="s">
        <v>174</v>
      </c>
      <c r="BM153" s="148" t="s">
        <v>210</v>
      </c>
    </row>
    <row r="154" spans="2:51" s="12" customFormat="1" ht="12">
      <c r="B154" s="150"/>
      <c r="D154" s="151" t="s">
        <v>176</v>
      </c>
      <c r="E154" s="152" t="s">
        <v>1</v>
      </c>
      <c r="F154" s="153" t="s">
        <v>211</v>
      </c>
      <c r="H154" s="154">
        <v>1.9</v>
      </c>
      <c r="I154" s="155"/>
      <c r="L154" s="150"/>
      <c r="M154" s="156"/>
      <c r="T154" s="157"/>
      <c r="AT154" s="152" t="s">
        <v>176</v>
      </c>
      <c r="AU154" s="152" t="s">
        <v>87</v>
      </c>
      <c r="AV154" s="12" t="s">
        <v>87</v>
      </c>
      <c r="AW154" s="12" t="s">
        <v>31</v>
      </c>
      <c r="AX154" s="12" t="s">
        <v>22</v>
      </c>
      <c r="AY154" s="152" t="s">
        <v>167</v>
      </c>
    </row>
    <row r="155" spans="2:65" s="1" customFormat="1" ht="24">
      <c r="B155" s="136"/>
      <c r="C155" s="137" t="s">
        <v>212</v>
      </c>
      <c r="D155" s="137" t="s">
        <v>169</v>
      </c>
      <c r="E155" s="138" t="s">
        <v>213</v>
      </c>
      <c r="F155" s="139" t="s">
        <v>214</v>
      </c>
      <c r="G155" s="140" t="s">
        <v>172</v>
      </c>
      <c r="H155" s="141">
        <v>1.4</v>
      </c>
      <c r="I155" s="142"/>
      <c r="J155" s="143">
        <f>ROUND(I155*H155,1)</f>
        <v>0</v>
      </c>
      <c r="K155" s="139" t="s">
        <v>173</v>
      </c>
      <c r="L155" s="32"/>
      <c r="M155" s="144" t="s">
        <v>1</v>
      </c>
      <c r="N155" s="145" t="s">
        <v>44</v>
      </c>
      <c r="P155" s="146">
        <f>O155*H155</f>
        <v>0</v>
      </c>
      <c r="Q155" s="146">
        <v>1.8775</v>
      </c>
      <c r="R155" s="146">
        <f>Q155*H155</f>
        <v>2.6285</v>
      </c>
      <c r="S155" s="146">
        <v>0</v>
      </c>
      <c r="T155" s="147">
        <f>S155*H155</f>
        <v>0</v>
      </c>
      <c r="AR155" s="148" t="s">
        <v>174</v>
      </c>
      <c r="AT155" s="148" t="s">
        <v>169</v>
      </c>
      <c r="AU155" s="148" t="s">
        <v>87</v>
      </c>
      <c r="AY155" s="17" t="s">
        <v>167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22</v>
      </c>
      <c r="BK155" s="149">
        <f>ROUND(I155*H155,1)</f>
        <v>0</v>
      </c>
      <c r="BL155" s="17" t="s">
        <v>174</v>
      </c>
      <c r="BM155" s="148" t="s">
        <v>215</v>
      </c>
    </row>
    <row r="156" spans="2:51" s="12" customFormat="1" ht="12">
      <c r="B156" s="150"/>
      <c r="D156" s="151" t="s">
        <v>176</v>
      </c>
      <c r="E156" s="152" t="s">
        <v>1</v>
      </c>
      <c r="F156" s="153" t="s">
        <v>216</v>
      </c>
      <c r="H156" s="154">
        <v>1.4</v>
      </c>
      <c r="I156" s="155"/>
      <c r="L156" s="150"/>
      <c r="M156" s="156"/>
      <c r="T156" s="157"/>
      <c r="AT156" s="152" t="s">
        <v>176</v>
      </c>
      <c r="AU156" s="152" t="s">
        <v>87</v>
      </c>
      <c r="AV156" s="12" t="s">
        <v>87</v>
      </c>
      <c r="AW156" s="12" t="s">
        <v>31</v>
      </c>
      <c r="AX156" s="12" t="s">
        <v>22</v>
      </c>
      <c r="AY156" s="152" t="s">
        <v>167</v>
      </c>
    </row>
    <row r="157" spans="2:65" s="1" customFormat="1" ht="24">
      <c r="B157" s="136"/>
      <c r="C157" s="137" t="s">
        <v>217</v>
      </c>
      <c r="D157" s="137" t="s">
        <v>169</v>
      </c>
      <c r="E157" s="138" t="s">
        <v>218</v>
      </c>
      <c r="F157" s="139" t="s">
        <v>219</v>
      </c>
      <c r="G157" s="140" t="s">
        <v>220</v>
      </c>
      <c r="H157" s="141">
        <v>115.2</v>
      </c>
      <c r="I157" s="142"/>
      <c r="J157" s="143">
        <f>ROUND(I157*H157,1)</f>
        <v>0</v>
      </c>
      <c r="K157" s="139" t="s">
        <v>173</v>
      </c>
      <c r="L157" s="32"/>
      <c r="M157" s="144" t="s">
        <v>1</v>
      </c>
      <c r="N157" s="145" t="s">
        <v>44</v>
      </c>
      <c r="P157" s="146">
        <f>O157*H157</f>
        <v>0</v>
      </c>
      <c r="Q157" s="146">
        <v>0.00013</v>
      </c>
      <c r="R157" s="146">
        <f>Q157*H157</f>
        <v>0.014976</v>
      </c>
      <c r="S157" s="146">
        <v>0</v>
      </c>
      <c r="T157" s="147">
        <f>S157*H157</f>
        <v>0</v>
      </c>
      <c r="AR157" s="148" t="s">
        <v>174</v>
      </c>
      <c r="AT157" s="148" t="s">
        <v>169</v>
      </c>
      <c r="AU157" s="148" t="s">
        <v>87</v>
      </c>
      <c r="AY157" s="17" t="s">
        <v>167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7" t="s">
        <v>22</v>
      </c>
      <c r="BK157" s="149">
        <f>ROUND(I157*H157,1)</f>
        <v>0</v>
      </c>
      <c r="BL157" s="17" t="s">
        <v>174</v>
      </c>
      <c r="BM157" s="148" t="s">
        <v>221</v>
      </c>
    </row>
    <row r="158" spans="2:51" s="12" customFormat="1" ht="12">
      <c r="B158" s="150"/>
      <c r="D158" s="151" t="s">
        <v>176</v>
      </c>
      <c r="E158" s="152" t="s">
        <v>1</v>
      </c>
      <c r="F158" s="153" t="s">
        <v>222</v>
      </c>
      <c r="H158" s="154">
        <v>35.4</v>
      </c>
      <c r="I158" s="155"/>
      <c r="L158" s="150"/>
      <c r="M158" s="156"/>
      <c r="T158" s="157"/>
      <c r="AT158" s="152" t="s">
        <v>176</v>
      </c>
      <c r="AU158" s="152" t="s">
        <v>87</v>
      </c>
      <c r="AV158" s="12" t="s">
        <v>87</v>
      </c>
      <c r="AW158" s="12" t="s">
        <v>31</v>
      </c>
      <c r="AX158" s="12" t="s">
        <v>79</v>
      </c>
      <c r="AY158" s="152" t="s">
        <v>167</v>
      </c>
    </row>
    <row r="159" spans="2:51" s="12" customFormat="1" ht="12">
      <c r="B159" s="150"/>
      <c r="D159" s="151" t="s">
        <v>176</v>
      </c>
      <c r="E159" s="152" t="s">
        <v>1</v>
      </c>
      <c r="F159" s="153" t="s">
        <v>223</v>
      </c>
      <c r="H159" s="154">
        <v>34.2</v>
      </c>
      <c r="I159" s="155"/>
      <c r="L159" s="150"/>
      <c r="M159" s="156"/>
      <c r="T159" s="157"/>
      <c r="AT159" s="152" t="s">
        <v>176</v>
      </c>
      <c r="AU159" s="152" t="s">
        <v>87</v>
      </c>
      <c r="AV159" s="12" t="s">
        <v>87</v>
      </c>
      <c r="AW159" s="12" t="s">
        <v>31</v>
      </c>
      <c r="AX159" s="12" t="s">
        <v>79</v>
      </c>
      <c r="AY159" s="152" t="s">
        <v>167</v>
      </c>
    </row>
    <row r="160" spans="2:51" s="12" customFormat="1" ht="12">
      <c r="B160" s="150"/>
      <c r="D160" s="151" t="s">
        <v>176</v>
      </c>
      <c r="E160" s="152" t="s">
        <v>1</v>
      </c>
      <c r="F160" s="153" t="s">
        <v>224</v>
      </c>
      <c r="H160" s="154">
        <v>45.6</v>
      </c>
      <c r="I160" s="155"/>
      <c r="L160" s="150"/>
      <c r="M160" s="156"/>
      <c r="T160" s="157"/>
      <c r="AT160" s="152" t="s">
        <v>176</v>
      </c>
      <c r="AU160" s="152" t="s">
        <v>87</v>
      </c>
      <c r="AV160" s="12" t="s">
        <v>87</v>
      </c>
      <c r="AW160" s="12" t="s">
        <v>31</v>
      </c>
      <c r="AX160" s="12" t="s">
        <v>79</v>
      </c>
      <c r="AY160" s="152" t="s">
        <v>167</v>
      </c>
    </row>
    <row r="161" spans="2:51" s="13" customFormat="1" ht="12">
      <c r="B161" s="158"/>
      <c r="D161" s="151" t="s">
        <v>176</v>
      </c>
      <c r="E161" s="159" t="s">
        <v>1</v>
      </c>
      <c r="F161" s="160" t="s">
        <v>189</v>
      </c>
      <c r="H161" s="161">
        <v>115.2</v>
      </c>
      <c r="I161" s="162"/>
      <c r="L161" s="158"/>
      <c r="M161" s="163"/>
      <c r="T161" s="164"/>
      <c r="AT161" s="159" t="s">
        <v>176</v>
      </c>
      <c r="AU161" s="159" t="s">
        <v>87</v>
      </c>
      <c r="AV161" s="13" t="s">
        <v>174</v>
      </c>
      <c r="AW161" s="13" t="s">
        <v>31</v>
      </c>
      <c r="AX161" s="13" t="s">
        <v>22</v>
      </c>
      <c r="AY161" s="159" t="s">
        <v>167</v>
      </c>
    </row>
    <row r="162" spans="2:65" s="1" customFormat="1" ht="24">
      <c r="B162" s="136"/>
      <c r="C162" s="137" t="s">
        <v>225</v>
      </c>
      <c r="D162" s="137" t="s">
        <v>169</v>
      </c>
      <c r="E162" s="138" t="s">
        <v>226</v>
      </c>
      <c r="F162" s="139" t="s">
        <v>227</v>
      </c>
      <c r="G162" s="140" t="s">
        <v>228</v>
      </c>
      <c r="H162" s="141">
        <v>1.358</v>
      </c>
      <c r="I162" s="142"/>
      <c r="J162" s="143">
        <f>ROUND(I162*H162,1)</f>
        <v>0</v>
      </c>
      <c r="K162" s="139" t="s">
        <v>173</v>
      </c>
      <c r="L162" s="32"/>
      <c r="M162" s="144" t="s">
        <v>1</v>
      </c>
      <c r="N162" s="145" t="s">
        <v>44</v>
      </c>
      <c r="P162" s="146">
        <f>O162*H162</f>
        <v>0</v>
      </c>
      <c r="Q162" s="146">
        <v>1.09</v>
      </c>
      <c r="R162" s="146">
        <f>Q162*H162</f>
        <v>1.4802200000000003</v>
      </c>
      <c r="S162" s="146">
        <v>0</v>
      </c>
      <c r="T162" s="147">
        <f>S162*H162</f>
        <v>0</v>
      </c>
      <c r="AR162" s="148" t="s">
        <v>174</v>
      </c>
      <c r="AT162" s="148" t="s">
        <v>169</v>
      </c>
      <c r="AU162" s="148" t="s">
        <v>87</v>
      </c>
      <c r="AY162" s="17" t="s">
        <v>167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7" t="s">
        <v>22</v>
      </c>
      <c r="BK162" s="149">
        <f>ROUND(I162*H162,1)</f>
        <v>0</v>
      </c>
      <c r="BL162" s="17" t="s">
        <v>174</v>
      </c>
      <c r="BM162" s="148" t="s">
        <v>229</v>
      </c>
    </row>
    <row r="163" spans="2:51" s="14" customFormat="1" ht="12">
      <c r="B163" s="165"/>
      <c r="D163" s="151" t="s">
        <v>176</v>
      </c>
      <c r="E163" s="166" t="s">
        <v>1</v>
      </c>
      <c r="F163" s="167" t="s">
        <v>230</v>
      </c>
      <c r="H163" s="166" t="s">
        <v>1</v>
      </c>
      <c r="I163" s="168"/>
      <c r="L163" s="165"/>
      <c r="M163" s="169"/>
      <c r="T163" s="170"/>
      <c r="AT163" s="166" t="s">
        <v>176</v>
      </c>
      <c r="AU163" s="166" t="s">
        <v>87</v>
      </c>
      <c r="AV163" s="14" t="s">
        <v>22</v>
      </c>
      <c r="AW163" s="14" t="s">
        <v>31</v>
      </c>
      <c r="AX163" s="14" t="s">
        <v>79</v>
      </c>
      <c r="AY163" s="166" t="s">
        <v>167</v>
      </c>
    </row>
    <row r="164" spans="2:51" s="12" customFormat="1" ht="12">
      <c r="B164" s="150"/>
      <c r="D164" s="151" t="s">
        <v>176</v>
      </c>
      <c r="E164" s="152" t="s">
        <v>1</v>
      </c>
      <c r="F164" s="153" t="s">
        <v>231</v>
      </c>
      <c r="H164" s="154">
        <v>0.442</v>
      </c>
      <c r="I164" s="155"/>
      <c r="L164" s="150"/>
      <c r="M164" s="156"/>
      <c r="T164" s="157"/>
      <c r="AT164" s="152" t="s">
        <v>176</v>
      </c>
      <c r="AU164" s="152" t="s">
        <v>87</v>
      </c>
      <c r="AV164" s="12" t="s">
        <v>87</v>
      </c>
      <c r="AW164" s="12" t="s">
        <v>31</v>
      </c>
      <c r="AX164" s="12" t="s">
        <v>79</v>
      </c>
      <c r="AY164" s="152" t="s">
        <v>167</v>
      </c>
    </row>
    <row r="165" spans="2:51" s="12" customFormat="1" ht="12">
      <c r="B165" s="150"/>
      <c r="D165" s="151" t="s">
        <v>176</v>
      </c>
      <c r="E165" s="152" t="s">
        <v>1</v>
      </c>
      <c r="F165" s="153" t="s">
        <v>232</v>
      </c>
      <c r="H165" s="154">
        <v>0.226</v>
      </c>
      <c r="I165" s="155"/>
      <c r="L165" s="150"/>
      <c r="M165" s="156"/>
      <c r="T165" s="157"/>
      <c r="AT165" s="152" t="s">
        <v>176</v>
      </c>
      <c r="AU165" s="152" t="s">
        <v>87</v>
      </c>
      <c r="AV165" s="12" t="s">
        <v>87</v>
      </c>
      <c r="AW165" s="12" t="s">
        <v>31</v>
      </c>
      <c r="AX165" s="12" t="s">
        <v>79</v>
      </c>
      <c r="AY165" s="152" t="s">
        <v>167</v>
      </c>
    </row>
    <row r="166" spans="2:51" s="15" customFormat="1" ht="12">
      <c r="B166" s="171"/>
      <c r="D166" s="151" t="s">
        <v>176</v>
      </c>
      <c r="E166" s="172" t="s">
        <v>1</v>
      </c>
      <c r="F166" s="173" t="s">
        <v>233</v>
      </c>
      <c r="H166" s="174">
        <v>0.668</v>
      </c>
      <c r="I166" s="175"/>
      <c r="L166" s="171"/>
      <c r="M166" s="176"/>
      <c r="T166" s="177"/>
      <c r="AT166" s="172" t="s">
        <v>176</v>
      </c>
      <c r="AU166" s="172" t="s">
        <v>87</v>
      </c>
      <c r="AV166" s="15" t="s">
        <v>181</v>
      </c>
      <c r="AW166" s="15" t="s">
        <v>31</v>
      </c>
      <c r="AX166" s="15" t="s">
        <v>79</v>
      </c>
      <c r="AY166" s="172" t="s">
        <v>167</v>
      </c>
    </row>
    <row r="167" spans="2:51" s="14" customFormat="1" ht="12">
      <c r="B167" s="165"/>
      <c r="D167" s="151" t="s">
        <v>176</v>
      </c>
      <c r="E167" s="166" t="s">
        <v>1</v>
      </c>
      <c r="F167" s="167" t="s">
        <v>234</v>
      </c>
      <c r="H167" s="166" t="s">
        <v>1</v>
      </c>
      <c r="I167" s="168"/>
      <c r="L167" s="165"/>
      <c r="M167" s="169"/>
      <c r="T167" s="170"/>
      <c r="AT167" s="166" t="s">
        <v>176</v>
      </c>
      <c r="AU167" s="166" t="s">
        <v>87</v>
      </c>
      <c r="AV167" s="14" t="s">
        <v>22</v>
      </c>
      <c r="AW167" s="14" t="s">
        <v>31</v>
      </c>
      <c r="AX167" s="14" t="s">
        <v>79</v>
      </c>
      <c r="AY167" s="166" t="s">
        <v>167</v>
      </c>
    </row>
    <row r="168" spans="2:51" s="12" customFormat="1" ht="12">
      <c r="B168" s="150"/>
      <c r="D168" s="151" t="s">
        <v>176</v>
      </c>
      <c r="E168" s="152" t="s">
        <v>1</v>
      </c>
      <c r="F168" s="153" t="s">
        <v>235</v>
      </c>
      <c r="H168" s="154">
        <v>0.69</v>
      </c>
      <c r="I168" s="155"/>
      <c r="L168" s="150"/>
      <c r="M168" s="156"/>
      <c r="T168" s="157"/>
      <c r="AT168" s="152" t="s">
        <v>176</v>
      </c>
      <c r="AU168" s="152" t="s">
        <v>87</v>
      </c>
      <c r="AV168" s="12" t="s">
        <v>87</v>
      </c>
      <c r="AW168" s="12" t="s">
        <v>31</v>
      </c>
      <c r="AX168" s="12" t="s">
        <v>79</v>
      </c>
      <c r="AY168" s="152" t="s">
        <v>167</v>
      </c>
    </row>
    <row r="169" spans="2:51" s="13" customFormat="1" ht="12">
      <c r="B169" s="158"/>
      <c r="D169" s="151" t="s">
        <v>176</v>
      </c>
      <c r="E169" s="159" t="s">
        <v>1</v>
      </c>
      <c r="F169" s="160" t="s">
        <v>189</v>
      </c>
      <c r="H169" s="161">
        <v>1.358</v>
      </c>
      <c r="I169" s="162"/>
      <c r="L169" s="158"/>
      <c r="M169" s="163"/>
      <c r="T169" s="164"/>
      <c r="AT169" s="159" t="s">
        <v>176</v>
      </c>
      <c r="AU169" s="159" t="s">
        <v>87</v>
      </c>
      <c r="AV169" s="13" t="s">
        <v>174</v>
      </c>
      <c r="AW169" s="13" t="s">
        <v>31</v>
      </c>
      <c r="AX169" s="13" t="s">
        <v>22</v>
      </c>
      <c r="AY169" s="159" t="s">
        <v>167</v>
      </c>
    </row>
    <row r="170" spans="2:65" s="1" customFormat="1" ht="16.5" customHeight="1">
      <c r="B170" s="136"/>
      <c r="C170" s="137" t="s">
        <v>236</v>
      </c>
      <c r="D170" s="137" t="s">
        <v>169</v>
      </c>
      <c r="E170" s="138" t="s">
        <v>237</v>
      </c>
      <c r="F170" s="139" t="s">
        <v>238</v>
      </c>
      <c r="G170" s="140" t="s">
        <v>172</v>
      </c>
      <c r="H170" s="141">
        <v>0.8</v>
      </c>
      <c r="I170" s="142"/>
      <c r="J170" s="143">
        <f>ROUND(I170*H170,1)</f>
        <v>0</v>
      </c>
      <c r="K170" s="139" t="s">
        <v>173</v>
      </c>
      <c r="L170" s="32"/>
      <c r="M170" s="144" t="s">
        <v>1</v>
      </c>
      <c r="N170" s="145" t="s">
        <v>44</v>
      </c>
      <c r="P170" s="146">
        <f>O170*H170</f>
        <v>0</v>
      </c>
      <c r="Q170" s="146">
        <v>1.94302</v>
      </c>
      <c r="R170" s="146">
        <f>Q170*H170</f>
        <v>1.554416</v>
      </c>
      <c r="S170" s="146">
        <v>0</v>
      </c>
      <c r="T170" s="147">
        <f>S170*H170</f>
        <v>0</v>
      </c>
      <c r="AR170" s="148" t="s">
        <v>174</v>
      </c>
      <c r="AT170" s="148" t="s">
        <v>169</v>
      </c>
      <c r="AU170" s="148" t="s">
        <v>87</v>
      </c>
      <c r="AY170" s="17" t="s">
        <v>167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7" t="s">
        <v>22</v>
      </c>
      <c r="BK170" s="149">
        <f>ROUND(I170*H170,1)</f>
        <v>0</v>
      </c>
      <c r="BL170" s="17" t="s">
        <v>174</v>
      </c>
      <c r="BM170" s="148" t="s">
        <v>239</v>
      </c>
    </row>
    <row r="171" spans="2:51" s="14" customFormat="1" ht="12">
      <c r="B171" s="165"/>
      <c r="D171" s="151" t="s">
        <v>176</v>
      </c>
      <c r="E171" s="166" t="s">
        <v>1</v>
      </c>
      <c r="F171" s="167" t="s">
        <v>230</v>
      </c>
      <c r="H171" s="166" t="s">
        <v>1</v>
      </c>
      <c r="I171" s="168"/>
      <c r="L171" s="165"/>
      <c r="M171" s="169"/>
      <c r="T171" s="170"/>
      <c r="AT171" s="166" t="s">
        <v>176</v>
      </c>
      <c r="AU171" s="166" t="s">
        <v>87</v>
      </c>
      <c r="AV171" s="14" t="s">
        <v>22</v>
      </c>
      <c r="AW171" s="14" t="s">
        <v>31</v>
      </c>
      <c r="AX171" s="14" t="s">
        <v>79</v>
      </c>
      <c r="AY171" s="166" t="s">
        <v>167</v>
      </c>
    </row>
    <row r="172" spans="2:51" s="12" customFormat="1" ht="12">
      <c r="B172" s="150"/>
      <c r="D172" s="151" t="s">
        <v>176</v>
      </c>
      <c r="E172" s="152" t="s">
        <v>1</v>
      </c>
      <c r="F172" s="153" t="s">
        <v>240</v>
      </c>
      <c r="H172" s="154">
        <v>0.148</v>
      </c>
      <c r="I172" s="155"/>
      <c r="L172" s="150"/>
      <c r="M172" s="156"/>
      <c r="T172" s="157"/>
      <c r="AT172" s="152" t="s">
        <v>176</v>
      </c>
      <c r="AU172" s="152" t="s">
        <v>87</v>
      </c>
      <c r="AV172" s="12" t="s">
        <v>87</v>
      </c>
      <c r="AW172" s="12" t="s">
        <v>31</v>
      </c>
      <c r="AX172" s="12" t="s">
        <v>79</v>
      </c>
      <c r="AY172" s="152" t="s">
        <v>167</v>
      </c>
    </row>
    <row r="173" spans="2:51" s="12" customFormat="1" ht="12">
      <c r="B173" s="150"/>
      <c r="D173" s="151" t="s">
        <v>176</v>
      </c>
      <c r="E173" s="152" t="s">
        <v>1</v>
      </c>
      <c r="F173" s="153" t="s">
        <v>241</v>
      </c>
      <c r="H173" s="154">
        <v>0.262</v>
      </c>
      <c r="I173" s="155"/>
      <c r="L173" s="150"/>
      <c r="M173" s="156"/>
      <c r="T173" s="157"/>
      <c r="AT173" s="152" t="s">
        <v>176</v>
      </c>
      <c r="AU173" s="152" t="s">
        <v>87</v>
      </c>
      <c r="AV173" s="12" t="s">
        <v>87</v>
      </c>
      <c r="AW173" s="12" t="s">
        <v>31</v>
      </c>
      <c r="AX173" s="12" t="s">
        <v>79</v>
      </c>
      <c r="AY173" s="152" t="s">
        <v>167</v>
      </c>
    </row>
    <row r="174" spans="2:51" s="14" customFormat="1" ht="12">
      <c r="B174" s="165"/>
      <c r="D174" s="151" t="s">
        <v>176</v>
      </c>
      <c r="E174" s="166" t="s">
        <v>1</v>
      </c>
      <c r="F174" s="167" t="s">
        <v>234</v>
      </c>
      <c r="H174" s="166" t="s">
        <v>1</v>
      </c>
      <c r="I174" s="168"/>
      <c r="L174" s="165"/>
      <c r="M174" s="169"/>
      <c r="T174" s="170"/>
      <c r="AT174" s="166" t="s">
        <v>176</v>
      </c>
      <c r="AU174" s="166" t="s">
        <v>87</v>
      </c>
      <c r="AV174" s="14" t="s">
        <v>22</v>
      </c>
      <c r="AW174" s="14" t="s">
        <v>31</v>
      </c>
      <c r="AX174" s="14" t="s">
        <v>79</v>
      </c>
      <c r="AY174" s="166" t="s">
        <v>167</v>
      </c>
    </row>
    <row r="175" spans="2:51" s="12" customFormat="1" ht="12">
      <c r="B175" s="150"/>
      <c r="D175" s="151" t="s">
        <v>176</v>
      </c>
      <c r="E175" s="152" t="s">
        <v>1</v>
      </c>
      <c r="F175" s="153" t="s">
        <v>242</v>
      </c>
      <c r="H175" s="154">
        <v>0.39</v>
      </c>
      <c r="I175" s="155"/>
      <c r="L175" s="150"/>
      <c r="M175" s="156"/>
      <c r="T175" s="157"/>
      <c r="AT175" s="152" t="s">
        <v>176</v>
      </c>
      <c r="AU175" s="152" t="s">
        <v>87</v>
      </c>
      <c r="AV175" s="12" t="s">
        <v>87</v>
      </c>
      <c r="AW175" s="12" t="s">
        <v>31</v>
      </c>
      <c r="AX175" s="12" t="s">
        <v>79</v>
      </c>
      <c r="AY175" s="152" t="s">
        <v>167</v>
      </c>
    </row>
    <row r="176" spans="2:51" s="13" customFormat="1" ht="12">
      <c r="B176" s="158"/>
      <c r="D176" s="151" t="s">
        <v>176</v>
      </c>
      <c r="E176" s="159" t="s">
        <v>1</v>
      </c>
      <c r="F176" s="160" t="s">
        <v>189</v>
      </c>
      <c r="H176" s="161">
        <v>0.8</v>
      </c>
      <c r="I176" s="162"/>
      <c r="L176" s="158"/>
      <c r="M176" s="163"/>
      <c r="T176" s="164"/>
      <c r="AT176" s="159" t="s">
        <v>176</v>
      </c>
      <c r="AU176" s="159" t="s">
        <v>87</v>
      </c>
      <c r="AV176" s="13" t="s">
        <v>174</v>
      </c>
      <c r="AW176" s="13" t="s">
        <v>31</v>
      </c>
      <c r="AX176" s="13" t="s">
        <v>22</v>
      </c>
      <c r="AY176" s="159" t="s">
        <v>167</v>
      </c>
    </row>
    <row r="177" spans="2:65" s="1" customFormat="1" ht="24">
      <c r="B177" s="136"/>
      <c r="C177" s="137" t="s">
        <v>243</v>
      </c>
      <c r="D177" s="137" t="s">
        <v>169</v>
      </c>
      <c r="E177" s="138" t="s">
        <v>244</v>
      </c>
      <c r="F177" s="139" t="s">
        <v>245</v>
      </c>
      <c r="G177" s="140" t="s">
        <v>185</v>
      </c>
      <c r="H177" s="141">
        <v>6.8</v>
      </c>
      <c r="I177" s="142"/>
      <c r="J177" s="143">
        <f>ROUND(I177*H177,1)</f>
        <v>0</v>
      </c>
      <c r="K177" s="139" t="s">
        <v>173</v>
      </c>
      <c r="L177" s="32"/>
      <c r="M177" s="144" t="s">
        <v>1</v>
      </c>
      <c r="N177" s="145" t="s">
        <v>44</v>
      </c>
      <c r="P177" s="146">
        <f>O177*H177</f>
        <v>0</v>
      </c>
      <c r="Q177" s="146">
        <v>0.17818</v>
      </c>
      <c r="R177" s="146">
        <f>Q177*H177</f>
        <v>1.211624</v>
      </c>
      <c r="S177" s="146">
        <v>0</v>
      </c>
      <c r="T177" s="147">
        <f>S177*H177</f>
        <v>0</v>
      </c>
      <c r="AR177" s="148" t="s">
        <v>174</v>
      </c>
      <c r="AT177" s="148" t="s">
        <v>169</v>
      </c>
      <c r="AU177" s="148" t="s">
        <v>87</v>
      </c>
      <c r="AY177" s="17" t="s">
        <v>167</v>
      </c>
      <c r="BE177" s="149">
        <f>IF(N177="základní",J177,0)</f>
        <v>0</v>
      </c>
      <c r="BF177" s="149">
        <f>IF(N177="snížená",J177,0)</f>
        <v>0</v>
      </c>
      <c r="BG177" s="149">
        <f>IF(N177="zákl. přenesená",J177,0)</f>
        <v>0</v>
      </c>
      <c r="BH177" s="149">
        <f>IF(N177="sníž. přenesená",J177,0)</f>
        <v>0</v>
      </c>
      <c r="BI177" s="149">
        <f>IF(N177="nulová",J177,0)</f>
        <v>0</v>
      </c>
      <c r="BJ177" s="17" t="s">
        <v>22</v>
      </c>
      <c r="BK177" s="149">
        <f>ROUND(I177*H177,1)</f>
        <v>0</v>
      </c>
      <c r="BL177" s="17" t="s">
        <v>174</v>
      </c>
      <c r="BM177" s="148" t="s">
        <v>246</v>
      </c>
    </row>
    <row r="178" spans="2:51" s="14" customFormat="1" ht="12">
      <c r="B178" s="165"/>
      <c r="D178" s="151" t="s">
        <v>176</v>
      </c>
      <c r="E178" s="166" t="s">
        <v>1</v>
      </c>
      <c r="F178" s="167" t="s">
        <v>230</v>
      </c>
      <c r="H178" s="166" t="s">
        <v>1</v>
      </c>
      <c r="I178" s="168"/>
      <c r="L178" s="165"/>
      <c r="M178" s="169"/>
      <c r="T178" s="170"/>
      <c r="AT178" s="166" t="s">
        <v>176</v>
      </c>
      <c r="AU178" s="166" t="s">
        <v>87</v>
      </c>
      <c r="AV178" s="14" t="s">
        <v>22</v>
      </c>
      <c r="AW178" s="14" t="s">
        <v>31</v>
      </c>
      <c r="AX178" s="14" t="s">
        <v>79</v>
      </c>
      <c r="AY178" s="166" t="s">
        <v>167</v>
      </c>
    </row>
    <row r="179" spans="2:51" s="12" customFormat="1" ht="12">
      <c r="B179" s="150"/>
      <c r="D179" s="151" t="s">
        <v>176</v>
      </c>
      <c r="E179" s="152" t="s">
        <v>1</v>
      </c>
      <c r="F179" s="153" t="s">
        <v>247</v>
      </c>
      <c r="H179" s="154">
        <v>1.344</v>
      </c>
      <c r="I179" s="155"/>
      <c r="L179" s="150"/>
      <c r="M179" s="156"/>
      <c r="T179" s="157"/>
      <c r="AT179" s="152" t="s">
        <v>176</v>
      </c>
      <c r="AU179" s="152" t="s">
        <v>87</v>
      </c>
      <c r="AV179" s="12" t="s">
        <v>87</v>
      </c>
      <c r="AW179" s="12" t="s">
        <v>31</v>
      </c>
      <c r="AX179" s="12" t="s">
        <v>79</v>
      </c>
      <c r="AY179" s="152" t="s">
        <v>167</v>
      </c>
    </row>
    <row r="180" spans="2:51" s="12" customFormat="1" ht="12">
      <c r="B180" s="150"/>
      <c r="D180" s="151" t="s">
        <v>176</v>
      </c>
      <c r="E180" s="152" t="s">
        <v>1</v>
      </c>
      <c r="F180" s="153" t="s">
        <v>248</v>
      </c>
      <c r="H180" s="154">
        <v>1.664</v>
      </c>
      <c r="I180" s="155"/>
      <c r="L180" s="150"/>
      <c r="M180" s="156"/>
      <c r="T180" s="157"/>
      <c r="AT180" s="152" t="s">
        <v>176</v>
      </c>
      <c r="AU180" s="152" t="s">
        <v>87</v>
      </c>
      <c r="AV180" s="12" t="s">
        <v>87</v>
      </c>
      <c r="AW180" s="12" t="s">
        <v>31</v>
      </c>
      <c r="AX180" s="12" t="s">
        <v>79</v>
      </c>
      <c r="AY180" s="152" t="s">
        <v>167</v>
      </c>
    </row>
    <row r="181" spans="2:51" s="14" customFormat="1" ht="12">
      <c r="B181" s="165"/>
      <c r="D181" s="151" t="s">
        <v>176</v>
      </c>
      <c r="E181" s="166" t="s">
        <v>1</v>
      </c>
      <c r="F181" s="167" t="s">
        <v>234</v>
      </c>
      <c r="H181" s="166" t="s">
        <v>1</v>
      </c>
      <c r="I181" s="168"/>
      <c r="L181" s="165"/>
      <c r="M181" s="169"/>
      <c r="T181" s="170"/>
      <c r="AT181" s="166" t="s">
        <v>176</v>
      </c>
      <c r="AU181" s="166" t="s">
        <v>87</v>
      </c>
      <c r="AV181" s="14" t="s">
        <v>22</v>
      </c>
      <c r="AW181" s="14" t="s">
        <v>31</v>
      </c>
      <c r="AX181" s="14" t="s">
        <v>79</v>
      </c>
      <c r="AY181" s="166" t="s">
        <v>167</v>
      </c>
    </row>
    <row r="182" spans="2:51" s="12" customFormat="1" ht="12">
      <c r="B182" s="150"/>
      <c r="D182" s="151" t="s">
        <v>176</v>
      </c>
      <c r="E182" s="152" t="s">
        <v>1</v>
      </c>
      <c r="F182" s="153" t="s">
        <v>249</v>
      </c>
      <c r="H182" s="154">
        <v>3.792</v>
      </c>
      <c r="I182" s="155"/>
      <c r="L182" s="150"/>
      <c r="M182" s="156"/>
      <c r="T182" s="157"/>
      <c r="AT182" s="152" t="s">
        <v>176</v>
      </c>
      <c r="AU182" s="152" t="s">
        <v>87</v>
      </c>
      <c r="AV182" s="12" t="s">
        <v>87</v>
      </c>
      <c r="AW182" s="12" t="s">
        <v>31</v>
      </c>
      <c r="AX182" s="12" t="s">
        <v>79</v>
      </c>
      <c r="AY182" s="152" t="s">
        <v>167</v>
      </c>
    </row>
    <row r="183" spans="2:51" s="13" customFormat="1" ht="12">
      <c r="B183" s="158"/>
      <c r="D183" s="151" t="s">
        <v>176</v>
      </c>
      <c r="E183" s="159" t="s">
        <v>1</v>
      </c>
      <c r="F183" s="160" t="s">
        <v>189</v>
      </c>
      <c r="H183" s="161">
        <v>6.8</v>
      </c>
      <c r="I183" s="162"/>
      <c r="L183" s="158"/>
      <c r="M183" s="163"/>
      <c r="T183" s="164"/>
      <c r="AT183" s="159" t="s">
        <v>176</v>
      </c>
      <c r="AU183" s="159" t="s">
        <v>87</v>
      </c>
      <c r="AV183" s="13" t="s">
        <v>174</v>
      </c>
      <c r="AW183" s="13" t="s">
        <v>31</v>
      </c>
      <c r="AX183" s="13" t="s">
        <v>22</v>
      </c>
      <c r="AY183" s="159" t="s">
        <v>167</v>
      </c>
    </row>
    <row r="184" spans="2:65" s="1" customFormat="1" ht="21.75" customHeight="1">
      <c r="B184" s="136"/>
      <c r="C184" s="137" t="s">
        <v>250</v>
      </c>
      <c r="D184" s="137" t="s">
        <v>169</v>
      </c>
      <c r="E184" s="138" t="s">
        <v>251</v>
      </c>
      <c r="F184" s="139" t="s">
        <v>252</v>
      </c>
      <c r="G184" s="140" t="s">
        <v>185</v>
      </c>
      <c r="H184" s="141">
        <v>6.4</v>
      </c>
      <c r="I184" s="142"/>
      <c r="J184" s="143">
        <f>ROUND(I184*H184,1)</f>
        <v>0</v>
      </c>
      <c r="K184" s="139" t="s">
        <v>173</v>
      </c>
      <c r="L184" s="32"/>
      <c r="M184" s="144" t="s">
        <v>1</v>
      </c>
      <c r="N184" s="145" t="s">
        <v>44</v>
      </c>
      <c r="P184" s="146">
        <f>O184*H184</f>
        <v>0</v>
      </c>
      <c r="Q184" s="146">
        <v>0.26723</v>
      </c>
      <c r="R184" s="146">
        <f>Q184*H184</f>
        <v>1.7102720000000002</v>
      </c>
      <c r="S184" s="146">
        <v>0</v>
      </c>
      <c r="T184" s="147">
        <f>S184*H184</f>
        <v>0</v>
      </c>
      <c r="AR184" s="148" t="s">
        <v>174</v>
      </c>
      <c r="AT184" s="148" t="s">
        <v>169</v>
      </c>
      <c r="AU184" s="148" t="s">
        <v>87</v>
      </c>
      <c r="AY184" s="17" t="s">
        <v>167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7" t="s">
        <v>22</v>
      </c>
      <c r="BK184" s="149">
        <f>ROUND(I184*H184,1)</f>
        <v>0</v>
      </c>
      <c r="BL184" s="17" t="s">
        <v>174</v>
      </c>
      <c r="BM184" s="148" t="s">
        <v>253</v>
      </c>
    </row>
    <row r="185" spans="2:51" s="12" customFormat="1" ht="12">
      <c r="B185" s="150"/>
      <c r="D185" s="151" t="s">
        <v>176</v>
      </c>
      <c r="E185" s="152" t="s">
        <v>1</v>
      </c>
      <c r="F185" s="153" t="s">
        <v>254</v>
      </c>
      <c r="H185" s="154">
        <v>3.6</v>
      </c>
      <c r="I185" s="155"/>
      <c r="L185" s="150"/>
      <c r="M185" s="156"/>
      <c r="T185" s="157"/>
      <c r="AT185" s="152" t="s">
        <v>176</v>
      </c>
      <c r="AU185" s="152" t="s">
        <v>87</v>
      </c>
      <c r="AV185" s="12" t="s">
        <v>87</v>
      </c>
      <c r="AW185" s="12" t="s">
        <v>31</v>
      </c>
      <c r="AX185" s="12" t="s">
        <v>79</v>
      </c>
      <c r="AY185" s="152" t="s">
        <v>167</v>
      </c>
    </row>
    <row r="186" spans="2:51" s="12" customFormat="1" ht="12">
      <c r="B186" s="150"/>
      <c r="D186" s="151" t="s">
        <v>176</v>
      </c>
      <c r="E186" s="152" t="s">
        <v>1</v>
      </c>
      <c r="F186" s="153" t="s">
        <v>255</v>
      </c>
      <c r="H186" s="154">
        <v>2.4</v>
      </c>
      <c r="I186" s="155"/>
      <c r="L186" s="150"/>
      <c r="M186" s="156"/>
      <c r="T186" s="157"/>
      <c r="AT186" s="152" t="s">
        <v>176</v>
      </c>
      <c r="AU186" s="152" t="s">
        <v>87</v>
      </c>
      <c r="AV186" s="12" t="s">
        <v>87</v>
      </c>
      <c r="AW186" s="12" t="s">
        <v>31</v>
      </c>
      <c r="AX186" s="12" t="s">
        <v>79</v>
      </c>
      <c r="AY186" s="152" t="s">
        <v>167</v>
      </c>
    </row>
    <row r="187" spans="2:51" s="12" customFormat="1" ht="12">
      <c r="B187" s="150"/>
      <c r="D187" s="151" t="s">
        <v>176</v>
      </c>
      <c r="E187" s="152" t="s">
        <v>1</v>
      </c>
      <c r="F187" s="153" t="s">
        <v>256</v>
      </c>
      <c r="H187" s="154">
        <v>0.4</v>
      </c>
      <c r="I187" s="155"/>
      <c r="L187" s="150"/>
      <c r="M187" s="156"/>
      <c r="T187" s="157"/>
      <c r="AT187" s="152" t="s">
        <v>176</v>
      </c>
      <c r="AU187" s="152" t="s">
        <v>87</v>
      </c>
      <c r="AV187" s="12" t="s">
        <v>87</v>
      </c>
      <c r="AW187" s="12" t="s">
        <v>31</v>
      </c>
      <c r="AX187" s="12" t="s">
        <v>79</v>
      </c>
      <c r="AY187" s="152" t="s">
        <v>167</v>
      </c>
    </row>
    <row r="188" spans="2:51" s="13" customFormat="1" ht="12">
      <c r="B188" s="158"/>
      <c r="D188" s="151" t="s">
        <v>176</v>
      </c>
      <c r="E188" s="159" t="s">
        <v>1</v>
      </c>
      <c r="F188" s="160" t="s">
        <v>189</v>
      </c>
      <c r="H188" s="161">
        <v>6.4</v>
      </c>
      <c r="I188" s="162"/>
      <c r="L188" s="158"/>
      <c r="M188" s="163"/>
      <c r="T188" s="164"/>
      <c r="AT188" s="159" t="s">
        <v>176</v>
      </c>
      <c r="AU188" s="159" t="s">
        <v>87</v>
      </c>
      <c r="AV188" s="13" t="s">
        <v>174</v>
      </c>
      <c r="AW188" s="13" t="s">
        <v>31</v>
      </c>
      <c r="AX188" s="13" t="s">
        <v>22</v>
      </c>
      <c r="AY188" s="159" t="s">
        <v>167</v>
      </c>
    </row>
    <row r="189" spans="2:63" s="11" customFormat="1" ht="22.9" customHeight="1">
      <c r="B189" s="124"/>
      <c r="D189" s="125" t="s">
        <v>78</v>
      </c>
      <c r="E189" s="134" t="s">
        <v>203</v>
      </c>
      <c r="F189" s="134" t="s">
        <v>257</v>
      </c>
      <c r="I189" s="127"/>
      <c r="J189" s="135">
        <f>BK189</f>
        <v>0</v>
      </c>
      <c r="L189" s="124"/>
      <c r="M189" s="129"/>
      <c r="P189" s="130">
        <f>SUM(P190:P251)</f>
        <v>0</v>
      </c>
      <c r="R189" s="130">
        <f>SUM(R190:R251)</f>
        <v>76.40324362999999</v>
      </c>
      <c r="T189" s="131">
        <f>SUM(T190:T251)</f>
        <v>0</v>
      </c>
      <c r="AR189" s="125" t="s">
        <v>22</v>
      </c>
      <c r="AT189" s="132" t="s">
        <v>78</v>
      </c>
      <c r="AU189" s="132" t="s">
        <v>22</v>
      </c>
      <c r="AY189" s="125" t="s">
        <v>167</v>
      </c>
      <c r="BK189" s="133">
        <f>SUM(BK190:BK251)</f>
        <v>0</v>
      </c>
    </row>
    <row r="190" spans="2:65" s="1" customFormat="1" ht="24">
      <c r="B190" s="136"/>
      <c r="C190" s="137" t="s">
        <v>258</v>
      </c>
      <c r="D190" s="137" t="s">
        <v>169</v>
      </c>
      <c r="E190" s="138" t="s">
        <v>259</v>
      </c>
      <c r="F190" s="139" t="s">
        <v>260</v>
      </c>
      <c r="G190" s="140" t="s">
        <v>185</v>
      </c>
      <c r="H190" s="141">
        <v>211.9</v>
      </c>
      <c r="I190" s="142"/>
      <c r="J190" s="143">
        <f>ROUND(I190*H190,1)</f>
        <v>0</v>
      </c>
      <c r="K190" s="139" t="s">
        <v>173</v>
      </c>
      <c r="L190" s="32"/>
      <c r="M190" s="144" t="s">
        <v>1</v>
      </c>
      <c r="N190" s="145" t="s">
        <v>44</v>
      </c>
      <c r="P190" s="146">
        <f>O190*H190</f>
        <v>0</v>
      </c>
      <c r="Q190" s="146">
        <v>0.00735</v>
      </c>
      <c r="R190" s="146">
        <f>Q190*H190</f>
        <v>1.557465</v>
      </c>
      <c r="S190" s="146">
        <v>0</v>
      </c>
      <c r="T190" s="147">
        <f>S190*H190</f>
        <v>0</v>
      </c>
      <c r="AR190" s="148" t="s">
        <v>174</v>
      </c>
      <c r="AT190" s="148" t="s">
        <v>169</v>
      </c>
      <c r="AU190" s="148" t="s">
        <v>87</v>
      </c>
      <c r="AY190" s="17" t="s">
        <v>167</v>
      </c>
      <c r="BE190" s="149">
        <f>IF(N190="základní",J190,0)</f>
        <v>0</v>
      </c>
      <c r="BF190" s="149">
        <f>IF(N190="snížená",J190,0)</f>
        <v>0</v>
      </c>
      <c r="BG190" s="149">
        <f>IF(N190="zákl. přenesená",J190,0)</f>
        <v>0</v>
      </c>
      <c r="BH190" s="149">
        <f>IF(N190="sníž. přenesená",J190,0)</f>
        <v>0</v>
      </c>
      <c r="BI190" s="149">
        <f>IF(N190="nulová",J190,0)</f>
        <v>0</v>
      </c>
      <c r="BJ190" s="17" t="s">
        <v>22</v>
      </c>
      <c r="BK190" s="149">
        <f>ROUND(I190*H190,1)</f>
        <v>0</v>
      </c>
      <c r="BL190" s="17" t="s">
        <v>174</v>
      </c>
      <c r="BM190" s="148" t="s">
        <v>261</v>
      </c>
    </row>
    <row r="191" spans="2:51" s="12" customFormat="1" ht="12">
      <c r="B191" s="150"/>
      <c r="D191" s="151" t="s">
        <v>176</v>
      </c>
      <c r="E191" s="152" t="s">
        <v>1</v>
      </c>
      <c r="F191" s="153" t="s">
        <v>262</v>
      </c>
      <c r="H191" s="154">
        <v>48.87</v>
      </c>
      <c r="I191" s="155"/>
      <c r="L191" s="150"/>
      <c r="M191" s="156"/>
      <c r="T191" s="157"/>
      <c r="AT191" s="152" t="s">
        <v>176</v>
      </c>
      <c r="AU191" s="152" t="s">
        <v>87</v>
      </c>
      <c r="AV191" s="12" t="s">
        <v>87</v>
      </c>
      <c r="AW191" s="12" t="s">
        <v>31</v>
      </c>
      <c r="AX191" s="12" t="s">
        <v>79</v>
      </c>
      <c r="AY191" s="152" t="s">
        <v>167</v>
      </c>
    </row>
    <row r="192" spans="2:51" s="12" customFormat="1" ht="12">
      <c r="B192" s="150"/>
      <c r="D192" s="151" t="s">
        <v>176</v>
      </c>
      <c r="E192" s="152" t="s">
        <v>1</v>
      </c>
      <c r="F192" s="153" t="s">
        <v>263</v>
      </c>
      <c r="H192" s="154">
        <v>51.1</v>
      </c>
      <c r="I192" s="155"/>
      <c r="L192" s="150"/>
      <c r="M192" s="156"/>
      <c r="T192" s="157"/>
      <c r="AT192" s="152" t="s">
        <v>176</v>
      </c>
      <c r="AU192" s="152" t="s">
        <v>87</v>
      </c>
      <c r="AV192" s="12" t="s">
        <v>87</v>
      </c>
      <c r="AW192" s="12" t="s">
        <v>31</v>
      </c>
      <c r="AX192" s="12" t="s">
        <v>79</v>
      </c>
      <c r="AY192" s="152" t="s">
        <v>167</v>
      </c>
    </row>
    <row r="193" spans="2:51" s="12" customFormat="1" ht="22.5">
      <c r="B193" s="150"/>
      <c r="D193" s="151" t="s">
        <v>176</v>
      </c>
      <c r="E193" s="152" t="s">
        <v>1</v>
      </c>
      <c r="F193" s="153" t="s">
        <v>264</v>
      </c>
      <c r="H193" s="154">
        <v>54.05</v>
      </c>
      <c r="I193" s="155"/>
      <c r="L193" s="150"/>
      <c r="M193" s="156"/>
      <c r="T193" s="157"/>
      <c r="AT193" s="152" t="s">
        <v>176</v>
      </c>
      <c r="AU193" s="152" t="s">
        <v>87</v>
      </c>
      <c r="AV193" s="12" t="s">
        <v>87</v>
      </c>
      <c r="AW193" s="12" t="s">
        <v>31</v>
      </c>
      <c r="AX193" s="12" t="s">
        <v>79</v>
      </c>
      <c r="AY193" s="152" t="s">
        <v>167</v>
      </c>
    </row>
    <row r="194" spans="2:51" s="12" customFormat="1" ht="22.5">
      <c r="B194" s="150"/>
      <c r="D194" s="151" t="s">
        <v>176</v>
      </c>
      <c r="E194" s="152" t="s">
        <v>1</v>
      </c>
      <c r="F194" s="153" t="s">
        <v>265</v>
      </c>
      <c r="H194" s="154">
        <v>57.88</v>
      </c>
      <c r="I194" s="155"/>
      <c r="L194" s="150"/>
      <c r="M194" s="156"/>
      <c r="T194" s="157"/>
      <c r="AT194" s="152" t="s">
        <v>176</v>
      </c>
      <c r="AU194" s="152" t="s">
        <v>87</v>
      </c>
      <c r="AV194" s="12" t="s">
        <v>87</v>
      </c>
      <c r="AW194" s="12" t="s">
        <v>31</v>
      </c>
      <c r="AX194" s="12" t="s">
        <v>79</v>
      </c>
      <c r="AY194" s="152" t="s">
        <v>167</v>
      </c>
    </row>
    <row r="195" spans="2:51" s="13" customFormat="1" ht="12">
      <c r="B195" s="158"/>
      <c r="D195" s="151" t="s">
        <v>176</v>
      </c>
      <c r="E195" s="159" t="s">
        <v>1</v>
      </c>
      <c r="F195" s="160" t="s">
        <v>189</v>
      </c>
      <c r="H195" s="161">
        <v>211.9</v>
      </c>
      <c r="I195" s="162"/>
      <c r="L195" s="158"/>
      <c r="M195" s="163"/>
      <c r="T195" s="164"/>
      <c r="AT195" s="159" t="s">
        <v>176</v>
      </c>
      <c r="AU195" s="159" t="s">
        <v>87</v>
      </c>
      <c r="AV195" s="13" t="s">
        <v>174</v>
      </c>
      <c r="AW195" s="13" t="s">
        <v>31</v>
      </c>
      <c r="AX195" s="13" t="s">
        <v>22</v>
      </c>
      <c r="AY195" s="159" t="s">
        <v>167</v>
      </c>
    </row>
    <row r="196" spans="2:65" s="1" customFormat="1" ht="24">
      <c r="B196" s="136"/>
      <c r="C196" s="137" t="s">
        <v>8</v>
      </c>
      <c r="D196" s="137" t="s">
        <v>169</v>
      </c>
      <c r="E196" s="138" t="s">
        <v>266</v>
      </c>
      <c r="F196" s="139" t="s">
        <v>267</v>
      </c>
      <c r="G196" s="140" t="s">
        <v>185</v>
      </c>
      <c r="H196" s="141">
        <v>1361.6</v>
      </c>
      <c r="I196" s="142"/>
      <c r="J196" s="143">
        <f>ROUND(I196*H196,1)</f>
        <v>0</v>
      </c>
      <c r="K196" s="139" t="s">
        <v>173</v>
      </c>
      <c r="L196" s="32"/>
      <c r="M196" s="144" t="s">
        <v>1</v>
      </c>
      <c r="N196" s="145" t="s">
        <v>44</v>
      </c>
      <c r="P196" s="146">
        <f>O196*H196</f>
        <v>0</v>
      </c>
      <c r="Q196" s="146">
        <v>0.00735</v>
      </c>
      <c r="R196" s="146">
        <f>Q196*H196</f>
        <v>10.00776</v>
      </c>
      <c r="S196" s="146">
        <v>0</v>
      </c>
      <c r="T196" s="147">
        <f>S196*H196</f>
        <v>0</v>
      </c>
      <c r="AR196" s="148" t="s">
        <v>174</v>
      </c>
      <c r="AT196" s="148" t="s">
        <v>169</v>
      </c>
      <c r="AU196" s="148" t="s">
        <v>87</v>
      </c>
      <c r="AY196" s="17" t="s">
        <v>167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7" t="s">
        <v>22</v>
      </c>
      <c r="BK196" s="149">
        <f>ROUND(I196*H196,1)</f>
        <v>0</v>
      </c>
      <c r="BL196" s="17" t="s">
        <v>174</v>
      </c>
      <c r="BM196" s="148" t="s">
        <v>268</v>
      </c>
    </row>
    <row r="197" spans="2:51" s="14" customFormat="1" ht="12">
      <c r="B197" s="165"/>
      <c r="D197" s="151" t="s">
        <v>176</v>
      </c>
      <c r="E197" s="166" t="s">
        <v>1</v>
      </c>
      <c r="F197" s="167" t="s">
        <v>269</v>
      </c>
      <c r="H197" s="166" t="s">
        <v>1</v>
      </c>
      <c r="I197" s="168"/>
      <c r="L197" s="165"/>
      <c r="M197" s="169"/>
      <c r="T197" s="170"/>
      <c r="AT197" s="166" t="s">
        <v>176</v>
      </c>
      <c r="AU197" s="166" t="s">
        <v>87</v>
      </c>
      <c r="AV197" s="14" t="s">
        <v>22</v>
      </c>
      <c r="AW197" s="14" t="s">
        <v>31</v>
      </c>
      <c r="AX197" s="14" t="s">
        <v>79</v>
      </c>
      <c r="AY197" s="166" t="s">
        <v>167</v>
      </c>
    </row>
    <row r="198" spans="2:51" s="12" customFormat="1" ht="22.5">
      <c r="B198" s="150"/>
      <c r="D198" s="151" t="s">
        <v>176</v>
      </c>
      <c r="E198" s="152" t="s">
        <v>1</v>
      </c>
      <c r="F198" s="153" t="s">
        <v>270</v>
      </c>
      <c r="H198" s="154">
        <v>38.604</v>
      </c>
      <c r="I198" s="155"/>
      <c r="L198" s="150"/>
      <c r="M198" s="156"/>
      <c r="T198" s="157"/>
      <c r="AT198" s="152" t="s">
        <v>176</v>
      </c>
      <c r="AU198" s="152" t="s">
        <v>87</v>
      </c>
      <c r="AV198" s="12" t="s">
        <v>87</v>
      </c>
      <c r="AW198" s="12" t="s">
        <v>31</v>
      </c>
      <c r="AX198" s="12" t="s">
        <v>79</v>
      </c>
      <c r="AY198" s="152" t="s">
        <v>167</v>
      </c>
    </row>
    <row r="199" spans="2:51" s="12" customFormat="1" ht="22.5">
      <c r="B199" s="150"/>
      <c r="D199" s="151" t="s">
        <v>176</v>
      </c>
      <c r="E199" s="152" t="s">
        <v>1</v>
      </c>
      <c r="F199" s="153" t="s">
        <v>271</v>
      </c>
      <c r="H199" s="154">
        <v>24.719</v>
      </c>
      <c r="I199" s="155"/>
      <c r="L199" s="150"/>
      <c r="M199" s="156"/>
      <c r="T199" s="157"/>
      <c r="AT199" s="152" t="s">
        <v>176</v>
      </c>
      <c r="AU199" s="152" t="s">
        <v>87</v>
      </c>
      <c r="AV199" s="12" t="s">
        <v>87</v>
      </c>
      <c r="AW199" s="12" t="s">
        <v>31</v>
      </c>
      <c r="AX199" s="12" t="s">
        <v>79</v>
      </c>
      <c r="AY199" s="152" t="s">
        <v>167</v>
      </c>
    </row>
    <row r="200" spans="2:51" s="12" customFormat="1" ht="33.75">
      <c r="B200" s="150"/>
      <c r="D200" s="151" t="s">
        <v>176</v>
      </c>
      <c r="E200" s="152" t="s">
        <v>1</v>
      </c>
      <c r="F200" s="153" t="s">
        <v>272</v>
      </c>
      <c r="H200" s="154">
        <v>25.837</v>
      </c>
      <c r="I200" s="155"/>
      <c r="L200" s="150"/>
      <c r="M200" s="156"/>
      <c r="T200" s="157"/>
      <c r="AT200" s="152" t="s">
        <v>176</v>
      </c>
      <c r="AU200" s="152" t="s">
        <v>87</v>
      </c>
      <c r="AV200" s="12" t="s">
        <v>87</v>
      </c>
      <c r="AW200" s="12" t="s">
        <v>31</v>
      </c>
      <c r="AX200" s="12" t="s">
        <v>79</v>
      </c>
      <c r="AY200" s="152" t="s">
        <v>167</v>
      </c>
    </row>
    <row r="201" spans="2:51" s="12" customFormat="1" ht="33.75">
      <c r="B201" s="150"/>
      <c r="D201" s="151" t="s">
        <v>176</v>
      </c>
      <c r="E201" s="152" t="s">
        <v>1</v>
      </c>
      <c r="F201" s="153" t="s">
        <v>273</v>
      </c>
      <c r="H201" s="154">
        <v>22.129</v>
      </c>
      <c r="I201" s="155"/>
      <c r="L201" s="150"/>
      <c r="M201" s="156"/>
      <c r="T201" s="157"/>
      <c r="AT201" s="152" t="s">
        <v>176</v>
      </c>
      <c r="AU201" s="152" t="s">
        <v>87</v>
      </c>
      <c r="AV201" s="12" t="s">
        <v>87</v>
      </c>
      <c r="AW201" s="12" t="s">
        <v>31</v>
      </c>
      <c r="AX201" s="12" t="s">
        <v>79</v>
      </c>
      <c r="AY201" s="152" t="s">
        <v>167</v>
      </c>
    </row>
    <row r="202" spans="2:51" s="12" customFormat="1" ht="12">
      <c r="B202" s="150"/>
      <c r="D202" s="151" t="s">
        <v>176</v>
      </c>
      <c r="E202" s="152" t="s">
        <v>1</v>
      </c>
      <c r="F202" s="153" t="s">
        <v>274</v>
      </c>
      <c r="H202" s="154">
        <v>29.31</v>
      </c>
      <c r="I202" s="155"/>
      <c r="L202" s="150"/>
      <c r="M202" s="156"/>
      <c r="T202" s="157"/>
      <c r="AT202" s="152" t="s">
        <v>176</v>
      </c>
      <c r="AU202" s="152" t="s">
        <v>87</v>
      </c>
      <c r="AV202" s="12" t="s">
        <v>87</v>
      </c>
      <c r="AW202" s="12" t="s">
        <v>31</v>
      </c>
      <c r="AX202" s="12" t="s">
        <v>79</v>
      </c>
      <c r="AY202" s="152" t="s">
        <v>167</v>
      </c>
    </row>
    <row r="203" spans="2:51" s="12" customFormat="1" ht="22.5">
      <c r="B203" s="150"/>
      <c r="D203" s="151" t="s">
        <v>176</v>
      </c>
      <c r="E203" s="152" t="s">
        <v>1</v>
      </c>
      <c r="F203" s="153" t="s">
        <v>275</v>
      </c>
      <c r="H203" s="154">
        <v>24.286</v>
      </c>
      <c r="I203" s="155"/>
      <c r="L203" s="150"/>
      <c r="M203" s="156"/>
      <c r="T203" s="157"/>
      <c r="AT203" s="152" t="s">
        <v>176</v>
      </c>
      <c r="AU203" s="152" t="s">
        <v>87</v>
      </c>
      <c r="AV203" s="12" t="s">
        <v>87</v>
      </c>
      <c r="AW203" s="12" t="s">
        <v>31</v>
      </c>
      <c r="AX203" s="12" t="s">
        <v>79</v>
      </c>
      <c r="AY203" s="152" t="s">
        <v>167</v>
      </c>
    </row>
    <row r="204" spans="2:51" s="12" customFormat="1" ht="33.75">
      <c r="B204" s="150"/>
      <c r="D204" s="151" t="s">
        <v>176</v>
      </c>
      <c r="E204" s="152" t="s">
        <v>1</v>
      </c>
      <c r="F204" s="153" t="s">
        <v>276</v>
      </c>
      <c r="H204" s="154">
        <v>69.128</v>
      </c>
      <c r="I204" s="155"/>
      <c r="L204" s="150"/>
      <c r="M204" s="156"/>
      <c r="T204" s="157"/>
      <c r="AT204" s="152" t="s">
        <v>176</v>
      </c>
      <c r="AU204" s="152" t="s">
        <v>87</v>
      </c>
      <c r="AV204" s="12" t="s">
        <v>87</v>
      </c>
      <c r="AW204" s="12" t="s">
        <v>31</v>
      </c>
      <c r="AX204" s="12" t="s">
        <v>79</v>
      </c>
      <c r="AY204" s="152" t="s">
        <v>167</v>
      </c>
    </row>
    <row r="205" spans="2:51" s="12" customFormat="1" ht="22.5">
      <c r="B205" s="150"/>
      <c r="D205" s="151" t="s">
        <v>176</v>
      </c>
      <c r="E205" s="152" t="s">
        <v>1</v>
      </c>
      <c r="F205" s="153" t="s">
        <v>277</v>
      </c>
      <c r="H205" s="154">
        <v>24.899</v>
      </c>
      <c r="I205" s="155"/>
      <c r="L205" s="150"/>
      <c r="M205" s="156"/>
      <c r="T205" s="157"/>
      <c r="AT205" s="152" t="s">
        <v>176</v>
      </c>
      <c r="AU205" s="152" t="s">
        <v>87</v>
      </c>
      <c r="AV205" s="12" t="s">
        <v>87</v>
      </c>
      <c r="AW205" s="12" t="s">
        <v>31</v>
      </c>
      <c r="AX205" s="12" t="s">
        <v>79</v>
      </c>
      <c r="AY205" s="152" t="s">
        <v>167</v>
      </c>
    </row>
    <row r="206" spans="2:51" s="12" customFormat="1" ht="45">
      <c r="B206" s="150"/>
      <c r="D206" s="151" t="s">
        <v>176</v>
      </c>
      <c r="E206" s="152" t="s">
        <v>1</v>
      </c>
      <c r="F206" s="153" t="s">
        <v>278</v>
      </c>
      <c r="H206" s="154">
        <v>52.404</v>
      </c>
      <c r="I206" s="155"/>
      <c r="L206" s="150"/>
      <c r="M206" s="156"/>
      <c r="T206" s="157"/>
      <c r="AT206" s="152" t="s">
        <v>176</v>
      </c>
      <c r="AU206" s="152" t="s">
        <v>87</v>
      </c>
      <c r="AV206" s="12" t="s">
        <v>87</v>
      </c>
      <c r="AW206" s="12" t="s">
        <v>31</v>
      </c>
      <c r="AX206" s="12" t="s">
        <v>79</v>
      </c>
      <c r="AY206" s="152" t="s">
        <v>167</v>
      </c>
    </row>
    <row r="207" spans="2:51" s="12" customFormat="1" ht="22.5">
      <c r="B207" s="150"/>
      <c r="D207" s="151" t="s">
        <v>176</v>
      </c>
      <c r="E207" s="152" t="s">
        <v>1</v>
      </c>
      <c r="F207" s="153" t="s">
        <v>279</v>
      </c>
      <c r="H207" s="154">
        <v>24.19</v>
      </c>
      <c r="I207" s="155"/>
      <c r="L207" s="150"/>
      <c r="M207" s="156"/>
      <c r="T207" s="157"/>
      <c r="AT207" s="152" t="s">
        <v>176</v>
      </c>
      <c r="AU207" s="152" t="s">
        <v>87</v>
      </c>
      <c r="AV207" s="12" t="s">
        <v>87</v>
      </c>
      <c r="AW207" s="12" t="s">
        <v>31</v>
      </c>
      <c r="AX207" s="12" t="s">
        <v>79</v>
      </c>
      <c r="AY207" s="152" t="s">
        <v>167</v>
      </c>
    </row>
    <row r="208" spans="2:51" s="12" customFormat="1" ht="33.75">
      <c r="B208" s="150"/>
      <c r="D208" s="151" t="s">
        <v>176</v>
      </c>
      <c r="E208" s="152" t="s">
        <v>1</v>
      </c>
      <c r="F208" s="153" t="s">
        <v>280</v>
      </c>
      <c r="H208" s="154">
        <v>55.72</v>
      </c>
      <c r="I208" s="155"/>
      <c r="L208" s="150"/>
      <c r="M208" s="156"/>
      <c r="T208" s="157"/>
      <c r="AT208" s="152" t="s">
        <v>176</v>
      </c>
      <c r="AU208" s="152" t="s">
        <v>87</v>
      </c>
      <c r="AV208" s="12" t="s">
        <v>87</v>
      </c>
      <c r="AW208" s="12" t="s">
        <v>31</v>
      </c>
      <c r="AX208" s="12" t="s">
        <v>79</v>
      </c>
      <c r="AY208" s="152" t="s">
        <v>167</v>
      </c>
    </row>
    <row r="209" spans="2:51" s="12" customFormat="1" ht="33.75">
      <c r="B209" s="150"/>
      <c r="D209" s="151" t="s">
        <v>176</v>
      </c>
      <c r="E209" s="152" t="s">
        <v>1</v>
      </c>
      <c r="F209" s="153" t="s">
        <v>281</v>
      </c>
      <c r="H209" s="154">
        <v>50.688</v>
      </c>
      <c r="I209" s="155"/>
      <c r="L209" s="150"/>
      <c r="M209" s="156"/>
      <c r="T209" s="157"/>
      <c r="AT209" s="152" t="s">
        <v>176</v>
      </c>
      <c r="AU209" s="152" t="s">
        <v>87</v>
      </c>
      <c r="AV209" s="12" t="s">
        <v>87</v>
      </c>
      <c r="AW209" s="12" t="s">
        <v>31</v>
      </c>
      <c r="AX209" s="12" t="s">
        <v>79</v>
      </c>
      <c r="AY209" s="152" t="s">
        <v>167</v>
      </c>
    </row>
    <row r="210" spans="2:51" s="12" customFormat="1" ht="22.5">
      <c r="B210" s="150"/>
      <c r="D210" s="151" t="s">
        <v>176</v>
      </c>
      <c r="E210" s="152" t="s">
        <v>1</v>
      </c>
      <c r="F210" s="153" t="s">
        <v>282</v>
      </c>
      <c r="H210" s="154">
        <v>26.094</v>
      </c>
      <c r="I210" s="155"/>
      <c r="L210" s="150"/>
      <c r="M210" s="156"/>
      <c r="T210" s="157"/>
      <c r="AT210" s="152" t="s">
        <v>176</v>
      </c>
      <c r="AU210" s="152" t="s">
        <v>87</v>
      </c>
      <c r="AV210" s="12" t="s">
        <v>87</v>
      </c>
      <c r="AW210" s="12" t="s">
        <v>31</v>
      </c>
      <c r="AX210" s="12" t="s">
        <v>79</v>
      </c>
      <c r="AY210" s="152" t="s">
        <v>167</v>
      </c>
    </row>
    <row r="211" spans="2:51" s="12" customFormat="1" ht="22.5">
      <c r="B211" s="150"/>
      <c r="D211" s="151" t="s">
        <v>176</v>
      </c>
      <c r="E211" s="152" t="s">
        <v>1</v>
      </c>
      <c r="F211" s="153" t="s">
        <v>283</v>
      </c>
      <c r="H211" s="154">
        <v>21.375</v>
      </c>
      <c r="I211" s="155"/>
      <c r="L211" s="150"/>
      <c r="M211" s="156"/>
      <c r="T211" s="157"/>
      <c r="AT211" s="152" t="s">
        <v>176</v>
      </c>
      <c r="AU211" s="152" t="s">
        <v>87</v>
      </c>
      <c r="AV211" s="12" t="s">
        <v>87</v>
      </c>
      <c r="AW211" s="12" t="s">
        <v>31</v>
      </c>
      <c r="AX211" s="12" t="s">
        <v>79</v>
      </c>
      <c r="AY211" s="152" t="s">
        <v>167</v>
      </c>
    </row>
    <row r="212" spans="2:51" s="12" customFormat="1" ht="33.75">
      <c r="B212" s="150"/>
      <c r="D212" s="151" t="s">
        <v>176</v>
      </c>
      <c r="E212" s="152" t="s">
        <v>1</v>
      </c>
      <c r="F212" s="153" t="s">
        <v>284</v>
      </c>
      <c r="H212" s="154">
        <v>53.738</v>
      </c>
      <c r="I212" s="155"/>
      <c r="L212" s="150"/>
      <c r="M212" s="156"/>
      <c r="T212" s="157"/>
      <c r="AT212" s="152" t="s">
        <v>176</v>
      </c>
      <c r="AU212" s="152" t="s">
        <v>87</v>
      </c>
      <c r="AV212" s="12" t="s">
        <v>87</v>
      </c>
      <c r="AW212" s="12" t="s">
        <v>31</v>
      </c>
      <c r="AX212" s="12" t="s">
        <v>79</v>
      </c>
      <c r="AY212" s="152" t="s">
        <v>167</v>
      </c>
    </row>
    <row r="213" spans="2:51" s="12" customFormat="1" ht="33.75">
      <c r="B213" s="150"/>
      <c r="D213" s="151" t="s">
        <v>176</v>
      </c>
      <c r="E213" s="152" t="s">
        <v>1</v>
      </c>
      <c r="F213" s="153" t="s">
        <v>285</v>
      </c>
      <c r="H213" s="154">
        <v>44.419</v>
      </c>
      <c r="I213" s="155"/>
      <c r="L213" s="150"/>
      <c r="M213" s="156"/>
      <c r="T213" s="157"/>
      <c r="AT213" s="152" t="s">
        <v>176</v>
      </c>
      <c r="AU213" s="152" t="s">
        <v>87</v>
      </c>
      <c r="AV213" s="12" t="s">
        <v>87</v>
      </c>
      <c r="AW213" s="12" t="s">
        <v>31</v>
      </c>
      <c r="AX213" s="12" t="s">
        <v>79</v>
      </c>
      <c r="AY213" s="152" t="s">
        <v>167</v>
      </c>
    </row>
    <row r="214" spans="2:51" s="12" customFormat="1" ht="22.5">
      <c r="B214" s="150"/>
      <c r="D214" s="151" t="s">
        <v>176</v>
      </c>
      <c r="E214" s="152" t="s">
        <v>1</v>
      </c>
      <c r="F214" s="153" t="s">
        <v>286</v>
      </c>
      <c r="H214" s="154">
        <v>22.16</v>
      </c>
      <c r="I214" s="155"/>
      <c r="L214" s="150"/>
      <c r="M214" s="156"/>
      <c r="T214" s="157"/>
      <c r="AT214" s="152" t="s">
        <v>176</v>
      </c>
      <c r="AU214" s="152" t="s">
        <v>87</v>
      </c>
      <c r="AV214" s="12" t="s">
        <v>87</v>
      </c>
      <c r="AW214" s="12" t="s">
        <v>31</v>
      </c>
      <c r="AX214" s="12" t="s">
        <v>79</v>
      </c>
      <c r="AY214" s="152" t="s">
        <v>167</v>
      </c>
    </row>
    <row r="215" spans="2:51" s="15" customFormat="1" ht="12">
      <c r="B215" s="171"/>
      <c r="D215" s="151" t="s">
        <v>176</v>
      </c>
      <c r="E215" s="172" t="s">
        <v>1</v>
      </c>
      <c r="F215" s="173" t="s">
        <v>287</v>
      </c>
      <c r="H215" s="174">
        <v>609.7</v>
      </c>
      <c r="I215" s="175"/>
      <c r="L215" s="171"/>
      <c r="M215" s="176"/>
      <c r="T215" s="177"/>
      <c r="AT215" s="172" t="s">
        <v>176</v>
      </c>
      <c r="AU215" s="172" t="s">
        <v>87</v>
      </c>
      <c r="AV215" s="15" t="s">
        <v>181</v>
      </c>
      <c r="AW215" s="15" t="s">
        <v>31</v>
      </c>
      <c r="AX215" s="15" t="s">
        <v>79</v>
      </c>
      <c r="AY215" s="172" t="s">
        <v>167</v>
      </c>
    </row>
    <row r="216" spans="2:51" s="14" customFormat="1" ht="12">
      <c r="B216" s="165"/>
      <c r="D216" s="151" t="s">
        <v>176</v>
      </c>
      <c r="E216" s="166" t="s">
        <v>1</v>
      </c>
      <c r="F216" s="167" t="s">
        <v>288</v>
      </c>
      <c r="H216" s="166" t="s">
        <v>1</v>
      </c>
      <c r="I216" s="168"/>
      <c r="L216" s="165"/>
      <c r="M216" s="169"/>
      <c r="T216" s="170"/>
      <c r="AT216" s="166" t="s">
        <v>176</v>
      </c>
      <c r="AU216" s="166" t="s">
        <v>87</v>
      </c>
      <c r="AV216" s="14" t="s">
        <v>22</v>
      </c>
      <c r="AW216" s="14" t="s">
        <v>31</v>
      </c>
      <c r="AX216" s="14" t="s">
        <v>79</v>
      </c>
      <c r="AY216" s="166" t="s">
        <v>167</v>
      </c>
    </row>
    <row r="217" spans="2:51" s="12" customFormat="1" ht="22.5">
      <c r="B217" s="150"/>
      <c r="D217" s="151" t="s">
        <v>176</v>
      </c>
      <c r="E217" s="152" t="s">
        <v>1</v>
      </c>
      <c r="F217" s="153" t="s">
        <v>289</v>
      </c>
      <c r="H217" s="154">
        <v>9.86</v>
      </c>
      <c r="I217" s="155"/>
      <c r="L217" s="150"/>
      <c r="M217" s="156"/>
      <c r="T217" s="157"/>
      <c r="AT217" s="152" t="s">
        <v>176</v>
      </c>
      <c r="AU217" s="152" t="s">
        <v>87</v>
      </c>
      <c r="AV217" s="12" t="s">
        <v>87</v>
      </c>
      <c r="AW217" s="12" t="s">
        <v>31</v>
      </c>
      <c r="AX217" s="12" t="s">
        <v>79</v>
      </c>
      <c r="AY217" s="152" t="s">
        <v>167</v>
      </c>
    </row>
    <row r="218" spans="2:51" s="12" customFormat="1" ht="22.5">
      <c r="B218" s="150"/>
      <c r="D218" s="151" t="s">
        <v>176</v>
      </c>
      <c r="E218" s="152" t="s">
        <v>1</v>
      </c>
      <c r="F218" s="153" t="s">
        <v>290</v>
      </c>
      <c r="H218" s="154">
        <v>9.369</v>
      </c>
      <c r="I218" s="155"/>
      <c r="L218" s="150"/>
      <c r="M218" s="156"/>
      <c r="T218" s="157"/>
      <c r="AT218" s="152" t="s">
        <v>176</v>
      </c>
      <c r="AU218" s="152" t="s">
        <v>87</v>
      </c>
      <c r="AV218" s="12" t="s">
        <v>87</v>
      </c>
      <c r="AW218" s="12" t="s">
        <v>31</v>
      </c>
      <c r="AX218" s="12" t="s">
        <v>79</v>
      </c>
      <c r="AY218" s="152" t="s">
        <v>167</v>
      </c>
    </row>
    <row r="219" spans="2:51" s="12" customFormat="1" ht="22.5">
      <c r="B219" s="150"/>
      <c r="D219" s="151" t="s">
        <v>176</v>
      </c>
      <c r="E219" s="152" t="s">
        <v>1</v>
      </c>
      <c r="F219" s="153" t="s">
        <v>291</v>
      </c>
      <c r="H219" s="154">
        <v>0.912</v>
      </c>
      <c r="I219" s="155"/>
      <c r="L219" s="150"/>
      <c r="M219" s="156"/>
      <c r="T219" s="157"/>
      <c r="AT219" s="152" t="s">
        <v>176</v>
      </c>
      <c r="AU219" s="152" t="s">
        <v>87</v>
      </c>
      <c r="AV219" s="12" t="s">
        <v>87</v>
      </c>
      <c r="AW219" s="12" t="s">
        <v>31</v>
      </c>
      <c r="AX219" s="12" t="s">
        <v>79</v>
      </c>
      <c r="AY219" s="152" t="s">
        <v>167</v>
      </c>
    </row>
    <row r="220" spans="2:51" s="12" customFormat="1" ht="12">
      <c r="B220" s="150"/>
      <c r="D220" s="151" t="s">
        <v>176</v>
      </c>
      <c r="E220" s="152" t="s">
        <v>1</v>
      </c>
      <c r="F220" s="153" t="s">
        <v>292</v>
      </c>
      <c r="H220" s="154">
        <v>4.608</v>
      </c>
      <c r="I220" s="155"/>
      <c r="L220" s="150"/>
      <c r="M220" s="156"/>
      <c r="T220" s="157"/>
      <c r="AT220" s="152" t="s">
        <v>176</v>
      </c>
      <c r="AU220" s="152" t="s">
        <v>87</v>
      </c>
      <c r="AV220" s="12" t="s">
        <v>87</v>
      </c>
      <c r="AW220" s="12" t="s">
        <v>31</v>
      </c>
      <c r="AX220" s="12" t="s">
        <v>79</v>
      </c>
      <c r="AY220" s="152" t="s">
        <v>167</v>
      </c>
    </row>
    <row r="221" spans="2:51" s="12" customFormat="1" ht="22.5">
      <c r="B221" s="150"/>
      <c r="D221" s="151" t="s">
        <v>176</v>
      </c>
      <c r="E221" s="152" t="s">
        <v>1</v>
      </c>
      <c r="F221" s="153" t="s">
        <v>293</v>
      </c>
      <c r="H221" s="154">
        <v>47.458</v>
      </c>
      <c r="I221" s="155"/>
      <c r="L221" s="150"/>
      <c r="M221" s="156"/>
      <c r="T221" s="157"/>
      <c r="AT221" s="152" t="s">
        <v>176</v>
      </c>
      <c r="AU221" s="152" t="s">
        <v>87</v>
      </c>
      <c r="AV221" s="12" t="s">
        <v>87</v>
      </c>
      <c r="AW221" s="12" t="s">
        <v>31</v>
      </c>
      <c r="AX221" s="12" t="s">
        <v>79</v>
      </c>
      <c r="AY221" s="152" t="s">
        <v>167</v>
      </c>
    </row>
    <row r="222" spans="2:51" s="12" customFormat="1" ht="12">
      <c r="B222" s="150"/>
      <c r="D222" s="151" t="s">
        <v>176</v>
      </c>
      <c r="E222" s="152" t="s">
        <v>1</v>
      </c>
      <c r="F222" s="153" t="s">
        <v>294</v>
      </c>
      <c r="H222" s="154">
        <v>6.65</v>
      </c>
      <c r="I222" s="155"/>
      <c r="L222" s="150"/>
      <c r="M222" s="156"/>
      <c r="T222" s="157"/>
      <c r="AT222" s="152" t="s">
        <v>176</v>
      </c>
      <c r="AU222" s="152" t="s">
        <v>87</v>
      </c>
      <c r="AV222" s="12" t="s">
        <v>87</v>
      </c>
      <c r="AW222" s="12" t="s">
        <v>31</v>
      </c>
      <c r="AX222" s="12" t="s">
        <v>79</v>
      </c>
      <c r="AY222" s="152" t="s">
        <v>167</v>
      </c>
    </row>
    <row r="223" spans="2:51" s="12" customFormat="1" ht="12">
      <c r="B223" s="150"/>
      <c r="D223" s="151" t="s">
        <v>176</v>
      </c>
      <c r="E223" s="152" t="s">
        <v>1</v>
      </c>
      <c r="F223" s="153" t="s">
        <v>295</v>
      </c>
      <c r="H223" s="154">
        <v>17.775</v>
      </c>
      <c r="I223" s="155"/>
      <c r="L223" s="150"/>
      <c r="M223" s="156"/>
      <c r="T223" s="157"/>
      <c r="AT223" s="152" t="s">
        <v>176</v>
      </c>
      <c r="AU223" s="152" t="s">
        <v>87</v>
      </c>
      <c r="AV223" s="12" t="s">
        <v>87</v>
      </c>
      <c r="AW223" s="12" t="s">
        <v>31</v>
      </c>
      <c r="AX223" s="12" t="s">
        <v>79</v>
      </c>
      <c r="AY223" s="152" t="s">
        <v>167</v>
      </c>
    </row>
    <row r="224" spans="2:51" s="12" customFormat="1" ht="12">
      <c r="B224" s="150"/>
      <c r="D224" s="151" t="s">
        <v>176</v>
      </c>
      <c r="E224" s="152" t="s">
        <v>1</v>
      </c>
      <c r="F224" s="153" t="s">
        <v>296</v>
      </c>
      <c r="H224" s="154">
        <v>7.488</v>
      </c>
      <c r="I224" s="155"/>
      <c r="L224" s="150"/>
      <c r="M224" s="156"/>
      <c r="T224" s="157"/>
      <c r="AT224" s="152" t="s">
        <v>176</v>
      </c>
      <c r="AU224" s="152" t="s">
        <v>87</v>
      </c>
      <c r="AV224" s="12" t="s">
        <v>87</v>
      </c>
      <c r="AW224" s="12" t="s">
        <v>31</v>
      </c>
      <c r="AX224" s="12" t="s">
        <v>79</v>
      </c>
      <c r="AY224" s="152" t="s">
        <v>167</v>
      </c>
    </row>
    <row r="225" spans="2:51" s="12" customFormat="1" ht="12">
      <c r="B225" s="150"/>
      <c r="D225" s="151" t="s">
        <v>176</v>
      </c>
      <c r="E225" s="152" t="s">
        <v>1</v>
      </c>
      <c r="F225" s="153" t="s">
        <v>297</v>
      </c>
      <c r="H225" s="154">
        <v>1.89</v>
      </c>
      <c r="I225" s="155"/>
      <c r="L225" s="150"/>
      <c r="M225" s="156"/>
      <c r="T225" s="157"/>
      <c r="AT225" s="152" t="s">
        <v>176</v>
      </c>
      <c r="AU225" s="152" t="s">
        <v>87</v>
      </c>
      <c r="AV225" s="12" t="s">
        <v>87</v>
      </c>
      <c r="AW225" s="12" t="s">
        <v>31</v>
      </c>
      <c r="AX225" s="12" t="s">
        <v>79</v>
      </c>
      <c r="AY225" s="152" t="s">
        <v>167</v>
      </c>
    </row>
    <row r="226" spans="2:51" s="12" customFormat="1" ht="12">
      <c r="B226" s="150"/>
      <c r="D226" s="151" t="s">
        <v>176</v>
      </c>
      <c r="E226" s="152" t="s">
        <v>1</v>
      </c>
      <c r="F226" s="153" t="s">
        <v>298</v>
      </c>
      <c r="H226" s="154">
        <v>12.89</v>
      </c>
      <c r="I226" s="155"/>
      <c r="L226" s="150"/>
      <c r="M226" s="156"/>
      <c r="T226" s="157"/>
      <c r="AT226" s="152" t="s">
        <v>176</v>
      </c>
      <c r="AU226" s="152" t="s">
        <v>87</v>
      </c>
      <c r="AV226" s="12" t="s">
        <v>87</v>
      </c>
      <c r="AW226" s="12" t="s">
        <v>31</v>
      </c>
      <c r="AX226" s="12" t="s">
        <v>79</v>
      </c>
      <c r="AY226" s="152" t="s">
        <v>167</v>
      </c>
    </row>
    <row r="227" spans="2:51" s="15" customFormat="1" ht="12">
      <c r="B227" s="171"/>
      <c r="D227" s="151" t="s">
        <v>176</v>
      </c>
      <c r="E227" s="172" t="s">
        <v>1</v>
      </c>
      <c r="F227" s="173" t="s">
        <v>299</v>
      </c>
      <c r="H227" s="174">
        <v>118.9</v>
      </c>
      <c r="I227" s="175"/>
      <c r="L227" s="171"/>
      <c r="M227" s="176"/>
      <c r="T227" s="177"/>
      <c r="AT227" s="172" t="s">
        <v>176</v>
      </c>
      <c r="AU227" s="172" t="s">
        <v>87</v>
      </c>
      <c r="AV227" s="15" t="s">
        <v>181</v>
      </c>
      <c r="AW227" s="15" t="s">
        <v>31</v>
      </c>
      <c r="AX227" s="15" t="s">
        <v>79</v>
      </c>
      <c r="AY227" s="172" t="s">
        <v>167</v>
      </c>
    </row>
    <row r="228" spans="2:51" s="14" customFormat="1" ht="12">
      <c r="B228" s="165"/>
      <c r="D228" s="151" t="s">
        <v>176</v>
      </c>
      <c r="E228" s="166" t="s">
        <v>1</v>
      </c>
      <c r="F228" s="167" t="s">
        <v>300</v>
      </c>
      <c r="H228" s="166" t="s">
        <v>1</v>
      </c>
      <c r="I228" s="168"/>
      <c r="L228" s="165"/>
      <c r="M228" s="169"/>
      <c r="T228" s="170"/>
      <c r="AT228" s="166" t="s">
        <v>176</v>
      </c>
      <c r="AU228" s="166" t="s">
        <v>87</v>
      </c>
      <c r="AV228" s="14" t="s">
        <v>22</v>
      </c>
      <c r="AW228" s="14" t="s">
        <v>31</v>
      </c>
      <c r="AX228" s="14" t="s">
        <v>79</v>
      </c>
      <c r="AY228" s="166" t="s">
        <v>167</v>
      </c>
    </row>
    <row r="229" spans="2:51" s="12" customFormat="1" ht="12">
      <c r="B229" s="150"/>
      <c r="D229" s="151" t="s">
        <v>176</v>
      </c>
      <c r="E229" s="152" t="s">
        <v>1</v>
      </c>
      <c r="F229" s="153" t="s">
        <v>301</v>
      </c>
      <c r="H229" s="154">
        <v>633</v>
      </c>
      <c r="I229" s="155"/>
      <c r="L229" s="150"/>
      <c r="M229" s="156"/>
      <c r="T229" s="157"/>
      <c r="AT229" s="152" t="s">
        <v>176</v>
      </c>
      <c r="AU229" s="152" t="s">
        <v>87</v>
      </c>
      <c r="AV229" s="12" t="s">
        <v>87</v>
      </c>
      <c r="AW229" s="12" t="s">
        <v>31</v>
      </c>
      <c r="AX229" s="12" t="s">
        <v>79</v>
      </c>
      <c r="AY229" s="152" t="s">
        <v>167</v>
      </c>
    </row>
    <row r="230" spans="2:51" s="13" customFormat="1" ht="12">
      <c r="B230" s="158"/>
      <c r="D230" s="151" t="s">
        <v>176</v>
      </c>
      <c r="E230" s="159" t="s">
        <v>1</v>
      </c>
      <c r="F230" s="160" t="s">
        <v>189</v>
      </c>
      <c r="H230" s="161">
        <v>1361.6</v>
      </c>
      <c r="I230" s="162"/>
      <c r="L230" s="158"/>
      <c r="M230" s="163"/>
      <c r="T230" s="164"/>
      <c r="AT230" s="159" t="s">
        <v>176</v>
      </c>
      <c r="AU230" s="159" t="s">
        <v>87</v>
      </c>
      <c r="AV230" s="13" t="s">
        <v>174</v>
      </c>
      <c r="AW230" s="13" t="s">
        <v>31</v>
      </c>
      <c r="AX230" s="13" t="s">
        <v>22</v>
      </c>
      <c r="AY230" s="159" t="s">
        <v>167</v>
      </c>
    </row>
    <row r="231" spans="2:65" s="1" customFormat="1" ht="24">
      <c r="B231" s="136"/>
      <c r="C231" s="137" t="s">
        <v>302</v>
      </c>
      <c r="D231" s="137" t="s">
        <v>169</v>
      </c>
      <c r="E231" s="138" t="s">
        <v>303</v>
      </c>
      <c r="F231" s="139" t="s">
        <v>304</v>
      </c>
      <c r="G231" s="140" t="s">
        <v>185</v>
      </c>
      <c r="H231" s="141">
        <v>211.9</v>
      </c>
      <c r="I231" s="142"/>
      <c r="J231" s="143">
        <f>ROUND(I231*H231,1)</f>
        <v>0</v>
      </c>
      <c r="K231" s="139" t="s">
        <v>173</v>
      </c>
      <c r="L231" s="32"/>
      <c r="M231" s="144" t="s">
        <v>1</v>
      </c>
      <c r="N231" s="145" t="s">
        <v>44</v>
      </c>
      <c r="P231" s="146">
        <f>O231*H231</f>
        <v>0</v>
      </c>
      <c r="Q231" s="146">
        <v>0.01838</v>
      </c>
      <c r="R231" s="146">
        <f>Q231*H231</f>
        <v>3.8947220000000002</v>
      </c>
      <c r="S231" s="146">
        <v>0</v>
      </c>
      <c r="T231" s="147">
        <f>S231*H231</f>
        <v>0</v>
      </c>
      <c r="AR231" s="148" t="s">
        <v>174</v>
      </c>
      <c r="AT231" s="148" t="s">
        <v>169</v>
      </c>
      <c r="AU231" s="148" t="s">
        <v>87</v>
      </c>
      <c r="AY231" s="17" t="s">
        <v>167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17" t="s">
        <v>22</v>
      </c>
      <c r="BK231" s="149">
        <f>ROUND(I231*H231,1)</f>
        <v>0</v>
      </c>
      <c r="BL231" s="17" t="s">
        <v>174</v>
      </c>
      <c r="BM231" s="148" t="s">
        <v>305</v>
      </c>
    </row>
    <row r="232" spans="2:65" s="1" customFormat="1" ht="24">
      <c r="B232" s="136"/>
      <c r="C232" s="137" t="s">
        <v>306</v>
      </c>
      <c r="D232" s="137" t="s">
        <v>169</v>
      </c>
      <c r="E232" s="138" t="s">
        <v>307</v>
      </c>
      <c r="F232" s="139" t="s">
        <v>308</v>
      </c>
      <c r="G232" s="140" t="s">
        <v>185</v>
      </c>
      <c r="H232" s="141">
        <v>728.6</v>
      </c>
      <c r="I232" s="142"/>
      <c r="J232" s="143">
        <f>ROUND(I232*H232,1)</f>
        <v>0</v>
      </c>
      <c r="K232" s="139" t="s">
        <v>173</v>
      </c>
      <c r="L232" s="32"/>
      <c r="M232" s="144" t="s">
        <v>1</v>
      </c>
      <c r="N232" s="145" t="s">
        <v>44</v>
      </c>
      <c r="P232" s="146">
        <f>O232*H232</f>
        <v>0</v>
      </c>
      <c r="Q232" s="146">
        <v>0.01838</v>
      </c>
      <c r="R232" s="146">
        <f>Q232*H232</f>
        <v>13.391668000000001</v>
      </c>
      <c r="S232" s="146">
        <v>0</v>
      </c>
      <c r="T232" s="147">
        <f>S232*H232</f>
        <v>0</v>
      </c>
      <c r="AR232" s="148" t="s">
        <v>174</v>
      </c>
      <c r="AT232" s="148" t="s">
        <v>169</v>
      </c>
      <c r="AU232" s="148" t="s">
        <v>87</v>
      </c>
      <c r="AY232" s="17" t="s">
        <v>167</v>
      </c>
      <c r="BE232" s="149">
        <f>IF(N232="základní",J232,0)</f>
        <v>0</v>
      </c>
      <c r="BF232" s="149">
        <f>IF(N232="snížená",J232,0)</f>
        <v>0</v>
      </c>
      <c r="BG232" s="149">
        <f>IF(N232="zákl. přenesená",J232,0)</f>
        <v>0</v>
      </c>
      <c r="BH232" s="149">
        <f>IF(N232="sníž. přenesená",J232,0)</f>
        <v>0</v>
      </c>
      <c r="BI232" s="149">
        <f>IF(N232="nulová",J232,0)</f>
        <v>0</v>
      </c>
      <c r="BJ232" s="17" t="s">
        <v>22</v>
      </c>
      <c r="BK232" s="149">
        <f>ROUND(I232*H232,1)</f>
        <v>0</v>
      </c>
      <c r="BL232" s="17" t="s">
        <v>174</v>
      </c>
      <c r="BM232" s="148" t="s">
        <v>309</v>
      </c>
    </row>
    <row r="233" spans="2:51" s="12" customFormat="1" ht="12">
      <c r="B233" s="150"/>
      <c r="D233" s="151" t="s">
        <v>176</v>
      </c>
      <c r="E233" s="152" t="s">
        <v>1</v>
      </c>
      <c r="F233" s="153" t="s">
        <v>310</v>
      </c>
      <c r="H233" s="154">
        <v>728.6</v>
      </c>
      <c r="I233" s="155"/>
      <c r="L233" s="150"/>
      <c r="M233" s="156"/>
      <c r="T233" s="157"/>
      <c r="AT233" s="152" t="s">
        <v>176</v>
      </c>
      <c r="AU233" s="152" t="s">
        <v>87</v>
      </c>
      <c r="AV233" s="12" t="s">
        <v>87</v>
      </c>
      <c r="AW233" s="12" t="s">
        <v>31</v>
      </c>
      <c r="AX233" s="12" t="s">
        <v>22</v>
      </c>
      <c r="AY233" s="152" t="s">
        <v>167</v>
      </c>
    </row>
    <row r="234" spans="2:65" s="1" customFormat="1" ht="24">
      <c r="B234" s="136"/>
      <c r="C234" s="137" t="s">
        <v>311</v>
      </c>
      <c r="D234" s="137" t="s">
        <v>169</v>
      </c>
      <c r="E234" s="138" t="s">
        <v>312</v>
      </c>
      <c r="F234" s="139" t="s">
        <v>313</v>
      </c>
      <c r="G234" s="140" t="s">
        <v>185</v>
      </c>
      <c r="H234" s="141">
        <v>609.7</v>
      </c>
      <c r="I234" s="142"/>
      <c r="J234" s="143">
        <f>ROUND(I234*H234,1)</f>
        <v>0</v>
      </c>
      <c r="K234" s="139" t="s">
        <v>173</v>
      </c>
      <c r="L234" s="32"/>
      <c r="M234" s="144" t="s">
        <v>1</v>
      </c>
      <c r="N234" s="145" t="s">
        <v>44</v>
      </c>
      <c r="P234" s="146">
        <f>O234*H234</f>
        <v>0</v>
      </c>
      <c r="Q234" s="146">
        <v>0.0079</v>
      </c>
      <c r="R234" s="146">
        <f>Q234*H234</f>
        <v>4.816630000000001</v>
      </c>
      <c r="S234" s="146">
        <v>0</v>
      </c>
      <c r="T234" s="147">
        <f>S234*H234</f>
        <v>0</v>
      </c>
      <c r="AR234" s="148" t="s">
        <v>174</v>
      </c>
      <c r="AT234" s="148" t="s">
        <v>169</v>
      </c>
      <c r="AU234" s="148" t="s">
        <v>87</v>
      </c>
      <c r="AY234" s="17" t="s">
        <v>167</v>
      </c>
      <c r="BE234" s="149">
        <f>IF(N234="základní",J234,0)</f>
        <v>0</v>
      </c>
      <c r="BF234" s="149">
        <f>IF(N234="snížená",J234,0)</f>
        <v>0</v>
      </c>
      <c r="BG234" s="149">
        <f>IF(N234="zákl. přenesená",J234,0)</f>
        <v>0</v>
      </c>
      <c r="BH234" s="149">
        <f>IF(N234="sníž. přenesená",J234,0)</f>
        <v>0</v>
      </c>
      <c r="BI234" s="149">
        <f>IF(N234="nulová",J234,0)</f>
        <v>0</v>
      </c>
      <c r="BJ234" s="17" t="s">
        <v>22</v>
      </c>
      <c r="BK234" s="149">
        <f>ROUND(I234*H234,1)</f>
        <v>0</v>
      </c>
      <c r="BL234" s="17" t="s">
        <v>174</v>
      </c>
      <c r="BM234" s="148" t="s">
        <v>314</v>
      </c>
    </row>
    <row r="235" spans="2:65" s="1" customFormat="1" ht="24">
      <c r="B235" s="136"/>
      <c r="C235" s="137" t="s">
        <v>315</v>
      </c>
      <c r="D235" s="137" t="s">
        <v>169</v>
      </c>
      <c r="E235" s="138" t="s">
        <v>316</v>
      </c>
      <c r="F235" s="139" t="s">
        <v>317</v>
      </c>
      <c r="G235" s="140" t="s">
        <v>185</v>
      </c>
      <c r="H235" s="141">
        <v>633</v>
      </c>
      <c r="I235" s="142"/>
      <c r="J235" s="143">
        <f>ROUND(I235*H235,1)</f>
        <v>0</v>
      </c>
      <c r="K235" s="139" t="s">
        <v>173</v>
      </c>
      <c r="L235" s="32"/>
      <c r="M235" s="144" t="s">
        <v>1</v>
      </c>
      <c r="N235" s="145" t="s">
        <v>44</v>
      </c>
      <c r="P235" s="146">
        <f>O235*H235</f>
        <v>0</v>
      </c>
      <c r="Q235" s="146">
        <v>0.021</v>
      </c>
      <c r="R235" s="146">
        <f>Q235*H235</f>
        <v>13.293000000000001</v>
      </c>
      <c r="S235" s="146">
        <v>0</v>
      </c>
      <c r="T235" s="147">
        <f>S235*H235</f>
        <v>0</v>
      </c>
      <c r="AR235" s="148" t="s">
        <v>174</v>
      </c>
      <c r="AT235" s="148" t="s">
        <v>169</v>
      </c>
      <c r="AU235" s="148" t="s">
        <v>87</v>
      </c>
      <c r="AY235" s="17" t="s">
        <v>167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17" t="s">
        <v>22</v>
      </c>
      <c r="BK235" s="149">
        <f>ROUND(I235*H235,1)</f>
        <v>0</v>
      </c>
      <c r="BL235" s="17" t="s">
        <v>174</v>
      </c>
      <c r="BM235" s="148" t="s">
        <v>318</v>
      </c>
    </row>
    <row r="236" spans="2:51" s="12" customFormat="1" ht="12">
      <c r="B236" s="150"/>
      <c r="D236" s="151" t="s">
        <v>176</v>
      </c>
      <c r="E236" s="152" t="s">
        <v>1</v>
      </c>
      <c r="F236" s="153" t="s">
        <v>319</v>
      </c>
      <c r="H236" s="154">
        <v>633</v>
      </c>
      <c r="I236" s="155"/>
      <c r="L236" s="150"/>
      <c r="M236" s="156"/>
      <c r="T236" s="157"/>
      <c r="AT236" s="152" t="s">
        <v>176</v>
      </c>
      <c r="AU236" s="152" t="s">
        <v>87</v>
      </c>
      <c r="AV236" s="12" t="s">
        <v>87</v>
      </c>
      <c r="AW236" s="12" t="s">
        <v>31</v>
      </c>
      <c r="AX236" s="12" t="s">
        <v>22</v>
      </c>
      <c r="AY236" s="152" t="s">
        <v>167</v>
      </c>
    </row>
    <row r="237" spans="2:65" s="1" customFormat="1" ht="24">
      <c r="B237" s="136"/>
      <c r="C237" s="137" t="s">
        <v>320</v>
      </c>
      <c r="D237" s="137" t="s">
        <v>169</v>
      </c>
      <c r="E237" s="138" t="s">
        <v>321</v>
      </c>
      <c r="F237" s="139" t="s">
        <v>322</v>
      </c>
      <c r="G237" s="140" t="s">
        <v>185</v>
      </c>
      <c r="H237" s="141">
        <v>19.3</v>
      </c>
      <c r="I237" s="142"/>
      <c r="J237" s="143">
        <f>ROUND(I237*H237,1)</f>
        <v>0</v>
      </c>
      <c r="K237" s="139" t="s">
        <v>173</v>
      </c>
      <c r="L237" s="32"/>
      <c r="M237" s="144" t="s">
        <v>1</v>
      </c>
      <c r="N237" s="145" t="s">
        <v>44</v>
      </c>
      <c r="P237" s="146">
        <f>O237*H237</f>
        <v>0</v>
      </c>
      <c r="Q237" s="146">
        <v>0.017</v>
      </c>
      <c r="R237" s="146">
        <f>Q237*H237</f>
        <v>0.32810000000000006</v>
      </c>
      <c r="S237" s="146">
        <v>0</v>
      </c>
      <c r="T237" s="147">
        <f>S237*H237</f>
        <v>0</v>
      </c>
      <c r="AR237" s="148" t="s">
        <v>174</v>
      </c>
      <c r="AT237" s="148" t="s">
        <v>169</v>
      </c>
      <c r="AU237" s="148" t="s">
        <v>87</v>
      </c>
      <c r="AY237" s="17" t="s">
        <v>167</v>
      </c>
      <c r="BE237" s="149">
        <f>IF(N237="základní",J237,0)</f>
        <v>0</v>
      </c>
      <c r="BF237" s="149">
        <f>IF(N237="snížená",J237,0)</f>
        <v>0</v>
      </c>
      <c r="BG237" s="149">
        <f>IF(N237="zákl. přenesená",J237,0)</f>
        <v>0</v>
      </c>
      <c r="BH237" s="149">
        <f>IF(N237="sníž. přenesená",J237,0)</f>
        <v>0</v>
      </c>
      <c r="BI237" s="149">
        <f>IF(N237="nulová",J237,0)</f>
        <v>0</v>
      </c>
      <c r="BJ237" s="17" t="s">
        <v>22</v>
      </c>
      <c r="BK237" s="149">
        <f>ROUND(I237*H237,1)</f>
        <v>0</v>
      </c>
      <c r="BL237" s="17" t="s">
        <v>174</v>
      </c>
      <c r="BM237" s="148" t="s">
        <v>323</v>
      </c>
    </row>
    <row r="238" spans="2:51" s="12" customFormat="1" ht="22.5">
      <c r="B238" s="150"/>
      <c r="D238" s="151" t="s">
        <v>176</v>
      </c>
      <c r="E238" s="152" t="s">
        <v>1</v>
      </c>
      <c r="F238" s="153" t="s">
        <v>324</v>
      </c>
      <c r="H238" s="154">
        <v>19.3</v>
      </c>
      <c r="I238" s="155"/>
      <c r="L238" s="150"/>
      <c r="M238" s="156"/>
      <c r="T238" s="157"/>
      <c r="AT238" s="152" t="s">
        <v>176</v>
      </c>
      <c r="AU238" s="152" t="s">
        <v>87</v>
      </c>
      <c r="AV238" s="12" t="s">
        <v>87</v>
      </c>
      <c r="AW238" s="12" t="s">
        <v>31</v>
      </c>
      <c r="AX238" s="12" t="s">
        <v>22</v>
      </c>
      <c r="AY238" s="152" t="s">
        <v>167</v>
      </c>
    </row>
    <row r="239" spans="2:65" s="1" customFormat="1" ht="24">
      <c r="B239" s="136"/>
      <c r="C239" s="137" t="s">
        <v>7</v>
      </c>
      <c r="D239" s="137" t="s">
        <v>169</v>
      </c>
      <c r="E239" s="138" t="s">
        <v>325</v>
      </c>
      <c r="F239" s="139" t="s">
        <v>326</v>
      </c>
      <c r="G239" s="140" t="s">
        <v>172</v>
      </c>
      <c r="H239" s="141">
        <v>7.4</v>
      </c>
      <c r="I239" s="142"/>
      <c r="J239" s="143">
        <f>ROUND(I239*H239,1)</f>
        <v>0</v>
      </c>
      <c r="K239" s="139" t="s">
        <v>173</v>
      </c>
      <c r="L239" s="32"/>
      <c r="M239" s="144" t="s">
        <v>1</v>
      </c>
      <c r="N239" s="145" t="s">
        <v>44</v>
      </c>
      <c r="P239" s="146">
        <f>O239*H239</f>
        <v>0</v>
      </c>
      <c r="Q239" s="146">
        <v>2.25634</v>
      </c>
      <c r="R239" s="146">
        <f>Q239*H239</f>
        <v>16.696915999999998</v>
      </c>
      <c r="S239" s="146">
        <v>0</v>
      </c>
      <c r="T239" s="147">
        <f>S239*H239</f>
        <v>0</v>
      </c>
      <c r="AR239" s="148" t="s">
        <v>174</v>
      </c>
      <c r="AT239" s="148" t="s">
        <v>169</v>
      </c>
      <c r="AU239" s="148" t="s">
        <v>87</v>
      </c>
      <c r="AY239" s="17" t="s">
        <v>167</v>
      </c>
      <c r="BE239" s="149">
        <f>IF(N239="základní",J239,0)</f>
        <v>0</v>
      </c>
      <c r="BF239" s="149">
        <f>IF(N239="snížená",J239,0)</f>
        <v>0</v>
      </c>
      <c r="BG239" s="149">
        <f>IF(N239="zákl. přenesená",J239,0)</f>
        <v>0</v>
      </c>
      <c r="BH239" s="149">
        <f>IF(N239="sníž. přenesená",J239,0)</f>
        <v>0</v>
      </c>
      <c r="BI239" s="149">
        <f>IF(N239="nulová",J239,0)</f>
        <v>0</v>
      </c>
      <c r="BJ239" s="17" t="s">
        <v>22</v>
      </c>
      <c r="BK239" s="149">
        <f>ROUND(I239*H239,1)</f>
        <v>0</v>
      </c>
      <c r="BL239" s="17" t="s">
        <v>174</v>
      </c>
      <c r="BM239" s="148" t="s">
        <v>327</v>
      </c>
    </row>
    <row r="240" spans="2:51" s="12" customFormat="1" ht="12">
      <c r="B240" s="150"/>
      <c r="D240" s="151" t="s">
        <v>176</v>
      </c>
      <c r="E240" s="152" t="s">
        <v>1</v>
      </c>
      <c r="F240" s="153" t="s">
        <v>328</v>
      </c>
      <c r="H240" s="154">
        <v>3.564</v>
      </c>
      <c r="I240" s="155"/>
      <c r="L240" s="150"/>
      <c r="M240" s="156"/>
      <c r="T240" s="157"/>
      <c r="AT240" s="152" t="s">
        <v>176</v>
      </c>
      <c r="AU240" s="152" t="s">
        <v>87</v>
      </c>
      <c r="AV240" s="12" t="s">
        <v>87</v>
      </c>
      <c r="AW240" s="12" t="s">
        <v>31</v>
      </c>
      <c r="AX240" s="12" t="s">
        <v>79</v>
      </c>
      <c r="AY240" s="152" t="s">
        <v>167</v>
      </c>
    </row>
    <row r="241" spans="2:51" s="12" customFormat="1" ht="12">
      <c r="B241" s="150"/>
      <c r="D241" s="151" t="s">
        <v>176</v>
      </c>
      <c r="E241" s="152" t="s">
        <v>1</v>
      </c>
      <c r="F241" s="153" t="s">
        <v>329</v>
      </c>
      <c r="H241" s="154">
        <v>3.836</v>
      </c>
      <c r="I241" s="155"/>
      <c r="L241" s="150"/>
      <c r="M241" s="156"/>
      <c r="T241" s="157"/>
      <c r="AT241" s="152" t="s">
        <v>176</v>
      </c>
      <c r="AU241" s="152" t="s">
        <v>87</v>
      </c>
      <c r="AV241" s="12" t="s">
        <v>87</v>
      </c>
      <c r="AW241" s="12" t="s">
        <v>31</v>
      </c>
      <c r="AX241" s="12" t="s">
        <v>79</v>
      </c>
      <c r="AY241" s="152" t="s">
        <v>167</v>
      </c>
    </row>
    <row r="242" spans="2:51" s="13" customFormat="1" ht="12">
      <c r="B242" s="158"/>
      <c r="D242" s="151" t="s">
        <v>176</v>
      </c>
      <c r="E242" s="159" t="s">
        <v>1</v>
      </c>
      <c r="F242" s="160" t="s">
        <v>330</v>
      </c>
      <c r="H242" s="161">
        <v>7.4</v>
      </c>
      <c r="I242" s="162"/>
      <c r="L242" s="158"/>
      <c r="M242" s="163"/>
      <c r="T242" s="164"/>
      <c r="AT242" s="159" t="s">
        <v>176</v>
      </c>
      <c r="AU242" s="159" t="s">
        <v>87</v>
      </c>
      <c r="AV242" s="13" t="s">
        <v>174</v>
      </c>
      <c r="AW242" s="13" t="s">
        <v>31</v>
      </c>
      <c r="AX242" s="13" t="s">
        <v>22</v>
      </c>
      <c r="AY242" s="159" t="s">
        <v>167</v>
      </c>
    </row>
    <row r="243" spans="2:65" s="1" customFormat="1" ht="24">
      <c r="B243" s="136"/>
      <c r="C243" s="137" t="s">
        <v>331</v>
      </c>
      <c r="D243" s="137" t="s">
        <v>169</v>
      </c>
      <c r="E243" s="138" t="s">
        <v>332</v>
      </c>
      <c r="F243" s="139" t="s">
        <v>333</v>
      </c>
      <c r="G243" s="140" t="s">
        <v>172</v>
      </c>
      <c r="H243" s="141">
        <v>7.4</v>
      </c>
      <c r="I243" s="142"/>
      <c r="J243" s="143">
        <f>ROUND(I243*H243,1)</f>
        <v>0</v>
      </c>
      <c r="K243" s="139" t="s">
        <v>173</v>
      </c>
      <c r="L243" s="32"/>
      <c r="M243" s="144" t="s">
        <v>1</v>
      </c>
      <c r="N243" s="145" t="s">
        <v>44</v>
      </c>
      <c r="P243" s="146">
        <f>O243*H243</f>
        <v>0</v>
      </c>
      <c r="Q243" s="146">
        <v>0</v>
      </c>
      <c r="R243" s="146">
        <f>Q243*H243</f>
        <v>0</v>
      </c>
      <c r="S243" s="146">
        <v>0</v>
      </c>
      <c r="T243" s="147">
        <f>S243*H243</f>
        <v>0</v>
      </c>
      <c r="AR243" s="148" t="s">
        <v>174</v>
      </c>
      <c r="AT243" s="148" t="s">
        <v>169</v>
      </c>
      <c r="AU243" s="148" t="s">
        <v>87</v>
      </c>
      <c r="AY243" s="17" t="s">
        <v>167</v>
      </c>
      <c r="BE243" s="149">
        <f>IF(N243="základní",J243,0)</f>
        <v>0</v>
      </c>
      <c r="BF243" s="149">
        <f>IF(N243="snížená",J243,0)</f>
        <v>0</v>
      </c>
      <c r="BG243" s="149">
        <f>IF(N243="zákl. přenesená",J243,0)</f>
        <v>0</v>
      </c>
      <c r="BH243" s="149">
        <f>IF(N243="sníž. přenesená",J243,0)</f>
        <v>0</v>
      </c>
      <c r="BI243" s="149">
        <f>IF(N243="nulová",J243,0)</f>
        <v>0</v>
      </c>
      <c r="BJ243" s="17" t="s">
        <v>22</v>
      </c>
      <c r="BK243" s="149">
        <f>ROUND(I243*H243,1)</f>
        <v>0</v>
      </c>
      <c r="BL243" s="17" t="s">
        <v>174</v>
      </c>
      <c r="BM243" s="148" t="s">
        <v>334</v>
      </c>
    </row>
    <row r="244" spans="2:65" s="1" customFormat="1" ht="16.5" customHeight="1">
      <c r="B244" s="136"/>
      <c r="C244" s="137" t="s">
        <v>335</v>
      </c>
      <c r="D244" s="137" t="s">
        <v>169</v>
      </c>
      <c r="E244" s="138" t="s">
        <v>336</v>
      </c>
      <c r="F244" s="139" t="s">
        <v>337</v>
      </c>
      <c r="G244" s="140" t="s">
        <v>228</v>
      </c>
      <c r="H244" s="141">
        <v>0.219</v>
      </c>
      <c r="I244" s="142"/>
      <c r="J244" s="143">
        <f>ROUND(I244*H244,1)</f>
        <v>0</v>
      </c>
      <c r="K244" s="139" t="s">
        <v>173</v>
      </c>
      <c r="L244" s="32"/>
      <c r="M244" s="144" t="s">
        <v>1</v>
      </c>
      <c r="N244" s="145" t="s">
        <v>44</v>
      </c>
      <c r="P244" s="146">
        <f>O244*H244</f>
        <v>0</v>
      </c>
      <c r="Q244" s="146">
        <v>1.06277</v>
      </c>
      <c r="R244" s="146">
        <f>Q244*H244</f>
        <v>0.23274663</v>
      </c>
      <c r="S244" s="146">
        <v>0</v>
      </c>
      <c r="T244" s="147">
        <f>S244*H244</f>
        <v>0</v>
      </c>
      <c r="AR244" s="148" t="s">
        <v>174</v>
      </c>
      <c r="AT244" s="148" t="s">
        <v>169</v>
      </c>
      <c r="AU244" s="148" t="s">
        <v>87</v>
      </c>
      <c r="AY244" s="17" t="s">
        <v>167</v>
      </c>
      <c r="BE244" s="149">
        <f>IF(N244="základní",J244,0)</f>
        <v>0</v>
      </c>
      <c r="BF244" s="149">
        <f>IF(N244="snížená",J244,0)</f>
        <v>0</v>
      </c>
      <c r="BG244" s="149">
        <f>IF(N244="zákl. přenesená",J244,0)</f>
        <v>0</v>
      </c>
      <c r="BH244" s="149">
        <f>IF(N244="sníž. přenesená",J244,0)</f>
        <v>0</v>
      </c>
      <c r="BI244" s="149">
        <f>IF(N244="nulová",J244,0)</f>
        <v>0</v>
      </c>
      <c r="BJ244" s="17" t="s">
        <v>22</v>
      </c>
      <c r="BK244" s="149">
        <f>ROUND(I244*H244,1)</f>
        <v>0</v>
      </c>
      <c r="BL244" s="17" t="s">
        <v>174</v>
      </c>
      <c r="BM244" s="148" t="s">
        <v>338</v>
      </c>
    </row>
    <row r="245" spans="2:51" s="12" customFormat="1" ht="12">
      <c r="B245" s="150"/>
      <c r="D245" s="151" t="s">
        <v>176</v>
      </c>
      <c r="E245" s="152" t="s">
        <v>1</v>
      </c>
      <c r="F245" s="153" t="s">
        <v>339</v>
      </c>
      <c r="H245" s="154">
        <v>0.219</v>
      </c>
      <c r="I245" s="155"/>
      <c r="L245" s="150"/>
      <c r="M245" s="156"/>
      <c r="T245" s="157"/>
      <c r="AT245" s="152" t="s">
        <v>176</v>
      </c>
      <c r="AU245" s="152" t="s">
        <v>87</v>
      </c>
      <c r="AV245" s="12" t="s">
        <v>87</v>
      </c>
      <c r="AW245" s="12" t="s">
        <v>31</v>
      </c>
      <c r="AX245" s="12" t="s">
        <v>22</v>
      </c>
      <c r="AY245" s="152" t="s">
        <v>167</v>
      </c>
    </row>
    <row r="246" spans="2:65" s="1" customFormat="1" ht="24">
      <c r="B246" s="136"/>
      <c r="C246" s="137" t="s">
        <v>340</v>
      </c>
      <c r="D246" s="137" t="s">
        <v>169</v>
      </c>
      <c r="E246" s="138" t="s">
        <v>341</v>
      </c>
      <c r="F246" s="139" t="s">
        <v>342</v>
      </c>
      <c r="G246" s="140" t="s">
        <v>172</v>
      </c>
      <c r="H246" s="141">
        <v>4.9</v>
      </c>
      <c r="I246" s="142"/>
      <c r="J246" s="143">
        <f>ROUND(I246*H246,1)</f>
        <v>0</v>
      </c>
      <c r="K246" s="139" t="s">
        <v>173</v>
      </c>
      <c r="L246" s="32"/>
      <c r="M246" s="144" t="s">
        <v>1</v>
      </c>
      <c r="N246" s="145" t="s">
        <v>44</v>
      </c>
      <c r="P246" s="146">
        <f>O246*H246</f>
        <v>0</v>
      </c>
      <c r="Q246" s="146">
        <v>2.25634</v>
      </c>
      <c r="R246" s="146">
        <f>Q246*H246</f>
        <v>11.056066</v>
      </c>
      <c r="S246" s="146">
        <v>0</v>
      </c>
      <c r="T246" s="147">
        <f>S246*H246</f>
        <v>0</v>
      </c>
      <c r="AR246" s="148" t="s">
        <v>174</v>
      </c>
      <c r="AT246" s="148" t="s">
        <v>169</v>
      </c>
      <c r="AU246" s="148" t="s">
        <v>87</v>
      </c>
      <c r="AY246" s="17" t="s">
        <v>167</v>
      </c>
      <c r="BE246" s="149">
        <f>IF(N246="základní",J246,0)</f>
        <v>0</v>
      </c>
      <c r="BF246" s="149">
        <f>IF(N246="snížená",J246,0)</f>
        <v>0</v>
      </c>
      <c r="BG246" s="149">
        <f>IF(N246="zákl. přenesená",J246,0)</f>
        <v>0</v>
      </c>
      <c r="BH246" s="149">
        <f>IF(N246="sníž. přenesená",J246,0)</f>
        <v>0</v>
      </c>
      <c r="BI246" s="149">
        <f>IF(N246="nulová",J246,0)</f>
        <v>0</v>
      </c>
      <c r="BJ246" s="17" t="s">
        <v>22</v>
      </c>
      <c r="BK246" s="149">
        <f>ROUND(I246*H246,1)</f>
        <v>0</v>
      </c>
      <c r="BL246" s="17" t="s">
        <v>174</v>
      </c>
      <c r="BM246" s="148" t="s">
        <v>343</v>
      </c>
    </row>
    <row r="247" spans="2:51" s="12" customFormat="1" ht="12">
      <c r="B247" s="150"/>
      <c r="D247" s="151" t="s">
        <v>176</v>
      </c>
      <c r="E247" s="152" t="s">
        <v>1</v>
      </c>
      <c r="F247" s="153" t="s">
        <v>344</v>
      </c>
      <c r="H247" s="154">
        <v>2.376</v>
      </c>
      <c r="I247" s="155"/>
      <c r="L247" s="150"/>
      <c r="M247" s="156"/>
      <c r="T247" s="157"/>
      <c r="AT247" s="152" t="s">
        <v>176</v>
      </c>
      <c r="AU247" s="152" t="s">
        <v>87</v>
      </c>
      <c r="AV247" s="12" t="s">
        <v>87</v>
      </c>
      <c r="AW247" s="12" t="s">
        <v>31</v>
      </c>
      <c r="AX247" s="12" t="s">
        <v>79</v>
      </c>
      <c r="AY247" s="152" t="s">
        <v>167</v>
      </c>
    </row>
    <row r="248" spans="2:51" s="12" customFormat="1" ht="12">
      <c r="B248" s="150"/>
      <c r="D248" s="151" t="s">
        <v>176</v>
      </c>
      <c r="E248" s="152" t="s">
        <v>1</v>
      </c>
      <c r="F248" s="153" t="s">
        <v>345</v>
      </c>
      <c r="H248" s="154">
        <v>2.524</v>
      </c>
      <c r="I248" s="155"/>
      <c r="L248" s="150"/>
      <c r="M248" s="156"/>
      <c r="T248" s="157"/>
      <c r="AT248" s="152" t="s">
        <v>176</v>
      </c>
      <c r="AU248" s="152" t="s">
        <v>87</v>
      </c>
      <c r="AV248" s="12" t="s">
        <v>87</v>
      </c>
      <c r="AW248" s="12" t="s">
        <v>31</v>
      </c>
      <c r="AX248" s="12" t="s">
        <v>79</v>
      </c>
      <c r="AY248" s="152" t="s">
        <v>167</v>
      </c>
    </row>
    <row r="249" spans="2:51" s="13" customFormat="1" ht="12">
      <c r="B249" s="158"/>
      <c r="D249" s="151" t="s">
        <v>176</v>
      </c>
      <c r="E249" s="159" t="s">
        <v>1</v>
      </c>
      <c r="F249" s="160" t="s">
        <v>346</v>
      </c>
      <c r="H249" s="161">
        <v>4.9</v>
      </c>
      <c r="I249" s="162"/>
      <c r="L249" s="158"/>
      <c r="M249" s="163"/>
      <c r="T249" s="164"/>
      <c r="AT249" s="159" t="s">
        <v>176</v>
      </c>
      <c r="AU249" s="159" t="s">
        <v>87</v>
      </c>
      <c r="AV249" s="13" t="s">
        <v>174</v>
      </c>
      <c r="AW249" s="13" t="s">
        <v>31</v>
      </c>
      <c r="AX249" s="13" t="s">
        <v>22</v>
      </c>
      <c r="AY249" s="159" t="s">
        <v>167</v>
      </c>
    </row>
    <row r="250" spans="2:65" s="1" customFormat="1" ht="24">
      <c r="B250" s="136"/>
      <c r="C250" s="137" t="s">
        <v>347</v>
      </c>
      <c r="D250" s="137" t="s">
        <v>169</v>
      </c>
      <c r="E250" s="138" t="s">
        <v>348</v>
      </c>
      <c r="F250" s="139" t="s">
        <v>349</v>
      </c>
      <c r="G250" s="140" t="s">
        <v>172</v>
      </c>
      <c r="H250" s="141">
        <v>0.5</v>
      </c>
      <c r="I250" s="142"/>
      <c r="J250" s="143">
        <f>ROUND(I250*H250,1)</f>
        <v>0</v>
      </c>
      <c r="K250" s="139" t="s">
        <v>173</v>
      </c>
      <c r="L250" s="32"/>
      <c r="M250" s="144" t="s">
        <v>1</v>
      </c>
      <c r="N250" s="145" t="s">
        <v>44</v>
      </c>
      <c r="P250" s="146">
        <f>O250*H250</f>
        <v>0</v>
      </c>
      <c r="Q250" s="146">
        <v>2.25634</v>
      </c>
      <c r="R250" s="146">
        <f>Q250*H250</f>
        <v>1.12817</v>
      </c>
      <c r="S250" s="146">
        <v>0</v>
      </c>
      <c r="T250" s="147">
        <f>S250*H250</f>
        <v>0</v>
      </c>
      <c r="AR250" s="148" t="s">
        <v>174</v>
      </c>
      <c r="AT250" s="148" t="s">
        <v>169</v>
      </c>
      <c r="AU250" s="148" t="s">
        <v>87</v>
      </c>
      <c r="AY250" s="17" t="s">
        <v>167</v>
      </c>
      <c r="BE250" s="149">
        <f>IF(N250="základní",J250,0)</f>
        <v>0</v>
      </c>
      <c r="BF250" s="149">
        <f>IF(N250="snížená",J250,0)</f>
        <v>0</v>
      </c>
      <c r="BG250" s="149">
        <f>IF(N250="zákl. přenesená",J250,0)</f>
        <v>0</v>
      </c>
      <c r="BH250" s="149">
        <f>IF(N250="sníž. přenesená",J250,0)</f>
        <v>0</v>
      </c>
      <c r="BI250" s="149">
        <f>IF(N250="nulová",J250,0)</f>
        <v>0</v>
      </c>
      <c r="BJ250" s="17" t="s">
        <v>22</v>
      </c>
      <c r="BK250" s="149">
        <f>ROUND(I250*H250,1)</f>
        <v>0</v>
      </c>
      <c r="BL250" s="17" t="s">
        <v>174</v>
      </c>
      <c r="BM250" s="148" t="s">
        <v>350</v>
      </c>
    </row>
    <row r="251" spans="2:51" s="12" customFormat="1" ht="12">
      <c r="B251" s="150"/>
      <c r="D251" s="151" t="s">
        <v>176</v>
      </c>
      <c r="E251" s="152" t="s">
        <v>1</v>
      </c>
      <c r="F251" s="153" t="s">
        <v>351</v>
      </c>
      <c r="H251" s="154">
        <v>0.5</v>
      </c>
      <c r="I251" s="155"/>
      <c r="L251" s="150"/>
      <c r="M251" s="156"/>
      <c r="T251" s="157"/>
      <c r="AT251" s="152" t="s">
        <v>176</v>
      </c>
      <c r="AU251" s="152" t="s">
        <v>87</v>
      </c>
      <c r="AV251" s="12" t="s">
        <v>87</v>
      </c>
      <c r="AW251" s="12" t="s">
        <v>31</v>
      </c>
      <c r="AX251" s="12" t="s">
        <v>22</v>
      </c>
      <c r="AY251" s="152" t="s">
        <v>167</v>
      </c>
    </row>
    <row r="252" spans="2:63" s="11" customFormat="1" ht="22.9" customHeight="1">
      <c r="B252" s="124"/>
      <c r="D252" s="125" t="s">
        <v>78</v>
      </c>
      <c r="E252" s="134" t="s">
        <v>217</v>
      </c>
      <c r="F252" s="134" t="s">
        <v>352</v>
      </c>
      <c r="I252" s="127"/>
      <c r="J252" s="135">
        <f>BK252</f>
        <v>0</v>
      </c>
      <c r="L252" s="124"/>
      <c r="M252" s="129"/>
      <c r="P252" s="130">
        <f>SUM(P253:P259)</f>
        <v>0</v>
      </c>
      <c r="R252" s="130">
        <f>SUM(R253:R259)</f>
        <v>0.03942999999999999</v>
      </c>
      <c r="T252" s="131">
        <f>SUM(T253:T259)</f>
        <v>0</v>
      </c>
      <c r="AR252" s="125" t="s">
        <v>22</v>
      </c>
      <c r="AT252" s="132" t="s">
        <v>78</v>
      </c>
      <c r="AU252" s="132" t="s">
        <v>22</v>
      </c>
      <c r="AY252" s="125" t="s">
        <v>167</v>
      </c>
      <c r="BK252" s="133">
        <f>SUM(BK253:BK259)</f>
        <v>0</v>
      </c>
    </row>
    <row r="253" spans="2:65" s="1" customFormat="1" ht="33" customHeight="1">
      <c r="B253" s="136"/>
      <c r="C253" s="137" t="s">
        <v>353</v>
      </c>
      <c r="D253" s="137" t="s">
        <v>169</v>
      </c>
      <c r="E253" s="138" t="s">
        <v>354</v>
      </c>
      <c r="F253" s="139" t="s">
        <v>355</v>
      </c>
      <c r="G253" s="140" t="s">
        <v>185</v>
      </c>
      <c r="H253" s="141">
        <v>211</v>
      </c>
      <c r="I253" s="142"/>
      <c r="J253" s="143">
        <f>ROUND(I253*H253,1)</f>
        <v>0</v>
      </c>
      <c r="K253" s="139" t="s">
        <v>173</v>
      </c>
      <c r="L253" s="32"/>
      <c r="M253" s="144" t="s">
        <v>1</v>
      </c>
      <c r="N253" s="145" t="s">
        <v>44</v>
      </c>
      <c r="P253" s="146">
        <f>O253*H253</f>
        <v>0</v>
      </c>
      <c r="Q253" s="146">
        <v>0.00013</v>
      </c>
      <c r="R253" s="146">
        <f>Q253*H253</f>
        <v>0.027429999999999996</v>
      </c>
      <c r="S253" s="146">
        <v>0</v>
      </c>
      <c r="T253" s="147">
        <f>S253*H253</f>
        <v>0</v>
      </c>
      <c r="AR253" s="148" t="s">
        <v>174</v>
      </c>
      <c r="AT253" s="148" t="s">
        <v>169</v>
      </c>
      <c r="AU253" s="148" t="s">
        <v>87</v>
      </c>
      <c r="AY253" s="17" t="s">
        <v>167</v>
      </c>
      <c r="BE253" s="149">
        <f>IF(N253="základní",J253,0)</f>
        <v>0</v>
      </c>
      <c r="BF253" s="149">
        <f>IF(N253="snížená",J253,0)</f>
        <v>0</v>
      </c>
      <c r="BG253" s="149">
        <f>IF(N253="zákl. přenesená",J253,0)</f>
        <v>0</v>
      </c>
      <c r="BH253" s="149">
        <f>IF(N253="sníž. přenesená",J253,0)</f>
        <v>0</v>
      </c>
      <c r="BI253" s="149">
        <f>IF(N253="nulová",J253,0)</f>
        <v>0</v>
      </c>
      <c r="BJ253" s="17" t="s">
        <v>22</v>
      </c>
      <c r="BK253" s="149">
        <f>ROUND(I253*H253,1)</f>
        <v>0</v>
      </c>
      <c r="BL253" s="17" t="s">
        <v>174</v>
      </c>
      <c r="BM253" s="148" t="s">
        <v>356</v>
      </c>
    </row>
    <row r="254" spans="2:51" s="12" customFormat="1" ht="12">
      <c r="B254" s="150"/>
      <c r="D254" s="151" t="s">
        <v>176</v>
      </c>
      <c r="E254" s="152" t="s">
        <v>1</v>
      </c>
      <c r="F254" s="153" t="s">
        <v>357</v>
      </c>
      <c r="H254" s="154">
        <v>59.25</v>
      </c>
      <c r="I254" s="155"/>
      <c r="L254" s="150"/>
      <c r="M254" s="156"/>
      <c r="T254" s="157"/>
      <c r="AT254" s="152" t="s">
        <v>176</v>
      </c>
      <c r="AU254" s="152" t="s">
        <v>87</v>
      </c>
      <c r="AV254" s="12" t="s">
        <v>87</v>
      </c>
      <c r="AW254" s="12" t="s">
        <v>31</v>
      </c>
      <c r="AX254" s="12" t="s">
        <v>79</v>
      </c>
      <c r="AY254" s="152" t="s">
        <v>167</v>
      </c>
    </row>
    <row r="255" spans="2:51" s="12" customFormat="1" ht="12">
      <c r="B255" s="150"/>
      <c r="D255" s="151" t="s">
        <v>176</v>
      </c>
      <c r="E255" s="152" t="s">
        <v>1</v>
      </c>
      <c r="F255" s="153" t="s">
        <v>358</v>
      </c>
      <c r="H255" s="154">
        <v>51.41</v>
      </c>
      <c r="I255" s="155"/>
      <c r="L255" s="150"/>
      <c r="M255" s="156"/>
      <c r="T255" s="157"/>
      <c r="AT255" s="152" t="s">
        <v>176</v>
      </c>
      <c r="AU255" s="152" t="s">
        <v>87</v>
      </c>
      <c r="AV255" s="12" t="s">
        <v>87</v>
      </c>
      <c r="AW255" s="12" t="s">
        <v>31</v>
      </c>
      <c r="AX255" s="12" t="s">
        <v>79</v>
      </c>
      <c r="AY255" s="152" t="s">
        <v>167</v>
      </c>
    </row>
    <row r="256" spans="2:51" s="12" customFormat="1" ht="12">
      <c r="B256" s="150"/>
      <c r="D256" s="151" t="s">
        <v>176</v>
      </c>
      <c r="E256" s="152" t="s">
        <v>1</v>
      </c>
      <c r="F256" s="153" t="s">
        <v>359</v>
      </c>
      <c r="H256" s="154">
        <v>100.34</v>
      </c>
      <c r="I256" s="155"/>
      <c r="L256" s="150"/>
      <c r="M256" s="156"/>
      <c r="T256" s="157"/>
      <c r="AT256" s="152" t="s">
        <v>176</v>
      </c>
      <c r="AU256" s="152" t="s">
        <v>87</v>
      </c>
      <c r="AV256" s="12" t="s">
        <v>87</v>
      </c>
      <c r="AW256" s="12" t="s">
        <v>31</v>
      </c>
      <c r="AX256" s="12" t="s">
        <v>79</v>
      </c>
      <c r="AY256" s="152" t="s">
        <v>167</v>
      </c>
    </row>
    <row r="257" spans="2:51" s="13" customFormat="1" ht="12">
      <c r="B257" s="158"/>
      <c r="D257" s="151" t="s">
        <v>176</v>
      </c>
      <c r="E257" s="159" t="s">
        <v>1</v>
      </c>
      <c r="F257" s="160" t="s">
        <v>189</v>
      </c>
      <c r="H257" s="161">
        <v>211</v>
      </c>
      <c r="I257" s="162"/>
      <c r="L257" s="158"/>
      <c r="M257" s="163"/>
      <c r="T257" s="164"/>
      <c r="AT257" s="159" t="s">
        <v>176</v>
      </c>
      <c r="AU257" s="159" t="s">
        <v>87</v>
      </c>
      <c r="AV257" s="13" t="s">
        <v>174</v>
      </c>
      <c r="AW257" s="13" t="s">
        <v>31</v>
      </c>
      <c r="AX257" s="13" t="s">
        <v>22</v>
      </c>
      <c r="AY257" s="159" t="s">
        <v>167</v>
      </c>
    </row>
    <row r="258" spans="2:65" s="1" customFormat="1" ht="24">
      <c r="B258" s="136"/>
      <c r="C258" s="137" t="s">
        <v>360</v>
      </c>
      <c r="D258" s="137" t="s">
        <v>169</v>
      </c>
      <c r="E258" s="138" t="s">
        <v>361</v>
      </c>
      <c r="F258" s="139" t="s">
        <v>362</v>
      </c>
      <c r="G258" s="140" t="s">
        <v>185</v>
      </c>
      <c r="H258" s="141">
        <v>300</v>
      </c>
      <c r="I258" s="142"/>
      <c r="J258" s="143">
        <f>ROUND(I258*H258,1)</f>
        <v>0</v>
      </c>
      <c r="K258" s="139" t="s">
        <v>173</v>
      </c>
      <c r="L258" s="32"/>
      <c r="M258" s="144" t="s">
        <v>1</v>
      </c>
      <c r="N258" s="145" t="s">
        <v>44</v>
      </c>
      <c r="P258" s="146">
        <f>O258*H258</f>
        <v>0</v>
      </c>
      <c r="Q258" s="146">
        <v>4E-05</v>
      </c>
      <c r="R258" s="146">
        <f>Q258*H258</f>
        <v>0.012</v>
      </c>
      <c r="S258" s="146">
        <v>0</v>
      </c>
      <c r="T258" s="147">
        <f>S258*H258</f>
        <v>0</v>
      </c>
      <c r="AR258" s="148" t="s">
        <v>174</v>
      </c>
      <c r="AT258" s="148" t="s">
        <v>169</v>
      </c>
      <c r="AU258" s="148" t="s">
        <v>87</v>
      </c>
      <c r="AY258" s="17" t="s">
        <v>167</v>
      </c>
      <c r="BE258" s="149">
        <f>IF(N258="základní",J258,0)</f>
        <v>0</v>
      </c>
      <c r="BF258" s="149">
        <f>IF(N258="snížená",J258,0)</f>
        <v>0</v>
      </c>
      <c r="BG258" s="149">
        <f>IF(N258="zákl. přenesená",J258,0)</f>
        <v>0</v>
      </c>
      <c r="BH258" s="149">
        <f>IF(N258="sníž. přenesená",J258,0)</f>
        <v>0</v>
      </c>
      <c r="BI258" s="149">
        <f>IF(N258="nulová",J258,0)</f>
        <v>0</v>
      </c>
      <c r="BJ258" s="17" t="s">
        <v>22</v>
      </c>
      <c r="BK258" s="149">
        <f>ROUND(I258*H258,1)</f>
        <v>0</v>
      </c>
      <c r="BL258" s="17" t="s">
        <v>174</v>
      </c>
      <c r="BM258" s="148" t="s">
        <v>363</v>
      </c>
    </row>
    <row r="259" spans="2:65" s="1" customFormat="1" ht="16.5" customHeight="1">
      <c r="B259" s="136"/>
      <c r="C259" s="137" t="s">
        <v>364</v>
      </c>
      <c r="D259" s="137" t="s">
        <v>169</v>
      </c>
      <c r="E259" s="138" t="s">
        <v>365</v>
      </c>
      <c r="F259" s="139" t="s">
        <v>366</v>
      </c>
      <c r="G259" s="140" t="s">
        <v>228</v>
      </c>
      <c r="H259" s="141">
        <v>93.372</v>
      </c>
      <c r="I259" s="142"/>
      <c r="J259" s="143">
        <f>ROUND(I259*H259,1)</f>
        <v>0</v>
      </c>
      <c r="K259" s="139" t="s">
        <v>173</v>
      </c>
      <c r="L259" s="32"/>
      <c r="M259" s="144" t="s">
        <v>1</v>
      </c>
      <c r="N259" s="145" t="s">
        <v>44</v>
      </c>
      <c r="P259" s="146">
        <f>O259*H259</f>
        <v>0</v>
      </c>
      <c r="Q259" s="146">
        <v>0</v>
      </c>
      <c r="R259" s="146">
        <f>Q259*H259</f>
        <v>0</v>
      </c>
      <c r="S259" s="146">
        <v>0</v>
      </c>
      <c r="T259" s="147">
        <f>S259*H259</f>
        <v>0</v>
      </c>
      <c r="AR259" s="148" t="s">
        <v>174</v>
      </c>
      <c r="AT259" s="148" t="s">
        <v>169</v>
      </c>
      <c r="AU259" s="148" t="s">
        <v>87</v>
      </c>
      <c r="AY259" s="17" t="s">
        <v>167</v>
      </c>
      <c r="BE259" s="149">
        <f>IF(N259="základní",J259,0)</f>
        <v>0</v>
      </c>
      <c r="BF259" s="149">
        <f>IF(N259="snížená",J259,0)</f>
        <v>0</v>
      </c>
      <c r="BG259" s="149">
        <f>IF(N259="zákl. přenesená",J259,0)</f>
        <v>0</v>
      </c>
      <c r="BH259" s="149">
        <f>IF(N259="sníž. přenesená",J259,0)</f>
        <v>0</v>
      </c>
      <c r="BI259" s="149">
        <f>IF(N259="nulová",J259,0)</f>
        <v>0</v>
      </c>
      <c r="BJ259" s="17" t="s">
        <v>22</v>
      </c>
      <c r="BK259" s="149">
        <f>ROUND(I259*H259,1)</f>
        <v>0</v>
      </c>
      <c r="BL259" s="17" t="s">
        <v>174</v>
      </c>
      <c r="BM259" s="148" t="s">
        <v>367</v>
      </c>
    </row>
    <row r="260" spans="2:63" s="11" customFormat="1" ht="22.9" customHeight="1">
      <c r="B260" s="124"/>
      <c r="D260" s="125" t="s">
        <v>78</v>
      </c>
      <c r="E260" s="134" t="s">
        <v>368</v>
      </c>
      <c r="F260" s="134" t="s">
        <v>369</v>
      </c>
      <c r="I260" s="127"/>
      <c r="J260" s="135">
        <f>BK260</f>
        <v>0</v>
      </c>
      <c r="L260" s="124"/>
      <c r="M260" s="129"/>
      <c r="P260" s="130">
        <f>SUM(P261:P379)</f>
        <v>0</v>
      </c>
      <c r="R260" s="130">
        <f>SUM(R261:R379)</f>
        <v>0.42633000000000004</v>
      </c>
      <c r="T260" s="131">
        <f>SUM(T261:T379)</f>
        <v>192.16750000000002</v>
      </c>
      <c r="AR260" s="125" t="s">
        <v>22</v>
      </c>
      <c r="AT260" s="132" t="s">
        <v>78</v>
      </c>
      <c r="AU260" s="132" t="s">
        <v>22</v>
      </c>
      <c r="AY260" s="125" t="s">
        <v>167</v>
      </c>
      <c r="BK260" s="133">
        <f>SUM(BK261:BK379)</f>
        <v>0</v>
      </c>
    </row>
    <row r="261" spans="2:65" s="1" customFormat="1" ht="24">
      <c r="B261" s="136"/>
      <c r="C261" s="137" t="s">
        <v>370</v>
      </c>
      <c r="D261" s="137" t="s">
        <v>169</v>
      </c>
      <c r="E261" s="138" t="s">
        <v>371</v>
      </c>
      <c r="F261" s="139" t="s">
        <v>372</v>
      </c>
      <c r="G261" s="140" t="s">
        <v>185</v>
      </c>
      <c r="H261" s="141">
        <v>474</v>
      </c>
      <c r="I261" s="142"/>
      <c r="J261" s="143">
        <f>ROUND(I261*H261,1)</f>
        <v>0</v>
      </c>
      <c r="K261" s="139" t="s">
        <v>173</v>
      </c>
      <c r="L261" s="32"/>
      <c r="M261" s="144" t="s">
        <v>1</v>
      </c>
      <c r="N261" s="145" t="s">
        <v>44</v>
      </c>
      <c r="P261" s="146">
        <f>O261*H261</f>
        <v>0</v>
      </c>
      <c r="Q261" s="146">
        <v>0</v>
      </c>
      <c r="R261" s="146">
        <f>Q261*H261</f>
        <v>0</v>
      </c>
      <c r="S261" s="146">
        <v>0.068</v>
      </c>
      <c r="T261" s="147">
        <f>S261*H261</f>
        <v>32.232</v>
      </c>
      <c r="AR261" s="148" t="s">
        <v>174</v>
      </c>
      <c r="AT261" s="148" t="s">
        <v>169</v>
      </c>
      <c r="AU261" s="148" t="s">
        <v>87</v>
      </c>
      <c r="AY261" s="17" t="s">
        <v>167</v>
      </c>
      <c r="BE261" s="149">
        <f>IF(N261="základní",J261,0)</f>
        <v>0</v>
      </c>
      <c r="BF261" s="149">
        <f>IF(N261="snížená",J261,0)</f>
        <v>0</v>
      </c>
      <c r="BG261" s="149">
        <f>IF(N261="zákl. přenesená",J261,0)</f>
        <v>0</v>
      </c>
      <c r="BH261" s="149">
        <f>IF(N261="sníž. přenesená",J261,0)</f>
        <v>0</v>
      </c>
      <c r="BI261" s="149">
        <f>IF(N261="nulová",J261,0)</f>
        <v>0</v>
      </c>
      <c r="BJ261" s="17" t="s">
        <v>22</v>
      </c>
      <c r="BK261" s="149">
        <f>ROUND(I261*H261,1)</f>
        <v>0</v>
      </c>
      <c r="BL261" s="17" t="s">
        <v>174</v>
      </c>
      <c r="BM261" s="148" t="s">
        <v>373</v>
      </c>
    </row>
    <row r="262" spans="2:51" s="12" customFormat="1" ht="22.5">
      <c r="B262" s="150"/>
      <c r="D262" s="151" t="s">
        <v>176</v>
      </c>
      <c r="E262" s="152" t="s">
        <v>1</v>
      </c>
      <c r="F262" s="153" t="s">
        <v>374</v>
      </c>
      <c r="H262" s="154">
        <v>178.478</v>
      </c>
      <c r="I262" s="155"/>
      <c r="L262" s="150"/>
      <c r="M262" s="156"/>
      <c r="T262" s="157"/>
      <c r="AT262" s="152" t="s">
        <v>176</v>
      </c>
      <c r="AU262" s="152" t="s">
        <v>87</v>
      </c>
      <c r="AV262" s="12" t="s">
        <v>87</v>
      </c>
      <c r="AW262" s="12" t="s">
        <v>31</v>
      </c>
      <c r="AX262" s="12" t="s">
        <v>79</v>
      </c>
      <c r="AY262" s="152" t="s">
        <v>167</v>
      </c>
    </row>
    <row r="263" spans="2:51" s="12" customFormat="1" ht="22.5">
      <c r="B263" s="150"/>
      <c r="D263" s="151" t="s">
        <v>176</v>
      </c>
      <c r="E263" s="152" t="s">
        <v>1</v>
      </c>
      <c r="F263" s="153" t="s">
        <v>375</v>
      </c>
      <c r="H263" s="154">
        <v>175.402</v>
      </c>
      <c r="I263" s="155"/>
      <c r="L263" s="150"/>
      <c r="M263" s="156"/>
      <c r="T263" s="157"/>
      <c r="AT263" s="152" t="s">
        <v>176</v>
      </c>
      <c r="AU263" s="152" t="s">
        <v>87</v>
      </c>
      <c r="AV263" s="12" t="s">
        <v>87</v>
      </c>
      <c r="AW263" s="12" t="s">
        <v>31</v>
      </c>
      <c r="AX263" s="12" t="s">
        <v>79</v>
      </c>
      <c r="AY263" s="152" t="s">
        <v>167</v>
      </c>
    </row>
    <row r="264" spans="2:51" s="14" customFormat="1" ht="12">
      <c r="B264" s="165"/>
      <c r="D264" s="151" t="s">
        <v>176</v>
      </c>
      <c r="E264" s="166" t="s">
        <v>1</v>
      </c>
      <c r="F264" s="167" t="s">
        <v>376</v>
      </c>
      <c r="H264" s="166" t="s">
        <v>1</v>
      </c>
      <c r="I264" s="168"/>
      <c r="L264" s="165"/>
      <c r="M264" s="169"/>
      <c r="T264" s="170"/>
      <c r="AT264" s="166" t="s">
        <v>176</v>
      </c>
      <c r="AU264" s="166" t="s">
        <v>87</v>
      </c>
      <c r="AV264" s="14" t="s">
        <v>22</v>
      </c>
      <c r="AW264" s="14" t="s">
        <v>31</v>
      </c>
      <c r="AX264" s="14" t="s">
        <v>79</v>
      </c>
      <c r="AY264" s="166" t="s">
        <v>167</v>
      </c>
    </row>
    <row r="265" spans="2:51" s="12" customFormat="1" ht="22.5">
      <c r="B265" s="150"/>
      <c r="D265" s="151" t="s">
        <v>176</v>
      </c>
      <c r="E265" s="152" t="s">
        <v>1</v>
      </c>
      <c r="F265" s="153" t="s">
        <v>377</v>
      </c>
      <c r="H265" s="154">
        <v>58.95</v>
      </c>
      <c r="I265" s="155"/>
      <c r="L265" s="150"/>
      <c r="M265" s="156"/>
      <c r="T265" s="157"/>
      <c r="AT265" s="152" t="s">
        <v>176</v>
      </c>
      <c r="AU265" s="152" t="s">
        <v>87</v>
      </c>
      <c r="AV265" s="12" t="s">
        <v>87</v>
      </c>
      <c r="AW265" s="12" t="s">
        <v>31</v>
      </c>
      <c r="AX265" s="12" t="s">
        <v>79</v>
      </c>
      <c r="AY265" s="152" t="s">
        <v>167</v>
      </c>
    </row>
    <row r="266" spans="2:51" s="12" customFormat="1" ht="12">
      <c r="B266" s="150"/>
      <c r="D266" s="151" t="s">
        <v>176</v>
      </c>
      <c r="E266" s="152" t="s">
        <v>1</v>
      </c>
      <c r="F266" s="153" t="s">
        <v>378</v>
      </c>
      <c r="H266" s="154">
        <v>-8.934</v>
      </c>
      <c r="I266" s="155"/>
      <c r="L266" s="150"/>
      <c r="M266" s="156"/>
      <c r="T266" s="157"/>
      <c r="AT266" s="152" t="s">
        <v>176</v>
      </c>
      <c r="AU266" s="152" t="s">
        <v>87</v>
      </c>
      <c r="AV266" s="12" t="s">
        <v>87</v>
      </c>
      <c r="AW266" s="12" t="s">
        <v>31</v>
      </c>
      <c r="AX266" s="12" t="s">
        <v>79</v>
      </c>
      <c r="AY266" s="152" t="s">
        <v>167</v>
      </c>
    </row>
    <row r="267" spans="2:51" s="14" customFormat="1" ht="12">
      <c r="B267" s="165"/>
      <c r="D267" s="151" t="s">
        <v>176</v>
      </c>
      <c r="E267" s="166" t="s">
        <v>1</v>
      </c>
      <c r="F267" s="167" t="s">
        <v>379</v>
      </c>
      <c r="H267" s="166" t="s">
        <v>1</v>
      </c>
      <c r="I267" s="168"/>
      <c r="L267" s="165"/>
      <c r="M267" s="169"/>
      <c r="T267" s="170"/>
      <c r="AT267" s="166" t="s">
        <v>176</v>
      </c>
      <c r="AU267" s="166" t="s">
        <v>87</v>
      </c>
      <c r="AV267" s="14" t="s">
        <v>22</v>
      </c>
      <c r="AW267" s="14" t="s">
        <v>31</v>
      </c>
      <c r="AX267" s="14" t="s">
        <v>79</v>
      </c>
      <c r="AY267" s="166" t="s">
        <v>167</v>
      </c>
    </row>
    <row r="268" spans="2:51" s="12" customFormat="1" ht="22.5">
      <c r="B268" s="150"/>
      <c r="D268" s="151" t="s">
        <v>176</v>
      </c>
      <c r="E268" s="152" t="s">
        <v>1</v>
      </c>
      <c r="F268" s="153" t="s">
        <v>380</v>
      </c>
      <c r="H268" s="154">
        <v>15.915</v>
      </c>
      <c r="I268" s="155"/>
      <c r="L268" s="150"/>
      <c r="M268" s="156"/>
      <c r="T268" s="157"/>
      <c r="AT268" s="152" t="s">
        <v>176</v>
      </c>
      <c r="AU268" s="152" t="s">
        <v>87</v>
      </c>
      <c r="AV268" s="12" t="s">
        <v>87</v>
      </c>
      <c r="AW268" s="12" t="s">
        <v>31</v>
      </c>
      <c r="AX268" s="12" t="s">
        <v>79</v>
      </c>
      <c r="AY268" s="152" t="s">
        <v>167</v>
      </c>
    </row>
    <row r="269" spans="2:51" s="12" customFormat="1" ht="12">
      <c r="B269" s="150"/>
      <c r="D269" s="151" t="s">
        <v>176</v>
      </c>
      <c r="E269" s="152" t="s">
        <v>1</v>
      </c>
      <c r="F269" s="153" t="s">
        <v>381</v>
      </c>
      <c r="H269" s="154">
        <v>-4.8</v>
      </c>
      <c r="I269" s="155"/>
      <c r="L269" s="150"/>
      <c r="M269" s="156"/>
      <c r="T269" s="157"/>
      <c r="AT269" s="152" t="s">
        <v>176</v>
      </c>
      <c r="AU269" s="152" t="s">
        <v>87</v>
      </c>
      <c r="AV269" s="12" t="s">
        <v>87</v>
      </c>
      <c r="AW269" s="12" t="s">
        <v>31</v>
      </c>
      <c r="AX269" s="12" t="s">
        <v>79</v>
      </c>
      <c r="AY269" s="152" t="s">
        <v>167</v>
      </c>
    </row>
    <row r="270" spans="2:51" s="12" customFormat="1" ht="12">
      <c r="B270" s="150"/>
      <c r="D270" s="151" t="s">
        <v>176</v>
      </c>
      <c r="E270" s="152" t="s">
        <v>1</v>
      </c>
      <c r="F270" s="153" t="s">
        <v>382</v>
      </c>
      <c r="H270" s="154">
        <v>25.68</v>
      </c>
      <c r="I270" s="155"/>
      <c r="L270" s="150"/>
      <c r="M270" s="156"/>
      <c r="T270" s="157"/>
      <c r="AT270" s="152" t="s">
        <v>176</v>
      </c>
      <c r="AU270" s="152" t="s">
        <v>87</v>
      </c>
      <c r="AV270" s="12" t="s">
        <v>87</v>
      </c>
      <c r="AW270" s="12" t="s">
        <v>31</v>
      </c>
      <c r="AX270" s="12" t="s">
        <v>79</v>
      </c>
      <c r="AY270" s="152" t="s">
        <v>167</v>
      </c>
    </row>
    <row r="271" spans="2:51" s="12" customFormat="1" ht="12">
      <c r="B271" s="150"/>
      <c r="D271" s="151" t="s">
        <v>176</v>
      </c>
      <c r="E271" s="152" t="s">
        <v>1</v>
      </c>
      <c r="F271" s="153" t="s">
        <v>383</v>
      </c>
      <c r="H271" s="154">
        <v>0.9</v>
      </c>
      <c r="I271" s="155"/>
      <c r="L271" s="150"/>
      <c r="M271" s="156"/>
      <c r="T271" s="157"/>
      <c r="AT271" s="152" t="s">
        <v>176</v>
      </c>
      <c r="AU271" s="152" t="s">
        <v>87</v>
      </c>
      <c r="AV271" s="12" t="s">
        <v>87</v>
      </c>
      <c r="AW271" s="12" t="s">
        <v>31</v>
      </c>
      <c r="AX271" s="12" t="s">
        <v>79</v>
      </c>
      <c r="AY271" s="152" t="s">
        <v>167</v>
      </c>
    </row>
    <row r="272" spans="2:51" s="14" customFormat="1" ht="12">
      <c r="B272" s="165"/>
      <c r="D272" s="151" t="s">
        <v>176</v>
      </c>
      <c r="E272" s="166" t="s">
        <v>1</v>
      </c>
      <c r="F272" s="167" t="s">
        <v>384</v>
      </c>
      <c r="H272" s="166" t="s">
        <v>1</v>
      </c>
      <c r="I272" s="168"/>
      <c r="L272" s="165"/>
      <c r="M272" s="169"/>
      <c r="T272" s="170"/>
      <c r="AT272" s="166" t="s">
        <v>176</v>
      </c>
      <c r="AU272" s="166" t="s">
        <v>87</v>
      </c>
      <c r="AV272" s="14" t="s">
        <v>22</v>
      </c>
      <c r="AW272" s="14" t="s">
        <v>31</v>
      </c>
      <c r="AX272" s="14" t="s">
        <v>79</v>
      </c>
      <c r="AY272" s="166" t="s">
        <v>167</v>
      </c>
    </row>
    <row r="273" spans="2:51" s="12" customFormat="1" ht="22.5">
      <c r="B273" s="150"/>
      <c r="D273" s="151" t="s">
        <v>176</v>
      </c>
      <c r="E273" s="152" t="s">
        <v>1</v>
      </c>
      <c r="F273" s="153" t="s">
        <v>385</v>
      </c>
      <c r="H273" s="154">
        <v>32.409</v>
      </c>
      <c r="I273" s="155"/>
      <c r="L273" s="150"/>
      <c r="M273" s="156"/>
      <c r="T273" s="157"/>
      <c r="AT273" s="152" t="s">
        <v>176</v>
      </c>
      <c r="AU273" s="152" t="s">
        <v>87</v>
      </c>
      <c r="AV273" s="12" t="s">
        <v>87</v>
      </c>
      <c r="AW273" s="12" t="s">
        <v>31</v>
      </c>
      <c r="AX273" s="12" t="s">
        <v>79</v>
      </c>
      <c r="AY273" s="152" t="s">
        <v>167</v>
      </c>
    </row>
    <row r="274" spans="2:51" s="13" customFormat="1" ht="12">
      <c r="B274" s="158"/>
      <c r="D274" s="151" t="s">
        <v>176</v>
      </c>
      <c r="E274" s="159" t="s">
        <v>1</v>
      </c>
      <c r="F274" s="160" t="s">
        <v>189</v>
      </c>
      <c r="H274" s="161">
        <v>474</v>
      </c>
      <c r="I274" s="162"/>
      <c r="L274" s="158"/>
      <c r="M274" s="163"/>
      <c r="T274" s="164"/>
      <c r="AT274" s="159" t="s">
        <v>176</v>
      </c>
      <c r="AU274" s="159" t="s">
        <v>87</v>
      </c>
      <c r="AV274" s="13" t="s">
        <v>174</v>
      </c>
      <c r="AW274" s="13" t="s">
        <v>31</v>
      </c>
      <c r="AX274" s="13" t="s">
        <v>22</v>
      </c>
      <c r="AY274" s="159" t="s">
        <v>167</v>
      </c>
    </row>
    <row r="275" spans="2:65" s="1" customFormat="1" ht="21.75" customHeight="1">
      <c r="B275" s="136"/>
      <c r="C275" s="137" t="s">
        <v>386</v>
      </c>
      <c r="D275" s="137" t="s">
        <v>169</v>
      </c>
      <c r="E275" s="138" t="s">
        <v>387</v>
      </c>
      <c r="F275" s="139" t="s">
        <v>388</v>
      </c>
      <c r="G275" s="140" t="s">
        <v>185</v>
      </c>
      <c r="H275" s="141">
        <v>71.8</v>
      </c>
      <c r="I275" s="142"/>
      <c r="J275" s="143">
        <f>ROUND(I275*H275,1)</f>
        <v>0</v>
      </c>
      <c r="K275" s="139" t="s">
        <v>173</v>
      </c>
      <c r="L275" s="32"/>
      <c r="M275" s="144" t="s">
        <v>1</v>
      </c>
      <c r="N275" s="145" t="s">
        <v>44</v>
      </c>
      <c r="P275" s="146">
        <f>O275*H275</f>
        <v>0</v>
      </c>
      <c r="Q275" s="146">
        <v>0</v>
      </c>
      <c r="R275" s="146">
        <f>Q275*H275</f>
        <v>0</v>
      </c>
      <c r="S275" s="146">
        <v>0.076</v>
      </c>
      <c r="T275" s="147">
        <f>S275*H275</f>
        <v>5.456799999999999</v>
      </c>
      <c r="AR275" s="148" t="s">
        <v>174</v>
      </c>
      <c r="AT275" s="148" t="s">
        <v>169</v>
      </c>
      <c r="AU275" s="148" t="s">
        <v>87</v>
      </c>
      <c r="AY275" s="17" t="s">
        <v>167</v>
      </c>
      <c r="BE275" s="149">
        <f>IF(N275="základní",J275,0)</f>
        <v>0</v>
      </c>
      <c r="BF275" s="149">
        <f>IF(N275="snížená",J275,0)</f>
        <v>0</v>
      </c>
      <c r="BG275" s="149">
        <f>IF(N275="zákl. přenesená",J275,0)</f>
        <v>0</v>
      </c>
      <c r="BH275" s="149">
        <f>IF(N275="sníž. přenesená",J275,0)</f>
        <v>0</v>
      </c>
      <c r="BI275" s="149">
        <f>IF(N275="nulová",J275,0)</f>
        <v>0</v>
      </c>
      <c r="BJ275" s="17" t="s">
        <v>22</v>
      </c>
      <c r="BK275" s="149">
        <f>ROUND(I275*H275,1)</f>
        <v>0</v>
      </c>
      <c r="BL275" s="17" t="s">
        <v>174</v>
      </c>
      <c r="BM275" s="148" t="s">
        <v>389</v>
      </c>
    </row>
    <row r="276" spans="2:51" s="12" customFormat="1" ht="12">
      <c r="B276" s="150"/>
      <c r="D276" s="151" t="s">
        <v>176</v>
      </c>
      <c r="E276" s="152" t="s">
        <v>1</v>
      </c>
      <c r="F276" s="153" t="s">
        <v>390</v>
      </c>
      <c r="H276" s="154">
        <v>17.2</v>
      </c>
      <c r="I276" s="155"/>
      <c r="L276" s="150"/>
      <c r="M276" s="156"/>
      <c r="T276" s="157"/>
      <c r="AT276" s="152" t="s">
        <v>176</v>
      </c>
      <c r="AU276" s="152" t="s">
        <v>87</v>
      </c>
      <c r="AV276" s="12" t="s">
        <v>87</v>
      </c>
      <c r="AW276" s="12" t="s">
        <v>31</v>
      </c>
      <c r="AX276" s="12" t="s">
        <v>79</v>
      </c>
      <c r="AY276" s="152" t="s">
        <v>167</v>
      </c>
    </row>
    <row r="277" spans="2:51" s="12" customFormat="1" ht="12">
      <c r="B277" s="150"/>
      <c r="D277" s="151" t="s">
        <v>176</v>
      </c>
      <c r="E277" s="152" t="s">
        <v>1</v>
      </c>
      <c r="F277" s="153" t="s">
        <v>391</v>
      </c>
      <c r="H277" s="154">
        <v>18.2</v>
      </c>
      <c r="I277" s="155"/>
      <c r="L277" s="150"/>
      <c r="M277" s="156"/>
      <c r="T277" s="157"/>
      <c r="AT277" s="152" t="s">
        <v>176</v>
      </c>
      <c r="AU277" s="152" t="s">
        <v>87</v>
      </c>
      <c r="AV277" s="12" t="s">
        <v>87</v>
      </c>
      <c r="AW277" s="12" t="s">
        <v>31</v>
      </c>
      <c r="AX277" s="12" t="s">
        <v>79</v>
      </c>
      <c r="AY277" s="152" t="s">
        <v>167</v>
      </c>
    </row>
    <row r="278" spans="2:51" s="12" customFormat="1" ht="12">
      <c r="B278" s="150"/>
      <c r="D278" s="151" t="s">
        <v>176</v>
      </c>
      <c r="E278" s="152" t="s">
        <v>1</v>
      </c>
      <c r="F278" s="153" t="s">
        <v>392</v>
      </c>
      <c r="H278" s="154">
        <v>18.2</v>
      </c>
      <c r="I278" s="155"/>
      <c r="L278" s="150"/>
      <c r="M278" s="156"/>
      <c r="T278" s="157"/>
      <c r="AT278" s="152" t="s">
        <v>176</v>
      </c>
      <c r="AU278" s="152" t="s">
        <v>87</v>
      </c>
      <c r="AV278" s="12" t="s">
        <v>87</v>
      </c>
      <c r="AW278" s="12" t="s">
        <v>31</v>
      </c>
      <c r="AX278" s="12" t="s">
        <v>79</v>
      </c>
      <c r="AY278" s="152" t="s">
        <v>167</v>
      </c>
    </row>
    <row r="279" spans="2:51" s="12" customFormat="1" ht="12">
      <c r="B279" s="150"/>
      <c r="D279" s="151" t="s">
        <v>176</v>
      </c>
      <c r="E279" s="152" t="s">
        <v>1</v>
      </c>
      <c r="F279" s="153" t="s">
        <v>393</v>
      </c>
      <c r="H279" s="154">
        <v>18.2</v>
      </c>
      <c r="I279" s="155"/>
      <c r="L279" s="150"/>
      <c r="M279" s="156"/>
      <c r="T279" s="157"/>
      <c r="AT279" s="152" t="s">
        <v>176</v>
      </c>
      <c r="AU279" s="152" t="s">
        <v>87</v>
      </c>
      <c r="AV279" s="12" t="s">
        <v>87</v>
      </c>
      <c r="AW279" s="12" t="s">
        <v>31</v>
      </c>
      <c r="AX279" s="12" t="s">
        <v>79</v>
      </c>
      <c r="AY279" s="152" t="s">
        <v>167</v>
      </c>
    </row>
    <row r="280" spans="2:51" s="13" customFormat="1" ht="12">
      <c r="B280" s="158"/>
      <c r="D280" s="151" t="s">
        <v>176</v>
      </c>
      <c r="E280" s="159" t="s">
        <v>1</v>
      </c>
      <c r="F280" s="160" t="s">
        <v>189</v>
      </c>
      <c r="H280" s="161">
        <v>71.8</v>
      </c>
      <c r="I280" s="162"/>
      <c r="L280" s="158"/>
      <c r="M280" s="163"/>
      <c r="T280" s="164"/>
      <c r="AT280" s="159" t="s">
        <v>176</v>
      </c>
      <c r="AU280" s="159" t="s">
        <v>87</v>
      </c>
      <c r="AV280" s="13" t="s">
        <v>174</v>
      </c>
      <c r="AW280" s="13" t="s">
        <v>31</v>
      </c>
      <c r="AX280" s="13" t="s">
        <v>22</v>
      </c>
      <c r="AY280" s="159" t="s">
        <v>167</v>
      </c>
    </row>
    <row r="281" spans="2:65" s="1" customFormat="1" ht="21.75" customHeight="1">
      <c r="B281" s="136"/>
      <c r="C281" s="137" t="s">
        <v>394</v>
      </c>
      <c r="D281" s="137" t="s">
        <v>169</v>
      </c>
      <c r="E281" s="138" t="s">
        <v>395</v>
      </c>
      <c r="F281" s="139" t="s">
        <v>396</v>
      </c>
      <c r="G281" s="140" t="s">
        <v>185</v>
      </c>
      <c r="H281" s="141">
        <v>171.4</v>
      </c>
      <c r="I281" s="142"/>
      <c r="J281" s="143">
        <f>ROUND(I281*H281,1)</f>
        <v>0</v>
      </c>
      <c r="K281" s="139" t="s">
        <v>173</v>
      </c>
      <c r="L281" s="32"/>
      <c r="M281" s="144" t="s">
        <v>1</v>
      </c>
      <c r="N281" s="145" t="s">
        <v>44</v>
      </c>
      <c r="P281" s="146">
        <f>O281*H281</f>
        <v>0</v>
      </c>
      <c r="Q281" s="146">
        <v>0</v>
      </c>
      <c r="R281" s="146">
        <f>Q281*H281</f>
        <v>0</v>
      </c>
      <c r="S281" s="146">
        <v>0.131</v>
      </c>
      <c r="T281" s="147">
        <f>S281*H281</f>
        <v>22.453400000000002</v>
      </c>
      <c r="AR281" s="148" t="s">
        <v>174</v>
      </c>
      <c r="AT281" s="148" t="s">
        <v>169</v>
      </c>
      <c r="AU281" s="148" t="s">
        <v>87</v>
      </c>
      <c r="AY281" s="17" t="s">
        <v>167</v>
      </c>
      <c r="BE281" s="149">
        <f>IF(N281="základní",J281,0)</f>
        <v>0</v>
      </c>
      <c r="BF281" s="149">
        <f>IF(N281="snížená",J281,0)</f>
        <v>0</v>
      </c>
      <c r="BG281" s="149">
        <f>IF(N281="zákl. přenesená",J281,0)</f>
        <v>0</v>
      </c>
      <c r="BH281" s="149">
        <f>IF(N281="sníž. přenesená",J281,0)</f>
        <v>0</v>
      </c>
      <c r="BI281" s="149">
        <f>IF(N281="nulová",J281,0)</f>
        <v>0</v>
      </c>
      <c r="BJ281" s="17" t="s">
        <v>22</v>
      </c>
      <c r="BK281" s="149">
        <f>ROUND(I281*H281,1)</f>
        <v>0</v>
      </c>
      <c r="BL281" s="17" t="s">
        <v>174</v>
      </c>
      <c r="BM281" s="148" t="s">
        <v>397</v>
      </c>
    </row>
    <row r="282" spans="2:51" s="12" customFormat="1" ht="22.5">
      <c r="B282" s="150"/>
      <c r="D282" s="151" t="s">
        <v>176</v>
      </c>
      <c r="E282" s="152" t="s">
        <v>1</v>
      </c>
      <c r="F282" s="153" t="s">
        <v>398</v>
      </c>
      <c r="H282" s="154">
        <v>65.88</v>
      </c>
      <c r="I282" s="155"/>
      <c r="L282" s="150"/>
      <c r="M282" s="156"/>
      <c r="T282" s="157"/>
      <c r="AT282" s="152" t="s">
        <v>176</v>
      </c>
      <c r="AU282" s="152" t="s">
        <v>87</v>
      </c>
      <c r="AV282" s="12" t="s">
        <v>87</v>
      </c>
      <c r="AW282" s="12" t="s">
        <v>31</v>
      </c>
      <c r="AX282" s="12" t="s">
        <v>79</v>
      </c>
      <c r="AY282" s="152" t="s">
        <v>167</v>
      </c>
    </row>
    <row r="283" spans="2:51" s="12" customFormat="1" ht="12">
      <c r="B283" s="150"/>
      <c r="D283" s="151" t="s">
        <v>176</v>
      </c>
      <c r="E283" s="152" t="s">
        <v>1</v>
      </c>
      <c r="F283" s="153" t="s">
        <v>399</v>
      </c>
      <c r="H283" s="154">
        <v>22.91</v>
      </c>
      <c r="I283" s="155"/>
      <c r="L283" s="150"/>
      <c r="M283" s="156"/>
      <c r="T283" s="157"/>
      <c r="AT283" s="152" t="s">
        <v>176</v>
      </c>
      <c r="AU283" s="152" t="s">
        <v>87</v>
      </c>
      <c r="AV283" s="12" t="s">
        <v>87</v>
      </c>
      <c r="AW283" s="12" t="s">
        <v>31</v>
      </c>
      <c r="AX283" s="12" t="s">
        <v>79</v>
      </c>
      <c r="AY283" s="152" t="s">
        <v>167</v>
      </c>
    </row>
    <row r="284" spans="2:51" s="12" customFormat="1" ht="22.5">
      <c r="B284" s="150"/>
      <c r="D284" s="151" t="s">
        <v>176</v>
      </c>
      <c r="E284" s="152" t="s">
        <v>1</v>
      </c>
      <c r="F284" s="153" t="s">
        <v>400</v>
      </c>
      <c r="H284" s="154">
        <v>44.674</v>
      </c>
      <c r="I284" s="155"/>
      <c r="L284" s="150"/>
      <c r="M284" s="156"/>
      <c r="T284" s="157"/>
      <c r="AT284" s="152" t="s">
        <v>176</v>
      </c>
      <c r="AU284" s="152" t="s">
        <v>87</v>
      </c>
      <c r="AV284" s="12" t="s">
        <v>87</v>
      </c>
      <c r="AW284" s="12" t="s">
        <v>31</v>
      </c>
      <c r="AX284" s="12" t="s">
        <v>79</v>
      </c>
      <c r="AY284" s="152" t="s">
        <v>167</v>
      </c>
    </row>
    <row r="285" spans="2:51" s="12" customFormat="1" ht="12">
      <c r="B285" s="150"/>
      <c r="D285" s="151" t="s">
        <v>176</v>
      </c>
      <c r="E285" s="152" t="s">
        <v>1</v>
      </c>
      <c r="F285" s="153" t="s">
        <v>401</v>
      </c>
      <c r="H285" s="154">
        <v>17.561</v>
      </c>
      <c r="I285" s="155"/>
      <c r="L285" s="150"/>
      <c r="M285" s="156"/>
      <c r="T285" s="157"/>
      <c r="AT285" s="152" t="s">
        <v>176</v>
      </c>
      <c r="AU285" s="152" t="s">
        <v>87</v>
      </c>
      <c r="AV285" s="12" t="s">
        <v>87</v>
      </c>
      <c r="AW285" s="12" t="s">
        <v>31</v>
      </c>
      <c r="AX285" s="12" t="s">
        <v>79</v>
      </c>
      <c r="AY285" s="152" t="s">
        <v>167</v>
      </c>
    </row>
    <row r="286" spans="2:51" s="15" customFormat="1" ht="12">
      <c r="B286" s="171"/>
      <c r="D286" s="151" t="s">
        <v>176</v>
      </c>
      <c r="E286" s="172" t="s">
        <v>1</v>
      </c>
      <c r="F286" s="173" t="s">
        <v>402</v>
      </c>
      <c r="H286" s="174">
        <v>151.025</v>
      </c>
      <c r="I286" s="175"/>
      <c r="L286" s="171"/>
      <c r="M286" s="176"/>
      <c r="T286" s="177"/>
      <c r="AT286" s="172" t="s">
        <v>176</v>
      </c>
      <c r="AU286" s="172" t="s">
        <v>87</v>
      </c>
      <c r="AV286" s="15" t="s">
        <v>181</v>
      </c>
      <c r="AW286" s="15" t="s">
        <v>31</v>
      </c>
      <c r="AX286" s="15" t="s">
        <v>79</v>
      </c>
      <c r="AY286" s="172" t="s">
        <v>167</v>
      </c>
    </row>
    <row r="287" spans="2:51" s="12" customFormat="1" ht="12">
      <c r="B287" s="150"/>
      <c r="D287" s="151" t="s">
        <v>176</v>
      </c>
      <c r="E287" s="152" t="s">
        <v>1</v>
      </c>
      <c r="F287" s="153" t="s">
        <v>403</v>
      </c>
      <c r="H287" s="154">
        <v>10.265</v>
      </c>
      <c r="I287" s="155"/>
      <c r="L287" s="150"/>
      <c r="M287" s="156"/>
      <c r="T287" s="157"/>
      <c r="AT287" s="152" t="s">
        <v>176</v>
      </c>
      <c r="AU287" s="152" t="s">
        <v>87</v>
      </c>
      <c r="AV287" s="12" t="s">
        <v>87</v>
      </c>
      <c r="AW287" s="12" t="s">
        <v>31</v>
      </c>
      <c r="AX287" s="12" t="s">
        <v>79</v>
      </c>
      <c r="AY287" s="152" t="s">
        <v>167</v>
      </c>
    </row>
    <row r="288" spans="2:51" s="12" customFormat="1" ht="12">
      <c r="B288" s="150"/>
      <c r="D288" s="151" t="s">
        <v>176</v>
      </c>
      <c r="E288" s="152" t="s">
        <v>1</v>
      </c>
      <c r="F288" s="153" t="s">
        <v>404</v>
      </c>
      <c r="H288" s="154">
        <v>5.214</v>
      </c>
      <c r="I288" s="155"/>
      <c r="L288" s="150"/>
      <c r="M288" s="156"/>
      <c r="T288" s="157"/>
      <c r="AT288" s="152" t="s">
        <v>176</v>
      </c>
      <c r="AU288" s="152" t="s">
        <v>87</v>
      </c>
      <c r="AV288" s="12" t="s">
        <v>87</v>
      </c>
      <c r="AW288" s="12" t="s">
        <v>31</v>
      </c>
      <c r="AX288" s="12" t="s">
        <v>79</v>
      </c>
      <c r="AY288" s="152" t="s">
        <v>167</v>
      </c>
    </row>
    <row r="289" spans="2:51" s="12" customFormat="1" ht="12">
      <c r="B289" s="150"/>
      <c r="D289" s="151" t="s">
        <v>176</v>
      </c>
      <c r="E289" s="152" t="s">
        <v>1</v>
      </c>
      <c r="F289" s="153" t="s">
        <v>405</v>
      </c>
      <c r="H289" s="154">
        <v>2.513</v>
      </c>
      <c r="I289" s="155"/>
      <c r="L289" s="150"/>
      <c r="M289" s="156"/>
      <c r="T289" s="157"/>
      <c r="AT289" s="152" t="s">
        <v>176</v>
      </c>
      <c r="AU289" s="152" t="s">
        <v>87</v>
      </c>
      <c r="AV289" s="12" t="s">
        <v>87</v>
      </c>
      <c r="AW289" s="12" t="s">
        <v>31</v>
      </c>
      <c r="AX289" s="12" t="s">
        <v>79</v>
      </c>
      <c r="AY289" s="152" t="s">
        <v>167</v>
      </c>
    </row>
    <row r="290" spans="2:51" s="12" customFormat="1" ht="12">
      <c r="B290" s="150"/>
      <c r="D290" s="151" t="s">
        <v>176</v>
      </c>
      <c r="E290" s="152" t="s">
        <v>1</v>
      </c>
      <c r="F290" s="153" t="s">
        <v>406</v>
      </c>
      <c r="H290" s="154">
        <v>2.383</v>
      </c>
      <c r="I290" s="155"/>
      <c r="L290" s="150"/>
      <c r="M290" s="156"/>
      <c r="T290" s="157"/>
      <c r="AT290" s="152" t="s">
        <v>176</v>
      </c>
      <c r="AU290" s="152" t="s">
        <v>87</v>
      </c>
      <c r="AV290" s="12" t="s">
        <v>87</v>
      </c>
      <c r="AW290" s="12" t="s">
        <v>31</v>
      </c>
      <c r="AX290" s="12" t="s">
        <v>79</v>
      </c>
      <c r="AY290" s="152" t="s">
        <v>167</v>
      </c>
    </row>
    <row r="291" spans="2:51" s="15" customFormat="1" ht="12">
      <c r="B291" s="171"/>
      <c r="D291" s="151" t="s">
        <v>176</v>
      </c>
      <c r="E291" s="172" t="s">
        <v>1</v>
      </c>
      <c r="F291" s="173" t="s">
        <v>407</v>
      </c>
      <c r="H291" s="174">
        <v>20.375</v>
      </c>
      <c r="I291" s="175"/>
      <c r="L291" s="171"/>
      <c r="M291" s="176"/>
      <c r="T291" s="177"/>
      <c r="AT291" s="172" t="s">
        <v>176</v>
      </c>
      <c r="AU291" s="172" t="s">
        <v>87</v>
      </c>
      <c r="AV291" s="15" t="s">
        <v>181</v>
      </c>
      <c r="AW291" s="15" t="s">
        <v>31</v>
      </c>
      <c r="AX291" s="15" t="s">
        <v>79</v>
      </c>
      <c r="AY291" s="172" t="s">
        <v>167</v>
      </c>
    </row>
    <row r="292" spans="2:51" s="13" customFormat="1" ht="12">
      <c r="B292" s="158"/>
      <c r="D292" s="151" t="s">
        <v>176</v>
      </c>
      <c r="E292" s="159" t="s">
        <v>1</v>
      </c>
      <c r="F292" s="160" t="s">
        <v>189</v>
      </c>
      <c r="H292" s="161">
        <v>171.4</v>
      </c>
      <c r="I292" s="162"/>
      <c r="L292" s="158"/>
      <c r="M292" s="163"/>
      <c r="T292" s="164"/>
      <c r="AT292" s="159" t="s">
        <v>176</v>
      </c>
      <c r="AU292" s="159" t="s">
        <v>87</v>
      </c>
      <c r="AV292" s="13" t="s">
        <v>174</v>
      </c>
      <c r="AW292" s="13" t="s">
        <v>31</v>
      </c>
      <c r="AX292" s="13" t="s">
        <v>22</v>
      </c>
      <c r="AY292" s="159" t="s">
        <v>167</v>
      </c>
    </row>
    <row r="293" spans="2:65" s="1" customFormat="1" ht="24">
      <c r="B293" s="136"/>
      <c r="C293" s="137" t="s">
        <v>408</v>
      </c>
      <c r="D293" s="137" t="s">
        <v>169</v>
      </c>
      <c r="E293" s="138" t="s">
        <v>409</v>
      </c>
      <c r="F293" s="139" t="s">
        <v>410</v>
      </c>
      <c r="G293" s="140" t="s">
        <v>220</v>
      </c>
      <c r="H293" s="141">
        <v>58.3</v>
      </c>
      <c r="I293" s="142"/>
      <c r="J293" s="143">
        <f>ROUND(I293*H293,1)</f>
        <v>0</v>
      </c>
      <c r="K293" s="139" t="s">
        <v>173</v>
      </c>
      <c r="L293" s="32"/>
      <c r="M293" s="144" t="s">
        <v>1</v>
      </c>
      <c r="N293" s="145" t="s">
        <v>44</v>
      </c>
      <c r="P293" s="146">
        <f>O293*H293</f>
        <v>0</v>
      </c>
      <c r="Q293" s="146">
        <v>0</v>
      </c>
      <c r="R293" s="146">
        <f>Q293*H293</f>
        <v>0</v>
      </c>
      <c r="S293" s="146">
        <v>0.065</v>
      </c>
      <c r="T293" s="147">
        <f>S293*H293</f>
        <v>3.7895</v>
      </c>
      <c r="AR293" s="148" t="s">
        <v>174</v>
      </c>
      <c r="AT293" s="148" t="s">
        <v>169</v>
      </c>
      <c r="AU293" s="148" t="s">
        <v>87</v>
      </c>
      <c r="AY293" s="17" t="s">
        <v>167</v>
      </c>
      <c r="BE293" s="149">
        <f>IF(N293="základní",J293,0)</f>
        <v>0</v>
      </c>
      <c r="BF293" s="149">
        <f>IF(N293="snížená",J293,0)</f>
        <v>0</v>
      </c>
      <c r="BG293" s="149">
        <f>IF(N293="zákl. přenesená",J293,0)</f>
        <v>0</v>
      </c>
      <c r="BH293" s="149">
        <f>IF(N293="sníž. přenesená",J293,0)</f>
        <v>0</v>
      </c>
      <c r="BI293" s="149">
        <f>IF(N293="nulová",J293,0)</f>
        <v>0</v>
      </c>
      <c r="BJ293" s="17" t="s">
        <v>22</v>
      </c>
      <c r="BK293" s="149">
        <f>ROUND(I293*H293,1)</f>
        <v>0</v>
      </c>
      <c r="BL293" s="17" t="s">
        <v>174</v>
      </c>
      <c r="BM293" s="148" t="s">
        <v>411</v>
      </c>
    </row>
    <row r="294" spans="2:51" s="14" customFormat="1" ht="12">
      <c r="B294" s="165"/>
      <c r="D294" s="151" t="s">
        <v>176</v>
      </c>
      <c r="E294" s="166" t="s">
        <v>1</v>
      </c>
      <c r="F294" s="167" t="s">
        <v>230</v>
      </c>
      <c r="H294" s="166" t="s">
        <v>1</v>
      </c>
      <c r="I294" s="168"/>
      <c r="L294" s="165"/>
      <c r="M294" s="169"/>
      <c r="T294" s="170"/>
      <c r="AT294" s="166" t="s">
        <v>176</v>
      </c>
      <c r="AU294" s="166" t="s">
        <v>87</v>
      </c>
      <c r="AV294" s="14" t="s">
        <v>22</v>
      </c>
      <c r="AW294" s="14" t="s">
        <v>31</v>
      </c>
      <c r="AX294" s="14" t="s">
        <v>79</v>
      </c>
      <c r="AY294" s="166" t="s">
        <v>167</v>
      </c>
    </row>
    <row r="295" spans="2:51" s="12" customFormat="1" ht="12">
      <c r="B295" s="150"/>
      <c r="D295" s="151" t="s">
        <v>176</v>
      </c>
      <c r="E295" s="152" t="s">
        <v>1</v>
      </c>
      <c r="F295" s="153" t="s">
        <v>412</v>
      </c>
      <c r="H295" s="154">
        <v>19.1</v>
      </c>
      <c r="I295" s="155"/>
      <c r="L295" s="150"/>
      <c r="M295" s="156"/>
      <c r="T295" s="157"/>
      <c r="AT295" s="152" t="s">
        <v>176</v>
      </c>
      <c r="AU295" s="152" t="s">
        <v>87</v>
      </c>
      <c r="AV295" s="12" t="s">
        <v>87</v>
      </c>
      <c r="AW295" s="12" t="s">
        <v>31</v>
      </c>
      <c r="AX295" s="12" t="s">
        <v>79</v>
      </c>
      <c r="AY295" s="152" t="s">
        <v>167</v>
      </c>
    </row>
    <row r="296" spans="2:51" s="12" customFormat="1" ht="12">
      <c r="B296" s="150"/>
      <c r="D296" s="151" t="s">
        <v>176</v>
      </c>
      <c r="E296" s="152" t="s">
        <v>1</v>
      </c>
      <c r="F296" s="153" t="s">
        <v>413</v>
      </c>
      <c r="H296" s="154">
        <v>18.2</v>
      </c>
      <c r="I296" s="155"/>
      <c r="L296" s="150"/>
      <c r="M296" s="156"/>
      <c r="T296" s="157"/>
      <c r="AT296" s="152" t="s">
        <v>176</v>
      </c>
      <c r="AU296" s="152" t="s">
        <v>87</v>
      </c>
      <c r="AV296" s="12" t="s">
        <v>87</v>
      </c>
      <c r="AW296" s="12" t="s">
        <v>31</v>
      </c>
      <c r="AX296" s="12" t="s">
        <v>79</v>
      </c>
      <c r="AY296" s="152" t="s">
        <v>167</v>
      </c>
    </row>
    <row r="297" spans="2:51" s="14" customFormat="1" ht="12">
      <c r="B297" s="165"/>
      <c r="D297" s="151" t="s">
        <v>176</v>
      </c>
      <c r="E297" s="166" t="s">
        <v>1</v>
      </c>
      <c r="F297" s="167" t="s">
        <v>234</v>
      </c>
      <c r="H297" s="166" t="s">
        <v>1</v>
      </c>
      <c r="I297" s="168"/>
      <c r="L297" s="165"/>
      <c r="M297" s="169"/>
      <c r="T297" s="170"/>
      <c r="AT297" s="166" t="s">
        <v>176</v>
      </c>
      <c r="AU297" s="166" t="s">
        <v>87</v>
      </c>
      <c r="AV297" s="14" t="s">
        <v>22</v>
      </c>
      <c r="AW297" s="14" t="s">
        <v>31</v>
      </c>
      <c r="AX297" s="14" t="s">
        <v>79</v>
      </c>
      <c r="AY297" s="166" t="s">
        <v>167</v>
      </c>
    </row>
    <row r="298" spans="2:51" s="12" customFormat="1" ht="12">
      <c r="B298" s="150"/>
      <c r="D298" s="151" t="s">
        <v>176</v>
      </c>
      <c r="E298" s="152" t="s">
        <v>1</v>
      </c>
      <c r="F298" s="153" t="s">
        <v>414</v>
      </c>
      <c r="H298" s="154">
        <v>21</v>
      </c>
      <c r="I298" s="155"/>
      <c r="L298" s="150"/>
      <c r="M298" s="156"/>
      <c r="T298" s="157"/>
      <c r="AT298" s="152" t="s">
        <v>176</v>
      </c>
      <c r="AU298" s="152" t="s">
        <v>87</v>
      </c>
      <c r="AV298" s="12" t="s">
        <v>87</v>
      </c>
      <c r="AW298" s="12" t="s">
        <v>31</v>
      </c>
      <c r="AX298" s="12" t="s">
        <v>79</v>
      </c>
      <c r="AY298" s="152" t="s">
        <v>167</v>
      </c>
    </row>
    <row r="299" spans="2:51" s="13" customFormat="1" ht="12">
      <c r="B299" s="158"/>
      <c r="D299" s="151" t="s">
        <v>176</v>
      </c>
      <c r="E299" s="159" t="s">
        <v>1</v>
      </c>
      <c r="F299" s="160" t="s">
        <v>189</v>
      </c>
      <c r="H299" s="161">
        <v>58.3</v>
      </c>
      <c r="I299" s="162"/>
      <c r="L299" s="158"/>
      <c r="M299" s="163"/>
      <c r="T299" s="164"/>
      <c r="AT299" s="159" t="s">
        <v>176</v>
      </c>
      <c r="AU299" s="159" t="s">
        <v>87</v>
      </c>
      <c r="AV299" s="13" t="s">
        <v>174</v>
      </c>
      <c r="AW299" s="13" t="s">
        <v>31</v>
      </c>
      <c r="AX299" s="13" t="s">
        <v>22</v>
      </c>
      <c r="AY299" s="159" t="s">
        <v>167</v>
      </c>
    </row>
    <row r="300" spans="2:65" s="1" customFormat="1" ht="24">
      <c r="B300" s="136"/>
      <c r="C300" s="137" t="s">
        <v>415</v>
      </c>
      <c r="D300" s="137" t="s">
        <v>169</v>
      </c>
      <c r="E300" s="138" t="s">
        <v>416</v>
      </c>
      <c r="F300" s="139" t="s">
        <v>417</v>
      </c>
      <c r="G300" s="140" t="s">
        <v>201</v>
      </c>
      <c r="H300" s="141">
        <v>3</v>
      </c>
      <c r="I300" s="142"/>
      <c r="J300" s="143">
        <f>ROUND(I300*H300,1)</f>
        <v>0</v>
      </c>
      <c r="K300" s="139" t="s">
        <v>173</v>
      </c>
      <c r="L300" s="32"/>
      <c r="M300" s="144" t="s">
        <v>1</v>
      </c>
      <c r="N300" s="145" t="s">
        <v>44</v>
      </c>
      <c r="P300" s="146">
        <f>O300*H300</f>
        <v>0</v>
      </c>
      <c r="Q300" s="146">
        <v>0</v>
      </c>
      <c r="R300" s="146">
        <f>Q300*H300</f>
        <v>0</v>
      </c>
      <c r="S300" s="146">
        <v>0.031</v>
      </c>
      <c r="T300" s="147">
        <f>S300*H300</f>
        <v>0.093</v>
      </c>
      <c r="AR300" s="148" t="s">
        <v>174</v>
      </c>
      <c r="AT300" s="148" t="s">
        <v>169</v>
      </c>
      <c r="AU300" s="148" t="s">
        <v>87</v>
      </c>
      <c r="AY300" s="17" t="s">
        <v>167</v>
      </c>
      <c r="BE300" s="149">
        <f>IF(N300="základní",J300,0)</f>
        <v>0</v>
      </c>
      <c r="BF300" s="149">
        <f>IF(N300="snížená",J300,0)</f>
        <v>0</v>
      </c>
      <c r="BG300" s="149">
        <f>IF(N300="zákl. přenesená",J300,0)</f>
        <v>0</v>
      </c>
      <c r="BH300" s="149">
        <f>IF(N300="sníž. přenesená",J300,0)</f>
        <v>0</v>
      </c>
      <c r="BI300" s="149">
        <f>IF(N300="nulová",J300,0)</f>
        <v>0</v>
      </c>
      <c r="BJ300" s="17" t="s">
        <v>22</v>
      </c>
      <c r="BK300" s="149">
        <f>ROUND(I300*H300,1)</f>
        <v>0</v>
      </c>
      <c r="BL300" s="17" t="s">
        <v>174</v>
      </c>
      <c r="BM300" s="148" t="s">
        <v>418</v>
      </c>
    </row>
    <row r="301" spans="2:51" s="12" customFormat="1" ht="12">
      <c r="B301" s="150"/>
      <c r="D301" s="151" t="s">
        <v>176</v>
      </c>
      <c r="E301" s="152" t="s">
        <v>1</v>
      </c>
      <c r="F301" s="153" t="s">
        <v>419</v>
      </c>
      <c r="H301" s="154">
        <v>3</v>
      </c>
      <c r="I301" s="155"/>
      <c r="L301" s="150"/>
      <c r="M301" s="156"/>
      <c r="T301" s="157"/>
      <c r="AT301" s="152" t="s">
        <v>176</v>
      </c>
      <c r="AU301" s="152" t="s">
        <v>87</v>
      </c>
      <c r="AV301" s="12" t="s">
        <v>87</v>
      </c>
      <c r="AW301" s="12" t="s">
        <v>31</v>
      </c>
      <c r="AX301" s="12" t="s">
        <v>22</v>
      </c>
      <c r="AY301" s="152" t="s">
        <v>167</v>
      </c>
    </row>
    <row r="302" spans="2:65" s="1" customFormat="1" ht="24">
      <c r="B302" s="136"/>
      <c r="C302" s="137" t="s">
        <v>420</v>
      </c>
      <c r="D302" s="137" t="s">
        <v>169</v>
      </c>
      <c r="E302" s="138" t="s">
        <v>421</v>
      </c>
      <c r="F302" s="139" t="s">
        <v>422</v>
      </c>
      <c r="G302" s="140" t="s">
        <v>201</v>
      </c>
      <c r="H302" s="141">
        <v>4</v>
      </c>
      <c r="I302" s="142"/>
      <c r="J302" s="143">
        <f>ROUND(I302*H302,1)</f>
        <v>0</v>
      </c>
      <c r="K302" s="139" t="s">
        <v>173</v>
      </c>
      <c r="L302" s="32"/>
      <c r="M302" s="144" t="s">
        <v>1</v>
      </c>
      <c r="N302" s="145" t="s">
        <v>44</v>
      </c>
      <c r="P302" s="146">
        <f>O302*H302</f>
        <v>0</v>
      </c>
      <c r="Q302" s="146">
        <v>0</v>
      </c>
      <c r="R302" s="146">
        <f>Q302*H302</f>
        <v>0</v>
      </c>
      <c r="S302" s="146">
        <v>0.015</v>
      </c>
      <c r="T302" s="147">
        <f>S302*H302</f>
        <v>0.06</v>
      </c>
      <c r="AR302" s="148" t="s">
        <v>174</v>
      </c>
      <c r="AT302" s="148" t="s">
        <v>169</v>
      </c>
      <c r="AU302" s="148" t="s">
        <v>87</v>
      </c>
      <c r="AY302" s="17" t="s">
        <v>167</v>
      </c>
      <c r="BE302" s="149">
        <f>IF(N302="základní",J302,0)</f>
        <v>0</v>
      </c>
      <c r="BF302" s="149">
        <f>IF(N302="snížená",J302,0)</f>
        <v>0</v>
      </c>
      <c r="BG302" s="149">
        <f>IF(N302="zákl. přenesená",J302,0)</f>
        <v>0</v>
      </c>
      <c r="BH302" s="149">
        <f>IF(N302="sníž. přenesená",J302,0)</f>
        <v>0</v>
      </c>
      <c r="BI302" s="149">
        <f>IF(N302="nulová",J302,0)</f>
        <v>0</v>
      </c>
      <c r="BJ302" s="17" t="s">
        <v>22</v>
      </c>
      <c r="BK302" s="149">
        <f>ROUND(I302*H302,1)</f>
        <v>0</v>
      </c>
      <c r="BL302" s="17" t="s">
        <v>174</v>
      </c>
      <c r="BM302" s="148" t="s">
        <v>423</v>
      </c>
    </row>
    <row r="303" spans="2:51" s="12" customFormat="1" ht="12">
      <c r="B303" s="150"/>
      <c r="D303" s="151" t="s">
        <v>176</v>
      </c>
      <c r="E303" s="152" t="s">
        <v>1</v>
      </c>
      <c r="F303" s="153" t="s">
        <v>424</v>
      </c>
      <c r="H303" s="154">
        <v>4</v>
      </c>
      <c r="I303" s="155"/>
      <c r="L303" s="150"/>
      <c r="M303" s="156"/>
      <c r="T303" s="157"/>
      <c r="AT303" s="152" t="s">
        <v>176</v>
      </c>
      <c r="AU303" s="152" t="s">
        <v>87</v>
      </c>
      <c r="AV303" s="12" t="s">
        <v>87</v>
      </c>
      <c r="AW303" s="12" t="s">
        <v>31</v>
      </c>
      <c r="AX303" s="12" t="s">
        <v>22</v>
      </c>
      <c r="AY303" s="152" t="s">
        <v>167</v>
      </c>
    </row>
    <row r="304" spans="2:65" s="1" customFormat="1" ht="24">
      <c r="B304" s="136"/>
      <c r="C304" s="137" t="s">
        <v>425</v>
      </c>
      <c r="D304" s="137" t="s">
        <v>169</v>
      </c>
      <c r="E304" s="138" t="s">
        <v>426</v>
      </c>
      <c r="F304" s="139" t="s">
        <v>427</v>
      </c>
      <c r="G304" s="140" t="s">
        <v>172</v>
      </c>
      <c r="H304" s="141">
        <v>10.3</v>
      </c>
      <c r="I304" s="142"/>
      <c r="J304" s="143">
        <f>ROUND(I304*H304,1)</f>
        <v>0</v>
      </c>
      <c r="K304" s="139" t="s">
        <v>173</v>
      </c>
      <c r="L304" s="32"/>
      <c r="M304" s="144" t="s">
        <v>1</v>
      </c>
      <c r="N304" s="145" t="s">
        <v>44</v>
      </c>
      <c r="P304" s="146">
        <f>O304*H304</f>
        <v>0</v>
      </c>
      <c r="Q304" s="146">
        <v>0</v>
      </c>
      <c r="R304" s="146">
        <f>Q304*H304</f>
        <v>0</v>
      </c>
      <c r="S304" s="146">
        <v>1.8</v>
      </c>
      <c r="T304" s="147">
        <f>S304*H304</f>
        <v>18.540000000000003</v>
      </c>
      <c r="AR304" s="148" t="s">
        <v>174</v>
      </c>
      <c r="AT304" s="148" t="s">
        <v>169</v>
      </c>
      <c r="AU304" s="148" t="s">
        <v>87</v>
      </c>
      <c r="AY304" s="17" t="s">
        <v>167</v>
      </c>
      <c r="BE304" s="149">
        <f>IF(N304="základní",J304,0)</f>
        <v>0</v>
      </c>
      <c r="BF304" s="149">
        <f>IF(N304="snížená",J304,0)</f>
        <v>0</v>
      </c>
      <c r="BG304" s="149">
        <f>IF(N304="zákl. přenesená",J304,0)</f>
        <v>0</v>
      </c>
      <c r="BH304" s="149">
        <f>IF(N304="sníž. přenesená",J304,0)</f>
        <v>0</v>
      </c>
      <c r="BI304" s="149">
        <f>IF(N304="nulová",J304,0)</f>
        <v>0</v>
      </c>
      <c r="BJ304" s="17" t="s">
        <v>22</v>
      </c>
      <c r="BK304" s="149">
        <f>ROUND(I304*H304,1)</f>
        <v>0</v>
      </c>
      <c r="BL304" s="17" t="s">
        <v>174</v>
      </c>
      <c r="BM304" s="148" t="s">
        <v>428</v>
      </c>
    </row>
    <row r="305" spans="2:51" s="12" customFormat="1" ht="12">
      <c r="B305" s="150"/>
      <c r="D305" s="151" t="s">
        <v>176</v>
      </c>
      <c r="E305" s="152" t="s">
        <v>1</v>
      </c>
      <c r="F305" s="153" t="s">
        <v>429</v>
      </c>
      <c r="H305" s="154">
        <v>10.3</v>
      </c>
      <c r="I305" s="155"/>
      <c r="L305" s="150"/>
      <c r="M305" s="156"/>
      <c r="T305" s="157"/>
      <c r="AT305" s="152" t="s">
        <v>176</v>
      </c>
      <c r="AU305" s="152" t="s">
        <v>87</v>
      </c>
      <c r="AV305" s="12" t="s">
        <v>87</v>
      </c>
      <c r="AW305" s="12" t="s">
        <v>31</v>
      </c>
      <c r="AX305" s="12" t="s">
        <v>22</v>
      </c>
      <c r="AY305" s="152" t="s">
        <v>167</v>
      </c>
    </row>
    <row r="306" spans="2:65" s="1" customFormat="1" ht="24">
      <c r="B306" s="136"/>
      <c r="C306" s="137" t="s">
        <v>430</v>
      </c>
      <c r="D306" s="137" t="s">
        <v>169</v>
      </c>
      <c r="E306" s="138" t="s">
        <v>431</v>
      </c>
      <c r="F306" s="139" t="s">
        <v>432</v>
      </c>
      <c r="G306" s="140" t="s">
        <v>172</v>
      </c>
      <c r="H306" s="141">
        <v>3</v>
      </c>
      <c r="I306" s="142"/>
      <c r="J306" s="143">
        <f>ROUND(I306*H306,1)</f>
        <v>0</v>
      </c>
      <c r="K306" s="139" t="s">
        <v>173</v>
      </c>
      <c r="L306" s="32"/>
      <c r="M306" s="144" t="s">
        <v>1</v>
      </c>
      <c r="N306" s="145" t="s">
        <v>44</v>
      </c>
      <c r="P306" s="146">
        <f>O306*H306</f>
        <v>0</v>
      </c>
      <c r="Q306" s="146">
        <v>0</v>
      </c>
      <c r="R306" s="146">
        <f>Q306*H306</f>
        <v>0</v>
      </c>
      <c r="S306" s="146">
        <v>1.8</v>
      </c>
      <c r="T306" s="147">
        <f>S306*H306</f>
        <v>5.4</v>
      </c>
      <c r="AR306" s="148" t="s">
        <v>174</v>
      </c>
      <c r="AT306" s="148" t="s">
        <v>169</v>
      </c>
      <c r="AU306" s="148" t="s">
        <v>87</v>
      </c>
      <c r="AY306" s="17" t="s">
        <v>167</v>
      </c>
      <c r="BE306" s="149">
        <f>IF(N306="základní",J306,0)</f>
        <v>0</v>
      </c>
      <c r="BF306" s="149">
        <f>IF(N306="snížená",J306,0)</f>
        <v>0</v>
      </c>
      <c r="BG306" s="149">
        <f>IF(N306="zákl. přenesená",J306,0)</f>
        <v>0</v>
      </c>
      <c r="BH306" s="149">
        <f>IF(N306="sníž. přenesená",J306,0)</f>
        <v>0</v>
      </c>
      <c r="BI306" s="149">
        <f>IF(N306="nulová",J306,0)</f>
        <v>0</v>
      </c>
      <c r="BJ306" s="17" t="s">
        <v>22</v>
      </c>
      <c r="BK306" s="149">
        <f>ROUND(I306*H306,1)</f>
        <v>0</v>
      </c>
      <c r="BL306" s="17" t="s">
        <v>174</v>
      </c>
      <c r="BM306" s="148" t="s">
        <v>433</v>
      </c>
    </row>
    <row r="307" spans="2:51" s="12" customFormat="1" ht="12">
      <c r="B307" s="150"/>
      <c r="D307" s="151" t="s">
        <v>176</v>
      </c>
      <c r="E307" s="152" t="s">
        <v>1</v>
      </c>
      <c r="F307" s="153" t="s">
        <v>434</v>
      </c>
      <c r="H307" s="154">
        <v>1.64</v>
      </c>
      <c r="I307" s="155"/>
      <c r="L307" s="150"/>
      <c r="M307" s="156"/>
      <c r="T307" s="157"/>
      <c r="AT307" s="152" t="s">
        <v>176</v>
      </c>
      <c r="AU307" s="152" t="s">
        <v>87</v>
      </c>
      <c r="AV307" s="12" t="s">
        <v>87</v>
      </c>
      <c r="AW307" s="12" t="s">
        <v>31</v>
      </c>
      <c r="AX307" s="12" t="s">
        <v>79</v>
      </c>
      <c r="AY307" s="152" t="s">
        <v>167</v>
      </c>
    </row>
    <row r="308" spans="2:51" s="12" customFormat="1" ht="12">
      <c r="B308" s="150"/>
      <c r="D308" s="151" t="s">
        <v>176</v>
      </c>
      <c r="E308" s="152" t="s">
        <v>1</v>
      </c>
      <c r="F308" s="153" t="s">
        <v>435</v>
      </c>
      <c r="H308" s="154">
        <v>1.36</v>
      </c>
      <c r="I308" s="155"/>
      <c r="L308" s="150"/>
      <c r="M308" s="156"/>
      <c r="T308" s="157"/>
      <c r="AT308" s="152" t="s">
        <v>176</v>
      </c>
      <c r="AU308" s="152" t="s">
        <v>87</v>
      </c>
      <c r="AV308" s="12" t="s">
        <v>87</v>
      </c>
      <c r="AW308" s="12" t="s">
        <v>31</v>
      </c>
      <c r="AX308" s="12" t="s">
        <v>79</v>
      </c>
      <c r="AY308" s="152" t="s">
        <v>167</v>
      </c>
    </row>
    <row r="309" spans="2:51" s="13" customFormat="1" ht="12">
      <c r="B309" s="158"/>
      <c r="D309" s="151" t="s">
        <v>176</v>
      </c>
      <c r="E309" s="159" t="s">
        <v>1</v>
      </c>
      <c r="F309" s="160" t="s">
        <v>189</v>
      </c>
      <c r="H309" s="161">
        <v>3</v>
      </c>
      <c r="I309" s="162"/>
      <c r="L309" s="158"/>
      <c r="M309" s="163"/>
      <c r="T309" s="164"/>
      <c r="AT309" s="159" t="s">
        <v>176</v>
      </c>
      <c r="AU309" s="159" t="s">
        <v>87</v>
      </c>
      <c r="AV309" s="13" t="s">
        <v>174</v>
      </c>
      <c r="AW309" s="13" t="s">
        <v>31</v>
      </c>
      <c r="AX309" s="13" t="s">
        <v>22</v>
      </c>
      <c r="AY309" s="159" t="s">
        <v>167</v>
      </c>
    </row>
    <row r="310" spans="2:65" s="1" customFormat="1" ht="24">
      <c r="B310" s="136"/>
      <c r="C310" s="137" t="s">
        <v>436</v>
      </c>
      <c r="D310" s="137" t="s">
        <v>169</v>
      </c>
      <c r="E310" s="138" t="s">
        <v>437</v>
      </c>
      <c r="F310" s="139" t="s">
        <v>438</v>
      </c>
      <c r="G310" s="140" t="s">
        <v>172</v>
      </c>
      <c r="H310" s="141">
        <v>2</v>
      </c>
      <c r="I310" s="142"/>
      <c r="J310" s="143">
        <f>ROUND(I310*H310,1)</f>
        <v>0</v>
      </c>
      <c r="K310" s="139" t="s">
        <v>173</v>
      </c>
      <c r="L310" s="32"/>
      <c r="M310" s="144" t="s">
        <v>1</v>
      </c>
      <c r="N310" s="145" t="s">
        <v>44</v>
      </c>
      <c r="P310" s="146">
        <f>O310*H310</f>
        <v>0</v>
      </c>
      <c r="Q310" s="146">
        <v>0</v>
      </c>
      <c r="R310" s="146">
        <f>Q310*H310</f>
        <v>0</v>
      </c>
      <c r="S310" s="146">
        <v>1.8</v>
      </c>
      <c r="T310" s="147">
        <f>S310*H310</f>
        <v>3.6</v>
      </c>
      <c r="AR310" s="148" t="s">
        <v>174</v>
      </c>
      <c r="AT310" s="148" t="s">
        <v>169</v>
      </c>
      <c r="AU310" s="148" t="s">
        <v>87</v>
      </c>
      <c r="AY310" s="17" t="s">
        <v>167</v>
      </c>
      <c r="BE310" s="149">
        <f>IF(N310="základní",J310,0)</f>
        <v>0</v>
      </c>
      <c r="BF310" s="149">
        <f>IF(N310="snížená",J310,0)</f>
        <v>0</v>
      </c>
      <c r="BG310" s="149">
        <f>IF(N310="zákl. přenesená",J310,0)</f>
        <v>0</v>
      </c>
      <c r="BH310" s="149">
        <f>IF(N310="sníž. přenesená",J310,0)</f>
        <v>0</v>
      </c>
      <c r="BI310" s="149">
        <f>IF(N310="nulová",J310,0)</f>
        <v>0</v>
      </c>
      <c r="BJ310" s="17" t="s">
        <v>22</v>
      </c>
      <c r="BK310" s="149">
        <f>ROUND(I310*H310,1)</f>
        <v>0</v>
      </c>
      <c r="BL310" s="17" t="s">
        <v>174</v>
      </c>
      <c r="BM310" s="148" t="s">
        <v>439</v>
      </c>
    </row>
    <row r="311" spans="2:51" s="12" customFormat="1" ht="12">
      <c r="B311" s="150"/>
      <c r="D311" s="151" t="s">
        <v>176</v>
      </c>
      <c r="E311" s="152" t="s">
        <v>1</v>
      </c>
      <c r="F311" s="153" t="s">
        <v>440</v>
      </c>
      <c r="H311" s="154">
        <v>0.869</v>
      </c>
      <c r="I311" s="155"/>
      <c r="L311" s="150"/>
      <c r="M311" s="156"/>
      <c r="T311" s="157"/>
      <c r="AT311" s="152" t="s">
        <v>176</v>
      </c>
      <c r="AU311" s="152" t="s">
        <v>87</v>
      </c>
      <c r="AV311" s="12" t="s">
        <v>87</v>
      </c>
      <c r="AW311" s="12" t="s">
        <v>31</v>
      </c>
      <c r="AX311" s="12" t="s">
        <v>79</v>
      </c>
      <c r="AY311" s="152" t="s">
        <v>167</v>
      </c>
    </row>
    <row r="312" spans="2:51" s="12" customFormat="1" ht="12">
      <c r="B312" s="150"/>
      <c r="D312" s="151" t="s">
        <v>176</v>
      </c>
      <c r="E312" s="152" t="s">
        <v>1</v>
      </c>
      <c r="F312" s="153" t="s">
        <v>441</v>
      </c>
      <c r="H312" s="154">
        <v>1.131</v>
      </c>
      <c r="I312" s="155"/>
      <c r="L312" s="150"/>
      <c r="M312" s="156"/>
      <c r="T312" s="157"/>
      <c r="AT312" s="152" t="s">
        <v>176</v>
      </c>
      <c r="AU312" s="152" t="s">
        <v>87</v>
      </c>
      <c r="AV312" s="12" t="s">
        <v>87</v>
      </c>
      <c r="AW312" s="12" t="s">
        <v>31</v>
      </c>
      <c r="AX312" s="12" t="s">
        <v>79</v>
      </c>
      <c r="AY312" s="152" t="s">
        <v>167</v>
      </c>
    </row>
    <row r="313" spans="2:51" s="13" customFormat="1" ht="12">
      <c r="B313" s="158"/>
      <c r="D313" s="151" t="s">
        <v>176</v>
      </c>
      <c r="E313" s="159" t="s">
        <v>1</v>
      </c>
      <c r="F313" s="160" t="s">
        <v>189</v>
      </c>
      <c r="H313" s="161">
        <v>2</v>
      </c>
      <c r="I313" s="162"/>
      <c r="L313" s="158"/>
      <c r="M313" s="163"/>
      <c r="T313" s="164"/>
      <c r="AT313" s="159" t="s">
        <v>176</v>
      </c>
      <c r="AU313" s="159" t="s">
        <v>87</v>
      </c>
      <c r="AV313" s="13" t="s">
        <v>174</v>
      </c>
      <c r="AW313" s="13" t="s">
        <v>31</v>
      </c>
      <c r="AX313" s="13" t="s">
        <v>22</v>
      </c>
      <c r="AY313" s="159" t="s">
        <v>167</v>
      </c>
    </row>
    <row r="314" spans="2:65" s="1" customFormat="1" ht="24">
      <c r="B314" s="136"/>
      <c r="C314" s="137" t="s">
        <v>442</v>
      </c>
      <c r="D314" s="137" t="s">
        <v>169</v>
      </c>
      <c r="E314" s="138" t="s">
        <v>443</v>
      </c>
      <c r="F314" s="139" t="s">
        <v>444</v>
      </c>
      <c r="G314" s="140" t="s">
        <v>172</v>
      </c>
      <c r="H314" s="141">
        <v>1.8</v>
      </c>
      <c r="I314" s="142"/>
      <c r="J314" s="143">
        <f>ROUND(I314*H314,1)</f>
        <v>0</v>
      </c>
      <c r="K314" s="139" t="s">
        <v>173</v>
      </c>
      <c r="L314" s="32"/>
      <c r="M314" s="144" t="s">
        <v>1</v>
      </c>
      <c r="N314" s="145" t="s">
        <v>44</v>
      </c>
      <c r="P314" s="146">
        <f>O314*H314</f>
        <v>0</v>
      </c>
      <c r="Q314" s="146">
        <v>0</v>
      </c>
      <c r="R314" s="146">
        <f>Q314*H314</f>
        <v>0</v>
      </c>
      <c r="S314" s="146">
        <v>1.8</v>
      </c>
      <c r="T314" s="147">
        <f>S314*H314</f>
        <v>3.24</v>
      </c>
      <c r="AR314" s="148" t="s">
        <v>174</v>
      </c>
      <c r="AT314" s="148" t="s">
        <v>169</v>
      </c>
      <c r="AU314" s="148" t="s">
        <v>87</v>
      </c>
      <c r="AY314" s="17" t="s">
        <v>167</v>
      </c>
      <c r="BE314" s="149">
        <f>IF(N314="základní",J314,0)</f>
        <v>0</v>
      </c>
      <c r="BF314" s="149">
        <f>IF(N314="snížená",J314,0)</f>
        <v>0</v>
      </c>
      <c r="BG314" s="149">
        <f>IF(N314="zákl. přenesená",J314,0)</f>
        <v>0</v>
      </c>
      <c r="BH314" s="149">
        <f>IF(N314="sníž. přenesená",J314,0)</f>
        <v>0</v>
      </c>
      <c r="BI314" s="149">
        <f>IF(N314="nulová",J314,0)</f>
        <v>0</v>
      </c>
      <c r="BJ314" s="17" t="s">
        <v>22</v>
      </c>
      <c r="BK314" s="149">
        <f>ROUND(I314*H314,1)</f>
        <v>0</v>
      </c>
      <c r="BL314" s="17" t="s">
        <v>174</v>
      </c>
      <c r="BM314" s="148" t="s">
        <v>445</v>
      </c>
    </row>
    <row r="315" spans="2:51" s="12" customFormat="1" ht="12">
      <c r="B315" s="150"/>
      <c r="D315" s="151" t="s">
        <v>176</v>
      </c>
      <c r="E315" s="152" t="s">
        <v>1</v>
      </c>
      <c r="F315" s="153" t="s">
        <v>446</v>
      </c>
      <c r="H315" s="154">
        <v>1.8</v>
      </c>
      <c r="I315" s="155"/>
      <c r="L315" s="150"/>
      <c r="M315" s="156"/>
      <c r="T315" s="157"/>
      <c r="AT315" s="152" t="s">
        <v>176</v>
      </c>
      <c r="AU315" s="152" t="s">
        <v>87</v>
      </c>
      <c r="AV315" s="12" t="s">
        <v>87</v>
      </c>
      <c r="AW315" s="12" t="s">
        <v>31</v>
      </c>
      <c r="AX315" s="12" t="s">
        <v>22</v>
      </c>
      <c r="AY315" s="152" t="s">
        <v>167</v>
      </c>
    </row>
    <row r="316" spans="2:65" s="1" customFormat="1" ht="24">
      <c r="B316" s="136"/>
      <c r="C316" s="137" t="s">
        <v>447</v>
      </c>
      <c r="D316" s="137" t="s">
        <v>169</v>
      </c>
      <c r="E316" s="138" t="s">
        <v>448</v>
      </c>
      <c r="F316" s="139" t="s">
        <v>449</v>
      </c>
      <c r="G316" s="140" t="s">
        <v>185</v>
      </c>
      <c r="H316" s="141">
        <v>22.8</v>
      </c>
      <c r="I316" s="142"/>
      <c r="J316" s="143">
        <f>ROUND(I316*H316,1)</f>
        <v>0</v>
      </c>
      <c r="K316" s="139" t="s">
        <v>173</v>
      </c>
      <c r="L316" s="32"/>
      <c r="M316" s="144" t="s">
        <v>1</v>
      </c>
      <c r="N316" s="145" t="s">
        <v>44</v>
      </c>
      <c r="P316" s="146">
        <f>O316*H316</f>
        <v>0</v>
      </c>
      <c r="Q316" s="146">
        <v>0</v>
      </c>
      <c r="R316" s="146">
        <f>Q316*H316</f>
        <v>0</v>
      </c>
      <c r="S316" s="146">
        <v>0.055</v>
      </c>
      <c r="T316" s="147">
        <f>S316*H316</f>
        <v>1.254</v>
      </c>
      <c r="AR316" s="148" t="s">
        <v>174</v>
      </c>
      <c r="AT316" s="148" t="s">
        <v>169</v>
      </c>
      <c r="AU316" s="148" t="s">
        <v>87</v>
      </c>
      <c r="AY316" s="17" t="s">
        <v>167</v>
      </c>
      <c r="BE316" s="149">
        <f>IF(N316="základní",J316,0)</f>
        <v>0</v>
      </c>
      <c r="BF316" s="149">
        <f>IF(N316="snížená",J316,0)</f>
        <v>0</v>
      </c>
      <c r="BG316" s="149">
        <f>IF(N316="zákl. přenesená",J316,0)</f>
        <v>0</v>
      </c>
      <c r="BH316" s="149">
        <f>IF(N316="sníž. přenesená",J316,0)</f>
        <v>0</v>
      </c>
      <c r="BI316" s="149">
        <f>IF(N316="nulová",J316,0)</f>
        <v>0</v>
      </c>
      <c r="BJ316" s="17" t="s">
        <v>22</v>
      </c>
      <c r="BK316" s="149">
        <f>ROUND(I316*H316,1)</f>
        <v>0</v>
      </c>
      <c r="BL316" s="17" t="s">
        <v>174</v>
      </c>
      <c r="BM316" s="148" t="s">
        <v>450</v>
      </c>
    </row>
    <row r="317" spans="2:51" s="12" customFormat="1" ht="12">
      <c r="B317" s="150"/>
      <c r="D317" s="151" t="s">
        <v>176</v>
      </c>
      <c r="E317" s="152" t="s">
        <v>1</v>
      </c>
      <c r="F317" s="153" t="s">
        <v>451</v>
      </c>
      <c r="H317" s="154">
        <v>6.72</v>
      </c>
      <c r="I317" s="155"/>
      <c r="L317" s="150"/>
      <c r="M317" s="156"/>
      <c r="T317" s="157"/>
      <c r="AT317" s="152" t="s">
        <v>176</v>
      </c>
      <c r="AU317" s="152" t="s">
        <v>87</v>
      </c>
      <c r="AV317" s="12" t="s">
        <v>87</v>
      </c>
      <c r="AW317" s="12" t="s">
        <v>31</v>
      </c>
      <c r="AX317" s="12" t="s">
        <v>79</v>
      </c>
      <c r="AY317" s="152" t="s">
        <v>167</v>
      </c>
    </row>
    <row r="318" spans="2:51" s="12" customFormat="1" ht="12">
      <c r="B318" s="150"/>
      <c r="D318" s="151" t="s">
        <v>176</v>
      </c>
      <c r="E318" s="152" t="s">
        <v>1</v>
      </c>
      <c r="F318" s="153" t="s">
        <v>452</v>
      </c>
      <c r="H318" s="154">
        <v>3.28</v>
      </c>
      <c r="I318" s="155"/>
      <c r="L318" s="150"/>
      <c r="M318" s="156"/>
      <c r="T318" s="157"/>
      <c r="AT318" s="152" t="s">
        <v>176</v>
      </c>
      <c r="AU318" s="152" t="s">
        <v>87</v>
      </c>
      <c r="AV318" s="12" t="s">
        <v>87</v>
      </c>
      <c r="AW318" s="12" t="s">
        <v>31</v>
      </c>
      <c r="AX318" s="12" t="s">
        <v>79</v>
      </c>
      <c r="AY318" s="152" t="s">
        <v>167</v>
      </c>
    </row>
    <row r="319" spans="2:51" s="12" customFormat="1" ht="12">
      <c r="B319" s="150"/>
      <c r="D319" s="151" t="s">
        <v>176</v>
      </c>
      <c r="E319" s="152" t="s">
        <v>1</v>
      </c>
      <c r="F319" s="153" t="s">
        <v>453</v>
      </c>
      <c r="H319" s="154">
        <v>2.706</v>
      </c>
      <c r="I319" s="155"/>
      <c r="L319" s="150"/>
      <c r="M319" s="156"/>
      <c r="T319" s="157"/>
      <c r="AT319" s="152" t="s">
        <v>176</v>
      </c>
      <c r="AU319" s="152" t="s">
        <v>87</v>
      </c>
      <c r="AV319" s="12" t="s">
        <v>87</v>
      </c>
      <c r="AW319" s="12" t="s">
        <v>31</v>
      </c>
      <c r="AX319" s="12" t="s">
        <v>79</v>
      </c>
      <c r="AY319" s="152" t="s">
        <v>167</v>
      </c>
    </row>
    <row r="320" spans="2:51" s="12" customFormat="1" ht="12">
      <c r="B320" s="150"/>
      <c r="D320" s="151" t="s">
        <v>176</v>
      </c>
      <c r="E320" s="152" t="s">
        <v>1</v>
      </c>
      <c r="F320" s="153" t="s">
        <v>454</v>
      </c>
      <c r="H320" s="154">
        <v>4.347</v>
      </c>
      <c r="I320" s="155"/>
      <c r="L320" s="150"/>
      <c r="M320" s="156"/>
      <c r="T320" s="157"/>
      <c r="AT320" s="152" t="s">
        <v>176</v>
      </c>
      <c r="AU320" s="152" t="s">
        <v>87</v>
      </c>
      <c r="AV320" s="12" t="s">
        <v>87</v>
      </c>
      <c r="AW320" s="12" t="s">
        <v>31</v>
      </c>
      <c r="AX320" s="12" t="s">
        <v>79</v>
      </c>
      <c r="AY320" s="152" t="s">
        <v>167</v>
      </c>
    </row>
    <row r="321" spans="2:51" s="12" customFormat="1" ht="12">
      <c r="B321" s="150"/>
      <c r="D321" s="151" t="s">
        <v>176</v>
      </c>
      <c r="E321" s="152" t="s">
        <v>1</v>
      </c>
      <c r="F321" s="153" t="s">
        <v>455</v>
      </c>
      <c r="H321" s="154">
        <v>2.1</v>
      </c>
      <c r="I321" s="155"/>
      <c r="L321" s="150"/>
      <c r="M321" s="156"/>
      <c r="T321" s="157"/>
      <c r="AT321" s="152" t="s">
        <v>176</v>
      </c>
      <c r="AU321" s="152" t="s">
        <v>87</v>
      </c>
      <c r="AV321" s="12" t="s">
        <v>87</v>
      </c>
      <c r="AW321" s="12" t="s">
        <v>31</v>
      </c>
      <c r="AX321" s="12" t="s">
        <v>79</v>
      </c>
      <c r="AY321" s="152" t="s">
        <v>167</v>
      </c>
    </row>
    <row r="322" spans="2:51" s="12" customFormat="1" ht="12">
      <c r="B322" s="150"/>
      <c r="D322" s="151" t="s">
        <v>176</v>
      </c>
      <c r="E322" s="152" t="s">
        <v>1</v>
      </c>
      <c r="F322" s="153" t="s">
        <v>456</v>
      </c>
      <c r="H322" s="154">
        <v>3.647</v>
      </c>
      <c r="I322" s="155"/>
      <c r="L322" s="150"/>
      <c r="M322" s="156"/>
      <c r="T322" s="157"/>
      <c r="AT322" s="152" t="s">
        <v>176</v>
      </c>
      <c r="AU322" s="152" t="s">
        <v>87</v>
      </c>
      <c r="AV322" s="12" t="s">
        <v>87</v>
      </c>
      <c r="AW322" s="12" t="s">
        <v>31</v>
      </c>
      <c r="AX322" s="12" t="s">
        <v>79</v>
      </c>
      <c r="AY322" s="152" t="s">
        <v>167</v>
      </c>
    </row>
    <row r="323" spans="2:51" s="13" customFormat="1" ht="12">
      <c r="B323" s="158"/>
      <c r="D323" s="151" t="s">
        <v>176</v>
      </c>
      <c r="E323" s="159" t="s">
        <v>1</v>
      </c>
      <c r="F323" s="160" t="s">
        <v>189</v>
      </c>
      <c r="H323" s="161">
        <v>22.8</v>
      </c>
      <c r="I323" s="162"/>
      <c r="L323" s="158"/>
      <c r="M323" s="163"/>
      <c r="T323" s="164"/>
      <c r="AT323" s="159" t="s">
        <v>176</v>
      </c>
      <c r="AU323" s="159" t="s">
        <v>87</v>
      </c>
      <c r="AV323" s="13" t="s">
        <v>174</v>
      </c>
      <c r="AW323" s="13" t="s">
        <v>31</v>
      </c>
      <c r="AX323" s="13" t="s">
        <v>22</v>
      </c>
      <c r="AY323" s="159" t="s">
        <v>167</v>
      </c>
    </row>
    <row r="324" spans="2:65" s="1" customFormat="1" ht="24">
      <c r="B324" s="136"/>
      <c r="C324" s="137" t="s">
        <v>457</v>
      </c>
      <c r="D324" s="137" t="s">
        <v>169</v>
      </c>
      <c r="E324" s="138" t="s">
        <v>458</v>
      </c>
      <c r="F324" s="139" t="s">
        <v>459</v>
      </c>
      <c r="G324" s="140" t="s">
        <v>185</v>
      </c>
      <c r="H324" s="141">
        <v>4.5</v>
      </c>
      <c r="I324" s="142"/>
      <c r="J324" s="143">
        <f>ROUND(I324*H324,1)</f>
        <v>0</v>
      </c>
      <c r="K324" s="139" t="s">
        <v>173</v>
      </c>
      <c r="L324" s="32"/>
      <c r="M324" s="144" t="s">
        <v>1</v>
      </c>
      <c r="N324" s="145" t="s">
        <v>44</v>
      </c>
      <c r="P324" s="146">
        <f>O324*H324</f>
        <v>0</v>
      </c>
      <c r="Q324" s="146">
        <v>0</v>
      </c>
      <c r="R324" s="146">
        <f>Q324*H324</f>
        <v>0</v>
      </c>
      <c r="S324" s="146">
        <v>0.183</v>
      </c>
      <c r="T324" s="147">
        <f>S324*H324</f>
        <v>0.8235</v>
      </c>
      <c r="AR324" s="148" t="s">
        <v>174</v>
      </c>
      <c r="AT324" s="148" t="s">
        <v>169</v>
      </c>
      <c r="AU324" s="148" t="s">
        <v>87</v>
      </c>
      <c r="AY324" s="17" t="s">
        <v>167</v>
      </c>
      <c r="BE324" s="149">
        <f>IF(N324="základní",J324,0)</f>
        <v>0</v>
      </c>
      <c r="BF324" s="149">
        <f>IF(N324="snížená",J324,0)</f>
        <v>0</v>
      </c>
      <c r="BG324" s="149">
        <f>IF(N324="zákl. přenesená",J324,0)</f>
        <v>0</v>
      </c>
      <c r="BH324" s="149">
        <f>IF(N324="sníž. přenesená",J324,0)</f>
        <v>0</v>
      </c>
      <c r="BI324" s="149">
        <f>IF(N324="nulová",J324,0)</f>
        <v>0</v>
      </c>
      <c r="BJ324" s="17" t="s">
        <v>22</v>
      </c>
      <c r="BK324" s="149">
        <f>ROUND(I324*H324,1)</f>
        <v>0</v>
      </c>
      <c r="BL324" s="17" t="s">
        <v>174</v>
      </c>
      <c r="BM324" s="148" t="s">
        <v>460</v>
      </c>
    </row>
    <row r="325" spans="2:51" s="12" customFormat="1" ht="22.5">
      <c r="B325" s="150"/>
      <c r="D325" s="151" t="s">
        <v>176</v>
      </c>
      <c r="E325" s="152" t="s">
        <v>1</v>
      </c>
      <c r="F325" s="153" t="s">
        <v>461</v>
      </c>
      <c r="H325" s="154">
        <v>4.5</v>
      </c>
      <c r="I325" s="155"/>
      <c r="L325" s="150"/>
      <c r="M325" s="156"/>
      <c r="T325" s="157"/>
      <c r="AT325" s="152" t="s">
        <v>176</v>
      </c>
      <c r="AU325" s="152" t="s">
        <v>87</v>
      </c>
      <c r="AV325" s="12" t="s">
        <v>87</v>
      </c>
      <c r="AW325" s="12" t="s">
        <v>31</v>
      </c>
      <c r="AX325" s="12" t="s">
        <v>22</v>
      </c>
      <c r="AY325" s="152" t="s">
        <v>167</v>
      </c>
    </row>
    <row r="326" spans="2:65" s="1" customFormat="1" ht="33" customHeight="1">
      <c r="B326" s="136"/>
      <c r="C326" s="137" t="s">
        <v>462</v>
      </c>
      <c r="D326" s="137" t="s">
        <v>169</v>
      </c>
      <c r="E326" s="138" t="s">
        <v>463</v>
      </c>
      <c r="F326" s="139" t="s">
        <v>464</v>
      </c>
      <c r="G326" s="140" t="s">
        <v>185</v>
      </c>
      <c r="H326" s="141">
        <v>655.8</v>
      </c>
      <c r="I326" s="142"/>
      <c r="J326" s="143">
        <f>ROUND(I326*H326,1)</f>
        <v>0</v>
      </c>
      <c r="K326" s="139" t="s">
        <v>173</v>
      </c>
      <c r="L326" s="32"/>
      <c r="M326" s="144" t="s">
        <v>1</v>
      </c>
      <c r="N326" s="145" t="s">
        <v>44</v>
      </c>
      <c r="P326" s="146">
        <f>O326*H326</f>
        <v>0</v>
      </c>
      <c r="Q326" s="146">
        <v>0</v>
      </c>
      <c r="R326" s="146">
        <f>Q326*H326</f>
        <v>0</v>
      </c>
      <c r="S326" s="146">
        <v>0.046</v>
      </c>
      <c r="T326" s="147">
        <f>S326*H326</f>
        <v>30.1668</v>
      </c>
      <c r="AR326" s="148" t="s">
        <v>174</v>
      </c>
      <c r="AT326" s="148" t="s">
        <v>169</v>
      </c>
      <c r="AU326" s="148" t="s">
        <v>87</v>
      </c>
      <c r="AY326" s="17" t="s">
        <v>167</v>
      </c>
      <c r="BE326" s="149">
        <f>IF(N326="základní",J326,0)</f>
        <v>0</v>
      </c>
      <c r="BF326" s="149">
        <f>IF(N326="snížená",J326,0)</f>
        <v>0</v>
      </c>
      <c r="BG326" s="149">
        <f>IF(N326="zákl. přenesená",J326,0)</f>
        <v>0</v>
      </c>
      <c r="BH326" s="149">
        <f>IF(N326="sníž. přenesená",J326,0)</f>
        <v>0</v>
      </c>
      <c r="BI326" s="149">
        <f>IF(N326="nulová",J326,0)</f>
        <v>0</v>
      </c>
      <c r="BJ326" s="17" t="s">
        <v>22</v>
      </c>
      <c r="BK326" s="149">
        <f>ROUND(I326*H326,1)</f>
        <v>0</v>
      </c>
      <c r="BL326" s="17" t="s">
        <v>174</v>
      </c>
      <c r="BM326" s="148" t="s">
        <v>465</v>
      </c>
    </row>
    <row r="327" spans="2:51" s="12" customFormat="1" ht="22.5">
      <c r="B327" s="150"/>
      <c r="D327" s="151" t="s">
        <v>176</v>
      </c>
      <c r="E327" s="152" t="s">
        <v>1</v>
      </c>
      <c r="F327" s="153" t="s">
        <v>466</v>
      </c>
      <c r="H327" s="154">
        <v>19.842</v>
      </c>
      <c r="I327" s="155"/>
      <c r="L327" s="150"/>
      <c r="M327" s="156"/>
      <c r="T327" s="157"/>
      <c r="AT327" s="152" t="s">
        <v>176</v>
      </c>
      <c r="AU327" s="152" t="s">
        <v>87</v>
      </c>
      <c r="AV327" s="12" t="s">
        <v>87</v>
      </c>
      <c r="AW327" s="12" t="s">
        <v>31</v>
      </c>
      <c r="AX327" s="12" t="s">
        <v>79</v>
      </c>
      <c r="AY327" s="152" t="s">
        <v>167</v>
      </c>
    </row>
    <row r="328" spans="2:51" s="12" customFormat="1" ht="22.5">
      <c r="B328" s="150"/>
      <c r="D328" s="151" t="s">
        <v>176</v>
      </c>
      <c r="E328" s="152" t="s">
        <v>1</v>
      </c>
      <c r="F328" s="153" t="s">
        <v>271</v>
      </c>
      <c r="H328" s="154">
        <v>24.719</v>
      </c>
      <c r="I328" s="155"/>
      <c r="L328" s="150"/>
      <c r="M328" s="156"/>
      <c r="T328" s="157"/>
      <c r="AT328" s="152" t="s">
        <v>176</v>
      </c>
      <c r="AU328" s="152" t="s">
        <v>87</v>
      </c>
      <c r="AV328" s="12" t="s">
        <v>87</v>
      </c>
      <c r="AW328" s="12" t="s">
        <v>31</v>
      </c>
      <c r="AX328" s="12" t="s">
        <v>79</v>
      </c>
      <c r="AY328" s="152" t="s">
        <v>167</v>
      </c>
    </row>
    <row r="329" spans="2:51" s="12" customFormat="1" ht="33.75">
      <c r="B329" s="150"/>
      <c r="D329" s="151" t="s">
        <v>176</v>
      </c>
      <c r="E329" s="152" t="s">
        <v>1</v>
      </c>
      <c r="F329" s="153" t="s">
        <v>272</v>
      </c>
      <c r="H329" s="154">
        <v>25.837</v>
      </c>
      <c r="I329" s="155"/>
      <c r="L329" s="150"/>
      <c r="M329" s="156"/>
      <c r="T329" s="157"/>
      <c r="AT329" s="152" t="s">
        <v>176</v>
      </c>
      <c r="AU329" s="152" t="s">
        <v>87</v>
      </c>
      <c r="AV329" s="12" t="s">
        <v>87</v>
      </c>
      <c r="AW329" s="12" t="s">
        <v>31</v>
      </c>
      <c r="AX329" s="12" t="s">
        <v>79</v>
      </c>
      <c r="AY329" s="152" t="s">
        <v>167</v>
      </c>
    </row>
    <row r="330" spans="2:51" s="12" customFormat="1" ht="33.75">
      <c r="B330" s="150"/>
      <c r="D330" s="151" t="s">
        <v>176</v>
      </c>
      <c r="E330" s="152" t="s">
        <v>1</v>
      </c>
      <c r="F330" s="153" t="s">
        <v>273</v>
      </c>
      <c r="H330" s="154">
        <v>22.129</v>
      </c>
      <c r="I330" s="155"/>
      <c r="L330" s="150"/>
      <c r="M330" s="156"/>
      <c r="T330" s="157"/>
      <c r="AT330" s="152" t="s">
        <v>176</v>
      </c>
      <c r="AU330" s="152" t="s">
        <v>87</v>
      </c>
      <c r="AV330" s="12" t="s">
        <v>87</v>
      </c>
      <c r="AW330" s="12" t="s">
        <v>31</v>
      </c>
      <c r="AX330" s="12" t="s">
        <v>79</v>
      </c>
      <c r="AY330" s="152" t="s">
        <v>167</v>
      </c>
    </row>
    <row r="331" spans="2:51" s="12" customFormat="1" ht="12">
      <c r="B331" s="150"/>
      <c r="D331" s="151" t="s">
        <v>176</v>
      </c>
      <c r="E331" s="152" t="s">
        <v>1</v>
      </c>
      <c r="F331" s="153" t="s">
        <v>274</v>
      </c>
      <c r="H331" s="154">
        <v>29.31</v>
      </c>
      <c r="I331" s="155"/>
      <c r="L331" s="150"/>
      <c r="M331" s="156"/>
      <c r="T331" s="157"/>
      <c r="AT331" s="152" t="s">
        <v>176</v>
      </c>
      <c r="AU331" s="152" t="s">
        <v>87</v>
      </c>
      <c r="AV331" s="12" t="s">
        <v>87</v>
      </c>
      <c r="AW331" s="12" t="s">
        <v>31</v>
      </c>
      <c r="AX331" s="12" t="s">
        <v>79</v>
      </c>
      <c r="AY331" s="152" t="s">
        <v>167</v>
      </c>
    </row>
    <row r="332" spans="2:51" s="12" customFormat="1" ht="22.5">
      <c r="B332" s="150"/>
      <c r="D332" s="151" t="s">
        <v>176</v>
      </c>
      <c r="E332" s="152" t="s">
        <v>1</v>
      </c>
      <c r="F332" s="153" t="s">
        <v>467</v>
      </c>
      <c r="H332" s="154">
        <v>23.914</v>
      </c>
      <c r="I332" s="155"/>
      <c r="L332" s="150"/>
      <c r="M332" s="156"/>
      <c r="T332" s="157"/>
      <c r="AT332" s="152" t="s">
        <v>176</v>
      </c>
      <c r="AU332" s="152" t="s">
        <v>87</v>
      </c>
      <c r="AV332" s="12" t="s">
        <v>87</v>
      </c>
      <c r="AW332" s="12" t="s">
        <v>31</v>
      </c>
      <c r="AX332" s="12" t="s">
        <v>79</v>
      </c>
      <c r="AY332" s="152" t="s">
        <v>167</v>
      </c>
    </row>
    <row r="333" spans="2:51" s="12" customFormat="1" ht="33.75">
      <c r="B333" s="150"/>
      <c r="D333" s="151" t="s">
        <v>176</v>
      </c>
      <c r="E333" s="152" t="s">
        <v>1</v>
      </c>
      <c r="F333" s="153" t="s">
        <v>468</v>
      </c>
      <c r="H333" s="154">
        <v>68.42</v>
      </c>
      <c r="I333" s="155"/>
      <c r="L333" s="150"/>
      <c r="M333" s="156"/>
      <c r="T333" s="157"/>
      <c r="AT333" s="152" t="s">
        <v>176</v>
      </c>
      <c r="AU333" s="152" t="s">
        <v>87</v>
      </c>
      <c r="AV333" s="12" t="s">
        <v>87</v>
      </c>
      <c r="AW333" s="12" t="s">
        <v>31</v>
      </c>
      <c r="AX333" s="12" t="s">
        <v>79</v>
      </c>
      <c r="AY333" s="152" t="s">
        <v>167</v>
      </c>
    </row>
    <row r="334" spans="2:51" s="12" customFormat="1" ht="22.5">
      <c r="B334" s="150"/>
      <c r="D334" s="151" t="s">
        <v>176</v>
      </c>
      <c r="E334" s="152" t="s">
        <v>1</v>
      </c>
      <c r="F334" s="153" t="s">
        <v>277</v>
      </c>
      <c r="H334" s="154">
        <v>24.899</v>
      </c>
      <c r="I334" s="155"/>
      <c r="L334" s="150"/>
      <c r="M334" s="156"/>
      <c r="T334" s="157"/>
      <c r="AT334" s="152" t="s">
        <v>176</v>
      </c>
      <c r="AU334" s="152" t="s">
        <v>87</v>
      </c>
      <c r="AV334" s="12" t="s">
        <v>87</v>
      </c>
      <c r="AW334" s="12" t="s">
        <v>31</v>
      </c>
      <c r="AX334" s="12" t="s">
        <v>79</v>
      </c>
      <c r="AY334" s="152" t="s">
        <v>167</v>
      </c>
    </row>
    <row r="335" spans="2:51" s="12" customFormat="1" ht="45">
      <c r="B335" s="150"/>
      <c r="D335" s="151" t="s">
        <v>176</v>
      </c>
      <c r="E335" s="152" t="s">
        <v>1</v>
      </c>
      <c r="F335" s="153" t="s">
        <v>278</v>
      </c>
      <c r="H335" s="154">
        <v>52.404</v>
      </c>
      <c r="I335" s="155"/>
      <c r="L335" s="150"/>
      <c r="M335" s="156"/>
      <c r="T335" s="157"/>
      <c r="AT335" s="152" t="s">
        <v>176</v>
      </c>
      <c r="AU335" s="152" t="s">
        <v>87</v>
      </c>
      <c r="AV335" s="12" t="s">
        <v>87</v>
      </c>
      <c r="AW335" s="12" t="s">
        <v>31</v>
      </c>
      <c r="AX335" s="12" t="s">
        <v>79</v>
      </c>
      <c r="AY335" s="152" t="s">
        <v>167</v>
      </c>
    </row>
    <row r="336" spans="2:51" s="12" customFormat="1" ht="33.75">
      <c r="B336" s="150"/>
      <c r="D336" s="151" t="s">
        <v>176</v>
      </c>
      <c r="E336" s="152" t="s">
        <v>1</v>
      </c>
      <c r="F336" s="153" t="s">
        <v>469</v>
      </c>
      <c r="H336" s="154">
        <v>30.05</v>
      </c>
      <c r="I336" s="155"/>
      <c r="L336" s="150"/>
      <c r="M336" s="156"/>
      <c r="T336" s="157"/>
      <c r="AT336" s="152" t="s">
        <v>176</v>
      </c>
      <c r="AU336" s="152" t="s">
        <v>87</v>
      </c>
      <c r="AV336" s="12" t="s">
        <v>87</v>
      </c>
      <c r="AW336" s="12" t="s">
        <v>31</v>
      </c>
      <c r="AX336" s="12" t="s">
        <v>79</v>
      </c>
      <c r="AY336" s="152" t="s">
        <v>167</v>
      </c>
    </row>
    <row r="337" spans="2:51" s="12" customFormat="1" ht="45">
      <c r="B337" s="150"/>
      <c r="D337" s="151" t="s">
        <v>176</v>
      </c>
      <c r="E337" s="152" t="s">
        <v>1</v>
      </c>
      <c r="F337" s="153" t="s">
        <v>470</v>
      </c>
      <c r="H337" s="154">
        <v>68.56</v>
      </c>
      <c r="I337" s="155"/>
      <c r="L337" s="150"/>
      <c r="M337" s="156"/>
      <c r="T337" s="157"/>
      <c r="AT337" s="152" t="s">
        <v>176</v>
      </c>
      <c r="AU337" s="152" t="s">
        <v>87</v>
      </c>
      <c r="AV337" s="12" t="s">
        <v>87</v>
      </c>
      <c r="AW337" s="12" t="s">
        <v>31</v>
      </c>
      <c r="AX337" s="12" t="s">
        <v>79</v>
      </c>
      <c r="AY337" s="152" t="s">
        <v>167</v>
      </c>
    </row>
    <row r="338" spans="2:51" s="12" customFormat="1" ht="45">
      <c r="B338" s="150"/>
      <c r="D338" s="151" t="s">
        <v>176</v>
      </c>
      <c r="E338" s="152" t="s">
        <v>1</v>
      </c>
      <c r="F338" s="153" t="s">
        <v>471</v>
      </c>
      <c r="H338" s="154">
        <v>61.248</v>
      </c>
      <c r="I338" s="155"/>
      <c r="L338" s="150"/>
      <c r="M338" s="156"/>
      <c r="T338" s="157"/>
      <c r="AT338" s="152" t="s">
        <v>176</v>
      </c>
      <c r="AU338" s="152" t="s">
        <v>87</v>
      </c>
      <c r="AV338" s="12" t="s">
        <v>87</v>
      </c>
      <c r="AW338" s="12" t="s">
        <v>31</v>
      </c>
      <c r="AX338" s="12" t="s">
        <v>79</v>
      </c>
      <c r="AY338" s="152" t="s">
        <v>167</v>
      </c>
    </row>
    <row r="339" spans="2:51" s="12" customFormat="1" ht="22.5">
      <c r="B339" s="150"/>
      <c r="D339" s="151" t="s">
        <v>176</v>
      </c>
      <c r="E339" s="152" t="s">
        <v>1</v>
      </c>
      <c r="F339" s="153" t="s">
        <v>472</v>
      </c>
      <c r="H339" s="154">
        <v>31.394</v>
      </c>
      <c r="I339" s="155"/>
      <c r="L339" s="150"/>
      <c r="M339" s="156"/>
      <c r="T339" s="157"/>
      <c r="AT339" s="152" t="s">
        <v>176</v>
      </c>
      <c r="AU339" s="152" t="s">
        <v>87</v>
      </c>
      <c r="AV339" s="12" t="s">
        <v>87</v>
      </c>
      <c r="AW339" s="12" t="s">
        <v>31</v>
      </c>
      <c r="AX339" s="12" t="s">
        <v>79</v>
      </c>
      <c r="AY339" s="152" t="s">
        <v>167</v>
      </c>
    </row>
    <row r="340" spans="2:51" s="12" customFormat="1" ht="33.75">
      <c r="B340" s="150"/>
      <c r="D340" s="151" t="s">
        <v>176</v>
      </c>
      <c r="E340" s="152" t="s">
        <v>1</v>
      </c>
      <c r="F340" s="153" t="s">
        <v>473</v>
      </c>
      <c r="H340" s="154">
        <v>26.675</v>
      </c>
      <c r="I340" s="155"/>
      <c r="L340" s="150"/>
      <c r="M340" s="156"/>
      <c r="T340" s="157"/>
      <c r="AT340" s="152" t="s">
        <v>176</v>
      </c>
      <c r="AU340" s="152" t="s">
        <v>87</v>
      </c>
      <c r="AV340" s="12" t="s">
        <v>87</v>
      </c>
      <c r="AW340" s="12" t="s">
        <v>31</v>
      </c>
      <c r="AX340" s="12" t="s">
        <v>79</v>
      </c>
      <c r="AY340" s="152" t="s">
        <v>167</v>
      </c>
    </row>
    <row r="341" spans="2:51" s="12" customFormat="1" ht="33.75">
      <c r="B341" s="150"/>
      <c r="D341" s="151" t="s">
        <v>176</v>
      </c>
      <c r="E341" s="152" t="s">
        <v>1</v>
      </c>
      <c r="F341" s="153" t="s">
        <v>474</v>
      </c>
      <c r="H341" s="154">
        <v>64.025</v>
      </c>
      <c r="I341" s="155"/>
      <c r="L341" s="150"/>
      <c r="M341" s="156"/>
      <c r="T341" s="157"/>
      <c r="AT341" s="152" t="s">
        <v>176</v>
      </c>
      <c r="AU341" s="152" t="s">
        <v>87</v>
      </c>
      <c r="AV341" s="12" t="s">
        <v>87</v>
      </c>
      <c r="AW341" s="12" t="s">
        <v>31</v>
      </c>
      <c r="AX341" s="12" t="s">
        <v>79</v>
      </c>
      <c r="AY341" s="152" t="s">
        <v>167</v>
      </c>
    </row>
    <row r="342" spans="2:51" s="12" customFormat="1" ht="45">
      <c r="B342" s="150"/>
      <c r="D342" s="151" t="s">
        <v>176</v>
      </c>
      <c r="E342" s="152" t="s">
        <v>1</v>
      </c>
      <c r="F342" s="153" t="s">
        <v>475</v>
      </c>
      <c r="H342" s="154">
        <v>54.779</v>
      </c>
      <c r="I342" s="155"/>
      <c r="L342" s="150"/>
      <c r="M342" s="156"/>
      <c r="T342" s="157"/>
      <c r="AT342" s="152" t="s">
        <v>176</v>
      </c>
      <c r="AU342" s="152" t="s">
        <v>87</v>
      </c>
      <c r="AV342" s="12" t="s">
        <v>87</v>
      </c>
      <c r="AW342" s="12" t="s">
        <v>31</v>
      </c>
      <c r="AX342" s="12" t="s">
        <v>79</v>
      </c>
      <c r="AY342" s="152" t="s">
        <v>167</v>
      </c>
    </row>
    <row r="343" spans="2:51" s="12" customFormat="1" ht="22.5">
      <c r="B343" s="150"/>
      <c r="D343" s="151" t="s">
        <v>176</v>
      </c>
      <c r="E343" s="152" t="s">
        <v>1</v>
      </c>
      <c r="F343" s="153" t="s">
        <v>476</v>
      </c>
      <c r="H343" s="154">
        <v>27.595</v>
      </c>
      <c r="I343" s="155"/>
      <c r="L343" s="150"/>
      <c r="M343" s="156"/>
      <c r="T343" s="157"/>
      <c r="AT343" s="152" t="s">
        <v>176</v>
      </c>
      <c r="AU343" s="152" t="s">
        <v>87</v>
      </c>
      <c r="AV343" s="12" t="s">
        <v>87</v>
      </c>
      <c r="AW343" s="12" t="s">
        <v>31</v>
      </c>
      <c r="AX343" s="12" t="s">
        <v>79</v>
      </c>
      <c r="AY343" s="152" t="s">
        <v>167</v>
      </c>
    </row>
    <row r="344" spans="2:51" s="13" customFormat="1" ht="12">
      <c r="B344" s="158"/>
      <c r="D344" s="151" t="s">
        <v>176</v>
      </c>
      <c r="E344" s="159" t="s">
        <v>1</v>
      </c>
      <c r="F344" s="160" t="s">
        <v>189</v>
      </c>
      <c r="H344" s="161">
        <v>655.8</v>
      </c>
      <c r="I344" s="162"/>
      <c r="L344" s="158"/>
      <c r="M344" s="163"/>
      <c r="T344" s="164"/>
      <c r="AT344" s="159" t="s">
        <v>176</v>
      </c>
      <c r="AU344" s="159" t="s">
        <v>87</v>
      </c>
      <c r="AV344" s="13" t="s">
        <v>174</v>
      </c>
      <c r="AW344" s="13" t="s">
        <v>31</v>
      </c>
      <c r="AX344" s="13" t="s">
        <v>22</v>
      </c>
      <c r="AY344" s="159" t="s">
        <v>167</v>
      </c>
    </row>
    <row r="345" spans="2:65" s="1" customFormat="1" ht="33" customHeight="1">
      <c r="B345" s="136"/>
      <c r="C345" s="137" t="s">
        <v>477</v>
      </c>
      <c r="D345" s="137" t="s">
        <v>169</v>
      </c>
      <c r="E345" s="138" t="s">
        <v>478</v>
      </c>
      <c r="F345" s="139" t="s">
        <v>479</v>
      </c>
      <c r="G345" s="140" t="s">
        <v>185</v>
      </c>
      <c r="H345" s="141">
        <v>212.2</v>
      </c>
      <c r="I345" s="142"/>
      <c r="J345" s="143">
        <f>ROUND(I345*H345,1)</f>
        <v>0</v>
      </c>
      <c r="K345" s="139" t="s">
        <v>173</v>
      </c>
      <c r="L345" s="32"/>
      <c r="M345" s="144" t="s">
        <v>1</v>
      </c>
      <c r="N345" s="145" t="s">
        <v>44</v>
      </c>
      <c r="P345" s="146">
        <f>O345*H345</f>
        <v>0</v>
      </c>
      <c r="Q345" s="146">
        <v>0</v>
      </c>
      <c r="R345" s="146">
        <f>Q345*H345</f>
        <v>0</v>
      </c>
      <c r="S345" s="146">
        <v>0.05</v>
      </c>
      <c r="T345" s="147">
        <f>S345*H345</f>
        <v>10.61</v>
      </c>
      <c r="AR345" s="148" t="s">
        <v>174</v>
      </c>
      <c r="AT345" s="148" t="s">
        <v>169</v>
      </c>
      <c r="AU345" s="148" t="s">
        <v>87</v>
      </c>
      <c r="AY345" s="17" t="s">
        <v>167</v>
      </c>
      <c r="BE345" s="149">
        <f>IF(N345="základní",J345,0)</f>
        <v>0</v>
      </c>
      <c r="BF345" s="149">
        <f>IF(N345="snížená",J345,0)</f>
        <v>0</v>
      </c>
      <c r="BG345" s="149">
        <f>IF(N345="zákl. přenesená",J345,0)</f>
        <v>0</v>
      </c>
      <c r="BH345" s="149">
        <f>IF(N345="sníž. přenesená",J345,0)</f>
        <v>0</v>
      </c>
      <c r="BI345" s="149">
        <f>IF(N345="nulová",J345,0)</f>
        <v>0</v>
      </c>
      <c r="BJ345" s="17" t="s">
        <v>22</v>
      </c>
      <c r="BK345" s="149">
        <f>ROUND(I345*H345,1)</f>
        <v>0</v>
      </c>
      <c r="BL345" s="17" t="s">
        <v>174</v>
      </c>
      <c r="BM345" s="148" t="s">
        <v>480</v>
      </c>
    </row>
    <row r="346" spans="2:51" s="12" customFormat="1" ht="12">
      <c r="B346" s="150"/>
      <c r="D346" s="151" t="s">
        <v>176</v>
      </c>
      <c r="E346" s="152" t="s">
        <v>1</v>
      </c>
      <c r="F346" s="153" t="s">
        <v>262</v>
      </c>
      <c r="H346" s="154">
        <v>48.87</v>
      </c>
      <c r="I346" s="155"/>
      <c r="L346" s="150"/>
      <c r="M346" s="156"/>
      <c r="T346" s="157"/>
      <c r="AT346" s="152" t="s">
        <v>176</v>
      </c>
      <c r="AU346" s="152" t="s">
        <v>87</v>
      </c>
      <c r="AV346" s="12" t="s">
        <v>87</v>
      </c>
      <c r="AW346" s="12" t="s">
        <v>31</v>
      </c>
      <c r="AX346" s="12" t="s">
        <v>79</v>
      </c>
      <c r="AY346" s="152" t="s">
        <v>167</v>
      </c>
    </row>
    <row r="347" spans="2:51" s="12" customFormat="1" ht="12">
      <c r="B347" s="150"/>
      <c r="D347" s="151" t="s">
        <v>176</v>
      </c>
      <c r="E347" s="152" t="s">
        <v>1</v>
      </c>
      <c r="F347" s="153" t="s">
        <v>481</v>
      </c>
      <c r="H347" s="154">
        <v>51.4</v>
      </c>
      <c r="I347" s="155"/>
      <c r="L347" s="150"/>
      <c r="M347" s="156"/>
      <c r="T347" s="157"/>
      <c r="AT347" s="152" t="s">
        <v>176</v>
      </c>
      <c r="AU347" s="152" t="s">
        <v>87</v>
      </c>
      <c r="AV347" s="12" t="s">
        <v>87</v>
      </c>
      <c r="AW347" s="12" t="s">
        <v>31</v>
      </c>
      <c r="AX347" s="12" t="s">
        <v>79</v>
      </c>
      <c r="AY347" s="152" t="s">
        <v>167</v>
      </c>
    </row>
    <row r="348" spans="2:51" s="12" customFormat="1" ht="22.5">
      <c r="B348" s="150"/>
      <c r="D348" s="151" t="s">
        <v>176</v>
      </c>
      <c r="E348" s="152" t="s">
        <v>1</v>
      </c>
      <c r="F348" s="153" t="s">
        <v>264</v>
      </c>
      <c r="H348" s="154">
        <v>54.05</v>
      </c>
      <c r="I348" s="155"/>
      <c r="L348" s="150"/>
      <c r="M348" s="156"/>
      <c r="T348" s="157"/>
      <c r="AT348" s="152" t="s">
        <v>176</v>
      </c>
      <c r="AU348" s="152" t="s">
        <v>87</v>
      </c>
      <c r="AV348" s="12" t="s">
        <v>87</v>
      </c>
      <c r="AW348" s="12" t="s">
        <v>31</v>
      </c>
      <c r="AX348" s="12" t="s">
        <v>79</v>
      </c>
      <c r="AY348" s="152" t="s">
        <v>167</v>
      </c>
    </row>
    <row r="349" spans="2:51" s="12" customFormat="1" ht="22.5">
      <c r="B349" s="150"/>
      <c r="D349" s="151" t="s">
        <v>176</v>
      </c>
      <c r="E349" s="152" t="s">
        <v>1</v>
      </c>
      <c r="F349" s="153" t="s">
        <v>265</v>
      </c>
      <c r="H349" s="154">
        <v>57.88</v>
      </c>
      <c r="I349" s="155"/>
      <c r="L349" s="150"/>
      <c r="M349" s="156"/>
      <c r="T349" s="157"/>
      <c r="AT349" s="152" t="s">
        <v>176</v>
      </c>
      <c r="AU349" s="152" t="s">
        <v>87</v>
      </c>
      <c r="AV349" s="12" t="s">
        <v>87</v>
      </c>
      <c r="AW349" s="12" t="s">
        <v>31</v>
      </c>
      <c r="AX349" s="12" t="s">
        <v>79</v>
      </c>
      <c r="AY349" s="152" t="s">
        <v>167</v>
      </c>
    </row>
    <row r="350" spans="2:51" s="13" customFormat="1" ht="12">
      <c r="B350" s="158"/>
      <c r="D350" s="151" t="s">
        <v>176</v>
      </c>
      <c r="E350" s="159" t="s">
        <v>1</v>
      </c>
      <c r="F350" s="160" t="s">
        <v>189</v>
      </c>
      <c r="H350" s="161">
        <v>212.2</v>
      </c>
      <c r="I350" s="162"/>
      <c r="L350" s="158"/>
      <c r="M350" s="163"/>
      <c r="T350" s="164"/>
      <c r="AT350" s="159" t="s">
        <v>176</v>
      </c>
      <c r="AU350" s="159" t="s">
        <v>87</v>
      </c>
      <c r="AV350" s="13" t="s">
        <v>174</v>
      </c>
      <c r="AW350" s="13" t="s">
        <v>31</v>
      </c>
      <c r="AX350" s="13" t="s">
        <v>22</v>
      </c>
      <c r="AY350" s="159" t="s">
        <v>167</v>
      </c>
    </row>
    <row r="351" spans="2:65" s="1" customFormat="1" ht="33" customHeight="1">
      <c r="B351" s="136"/>
      <c r="C351" s="137" t="s">
        <v>482</v>
      </c>
      <c r="D351" s="137" t="s">
        <v>169</v>
      </c>
      <c r="E351" s="138" t="s">
        <v>483</v>
      </c>
      <c r="F351" s="139" t="s">
        <v>484</v>
      </c>
      <c r="G351" s="140" t="s">
        <v>185</v>
      </c>
      <c r="H351" s="141">
        <v>19.3</v>
      </c>
      <c r="I351" s="142"/>
      <c r="J351" s="143">
        <f>ROUND(I351*H351,1)</f>
        <v>0</v>
      </c>
      <c r="K351" s="139" t="s">
        <v>173</v>
      </c>
      <c r="L351" s="32"/>
      <c r="M351" s="144" t="s">
        <v>1</v>
      </c>
      <c r="N351" s="145" t="s">
        <v>44</v>
      </c>
      <c r="P351" s="146">
        <f>O351*H351</f>
        <v>0</v>
      </c>
      <c r="Q351" s="146">
        <v>0</v>
      </c>
      <c r="R351" s="146">
        <f>Q351*H351</f>
        <v>0</v>
      </c>
      <c r="S351" s="146">
        <v>0.01</v>
      </c>
      <c r="T351" s="147">
        <f>S351*H351</f>
        <v>0.193</v>
      </c>
      <c r="AR351" s="148" t="s">
        <v>174</v>
      </c>
      <c r="AT351" s="148" t="s">
        <v>169</v>
      </c>
      <c r="AU351" s="148" t="s">
        <v>87</v>
      </c>
      <c r="AY351" s="17" t="s">
        <v>167</v>
      </c>
      <c r="BE351" s="149">
        <f>IF(N351="základní",J351,0)</f>
        <v>0</v>
      </c>
      <c r="BF351" s="149">
        <f>IF(N351="snížená",J351,0)</f>
        <v>0</v>
      </c>
      <c r="BG351" s="149">
        <f>IF(N351="zákl. přenesená",J351,0)</f>
        <v>0</v>
      </c>
      <c r="BH351" s="149">
        <f>IF(N351="sníž. přenesená",J351,0)</f>
        <v>0</v>
      </c>
      <c r="BI351" s="149">
        <f>IF(N351="nulová",J351,0)</f>
        <v>0</v>
      </c>
      <c r="BJ351" s="17" t="s">
        <v>22</v>
      </c>
      <c r="BK351" s="149">
        <f>ROUND(I351*H351,1)</f>
        <v>0</v>
      </c>
      <c r="BL351" s="17" t="s">
        <v>174</v>
      </c>
      <c r="BM351" s="148" t="s">
        <v>485</v>
      </c>
    </row>
    <row r="352" spans="2:51" s="12" customFormat="1" ht="22.5">
      <c r="B352" s="150"/>
      <c r="D352" s="151" t="s">
        <v>176</v>
      </c>
      <c r="E352" s="152" t="s">
        <v>1</v>
      </c>
      <c r="F352" s="153" t="s">
        <v>324</v>
      </c>
      <c r="H352" s="154">
        <v>19.3</v>
      </c>
      <c r="I352" s="155"/>
      <c r="L352" s="150"/>
      <c r="M352" s="156"/>
      <c r="T352" s="157"/>
      <c r="AT352" s="152" t="s">
        <v>176</v>
      </c>
      <c r="AU352" s="152" t="s">
        <v>87</v>
      </c>
      <c r="AV352" s="12" t="s">
        <v>87</v>
      </c>
      <c r="AW352" s="12" t="s">
        <v>31</v>
      </c>
      <c r="AX352" s="12" t="s">
        <v>22</v>
      </c>
      <c r="AY352" s="152" t="s">
        <v>167</v>
      </c>
    </row>
    <row r="353" spans="2:65" s="1" customFormat="1" ht="24">
      <c r="B353" s="136"/>
      <c r="C353" s="137" t="s">
        <v>486</v>
      </c>
      <c r="D353" s="137" t="s">
        <v>169</v>
      </c>
      <c r="E353" s="138" t="s">
        <v>487</v>
      </c>
      <c r="F353" s="139" t="s">
        <v>488</v>
      </c>
      <c r="G353" s="140" t="s">
        <v>185</v>
      </c>
      <c r="H353" s="141">
        <v>226.5</v>
      </c>
      <c r="I353" s="142"/>
      <c r="J353" s="143">
        <f>ROUND(I353*H353,1)</f>
        <v>0</v>
      </c>
      <c r="K353" s="139" t="s">
        <v>173</v>
      </c>
      <c r="L353" s="32"/>
      <c r="M353" s="144" t="s">
        <v>1</v>
      </c>
      <c r="N353" s="145" t="s">
        <v>44</v>
      </c>
      <c r="P353" s="146">
        <f>O353*H353</f>
        <v>0</v>
      </c>
      <c r="Q353" s="146">
        <v>0</v>
      </c>
      <c r="R353" s="146">
        <f>Q353*H353</f>
        <v>0</v>
      </c>
      <c r="S353" s="146">
        <v>0.035</v>
      </c>
      <c r="T353" s="147">
        <f>S353*H353</f>
        <v>7.927500000000001</v>
      </c>
      <c r="AR353" s="148" t="s">
        <v>174</v>
      </c>
      <c r="AT353" s="148" t="s">
        <v>169</v>
      </c>
      <c r="AU353" s="148" t="s">
        <v>87</v>
      </c>
      <c r="AY353" s="17" t="s">
        <v>167</v>
      </c>
      <c r="BE353" s="149">
        <f>IF(N353="základní",J353,0)</f>
        <v>0</v>
      </c>
      <c r="BF353" s="149">
        <f>IF(N353="snížená",J353,0)</f>
        <v>0</v>
      </c>
      <c r="BG353" s="149">
        <f>IF(N353="zákl. přenesená",J353,0)</f>
        <v>0</v>
      </c>
      <c r="BH353" s="149">
        <f>IF(N353="sníž. přenesená",J353,0)</f>
        <v>0</v>
      </c>
      <c r="BI353" s="149">
        <f>IF(N353="nulová",J353,0)</f>
        <v>0</v>
      </c>
      <c r="BJ353" s="17" t="s">
        <v>22</v>
      </c>
      <c r="BK353" s="149">
        <f>ROUND(I353*H353,1)</f>
        <v>0</v>
      </c>
      <c r="BL353" s="17" t="s">
        <v>174</v>
      </c>
      <c r="BM353" s="148" t="s">
        <v>489</v>
      </c>
    </row>
    <row r="354" spans="2:51" s="12" customFormat="1" ht="12">
      <c r="B354" s="150"/>
      <c r="D354" s="151" t="s">
        <v>176</v>
      </c>
      <c r="E354" s="152" t="s">
        <v>1</v>
      </c>
      <c r="F354" s="153" t="s">
        <v>490</v>
      </c>
      <c r="H354" s="154">
        <v>23.8</v>
      </c>
      <c r="I354" s="155"/>
      <c r="L354" s="150"/>
      <c r="M354" s="156"/>
      <c r="T354" s="157"/>
      <c r="AT354" s="152" t="s">
        <v>176</v>
      </c>
      <c r="AU354" s="152" t="s">
        <v>87</v>
      </c>
      <c r="AV354" s="12" t="s">
        <v>87</v>
      </c>
      <c r="AW354" s="12" t="s">
        <v>31</v>
      </c>
      <c r="AX354" s="12" t="s">
        <v>79</v>
      </c>
      <c r="AY354" s="152" t="s">
        <v>167</v>
      </c>
    </row>
    <row r="355" spans="2:51" s="12" customFormat="1" ht="12">
      <c r="B355" s="150"/>
      <c r="D355" s="151" t="s">
        <v>176</v>
      </c>
      <c r="E355" s="152" t="s">
        <v>1</v>
      </c>
      <c r="F355" s="153" t="s">
        <v>491</v>
      </c>
      <c r="H355" s="154">
        <v>10.38</v>
      </c>
      <c r="I355" s="155"/>
      <c r="L355" s="150"/>
      <c r="M355" s="156"/>
      <c r="T355" s="157"/>
      <c r="AT355" s="152" t="s">
        <v>176</v>
      </c>
      <c r="AU355" s="152" t="s">
        <v>87</v>
      </c>
      <c r="AV355" s="12" t="s">
        <v>87</v>
      </c>
      <c r="AW355" s="12" t="s">
        <v>31</v>
      </c>
      <c r="AX355" s="12" t="s">
        <v>79</v>
      </c>
      <c r="AY355" s="152" t="s">
        <v>167</v>
      </c>
    </row>
    <row r="356" spans="2:51" s="12" customFormat="1" ht="12">
      <c r="B356" s="150"/>
      <c r="D356" s="151" t="s">
        <v>176</v>
      </c>
      <c r="E356" s="152" t="s">
        <v>1</v>
      </c>
      <c r="F356" s="153" t="s">
        <v>492</v>
      </c>
      <c r="H356" s="154">
        <v>22.27</v>
      </c>
      <c r="I356" s="155"/>
      <c r="L356" s="150"/>
      <c r="M356" s="156"/>
      <c r="T356" s="157"/>
      <c r="AT356" s="152" t="s">
        <v>176</v>
      </c>
      <c r="AU356" s="152" t="s">
        <v>87</v>
      </c>
      <c r="AV356" s="12" t="s">
        <v>87</v>
      </c>
      <c r="AW356" s="12" t="s">
        <v>31</v>
      </c>
      <c r="AX356" s="12" t="s">
        <v>79</v>
      </c>
      <c r="AY356" s="152" t="s">
        <v>167</v>
      </c>
    </row>
    <row r="357" spans="2:51" s="12" customFormat="1" ht="22.5">
      <c r="B357" s="150"/>
      <c r="D357" s="151" t="s">
        <v>176</v>
      </c>
      <c r="E357" s="152" t="s">
        <v>1</v>
      </c>
      <c r="F357" s="153" t="s">
        <v>493</v>
      </c>
      <c r="H357" s="154">
        <v>85.806</v>
      </c>
      <c r="I357" s="155"/>
      <c r="L357" s="150"/>
      <c r="M357" s="156"/>
      <c r="T357" s="157"/>
      <c r="AT357" s="152" t="s">
        <v>176</v>
      </c>
      <c r="AU357" s="152" t="s">
        <v>87</v>
      </c>
      <c r="AV357" s="12" t="s">
        <v>87</v>
      </c>
      <c r="AW357" s="12" t="s">
        <v>31</v>
      </c>
      <c r="AX357" s="12" t="s">
        <v>79</v>
      </c>
      <c r="AY357" s="152" t="s">
        <v>167</v>
      </c>
    </row>
    <row r="358" spans="2:51" s="12" customFormat="1" ht="22.5">
      <c r="B358" s="150"/>
      <c r="D358" s="151" t="s">
        <v>176</v>
      </c>
      <c r="E358" s="152" t="s">
        <v>1</v>
      </c>
      <c r="F358" s="153" t="s">
        <v>494</v>
      </c>
      <c r="H358" s="154">
        <v>84.244</v>
      </c>
      <c r="I358" s="155"/>
      <c r="L358" s="150"/>
      <c r="M358" s="156"/>
      <c r="T358" s="157"/>
      <c r="AT358" s="152" t="s">
        <v>176</v>
      </c>
      <c r="AU358" s="152" t="s">
        <v>87</v>
      </c>
      <c r="AV358" s="12" t="s">
        <v>87</v>
      </c>
      <c r="AW358" s="12" t="s">
        <v>31</v>
      </c>
      <c r="AX358" s="12" t="s">
        <v>79</v>
      </c>
      <c r="AY358" s="152" t="s">
        <v>167</v>
      </c>
    </row>
    <row r="359" spans="2:51" s="13" customFormat="1" ht="12">
      <c r="B359" s="158"/>
      <c r="D359" s="151" t="s">
        <v>176</v>
      </c>
      <c r="E359" s="159" t="s">
        <v>1</v>
      </c>
      <c r="F359" s="160" t="s">
        <v>189</v>
      </c>
      <c r="H359" s="161">
        <v>226.5</v>
      </c>
      <c r="I359" s="162"/>
      <c r="L359" s="158"/>
      <c r="M359" s="163"/>
      <c r="T359" s="164"/>
      <c r="AT359" s="159" t="s">
        <v>176</v>
      </c>
      <c r="AU359" s="159" t="s">
        <v>87</v>
      </c>
      <c r="AV359" s="13" t="s">
        <v>174</v>
      </c>
      <c r="AW359" s="13" t="s">
        <v>3</v>
      </c>
      <c r="AX359" s="13" t="s">
        <v>22</v>
      </c>
      <c r="AY359" s="159" t="s">
        <v>167</v>
      </c>
    </row>
    <row r="360" spans="2:65" s="1" customFormat="1" ht="24">
      <c r="B360" s="136"/>
      <c r="C360" s="137" t="s">
        <v>495</v>
      </c>
      <c r="D360" s="137" t="s">
        <v>169</v>
      </c>
      <c r="E360" s="138" t="s">
        <v>496</v>
      </c>
      <c r="F360" s="139" t="s">
        <v>497</v>
      </c>
      <c r="G360" s="140" t="s">
        <v>185</v>
      </c>
      <c r="H360" s="141">
        <v>226.5</v>
      </c>
      <c r="I360" s="142"/>
      <c r="J360" s="143">
        <f>ROUND(I360*H360,1)</f>
        <v>0</v>
      </c>
      <c r="K360" s="139" t="s">
        <v>173</v>
      </c>
      <c r="L360" s="32"/>
      <c r="M360" s="144" t="s">
        <v>1</v>
      </c>
      <c r="N360" s="145" t="s">
        <v>44</v>
      </c>
      <c r="P360" s="146">
        <f>O360*H360</f>
        <v>0</v>
      </c>
      <c r="Q360" s="146">
        <v>0</v>
      </c>
      <c r="R360" s="146">
        <f>Q360*H360</f>
        <v>0</v>
      </c>
      <c r="S360" s="146">
        <v>0.09</v>
      </c>
      <c r="T360" s="147">
        <f>S360*H360</f>
        <v>20.384999999999998</v>
      </c>
      <c r="AR360" s="148" t="s">
        <v>174</v>
      </c>
      <c r="AT360" s="148" t="s">
        <v>169</v>
      </c>
      <c r="AU360" s="148" t="s">
        <v>87</v>
      </c>
      <c r="AY360" s="17" t="s">
        <v>167</v>
      </c>
      <c r="BE360" s="149">
        <f>IF(N360="základní",J360,0)</f>
        <v>0</v>
      </c>
      <c r="BF360" s="149">
        <f>IF(N360="snížená",J360,0)</f>
        <v>0</v>
      </c>
      <c r="BG360" s="149">
        <f>IF(N360="zákl. přenesená",J360,0)</f>
        <v>0</v>
      </c>
      <c r="BH360" s="149">
        <f>IF(N360="sníž. přenesená",J360,0)</f>
        <v>0</v>
      </c>
      <c r="BI360" s="149">
        <f>IF(N360="nulová",J360,0)</f>
        <v>0</v>
      </c>
      <c r="BJ360" s="17" t="s">
        <v>22</v>
      </c>
      <c r="BK360" s="149">
        <f>ROUND(I360*H360,1)</f>
        <v>0</v>
      </c>
      <c r="BL360" s="17" t="s">
        <v>174</v>
      </c>
      <c r="BM360" s="148" t="s">
        <v>498</v>
      </c>
    </row>
    <row r="361" spans="2:65" s="1" customFormat="1" ht="36">
      <c r="B361" s="136"/>
      <c r="C361" s="137" t="s">
        <v>499</v>
      </c>
      <c r="D361" s="137" t="s">
        <v>169</v>
      </c>
      <c r="E361" s="138" t="s">
        <v>500</v>
      </c>
      <c r="F361" s="139" t="s">
        <v>501</v>
      </c>
      <c r="G361" s="140" t="s">
        <v>172</v>
      </c>
      <c r="H361" s="141">
        <v>4.7</v>
      </c>
      <c r="I361" s="142"/>
      <c r="J361" s="143">
        <f>ROUND(I361*H361,1)</f>
        <v>0</v>
      </c>
      <c r="K361" s="139" t="s">
        <v>173</v>
      </c>
      <c r="L361" s="32"/>
      <c r="M361" s="144" t="s">
        <v>1</v>
      </c>
      <c r="N361" s="145" t="s">
        <v>44</v>
      </c>
      <c r="P361" s="146">
        <f>O361*H361</f>
        <v>0</v>
      </c>
      <c r="Q361" s="146">
        <v>0</v>
      </c>
      <c r="R361" s="146">
        <f>Q361*H361</f>
        <v>0</v>
      </c>
      <c r="S361" s="146">
        <v>2.2</v>
      </c>
      <c r="T361" s="147">
        <f>S361*H361</f>
        <v>10.340000000000002</v>
      </c>
      <c r="AR361" s="148" t="s">
        <v>174</v>
      </c>
      <c r="AT361" s="148" t="s">
        <v>169</v>
      </c>
      <c r="AU361" s="148" t="s">
        <v>87</v>
      </c>
      <c r="AY361" s="17" t="s">
        <v>167</v>
      </c>
      <c r="BE361" s="149">
        <f>IF(N361="základní",J361,0)</f>
        <v>0</v>
      </c>
      <c r="BF361" s="149">
        <f>IF(N361="snížená",J361,0)</f>
        <v>0</v>
      </c>
      <c r="BG361" s="149">
        <f>IF(N361="zákl. přenesená",J361,0)</f>
        <v>0</v>
      </c>
      <c r="BH361" s="149">
        <f>IF(N361="sníž. přenesená",J361,0)</f>
        <v>0</v>
      </c>
      <c r="BI361" s="149">
        <f>IF(N361="nulová",J361,0)</f>
        <v>0</v>
      </c>
      <c r="BJ361" s="17" t="s">
        <v>22</v>
      </c>
      <c r="BK361" s="149">
        <f>ROUND(I361*H361,1)</f>
        <v>0</v>
      </c>
      <c r="BL361" s="17" t="s">
        <v>174</v>
      </c>
      <c r="BM361" s="148" t="s">
        <v>502</v>
      </c>
    </row>
    <row r="362" spans="2:51" s="14" customFormat="1" ht="12">
      <c r="B362" s="165"/>
      <c r="D362" s="151" t="s">
        <v>176</v>
      </c>
      <c r="E362" s="166" t="s">
        <v>1</v>
      </c>
      <c r="F362" s="167" t="s">
        <v>503</v>
      </c>
      <c r="H362" s="166" t="s">
        <v>1</v>
      </c>
      <c r="I362" s="168"/>
      <c r="L362" s="165"/>
      <c r="M362" s="169"/>
      <c r="T362" s="170"/>
      <c r="AT362" s="166" t="s">
        <v>176</v>
      </c>
      <c r="AU362" s="166" t="s">
        <v>87</v>
      </c>
      <c r="AV362" s="14" t="s">
        <v>22</v>
      </c>
      <c r="AW362" s="14" t="s">
        <v>31</v>
      </c>
      <c r="AX362" s="14" t="s">
        <v>79</v>
      </c>
      <c r="AY362" s="166" t="s">
        <v>167</v>
      </c>
    </row>
    <row r="363" spans="2:51" s="12" customFormat="1" ht="12">
      <c r="B363" s="150"/>
      <c r="D363" s="151" t="s">
        <v>176</v>
      </c>
      <c r="E363" s="152" t="s">
        <v>1</v>
      </c>
      <c r="F363" s="153" t="s">
        <v>504</v>
      </c>
      <c r="H363" s="154">
        <v>2.38</v>
      </c>
      <c r="I363" s="155"/>
      <c r="L363" s="150"/>
      <c r="M363" s="156"/>
      <c r="T363" s="157"/>
      <c r="AT363" s="152" t="s">
        <v>176</v>
      </c>
      <c r="AU363" s="152" t="s">
        <v>87</v>
      </c>
      <c r="AV363" s="12" t="s">
        <v>87</v>
      </c>
      <c r="AW363" s="12" t="s">
        <v>31</v>
      </c>
      <c r="AX363" s="12" t="s">
        <v>79</v>
      </c>
      <c r="AY363" s="152" t="s">
        <v>167</v>
      </c>
    </row>
    <row r="364" spans="2:51" s="12" customFormat="1" ht="12">
      <c r="B364" s="150"/>
      <c r="D364" s="151" t="s">
        <v>176</v>
      </c>
      <c r="E364" s="152" t="s">
        <v>1</v>
      </c>
      <c r="F364" s="153" t="s">
        <v>505</v>
      </c>
      <c r="H364" s="154">
        <v>2.32</v>
      </c>
      <c r="I364" s="155"/>
      <c r="L364" s="150"/>
      <c r="M364" s="156"/>
      <c r="T364" s="157"/>
      <c r="AT364" s="152" t="s">
        <v>176</v>
      </c>
      <c r="AU364" s="152" t="s">
        <v>87</v>
      </c>
      <c r="AV364" s="12" t="s">
        <v>87</v>
      </c>
      <c r="AW364" s="12" t="s">
        <v>31</v>
      </c>
      <c r="AX364" s="12" t="s">
        <v>79</v>
      </c>
      <c r="AY364" s="152" t="s">
        <v>167</v>
      </c>
    </row>
    <row r="365" spans="2:51" s="13" customFormat="1" ht="12">
      <c r="B365" s="158"/>
      <c r="D365" s="151" t="s">
        <v>176</v>
      </c>
      <c r="E365" s="159" t="s">
        <v>1</v>
      </c>
      <c r="F365" s="160" t="s">
        <v>189</v>
      </c>
      <c r="H365" s="161">
        <v>4.7</v>
      </c>
      <c r="I365" s="162"/>
      <c r="L365" s="158"/>
      <c r="M365" s="163"/>
      <c r="T365" s="164"/>
      <c r="AT365" s="159" t="s">
        <v>176</v>
      </c>
      <c r="AU365" s="159" t="s">
        <v>87</v>
      </c>
      <c r="AV365" s="13" t="s">
        <v>174</v>
      </c>
      <c r="AW365" s="13" t="s">
        <v>31</v>
      </c>
      <c r="AX365" s="13" t="s">
        <v>22</v>
      </c>
      <c r="AY365" s="159" t="s">
        <v>167</v>
      </c>
    </row>
    <row r="366" spans="2:65" s="1" customFormat="1" ht="36">
      <c r="B366" s="136"/>
      <c r="C366" s="137" t="s">
        <v>506</v>
      </c>
      <c r="D366" s="137" t="s">
        <v>169</v>
      </c>
      <c r="E366" s="138" t="s">
        <v>507</v>
      </c>
      <c r="F366" s="139" t="s">
        <v>508</v>
      </c>
      <c r="G366" s="140" t="s">
        <v>172</v>
      </c>
      <c r="H366" s="141">
        <v>7</v>
      </c>
      <c r="I366" s="142"/>
      <c r="J366" s="143">
        <f>ROUND(I366*H366,1)</f>
        <v>0</v>
      </c>
      <c r="K366" s="139" t="s">
        <v>173</v>
      </c>
      <c r="L366" s="32"/>
      <c r="M366" s="144" t="s">
        <v>1</v>
      </c>
      <c r="N366" s="145" t="s">
        <v>44</v>
      </c>
      <c r="P366" s="146">
        <f>O366*H366</f>
        <v>0</v>
      </c>
      <c r="Q366" s="146">
        <v>0</v>
      </c>
      <c r="R366" s="146">
        <f>Q366*H366</f>
        <v>0</v>
      </c>
      <c r="S366" s="146">
        <v>2.2</v>
      </c>
      <c r="T366" s="147">
        <f>S366*H366</f>
        <v>15.400000000000002</v>
      </c>
      <c r="AR366" s="148" t="s">
        <v>174</v>
      </c>
      <c r="AT366" s="148" t="s">
        <v>169</v>
      </c>
      <c r="AU366" s="148" t="s">
        <v>87</v>
      </c>
      <c r="AY366" s="17" t="s">
        <v>167</v>
      </c>
      <c r="BE366" s="149">
        <f>IF(N366="základní",J366,0)</f>
        <v>0</v>
      </c>
      <c r="BF366" s="149">
        <f>IF(N366="snížená",J366,0)</f>
        <v>0</v>
      </c>
      <c r="BG366" s="149">
        <f>IF(N366="zákl. přenesená",J366,0)</f>
        <v>0</v>
      </c>
      <c r="BH366" s="149">
        <f>IF(N366="sníž. přenesená",J366,0)</f>
        <v>0</v>
      </c>
      <c r="BI366" s="149">
        <f>IF(N366="nulová",J366,0)</f>
        <v>0</v>
      </c>
      <c r="BJ366" s="17" t="s">
        <v>22</v>
      </c>
      <c r="BK366" s="149">
        <f>ROUND(I366*H366,1)</f>
        <v>0</v>
      </c>
      <c r="BL366" s="17" t="s">
        <v>174</v>
      </c>
      <c r="BM366" s="148" t="s">
        <v>509</v>
      </c>
    </row>
    <row r="367" spans="2:51" s="14" customFormat="1" ht="12">
      <c r="B367" s="165"/>
      <c r="D367" s="151" t="s">
        <v>176</v>
      </c>
      <c r="E367" s="166" t="s">
        <v>1</v>
      </c>
      <c r="F367" s="167" t="s">
        <v>503</v>
      </c>
      <c r="H367" s="166" t="s">
        <v>1</v>
      </c>
      <c r="I367" s="168"/>
      <c r="L367" s="165"/>
      <c r="M367" s="169"/>
      <c r="T367" s="170"/>
      <c r="AT367" s="166" t="s">
        <v>176</v>
      </c>
      <c r="AU367" s="166" t="s">
        <v>87</v>
      </c>
      <c r="AV367" s="14" t="s">
        <v>22</v>
      </c>
      <c r="AW367" s="14" t="s">
        <v>31</v>
      </c>
      <c r="AX367" s="14" t="s">
        <v>79</v>
      </c>
      <c r="AY367" s="166" t="s">
        <v>167</v>
      </c>
    </row>
    <row r="368" spans="2:51" s="12" customFormat="1" ht="12">
      <c r="B368" s="150"/>
      <c r="D368" s="151" t="s">
        <v>176</v>
      </c>
      <c r="E368" s="152" t="s">
        <v>1</v>
      </c>
      <c r="F368" s="153" t="s">
        <v>510</v>
      </c>
      <c r="H368" s="154">
        <v>3.57</v>
      </c>
      <c r="I368" s="155"/>
      <c r="L368" s="150"/>
      <c r="M368" s="156"/>
      <c r="T368" s="157"/>
      <c r="AT368" s="152" t="s">
        <v>176</v>
      </c>
      <c r="AU368" s="152" t="s">
        <v>87</v>
      </c>
      <c r="AV368" s="12" t="s">
        <v>87</v>
      </c>
      <c r="AW368" s="12" t="s">
        <v>31</v>
      </c>
      <c r="AX368" s="12" t="s">
        <v>79</v>
      </c>
      <c r="AY368" s="152" t="s">
        <v>167</v>
      </c>
    </row>
    <row r="369" spans="2:51" s="12" customFormat="1" ht="12">
      <c r="B369" s="150"/>
      <c r="D369" s="151" t="s">
        <v>176</v>
      </c>
      <c r="E369" s="152" t="s">
        <v>1</v>
      </c>
      <c r="F369" s="153" t="s">
        <v>511</v>
      </c>
      <c r="H369" s="154">
        <v>3.43</v>
      </c>
      <c r="I369" s="155"/>
      <c r="L369" s="150"/>
      <c r="M369" s="156"/>
      <c r="T369" s="157"/>
      <c r="AT369" s="152" t="s">
        <v>176</v>
      </c>
      <c r="AU369" s="152" t="s">
        <v>87</v>
      </c>
      <c r="AV369" s="12" t="s">
        <v>87</v>
      </c>
      <c r="AW369" s="12" t="s">
        <v>31</v>
      </c>
      <c r="AX369" s="12" t="s">
        <v>79</v>
      </c>
      <c r="AY369" s="152" t="s">
        <v>167</v>
      </c>
    </row>
    <row r="370" spans="2:51" s="13" customFormat="1" ht="12">
      <c r="B370" s="158"/>
      <c r="D370" s="151" t="s">
        <v>176</v>
      </c>
      <c r="E370" s="159" t="s">
        <v>1</v>
      </c>
      <c r="F370" s="160" t="s">
        <v>189</v>
      </c>
      <c r="H370" s="161">
        <v>7</v>
      </c>
      <c r="I370" s="162"/>
      <c r="L370" s="158"/>
      <c r="M370" s="163"/>
      <c r="T370" s="164"/>
      <c r="AT370" s="159" t="s">
        <v>176</v>
      </c>
      <c r="AU370" s="159" t="s">
        <v>87</v>
      </c>
      <c r="AV370" s="13" t="s">
        <v>174</v>
      </c>
      <c r="AW370" s="13" t="s">
        <v>31</v>
      </c>
      <c r="AX370" s="13" t="s">
        <v>22</v>
      </c>
      <c r="AY370" s="159" t="s">
        <v>167</v>
      </c>
    </row>
    <row r="371" spans="2:65" s="1" customFormat="1" ht="33" customHeight="1">
      <c r="B371" s="136"/>
      <c r="C371" s="137" t="s">
        <v>512</v>
      </c>
      <c r="D371" s="137" t="s">
        <v>169</v>
      </c>
      <c r="E371" s="138" t="s">
        <v>513</v>
      </c>
      <c r="F371" s="139" t="s">
        <v>514</v>
      </c>
      <c r="G371" s="140" t="s">
        <v>172</v>
      </c>
      <c r="H371" s="141">
        <v>7</v>
      </c>
      <c r="I371" s="142"/>
      <c r="J371" s="143">
        <f>ROUND(I371*H371,1)</f>
        <v>0</v>
      </c>
      <c r="K371" s="139" t="s">
        <v>173</v>
      </c>
      <c r="L371" s="32"/>
      <c r="M371" s="144" t="s">
        <v>1</v>
      </c>
      <c r="N371" s="145" t="s">
        <v>44</v>
      </c>
      <c r="P371" s="146">
        <f>O371*H371</f>
        <v>0</v>
      </c>
      <c r="Q371" s="146">
        <v>0</v>
      </c>
      <c r="R371" s="146">
        <f>Q371*H371</f>
        <v>0</v>
      </c>
      <c r="S371" s="146">
        <v>0.029</v>
      </c>
      <c r="T371" s="147">
        <f>S371*H371</f>
        <v>0.203</v>
      </c>
      <c r="AR371" s="148" t="s">
        <v>174</v>
      </c>
      <c r="AT371" s="148" t="s">
        <v>169</v>
      </c>
      <c r="AU371" s="148" t="s">
        <v>87</v>
      </c>
      <c r="AY371" s="17" t="s">
        <v>167</v>
      </c>
      <c r="BE371" s="149">
        <f>IF(N371="základní",J371,0)</f>
        <v>0</v>
      </c>
      <c r="BF371" s="149">
        <f>IF(N371="snížená",J371,0)</f>
        <v>0</v>
      </c>
      <c r="BG371" s="149">
        <f>IF(N371="zákl. přenesená",J371,0)</f>
        <v>0</v>
      </c>
      <c r="BH371" s="149">
        <f>IF(N371="sníž. přenesená",J371,0)</f>
        <v>0</v>
      </c>
      <c r="BI371" s="149">
        <f>IF(N371="nulová",J371,0)</f>
        <v>0</v>
      </c>
      <c r="BJ371" s="17" t="s">
        <v>22</v>
      </c>
      <c r="BK371" s="149">
        <f>ROUND(I371*H371,1)</f>
        <v>0</v>
      </c>
      <c r="BL371" s="17" t="s">
        <v>174</v>
      </c>
      <c r="BM371" s="148" t="s">
        <v>515</v>
      </c>
    </row>
    <row r="372" spans="2:65" s="1" customFormat="1" ht="33" customHeight="1">
      <c r="B372" s="136"/>
      <c r="C372" s="137" t="s">
        <v>516</v>
      </c>
      <c r="D372" s="137" t="s">
        <v>169</v>
      </c>
      <c r="E372" s="138" t="s">
        <v>517</v>
      </c>
      <c r="F372" s="139" t="s">
        <v>518</v>
      </c>
      <c r="G372" s="140" t="s">
        <v>220</v>
      </c>
      <c r="H372" s="141">
        <v>9</v>
      </c>
      <c r="I372" s="142"/>
      <c r="J372" s="143">
        <f>ROUND(I372*H372,1)</f>
        <v>0</v>
      </c>
      <c r="K372" s="139" t="s">
        <v>173</v>
      </c>
      <c r="L372" s="32"/>
      <c r="M372" s="144" t="s">
        <v>1</v>
      </c>
      <c r="N372" s="145" t="s">
        <v>44</v>
      </c>
      <c r="P372" s="146">
        <f>O372*H372</f>
        <v>0</v>
      </c>
      <c r="Q372" s="146">
        <v>0.04737</v>
      </c>
      <c r="R372" s="146">
        <f>Q372*H372</f>
        <v>0.42633000000000004</v>
      </c>
      <c r="S372" s="146">
        <v>0</v>
      </c>
      <c r="T372" s="147">
        <f>S372*H372</f>
        <v>0</v>
      </c>
      <c r="AR372" s="148" t="s">
        <v>174</v>
      </c>
      <c r="AT372" s="148" t="s">
        <v>169</v>
      </c>
      <c r="AU372" s="148" t="s">
        <v>87</v>
      </c>
      <c r="AY372" s="17" t="s">
        <v>167</v>
      </c>
      <c r="BE372" s="149">
        <f>IF(N372="základní",J372,0)</f>
        <v>0</v>
      </c>
      <c r="BF372" s="149">
        <f>IF(N372="snížená",J372,0)</f>
        <v>0</v>
      </c>
      <c r="BG372" s="149">
        <f>IF(N372="zákl. přenesená",J372,0)</f>
        <v>0</v>
      </c>
      <c r="BH372" s="149">
        <f>IF(N372="sníž. přenesená",J372,0)</f>
        <v>0</v>
      </c>
      <c r="BI372" s="149">
        <f>IF(N372="nulová",J372,0)</f>
        <v>0</v>
      </c>
      <c r="BJ372" s="17" t="s">
        <v>22</v>
      </c>
      <c r="BK372" s="149">
        <f>ROUND(I372*H372,1)</f>
        <v>0</v>
      </c>
      <c r="BL372" s="17" t="s">
        <v>174</v>
      </c>
      <c r="BM372" s="148" t="s">
        <v>519</v>
      </c>
    </row>
    <row r="373" spans="2:51" s="12" customFormat="1" ht="12">
      <c r="B373" s="150"/>
      <c r="D373" s="151" t="s">
        <v>176</v>
      </c>
      <c r="E373" s="152" t="s">
        <v>1</v>
      </c>
      <c r="F373" s="153" t="s">
        <v>520</v>
      </c>
      <c r="H373" s="154">
        <v>9</v>
      </c>
      <c r="I373" s="155"/>
      <c r="L373" s="150"/>
      <c r="M373" s="156"/>
      <c r="T373" s="157"/>
      <c r="AT373" s="152" t="s">
        <v>176</v>
      </c>
      <c r="AU373" s="152" t="s">
        <v>87</v>
      </c>
      <c r="AV373" s="12" t="s">
        <v>87</v>
      </c>
      <c r="AW373" s="12" t="s">
        <v>31</v>
      </c>
      <c r="AX373" s="12" t="s">
        <v>22</v>
      </c>
      <c r="AY373" s="152" t="s">
        <v>167</v>
      </c>
    </row>
    <row r="374" spans="2:65" s="1" customFormat="1" ht="24">
      <c r="B374" s="136"/>
      <c r="C374" s="137" t="s">
        <v>521</v>
      </c>
      <c r="D374" s="137" t="s">
        <v>169</v>
      </c>
      <c r="E374" s="138" t="s">
        <v>522</v>
      </c>
      <c r="F374" s="139" t="s">
        <v>523</v>
      </c>
      <c r="G374" s="140" t="s">
        <v>228</v>
      </c>
      <c r="H374" s="141">
        <v>192.177</v>
      </c>
      <c r="I374" s="142"/>
      <c r="J374" s="143">
        <f>ROUND(I374*H374,1)</f>
        <v>0</v>
      </c>
      <c r="K374" s="139" t="s">
        <v>173</v>
      </c>
      <c r="L374" s="32"/>
      <c r="M374" s="144" t="s">
        <v>1</v>
      </c>
      <c r="N374" s="145" t="s">
        <v>44</v>
      </c>
      <c r="P374" s="146">
        <f>O374*H374</f>
        <v>0</v>
      </c>
      <c r="Q374" s="146">
        <v>0</v>
      </c>
      <c r="R374" s="146">
        <f>Q374*H374</f>
        <v>0</v>
      </c>
      <c r="S374" s="146">
        <v>0</v>
      </c>
      <c r="T374" s="147">
        <f>S374*H374</f>
        <v>0</v>
      </c>
      <c r="AR374" s="148" t="s">
        <v>174</v>
      </c>
      <c r="AT374" s="148" t="s">
        <v>169</v>
      </c>
      <c r="AU374" s="148" t="s">
        <v>87</v>
      </c>
      <c r="AY374" s="17" t="s">
        <v>167</v>
      </c>
      <c r="BE374" s="149">
        <f>IF(N374="základní",J374,0)</f>
        <v>0</v>
      </c>
      <c r="BF374" s="149">
        <f>IF(N374="snížená",J374,0)</f>
        <v>0</v>
      </c>
      <c r="BG374" s="149">
        <f>IF(N374="zákl. přenesená",J374,0)</f>
        <v>0</v>
      </c>
      <c r="BH374" s="149">
        <f>IF(N374="sníž. přenesená",J374,0)</f>
        <v>0</v>
      </c>
      <c r="BI374" s="149">
        <f>IF(N374="nulová",J374,0)</f>
        <v>0</v>
      </c>
      <c r="BJ374" s="17" t="s">
        <v>22</v>
      </c>
      <c r="BK374" s="149">
        <f>ROUND(I374*H374,1)</f>
        <v>0</v>
      </c>
      <c r="BL374" s="17" t="s">
        <v>174</v>
      </c>
      <c r="BM374" s="148" t="s">
        <v>524</v>
      </c>
    </row>
    <row r="375" spans="2:65" s="1" customFormat="1" ht="33" customHeight="1">
      <c r="B375" s="136"/>
      <c r="C375" s="137" t="s">
        <v>525</v>
      </c>
      <c r="D375" s="137" t="s">
        <v>169</v>
      </c>
      <c r="E375" s="138" t="s">
        <v>526</v>
      </c>
      <c r="F375" s="139" t="s">
        <v>527</v>
      </c>
      <c r="G375" s="140" t="s">
        <v>228</v>
      </c>
      <c r="H375" s="141">
        <v>192.177</v>
      </c>
      <c r="I375" s="142"/>
      <c r="J375" s="143">
        <f>ROUND(I375*H375,1)</f>
        <v>0</v>
      </c>
      <c r="K375" s="139" t="s">
        <v>173</v>
      </c>
      <c r="L375" s="32"/>
      <c r="M375" s="144" t="s">
        <v>1</v>
      </c>
      <c r="N375" s="145" t="s">
        <v>44</v>
      </c>
      <c r="P375" s="146">
        <f>O375*H375</f>
        <v>0</v>
      </c>
      <c r="Q375" s="146">
        <v>0</v>
      </c>
      <c r="R375" s="146">
        <f>Q375*H375</f>
        <v>0</v>
      </c>
      <c r="S375" s="146">
        <v>0</v>
      </c>
      <c r="T375" s="147">
        <f>S375*H375</f>
        <v>0</v>
      </c>
      <c r="AR375" s="148" t="s">
        <v>174</v>
      </c>
      <c r="AT375" s="148" t="s">
        <v>169</v>
      </c>
      <c r="AU375" s="148" t="s">
        <v>87</v>
      </c>
      <c r="AY375" s="17" t="s">
        <v>167</v>
      </c>
      <c r="BE375" s="149">
        <f>IF(N375="základní",J375,0)</f>
        <v>0</v>
      </c>
      <c r="BF375" s="149">
        <f>IF(N375="snížená",J375,0)</f>
        <v>0</v>
      </c>
      <c r="BG375" s="149">
        <f>IF(N375="zákl. přenesená",J375,0)</f>
        <v>0</v>
      </c>
      <c r="BH375" s="149">
        <f>IF(N375="sníž. přenesená",J375,0)</f>
        <v>0</v>
      </c>
      <c r="BI375" s="149">
        <f>IF(N375="nulová",J375,0)</f>
        <v>0</v>
      </c>
      <c r="BJ375" s="17" t="s">
        <v>22</v>
      </c>
      <c r="BK375" s="149">
        <f>ROUND(I375*H375,1)</f>
        <v>0</v>
      </c>
      <c r="BL375" s="17" t="s">
        <v>174</v>
      </c>
      <c r="BM375" s="148" t="s">
        <v>528</v>
      </c>
    </row>
    <row r="376" spans="2:65" s="1" customFormat="1" ht="24">
      <c r="B376" s="136"/>
      <c r="C376" s="137" t="s">
        <v>529</v>
      </c>
      <c r="D376" s="137" t="s">
        <v>169</v>
      </c>
      <c r="E376" s="138" t="s">
        <v>530</v>
      </c>
      <c r="F376" s="139" t="s">
        <v>531</v>
      </c>
      <c r="G376" s="140" t="s">
        <v>228</v>
      </c>
      <c r="H376" s="141">
        <v>1921.77</v>
      </c>
      <c r="I376" s="142"/>
      <c r="J376" s="143">
        <f>ROUND(I376*H376,1)</f>
        <v>0</v>
      </c>
      <c r="K376" s="139" t="s">
        <v>173</v>
      </c>
      <c r="L376" s="32"/>
      <c r="M376" s="144" t="s">
        <v>1</v>
      </c>
      <c r="N376" s="145" t="s">
        <v>44</v>
      </c>
      <c r="P376" s="146">
        <f>O376*H376</f>
        <v>0</v>
      </c>
      <c r="Q376" s="146">
        <v>0</v>
      </c>
      <c r="R376" s="146">
        <f>Q376*H376</f>
        <v>0</v>
      </c>
      <c r="S376" s="146">
        <v>0</v>
      </c>
      <c r="T376" s="147">
        <f>S376*H376</f>
        <v>0</v>
      </c>
      <c r="AR376" s="148" t="s">
        <v>174</v>
      </c>
      <c r="AT376" s="148" t="s">
        <v>169</v>
      </c>
      <c r="AU376" s="148" t="s">
        <v>87</v>
      </c>
      <c r="AY376" s="17" t="s">
        <v>167</v>
      </c>
      <c r="BE376" s="149">
        <f>IF(N376="základní",J376,0)</f>
        <v>0</v>
      </c>
      <c r="BF376" s="149">
        <f>IF(N376="snížená",J376,0)</f>
        <v>0</v>
      </c>
      <c r="BG376" s="149">
        <f>IF(N376="zákl. přenesená",J376,0)</f>
        <v>0</v>
      </c>
      <c r="BH376" s="149">
        <f>IF(N376="sníž. přenesená",J376,0)</f>
        <v>0</v>
      </c>
      <c r="BI376" s="149">
        <f>IF(N376="nulová",J376,0)</f>
        <v>0</v>
      </c>
      <c r="BJ376" s="17" t="s">
        <v>22</v>
      </c>
      <c r="BK376" s="149">
        <f>ROUND(I376*H376,1)</f>
        <v>0</v>
      </c>
      <c r="BL376" s="17" t="s">
        <v>174</v>
      </c>
      <c r="BM376" s="148" t="s">
        <v>532</v>
      </c>
    </row>
    <row r="377" spans="2:51" s="12" customFormat="1" ht="12">
      <c r="B377" s="150"/>
      <c r="D377" s="151" t="s">
        <v>176</v>
      </c>
      <c r="F377" s="153" t="s">
        <v>533</v>
      </c>
      <c r="H377" s="154">
        <v>1921.77</v>
      </c>
      <c r="I377" s="155"/>
      <c r="L377" s="150"/>
      <c r="M377" s="156"/>
      <c r="T377" s="157"/>
      <c r="AT377" s="152" t="s">
        <v>176</v>
      </c>
      <c r="AU377" s="152" t="s">
        <v>87</v>
      </c>
      <c r="AV377" s="12" t="s">
        <v>87</v>
      </c>
      <c r="AW377" s="12" t="s">
        <v>3</v>
      </c>
      <c r="AX377" s="12" t="s">
        <v>22</v>
      </c>
      <c r="AY377" s="152" t="s">
        <v>167</v>
      </c>
    </row>
    <row r="378" spans="2:65" s="1" customFormat="1" ht="33" customHeight="1">
      <c r="B378" s="136"/>
      <c r="C378" s="137" t="s">
        <v>534</v>
      </c>
      <c r="D378" s="137" t="s">
        <v>169</v>
      </c>
      <c r="E378" s="138" t="s">
        <v>535</v>
      </c>
      <c r="F378" s="139" t="s">
        <v>536</v>
      </c>
      <c r="G378" s="140" t="s">
        <v>228</v>
      </c>
      <c r="H378" s="141">
        <v>192.168</v>
      </c>
      <c r="I378" s="142"/>
      <c r="J378" s="143">
        <f>ROUND(I378*H378,1)</f>
        <v>0</v>
      </c>
      <c r="K378" s="139" t="s">
        <v>173</v>
      </c>
      <c r="L378" s="32"/>
      <c r="M378" s="144" t="s">
        <v>1</v>
      </c>
      <c r="N378" s="145" t="s">
        <v>44</v>
      </c>
      <c r="P378" s="146">
        <f>O378*H378</f>
        <v>0</v>
      </c>
      <c r="Q378" s="146">
        <v>0</v>
      </c>
      <c r="R378" s="146">
        <f>Q378*H378</f>
        <v>0</v>
      </c>
      <c r="S378" s="146">
        <v>0</v>
      </c>
      <c r="T378" s="147">
        <f>S378*H378</f>
        <v>0</v>
      </c>
      <c r="AR378" s="148" t="s">
        <v>174</v>
      </c>
      <c r="AT378" s="148" t="s">
        <v>169</v>
      </c>
      <c r="AU378" s="148" t="s">
        <v>87</v>
      </c>
      <c r="AY378" s="17" t="s">
        <v>167</v>
      </c>
      <c r="BE378" s="149">
        <f>IF(N378="základní",J378,0)</f>
        <v>0</v>
      </c>
      <c r="BF378" s="149">
        <f>IF(N378="snížená",J378,0)</f>
        <v>0</v>
      </c>
      <c r="BG378" s="149">
        <f>IF(N378="zákl. přenesená",J378,0)</f>
        <v>0</v>
      </c>
      <c r="BH378" s="149">
        <f>IF(N378="sníž. přenesená",J378,0)</f>
        <v>0</v>
      </c>
      <c r="BI378" s="149">
        <f>IF(N378="nulová",J378,0)</f>
        <v>0</v>
      </c>
      <c r="BJ378" s="17" t="s">
        <v>22</v>
      </c>
      <c r="BK378" s="149">
        <f>ROUND(I378*H378,1)</f>
        <v>0</v>
      </c>
      <c r="BL378" s="17" t="s">
        <v>174</v>
      </c>
      <c r="BM378" s="148" t="s">
        <v>537</v>
      </c>
    </row>
    <row r="379" spans="2:65" s="1" customFormat="1" ht="33" customHeight="1">
      <c r="B379" s="136"/>
      <c r="C379" s="137" t="s">
        <v>538</v>
      </c>
      <c r="D379" s="137" t="s">
        <v>169</v>
      </c>
      <c r="E379" s="138" t="s">
        <v>539</v>
      </c>
      <c r="F379" s="139" t="s">
        <v>540</v>
      </c>
      <c r="G379" s="140" t="s">
        <v>228</v>
      </c>
      <c r="H379" s="141">
        <v>0.009</v>
      </c>
      <c r="I379" s="142"/>
      <c r="J379" s="143">
        <f>ROUND(I379*H379,1)</f>
        <v>0</v>
      </c>
      <c r="K379" s="139" t="s">
        <v>173</v>
      </c>
      <c r="L379" s="32"/>
      <c r="M379" s="144" t="s">
        <v>1</v>
      </c>
      <c r="N379" s="145" t="s">
        <v>44</v>
      </c>
      <c r="P379" s="146">
        <f>O379*H379</f>
        <v>0</v>
      </c>
      <c r="Q379" s="146">
        <v>0</v>
      </c>
      <c r="R379" s="146">
        <f>Q379*H379</f>
        <v>0</v>
      </c>
      <c r="S379" s="146">
        <v>0</v>
      </c>
      <c r="T379" s="147">
        <f>S379*H379</f>
        <v>0</v>
      </c>
      <c r="AR379" s="148" t="s">
        <v>174</v>
      </c>
      <c r="AT379" s="148" t="s">
        <v>169</v>
      </c>
      <c r="AU379" s="148" t="s">
        <v>87</v>
      </c>
      <c r="AY379" s="17" t="s">
        <v>167</v>
      </c>
      <c r="BE379" s="149">
        <f>IF(N379="základní",J379,0)</f>
        <v>0</v>
      </c>
      <c r="BF379" s="149">
        <f>IF(N379="snížená",J379,0)</f>
        <v>0</v>
      </c>
      <c r="BG379" s="149">
        <f>IF(N379="zákl. přenesená",J379,0)</f>
        <v>0</v>
      </c>
      <c r="BH379" s="149">
        <f>IF(N379="sníž. přenesená",J379,0)</f>
        <v>0</v>
      </c>
      <c r="BI379" s="149">
        <f>IF(N379="nulová",J379,0)</f>
        <v>0</v>
      </c>
      <c r="BJ379" s="17" t="s">
        <v>22</v>
      </c>
      <c r="BK379" s="149">
        <f>ROUND(I379*H379,1)</f>
        <v>0</v>
      </c>
      <c r="BL379" s="17" t="s">
        <v>174</v>
      </c>
      <c r="BM379" s="148" t="s">
        <v>541</v>
      </c>
    </row>
    <row r="380" spans="2:63" s="11" customFormat="1" ht="25.9" customHeight="1">
      <c r="B380" s="124"/>
      <c r="D380" s="125" t="s">
        <v>78</v>
      </c>
      <c r="E380" s="126" t="s">
        <v>542</v>
      </c>
      <c r="F380" s="126" t="s">
        <v>543</v>
      </c>
      <c r="I380" s="127"/>
      <c r="J380" s="128">
        <f>BK380</f>
        <v>0</v>
      </c>
      <c r="L380" s="124"/>
      <c r="M380" s="129"/>
      <c r="P380" s="130">
        <f>P381+P410+P424+P442+P456+P509</f>
        <v>0</v>
      </c>
      <c r="R380" s="130">
        <f>R381+R410+R424+R442+R456+R509</f>
        <v>23.5083146</v>
      </c>
      <c r="T380" s="131">
        <f>T381+T410+T424+T442+T456+T509</f>
        <v>0.009207</v>
      </c>
      <c r="AR380" s="125" t="s">
        <v>87</v>
      </c>
      <c r="AT380" s="132" t="s">
        <v>78</v>
      </c>
      <c r="AU380" s="132" t="s">
        <v>79</v>
      </c>
      <c r="AY380" s="125" t="s">
        <v>167</v>
      </c>
      <c r="BK380" s="133">
        <f>BK381+BK410+BK424+BK442+BK456+BK509</f>
        <v>0</v>
      </c>
    </row>
    <row r="381" spans="2:63" s="11" customFormat="1" ht="22.9" customHeight="1">
      <c r="B381" s="124"/>
      <c r="D381" s="125" t="s">
        <v>78</v>
      </c>
      <c r="E381" s="134" t="s">
        <v>544</v>
      </c>
      <c r="F381" s="134" t="s">
        <v>545</v>
      </c>
      <c r="I381" s="127"/>
      <c r="J381" s="135">
        <f>BK381</f>
        <v>0</v>
      </c>
      <c r="L381" s="124"/>
      <c r="M381" s="129"/>
      <c r="P381" s="130">
        <f>SUM(P382:P409)</f>
        <v>0</v>
      </c>
      <c r="R381" s="130">
        <f>SUM(R382:R409)</f>
        <v>0.75729</v>
      </c>
      <c r="T381" s="131">
        <f>SUM(T382:T409)</f>
        <v>0</v>
      </c>
      <c r="AR381" s="125" t="s">
        <v>87</v>
      </c>
      <c r="AT381" s="132" t="s">
        <v>78</v>
      </c>
      <c r="AU381" s="132" t="s">
        <v>22</v>
      </c>
      <c r="AY381" s="125" t="s">
        <v>167</v>
      </c>
      <c r="BK381" s="133">
        <f>SUM(BK382:BK409)</f>
        <v>0</v>
      </c>
    </row>
    <row r="382" spans="2:65" s="1" customFormat="1" ht="24">
      <c r="B382" s="136"/>
      <c r="C382" s="137" t="s">
        <v>546</v>
      </c>
      <c r="D382" s="137" t="s">
        <v>169</v>
      </c>
      <c r="E382" s="138" t="s">
        <v>547</v>
      </c>
      <c r="F382" s="139" t="s">
        <v>548</v>
      </c>
      <c r="G382" s="140" t="s">
        <v>185</v>
      </c>
      <c r="H382" s="141">
        <v>58.7</v>
      </c>
      <c r="I382" s="142"/>
      <c r="J382" s="143">
        <f>ROUND(I382*H382,1)</f>
        <v>0</v>
      </c>
      <c r="K382" s="139" t="s">
        <v>173</v>
      </c>
      <c r="L382" s="32"/>
      <c r="M382" s="144" t="s">
        <v>1</v>
      </c>
      <c r="N382" s="145" t="s">
        <v>44</v>
      </c>
      <c r="P382" s="146">
        <f>O382*H382</f>
        <v>0</v>
      </c>
      <c r="Q382" s="146">
        <v>0</v>
      </c>
      <c r="R382" s="146">
        <f>Q382*H382</f>
        <v>0</v>
      </c>
      <c r="S382" s="146">
        <v>0</v>
      </c>
      <c r="T382" s="147">
        <f>S382*H382</f>
        <v>0</v>
      </c>
      <c r="AR382" s="148" t="s">
        <v>302</v>
      </c>
      <c r="AT382" s="148" t="s">
        <v>169</v>
      </c>
      <c r="AU382" s="148" t="s">
        <v>87</v>
      </c>
      <c r="AY382" s="17" t="s">
        <v>167</v>
      </c>
      <c r="BE382" s="149">
        <f>IF(N382="základní",J382,0)</f>
        <v>0</v>
      </c>
      <c r="BF382" s="149">
        <f>IF(N382="snížená",J382,0)</f>
        <v>0</v>
      </c>
      <c r="BG382" s="149">
        <f>IF(N382="zákl. přenesená",J382,0)</f>
        <v>0</v>
      </c>
      <c r="BH382" s="149">
        <f>IF(N382="sníž. přenesená",J382,0)</f>
        <v>0</v>
      </c>
      <c r="BI382" s="149">
        <f>IF(N382="nulová",J382,0)</f>
        <v>0</v>
      </c>
      <c r="BJ382" s="17" t="s">
        <v>22</v>
      </c>
      <c r="BK382" s="149">
        <f>ROUND(I382*H382,1)</f>
        <v>0</v>
      </c>
      <c r="BL382" s="17" t="s">
        <v>302</v>
      </c>
      <c r="BM382" s="148" t="s">
        <v>549</v>
      </c>
    </row>
    <row r="383" spans="2:51" s="12" customFormat="1" ht="12">
      <c r="B383" s="150"/>
      <c r="D383" s="151" t="s">
        <v>176</v>
      </c>
      <c r="E383" s="152" t="s">
        <v>1</v>
      </c>
      <c r="F383" s="153" t="s">
        <v>550</v>
      </c>
      <c r="H383" s="154">
        <v>23.76</v>
      </c>
      <c r="I383" s="155"/>
      <c r="L383" s="150"/>
      <c r="M383" s="156"/>
      <c r="T383" s="157"/>
      <c r="AT383" s="152" t="s">
        <v>176</v>
      </c>
      <c r="AU383" s="152" t="s">
        <v>87</v>
      </c>
      <c r="AV383" s="12" t="s">
        <v>87</v>
      </c>
      <c r="AW383" s="12" t="s">
        <v>31</v>
      </c>
      <c r="AX383" s="12" t="s">
        <v>79</v>
      </c>
      <c r="AY383" s="152" t="s">
        <v>167</v>
      </c>
    </row>
    <row r="384" spans="2:51" s="12" customFormat="1" ht="12">
      <c r="B384" s="150"/>
      <c r="D384" s="151" t="s">
        <v>176</v>
      </c>
      <c r="E384" s="152" t="s">
        <v>1</v>
      </c>
      <c r="F384" s="153" t="s">
        <v>551</v>
      </c>
      <c r="H384" s="154">
        <v>25.09</v>
      </c>
      <c r="I384" s="155"/>
      <c r="L384" s="150"/>
      <c r="M384" s="156"/>
      <c r="T384" s="157"/>
      <c r="AT384" s="152" t="s">
        <v>176</v>
      </c>
      <c r="AU384" s="152" t="s">
        <v>87</v>
      </c>
      <c r="AV384" s="12" t="s">
        <v>87</v>
      </c>
      <c r="AW384" s="12" t="s">
        <v>31</v>
      </c>
      <c r="AX384" s="12" t="s">
        <v>79</v>
      </c>
      <c r="AY384" s="152" t="s">
        <v>167</v>
      </c>
    </row>
    <row r="385" spans="2:51" s="15" customFormat="1" ht="12">
      <c r="B385" s="171"/>
      <c r="D385" s="151" t="s">
        <v>176</v>
      </c>
      <c r="E385" s="172" t="s">
        <v>1</v>
      </c>
      <c r="F385" s="173" t="s">
        <v>233</v>
      </c>
      <c r="H385" s="174">
        <v>48.85</v>
      </c>
      <c r="I385" s="175"/>
      <c r="L385" s="171"/>
      <c r="M385" s="176"/>
      <c r="T385" s="177"/>
      <c r="AT385" s="172" t="s">
        <v>176</v>
      </c>
      <c r="AU385" s="172" t="s">
        <v>87</v>
      </c>
      <c r="AV385" s="15" t="s">
        <v>181</v>
      </c>
      <c r="AW385" s="15" t="s">
        <v>31</v>
      </c>
      <c r="AX385" s="15" t="s">
        <v>79</v>
      </c>
      <c r="AY385" s="172" t="s">
        <v>167</v>
      </c>
    </row>
    <row r="386" spans="2:51" s="12" customFormat="1" ht="12">
      <c r="B386" s="150"/>
      <c r="D386" s="151" t="s">
        <v>176</v>
      </c>
      <c r="E386" s="152" t="s">
        <v>1</v>
      </c>
      <c r="F386" s="153" t="s">
        <v>552</v>
      </c>
      <c r="H386" s="154">
        <v>9.85</v>
      </c>
      <c r="I386" s="155"/>
      <c r="L386" s="150"/>
      <c r="M386" s="156"/>
      <c r="T386" s="157"/>
      <c r="AT386" s="152" t="s">
        <v>176</v>
      </c>
      <c r="AU386" s="152" t="s">
        <v>87</v>
      </c>
      <c r="AV386" s="12" t="s">
        <v>87</v>
      </c>
      <c r="AW386" s="12" t="s">
        <v>31</v>
      </c>
      <c r="AX386" s="12" t="s">
        <v>79</v>
      </c>
      <c r="AY386" s="152" t="s">
        <v>167</v>
      </c>
    </row>
    <row r="387" spans="2:51" s="13" customFormat="1" ht="12">
      <c r="B387" s="158"/>
      <c r="D387" s="151" t="s">
        <v>176</v>
      </c>
      <c r="E387" s="159" t="s">
        <v>1</v>
      </c>
      <c r="F387" s="160" t="s">
        <v>189</v>
      </c>
      <c r="H387" s="161">
        <v>58.7</v>
      </c>
      <c r="I387" s="162"/>
      <c r="L387" s="158"/>
      <c r="M387" s="163"/>
      <c r="T387" s="164"/>
      <c r="AT387" s="159" t="s">
        <v>176</v>
      </c>
      <c r="AU387" s="159" t="s">
        <v>87</v>
      </c>
      <c r="AV387" s="13" t="s">
        <v>174</v>
      </c>
      <c r="AW387" s="13" t="s">
        <v>31</v>
      </c>
      <c r="AX387" s="13" t="s">
        <v>22</v>
      </c>
      <c r="AY387" s="159" t="s">
        <v>167</v>
      </c>
    </row>
    <row r="388" spans="2:65" s="1" customFormat="1" ht="16.5" customHeight="1">
      <c r="B388" s="136"/>
      <c r="C388" s="178" t="s">
        <v>553</v>
      </c>
      <c r="D388" s="178" t="s">
        <v>554</v>
      </c>
      <c r="E388" s="179" t="s">
        <v>555</v>
      </c>
      <c r="F388" s="180" t="s">
        <v>556</v>
      </c>
      <c r="G388" s="181" t="s">
        <v>228</v>
      </c>
      <c r="H388" s="182">
        <v>0.018</v>
      </c>
      <c r="I388" s="183"/>
      <c r="J388" s="184">
        <f>ROUND(I388*H388,1)</f>
        <v>0</v>
      </c>
      <c r="K388" s="180" t="s">
        <v>173</v>
      </c>
      <c r="L388" s="185"/>
      <c r="M388" s="186" t="s">
        <v>1</v>
      </c>
      <c r="N388" s="187" t="s">
        <v>44</v>
      </c>
      <c r="P388" s="146">
        <f>O388*H388</f>
        <v>0</v>
      </c>
      <c r="Q388" s="146">
        <v>1</v>
      </c>
      <c r="R388" s="146">
        <f>Q388*H388</f>
        <v>0.018</v>
      </c>
      <c r="S388" s="146">
        <v>0</v>
      </c>
      <c r="T388" s="147">
        <f>S388*H388</f>
        <v>0</v>
      </c>
      <c r="AR388" s="148" t="s">
        <v>408</v>
      </c>
      <c r="AT388" s="148" t="s">
        <v>554</v>
      </c>
      <c r="AU388" s="148" t="s">
        <v>87</v>
      </c>
      <c r="AY388" s="17" t="s">
        <v>167</v>
      </c>
      <c r="BE388" s="149">
        <f>IF(N388="základní",J388,0)</f>
        <v>0</v>
      </c>
      <c r="BF388" s="149">
        <f>IF(N388="snížená",J388,0)</f>
        <v>0</v>
      </c>
      <c r="BG388" s="149">
        <f>IF(N388="zákl. přenesená",J388,0)</f>
        <v>0</v>
      </c>
      <c r="BH388" s="149">
        <f>IF(N388="sníž. přenesená",J388,0)</f>
        <v>0</v>
      </c>
      <c r="BI388" s="149">
        <f>IF(N388="nulová",J388,0)</f>
        <v>0</v>
      </c>
      <c r="BJ388" s="17" t="s">
        <v>22</v>
      </c>
      <c r="BK388" s="149">
        <f>ROUND(I388*H388,1)</f>
        <v>0</v>
      </c>
      <c r="BL388" s="17" t="s">
        <v>302</v>
      </c>
      <c r="BM388" s="148" t="s">
        <v>557</v>
      </c>
    </row>
    <row r="389" spans="2:47" s="1" customFormat="1" ht="19.5">
      <c r="B389" s="32"/>
      <c r="D389" s="151" t="s">
        <v>558</v>
      </c>
      <c r="F389" s="188" t="s">
        <v>559</v>
      </c>
      <c r="I389" s="189"/>
      <c r="L389" s="32"/>
      <c r="M389" s="190"/>
      <c r="T389" s="55"/>
      <c r="AT389" s="17" t="s">
        <v>558</v>
      </c>
      <c r="AU389" s="17" t="s">
        <v>87</v>
      </c>
    </row>
    <row r="390" spans="2:51" s="12" customFormat="1" ht="12">
      <c r="B390" s="150"/>
      <c r="D390" s="151" t="s">
        <v>176</v>
      </c>
      <c r="E390" s="152" t="s">
        <v>1</v>
      </c>
      <c r="F390" s="153" t="s">
        <v>560</v>
      </c>
      <c r="H390" s="154">
        <v>0.018</v>
      </c>
      <c r="I390" s="155"/>
      <c r="L390" s="150"/>
      <c r="M390" s="156"/>
      <c r="T390" s="157"/>
      <c r="AT390" s="152" t="s">
        <v>176</v>
      </c>
      <c r="AU390" s="152" t="s">
        <v>87</v>
      </c>
      <c r="AV390" s="12" t="s">
        <v>87</v>
      </c>
      <c r="AW390" s="12" t="s">
        <v>31</v>
      </c>
      <c r="AX390" s="12" t="s">
        <v>22</v>
      </c>
      <c r="AY390" s="152" t="s">
        <v>167</v>
      </c>
    </row>
    <row r="391" spans="2:65" s="1" customFormat="1" ht="24">
      <c r="B391" s="136"/>
      <c r="C391" s="137" t="s">
        <v>561</v>
      </c>
      <c r="D391" s="137" t="s">
        <v>169</v>
      </c>
      <c r="E391" s="138" t="s">
        <v>562</v>
      </c>
      <c r="F391" s="139" t="s">
        <v>563</v>
      </c>
      <c r="G391" s="140" t="s">
        <v>185</v>
      </c>
      <c r="H391" s="141">
        <v>117.4</v>
      </c>
      <c r="I391" s="142"/>
      <c r="J391" s="143">
        <f>ROUND(I391*H391,1)</f>
        <v>0</v>
      </c>
      <c r="K391" s="139" t="s">
        <v>173</v>
      </c>
      <c r="L391" s="32"/>
      <c r="M391" s="144" t="s">
        <v>1</v>
      </c>
      <c r="N391" s="145" t="s">
        <v>44</v>
      </c>
      <c r="P391" s="146">
        <f>O391*H391</f>
        <v>0</v>
      </c>
      <c r="Q391" s="146">
        <v>0.0004</v>
      </c>
      <c r="R391" s="146">
        <f>Q391*H391</f>
        <v>0.04696</v>
      </c>
      <c r="S391" s="146">
        <v>0</v>
      </c>
      <c r="T391" s="147">
        <f>S391*H391</f>
        <v>0</v>
      </c>
      <c r="AR391" s="148" t="s">
        <v>302</v>
      </c>
      <c r="AT391" s="148" t="s">
        <v>169</v>
      </c>
      <c r="AU391" s="148" t="s">
        <v>87</v>
      </c>
      <c r="AY391" s="17" t="s">
        <v>167</v>
      </c>
      <c r="BE391" s="149">
        <f>IF(N391="základní",J391,0)</f>
        <v>0</v>
      </c>
      <c r="BF391" s="149">
        <f>IF(N391="snížená",J391,0)</f>
        <v>0</v>
      </c>
      <c r="BG391" s="149">
        <f>IF(N391="zákl. přenesená",J391,0)</f>
        <v>0</v>
      </c>
      <c r="BH391" s="149">
        <f>IF(N391="sníž. přenesená",J391,0)</f>
        <v>0</v>
      </c>
      <c r="BI391" s="149">
        <f>IF(N391="nulová",J391,0)</f>
        <v>0</v>
      </c>
      <c r="BJ391" s="17" t="s">
        <v>22</v>
      </c>
      <c r="BK391" s="149">
        <f>ROUND(I391*H391,1)</f>
        <v>0</v>
      </c>
      <c r="BL391" s="17" t="s">
        <v>302</v>
      </c>
      <c r="BM391" s="148" t="s">
        <v>564</v>
      </c>
    </row>
    <row r="392" spans="2:51" s="12" customFormat="1" ht="12">
      <c r="B392" s="150"/>
      <c r="D392" s="151" t="s">
        <v>176</v>
      </c>
      <c r="E392" s="152" t="s">
        <v>1</v>
      </c>
      <c r="F392" s="153" t="s">
        <v>565</v>
      </c>
      <c r="H392" s="154">
        <v>117.4</v>
      </c>
      <c r="I392" s="155"/>
      <c r="L392" s="150"/>
      <c r="M392" s="156"/>
      <c r="T392" s="157"/>
      <c r="AT392" s="152" t="s">
        <v>176</v>
      </c>
      <c r="AU392" s="152" t="s">
        <v>87</v>
      </c>
      <c r="AV392" s="12" t="s">
        <v>87</v>
      </c>
      <c r="AW392" s="12" t="s">
        <v>31</v>
      </c>
      <c r="AX392" s="12" t="s">
        <v>22</v>
      </c>
      <c r="AY392" s="152" t="s">
        <v>167</v>
      </c>
    </row>
    <row r="393" spans="2:65" s="1" customFormat="1" ht="36">
      <c r="B393" s="136"/>
      <c r="C393" s="178" t="s">
        <v>566</v>
      </c>
      <c r="D393" s="178" t="s">
        <v>554</v>
      </c>
      <c r="E393" s="179" t="s">
        <v>567</v>
      </c>
      <c r="F393" s="180" t="s">
        <v>568</v>
      </c>
      <c r="G393" s="181" t="s">
        <v>185</v>
      </c>
      <c r="H393" s="182">
        <v>135</v>
      </c>
      <c r="I393" s="183"/>
      <c r="J393" s="184">
        <f>ROUND(I393*H393,1)</f>
        <v>0</v>
      </c>
      <c r="K393" s="180" t="s">
        <v>173</v>
      </c>
      <c r="L393" s="185"/>
      <c r="M393" s="186" t="s">
        <v>1</v>
      </c>
      <c r="N393" s="187" t="s">
        <v>44</v>
      </c>
      <c r="P393" s="146">
        <f>O393*H393</f>
        <v>0</v>
      </c>
      <c r="Q393" s="146">
        <v>0.0045</v>
      </c>
      <c r="R393" s="146">
        <f>Q393*H393</f>
        <v>0.6074999999999999</v>
      </c>
      <c r="S393" s="146">
        <v>0</v>
      </c>
      <c r="T393" s="147">
        <f>S393*H393</f>
        <v>0</v>
      </c>
      <c r="AR393" s="148" t="s">
        <v>408</v>
      </c>
      <c r="AT393" s="148" t="s">
        <v>554</v>
      </c>
      <c r="AU393" s="148" t="s">
        <v>87</v>
      </c>
      <c r="AY393" s="17" t="s">
        <v>167</v>
      </c>
      <c r="BE393" s="149">
        <f>IF(N393="základní",J393,0)</f>
        <v>0</v>
      </c>
      <c r="BF393" s="149">
        <f>IF(N393="snížená",J393,0)</f>
        <v>0</v>
      </c>
      <c r="BG393" s="149">
        <f>IF(N393="zákl. přenesená",J393,0)</f>
        <v>0</v>
      </c>
      <c r="BH393" s="149">
        <f>IF(N393="sníž. přenesená",J393,0)</f>
        <v>0</v>
      </c>
      <c r="BI393" s="149">
        <f>IF(N393="nulová",J393,0)</f>
        <v>0</v>
      </c>
      <c r="BJ393" s="17" t="s">
        <v>22</v>
      </c>
      <c r="BK393" s="149">
        <f>ROUND(I393*H393,1)</f>
        <v>0</v>
      </c>
      <c r="BL393" s="17" t="s">
        <v>302</v>
      </c>
      <c r="BM393" s="148" t="s">
        <v>569</v>
      </c>
    </row>
    <row r="394" spans="2:51" s="12" customFormat="1" ht="12">
      <c r="B394" s="150"/>
      <c r="D394" s="151" t="s">
        <v>176</v>
      </c>
      <c r="E394" s="152" t="s">
        <v>1</v>
      </c>
      <c r="F394" s="153" t="s">
        <v>570</v>
      </c>
      <c r="H394" s="154">
        <v>135</v>
      </c>
      <c r="I394" s="155"/>
      <c r="L394" s="150"/>
      <c r="M394" s="156"/>
      <c r="T394" s="157"/>
      <c r="AT394" s="152" t="s">
        <v>176</v>
      </c>
      <c r="AU394" s="152" t="s">
        <v>87</v>
      </c>
      <c r="AV394" s="12" t="s">
        <v>87</v>
      </c>
      <c r="AW394" s="12" t="s">
        <v>31</v>
      </c>
      <c r="AX394" s="12" t="s">
        <v>22</v>
      </c>
      <c r="AY394" s="152" t="s">
        <v>167</v>
      </c>
    </row>
    <row r="395" spans="2:65" s="1" customFormat="1" ht="33" customHeight="1">
      <c r="B395" s="136"/>
      <c r="C395" s="137" t="s">
        <v>571</v>
      </c>
      <c r="D395" s="137" t="s">
        <v>169</v>
      </c>
      <c r="E395" s="138" t="s">
        <v>572</v>
      </c>
      <c r="F395" s="139" t="s">
        <v>573</v>
      </c>
      <c r="G395" s="140" t="s">
        <v>185</v>
      </c>
      <c r="H395" s="141">
        <v>2.5</v>
      </c>
      <c r="I395" s="142"/>
      <c r="J395" s="143">
        <f>ROUND(I395*H395,1)</f>
        <v>0</v>
      </c>
      <c r="K395" s="139" t="s">
        <v>173</v>
      </c>
      <c r="L395" s="32"/>
      <c r="M395" s="144" t="s">
        <v>1</v>
      </c>
      <c r="N395" s="145" t="s">
        <v>44</v>
      </c>
      <c r="P395" s="146">
        <f>O395*H395</f>
        <v>0</v>
      </c>
      <c r="Q395" s="146">
        <v>0.0045</v>
      </c>
      <c r="R395" s="146">
        <f>Q395*H395</f>
        <v>0.01125</v>
      </c>
      <c r="S395" s="146">
        <v>0</v>
      </c>
      <c r="T395" s="147">
        <f>S395*H395</f>
        <v>0</v>
      </c>
      <c r="AR395" s="148" t="s">
        <v>302</v>
      </c>
      <c r="AT395" s="148" t="s">
        <v>169</v>
      </c>
      <c r="AU395" s="148" t="s">
        <v>87</v>
      </c>
      <c r="AY395" s="17" t="s">
        <v>167</v>
      </c>
      <c r="BE395" s="149">
        <f>IF(N395="základní",J395,0)</f>
        <v>0</v>
      </c>
      <c r="BF395" s="149">
        <f>IF(N395="snížená",J395,0)</f>
        <v>0</v>
      </c>
      <c r="BG395" s="149">
        <f>IF(N395="zákl. přenesená",J395,0)</f>
        <v>0</v>
      </c>
      <c r="BH395" s="149">
        <f>IF(N395="sníž. přenesená",J395,0)</f>
        <v>0</v>
      </c>
      <c r="BI395" s="149">
        <f>IF(N395="nulová",J395,0)</f>
        <v>0</v>
      </c>
      <c r="BJ395" s="17" t="s">
        <v>22</v>
      </c>
      <c r="BK395" s="149">
        <f>ROUND(I395*H395,1)</f>
        <v>0</v>
      </c>
      <c r="BL395" s="17" t="s">
        <v>302</v>
      </c>
      <c r="BM395" s="148" t="s">
        <v>574</v>
      </c>
    </row>
    <row r="396" spans="2:51" s="12" customFormat="1" ht="12">
      <c r="B396" s="150"/>
      <c r="D396" s="151" t="s">
        <v>176</v>
      </c>
      <c r="E396" s="152" t="s">
        <v>1</v>
      </c>
      <c r="F396" s="153" t="s">
        <v>575</v>
      </c>
      <c r="H396" s="154">
        <v>0.9</v>
      </c>
      <c r="I396" s="155"/>
      <c r="L396" s="150"/>
      <c r="M396" s="156"/>
      <c r="T396" s="157"/>
      <c r="AT396" s="152" t="s">
        <v>176</v>
      </c>
      <c r="AU396" s="152" t="s">
        <v>87</v>
      </c>
      <c r="AV396" s="12" t="s">
        <v>87</v>
      </c>
      <c r="AW396" s="12" t="s">
        <v>31</v>
      </c>
      <c r="AX396" s="12" t="s">
        <v>79</v>
      </c>
      <c r="AY396" s="152" t="s">
        <v>167</v>
      </c>
    </row>
    <row r="397" spans="2:51" s="12" customFormat="1" ht="12">
      <c r="B397" s="150"/>
      <c r="D397" s="151" t="s">
        <v>176</v>
      </c>
      <c r="E397" s="152" t="s">
        <v>1</v>
      </c>
      <c r="F397" s="153" t="s">
        <v>576</v>
      </c>
      <c r="H397" s="154">
        <v>1.6</v>
      </c>
      <c r="I397" s="155"/>
      <c r="L397" s="150"/>
      <c r="M397" s="156"/>
      <c r="T397" s="157"/>
      <c r="AT397" s="152" t="s">
        <v>176</v>
      </c>
      <c r="AU397" s="152" t="s">
        <v>87</v>
      </c>
      <c r="AV397" s="12" t="s">
        <v>87</v>
      </c>
      <c r="AW397" s="12" t="s">
        <v>31</v>
      </c>
      <c r="AX397" s="12" t="s">
        <v>79</v>
      </c>
      <c r="AY397" s="152" t="s">
        <v>167</v>
      </c>
    </row>
    <row r="398" spans="2:51" s="13" customFormat="1" ht="12">
      <c r="B398" s="158"/>
      <c r="D398" s="151" t="s">
        <v>176</v>
      </c>
      <c r="E398" s="159" t="s">
        <v>1</v>
      </c>
      <c r="F398" s="160" t="s">
        <v>189</v>
      </c>
      <c r="H398" s="161">
        <v>2.5</v>
      </c>
      <c r="I398" s="162"/>
      <c r="L398" s="158"/>
      <c r="M398" s="163"/>
      <c r="T398" s="164"/>
      <c r="AT398" s="159" t="s">
        <v>176</v>
      </c>
      <c r="AU398" s="159" t="s">
        <v>87</v>
      </c>
      <c r="AV398" s="13" t="s">
        <v>174</v>
      </c>
      <c r="AW398" s="13" t="s">
        <v>31</v>
      </c>
      <c r="AX398" s="13" t="s">
        <v>22</v>
      </c>
      <c r="AY398" s="159" t="s">
        <v>167</v>
      </c>
    </row>
    <row r="399" spans="2:65" s="1" customFormat="1" ht="24">
      <c r="B399" s="136"/>
      <c r="C399" s="137" t="s">
        <v>577</v>
      </c>
      <c r="D399" s="137" t="s">
        <v>169</v>
      </c>
      <c r="E399" s="138" t="s">
        <v>578</v>
      </c>
      <c r="F399" s="139" t="s">
        <v>579</v>
      </c>
      <c r="G399" s="140" t="s">
        <v>185</v>
      </c>
      <c r="H399" s="141">
        <v>15.8</v>
      </c>
      <c r="I399" s="142"/>
      <c r="J399" s="143">
        <f>ROUND(I399*H399,1)</f>
        <v>0</v>
      </c>
      <c r="K399" s="139" t="s">
        <v>173</v>
      </c>
      <c r="L399" s="32"/>
      <c r="M399" s="144" t="s">
        <v>1</v>
      </c>
      <c r="N399" s="145" t="s">
        <v>44</v>
      </c>
      <c r="P399" s="146">
        <f>O399*H399</f>
        <v>0</v>
      </c>
      <c r="Q399" s="146">
        <v>0.0045</v>
      </c>
      <c r="R399" s="146">
        <f>Q399*H399</f>
        <v>0.0711</v>
      </c>
      <c r="S399" s="146">
        <v>0</v>
      </c>
      <c r="T399" s="147">
        <f>S399*H399</f>
        <v>0</v>
      </c>
      <c r="AR399" s="148" t="s">
        <v>302</v>
      </c>
      <c r="AT399" s="148" t="s">
        <v>169</v>
      </c>
      <c r="AU399" s="148" t="s">
        <v>87</v>
      </c>
      <c r="AY399" s="17" t="s">
        <v>167</v>
      </c>
      <c r="BE399" s="149">
        <f>IF(N399="základní",J399,0)</f>
        <v>0</v>
      </c>
      <c r="BF399" s="149">
        <f>IF(N399="snížená",J399,0)</f>
        <v>0</v>
      </c>
      <c r="BG399" s="149">
        <f>IF(N399="zákl. přenesená",J399,0)</f>
        <v>0</v>
      </c>
      <c r="BH399" s="149">
        <f>IF(N399="sníž. přenesená",J399,0)</f>
        <v>0</v>
      </c>
      <c r="BI399" s="149">
        <f>IF(N399="nulová",J399,0)</f>
        <v>0</v>
      </c>
      <c r="BJ399" s="17" t="s">
        <v>22</v>
      </c>
      <c r="BK399" s="149">
        <f>ROUND(I399*H399,1)</f>
        <v>0</v>
      </c>
      <c r="BL399" s="17" t="s">
        <v>302</v>
      </c>
      <c r="BM399" s="148" t="s">
        <v>580</v>
      </c>
    </row>
    <row r="400" spans="2:51" s="12" customFormat="1" ht="12">
      <c r="B400" s="150"/>
      <c r="D400" s="151" t="s">
        <v>176</v>
      </c>
      <c r="E400" s="152" t="s">
        <v>1</v>
      </c>
      <c r="F400" s="153" t="s">
        <v>581</v>
      </c>
      <c r="H400" s="154">
        <v>5.8</v>
      </c>
      <c r="I400" s="155"/>
      <c r="L400" s="150"/>
      <c r="M400" s="156"/>
      <c r="T400" s="157"/>
      <c r="AT400" s="152" t="s">
        <v>176</v>
      </c>
      <c r="AU400" s="152" t="s">
        <v>87</v>
      </c>
      <c r="AV400" s="12" t="s">
        <v>87</v>
      </c>
      <c r="AW400" s="12" t="s">
        <v>31</v>
      </c>
      <c r="AX400" s="12" t="s">
        <v>79</v>
      </c>
      <c r="AY400" s="152" t="s">
        <v>167</v>
      </c>
    </row>
    <row r="401" spans="2:51" s="12" customFormat="1" ht="12">
      <c r="B401" s="150"/>
      <c r="D401" s="151" t="s">
        <v>176</v>
      </c>
      <c r="E401" s="152" t="s">
        <v>1</v>
      </c>
      <c r="F401" s="153" t="s">
        <v>582</v>
      </c>
      <c r="H401" s="154">
        <v>10</v>
      </c>
      <c r="I401" s="155"/>
      <c r="L401" s="150"/>
      <c r="M401" s="156"/>
      <c r="T401" s="157"/>
      <c r="AT401" s="152" t="s">
        <v>176</v>
      </c>
      <c r="AU401" s="152" t="s">
        <v>87</v>
      </c>
      <c r="AV401" s="12" t="s">
        <v>87</v>
      </c>
      <c r="AW401" s="12" t="s">
        <v>31</v>
      </c>
      <c r="AX401" s="12" t="s">
        <v>79</v>
      </c>
      <c r="AY401" s="152" t="s">
        <v>167</v>
      </c>
    </row>
    <row r="402" spans="2:51" s="13" customFormat="1" ht="12">
      <c r="B402" s="158"/>
      <c r="D402" s="151" t="s">
        <v>176</v>
      </c>
      <c r="E402" s="159" t="s">
        <v>1</v>
      </c>
      <c r="F402" s="160" t="s">
        <v>189</v>
      </c>
      <c r="H402" s="161">
        <v>15.8</v>
      </c>
      <c r="I402" s="162"/>
      <c r="L402" s="158"/>
      <c r="M402" s="163"/>
      <c r="T402" s="164"/>
      <c r="AT402" s="159" t="s">
        <v>176</v>
      </c>
      <c r="AU402" s="159" t="s">
        <v>87</v>
      </c>
      <c r="AV402" s="13" t="s">
        <v>174</v>
      </c>
      <c r="AW402" s="13" t="s">
        <v>31</v>
      </c>
      <c r="AX402" s="13" t="s">
        <v>22</v>
      </c>
      <c r="AY402" s="159" t="s">
        <v>167</v>
      </c>
    </row>
    <row r="403" spans="2:65" s="1" customFormat="1" ht="24">
      <c r="B403" s="136"/>
      <c r="C403" s="137" t="s">
        <v>583</v>
      </c>
      <c r="D403" s="137" t="s">
        <v>169</v>
      </c>
      <c r="E403" s="138" t="s">
        <v>584</v>
      </c>
      <c r="F403" s="139" t="s">
        <v>585</v>
      </c>
      <c r="G403" s="140" t="s">
        <v>201</v>
      </c>
      <c r="H403" s="141">
        <v>29.4</v>
      </c>
      <c r="I403" s="142"/>
      <c r="J403" s="143">
        <f>ROUND(I403*H403,1)</f>
        <v>0</v>
      </c>
      <c r="K403" s="139" t="s">
        <v>173</v>
      </c>
      <c r="L403" s="32"/>
      <c r="M403" s="144" t="s">
        <v>1</v>
      </c>
      <c r="N403" s="145" t="s">
        <v>44</v>
      </c>
      <c r="P403" s="146">
        <f>O403*H403</f>
        <v>0</v>
      </c>
      <c r="Q403" s="146">
        <v>0</v>
      </c>
      <c r="R403" s="146">
        <f>Q403*H403</f>
        <v>0</v>
      </c>
      <c r="S403" s="146">
        <v>0</v>
      </c>
      <c r="T403" s="147">
        <f>S403*H403</f>
        <v>0</v>
      </c>
      <c r="AR403" s="148" t="s">
        <v>302</v>
      </c>
      <c r="AT403" s="148" t="s">
        <v>169</v>
      </c>
      <c r="AU403" s="148" t="s">
        <v>87</v>
      </c>
      <c r="AY403" s="17" t="s">
        <v>167</v>
      </c>
      <c r="BE403" s="149">
        <f>IF(N403="základní",J403,0)</f>
        <v>0</v>
      </c>
      <c r="BF403" s="149">
        <f>IF(N403="snížená",J403,0)</f>
        <v>0</v>
      </c>
      <c r="BG403" s="149">
        <f>IF(N403="zákl. přenesená",J403,0)</f>
        <v>0</v>
      </c>
      <c r="BH403" s="149">
        <f>IF(N403="sníž. přenesená",J403,0)</f>
        <v>0</v>
      </c>
      <c r="BI403" s="149">
        <f>IF(N403="nulová",J403,0)</f>
        <v>0</v>
      </c>
      <c r="BJ403" s="17" t="s">
        <v>22</v>
      </c>
      <c r="BK403" s="149">
        <f>ROUND(I403*H403,1)</f>
        <v>0</v>
      </c>
      <c r="BL403" s="17" t="s">
        <v>302</v>
      </c>
      <c r="BM403" s="148" t="s">
        <v>586</v>
      </c>
    </row>
    <row r="404" spans="2:51" s="12" customFormat="1" ht="12">
      <c r="B404" s="150"/>
      <c r="D404" s="151" t="s">
        <v>176</v>
      </c>
      <c r="E404" s="152" t="s">
        <v>1</v>
      </c>
      <c r="F404" s="153" t="s">
        <v>587</v>
      </c>
      <c r="H404" s="154">
        <v>7.8</v>
      </c>
      <c r="I404" s="155"/>
      <c r="L404" s="150"/>
      <c r="M404" s="156"/>
      <c r="T404" s="157"/>
      <c r="AT404" s="152" t="s">
        <v>176</v>
      </c>
      <c r="AU404" s="152" t="s">
        <v>87</v>
      </c>
      <c r="AV404" s="12" t="s">
        <v>87</v>
      </c>
      <c r="AW404" s="12" t="s">
        <v>31</v>
      </c>
      <c r="AX404" s="12" t="s">
        <v>79</v>
      </c>
      <c r="AY404" s="152" t="s">
        <v>167</v>
      </c>
    </row>
    <row r="405" spans="2:51" s="12" customFormat="1" ht="12">
      <c r="B405" s="150"/>
      <c r="D405" s="151" t="s">
        <v>176</v>
      </c>
      <c r="E405" s="152" t="s">
        <v>1</v>
      </c>
      <c r="F405" s="153" t="s">
        <v>588</v>
      </c>
      <c r="H405" s="154">
        <v>21.6</v>
      </c>
      <c r="I405" s="155"/>
      <c r="L405" s="150"/>
      <c r="M405" s="156"/>
      <c r="T405" s="157"/>
      <c r="AT405" s="152" t="s">
        <v>176</v>
      </c>
      <c r="AU405" s="152" t="s">
        <v>87</v>
      </c>
      <c r="AV405" s="12" t="s">
        <v>87</v>
      </c>
      <c r="AW405" s="12" t="s">
        <v>31</v>
      </c>
      <c r="AX405" s="12" t="s">
        <v>79</v>
      </c>
      <c r="AY405" s="152" t="s">
        <v>167</v>
      </c>
    </row>
    <row r="406" spans="2:51" s="13" customFormat="1" ht="12">
      <c r="B406" s="158"/>
      <c r="D406" s="151" t="s">
        <v>176</v>
      </c>
      <c r="E406" s="159" t="s">
        <v>1</v>
      </c>
      <c r="F406" s="160" t="s">
        <v>189</v>
      </c>
      <c r="H406" s="161">
        <v>29.4</v>
      </c>
      <c r="I406" s="162"/>
      <c r="L406" s="158"/>
      <c r="M406" s="163"/>
      <c r="T406" s="164"/>
      <c r="AT406" s="159" t="s">
        <v>176</v>
      </c>
      <c r="AU406" s="159" t="s">
        <v>87</v>
      </c>
      <c r="AV406" s="13" t="s">
        <v>174</v>
      </c>
      <c r="AW406" s="13" t="s">
        <v>31</v>
      </c>
      <c r="AX406" s="13" t="s">
        <v>22</v>
      </c>
      <c r="AY406" s="159" t="s">
        <v>167</v>
      </c>
    </row>
    <row r="407" spans="2:65" s="1" customFormat="1" ht="16.5" customHeight="1">
      <c r="B407" s="136"/>
      <c r="C407" s="178" t="s">
        <v>589</v>
      </c>
      <c r="D407" s="178" t="s">
        <v>554</v>
      </c>
      <c r="E407" s="179" t="s">
        <v>590</v>
      </c>
      <c r="F407" s="180" t="s">
        <v>591</v>
      </c>
      <c r="G407" s="181" t="s">
        <v>220</v>
      </c>
      <c r="H407" s="182">
        <v>31</v>
      </c>
      <c r="I407" s="183"/>
      <c r="J407" s="184">
        <f>ROUND(I407*H407,1)</f>
        <v>0</v>
      </c>
      <c r="K407" s="180" t="s">
        <v>173</v>
      </c>
      <c r="L407" s="185"/>
      <c r="M407" s="186" t="s">
        <v>1</v>
      </c>
      <c r="N407" s="187" t="s">
        <v>44</v>
      </c>
      <c r="P407" s="146">
        <f>O407*H407</f>
        <v>0</v>
      </c>
      <c r="Q407" s="146">
        <v>8E-05</v>
      </c>
      <c r="R407" s="146">
        <f>Q407*H407</f>
        <v>0.00248</v>
      </c>
      <c r="S407" s="146">
        <v>0</v>
      </c>
      <c r="T407" s="147">
        <f>S407*H407</f>
        <v>0</v>
      </c>
      <c r="AR407" s="148" t="s">
        <v>408</v>
      </c>
      <c r="AT407" s="148" t="s">
        <v>554</v>
      </c>
      <c r="AU407" s="148" t="s">
        <v>87</v>
      </c>
      <c r="AY407" s="17" t="s">
        <v>167</v>
      </c>
      <c r="BE407" s="149">
        <f>IF(N407="základní",J407,0)</f>
        <v>0</v>
      </c>
      <c r="BF407" s="149">
        <f>IF(N407="snížená",J407,0)</f>
        <v>0</v>
      </c>
      <c r="BG407" s="149">
        <f>IF(N407="zákl. přenesená",J407,0)</f>
        <v>0</v>
      </c>
      <c r="BH407" s="149">
        <f>IF(N407="sníž. přenesená",J407,0)</f>
        <v>0</v>
      </c>
      <c r="BI407" s="149">
        <f>IF(N407="nulová",J407,0)</f>
        <v>0</v>
      </c>
      <c r="BJ407" s="17" t="s">
        <v>22</v>
      </c>
      <c r="BK407" s="149">
        <f>ROUND(I407*H407,1)</f>
        <v>0</v>
      </c>
      <c r="BL407" s="17" t="s">
        <v>302</v>
      </c>
      <c r="BM407" s="148" t="s">
        <v>592</v>
      </c>
    </row>
    <row r="408" spans="2:51" s="12" customFormat="1" ht="12">
      <c r="B408" s="150"/>
      <c r="D408" s="151" t="s">
        <v>176</v>
      </c>
      <c r="E408" s="152" t="s">
        <v>1</v>
      </c>
      <c r="F408" s="153" t="s">
        <v>593</v>
      </c>
      <c r="H408" s="154">
        <v>31</v>
      </c>
      <c r="I408" s="155"/>
      <c r="L408" s="150"/>
      <c r="M408" s="156"/>
      <c r="T408" s="157"/>
      <c r="AT408" s="152" t="s">
        <v>176</v>
      </c>
      <c r="AU408" s="152" t="s">
        <v>87</v>
      </c>
      <c r="AV408" s="12" t="s">
        <v>87</v>
      </c>
      <c r="AW408" s="12" t="s">
        <v>31</v>
      </c>
      <c r="AX408" s="12" t="s">
        <v>22</v>
      </c>
      <c r="AY408" s="152" t="s">
        <v>167</v>
      </c>
    </row>
    <row r="409" spans="2:65" s="1" customFormat="1" ht="24">
      <c r="B409" s="136"/>
      <c r="C409" s="137" t="s">
        <v>594</v>
      </c>
      <c r="D409" s="137" t="s">
        <v>169</v>
      </c>
      <c r="E409" s="138" t="s">
        <v>595</v>
      </c>
      <c r="F409" s="139" t="s">
        <v>596</v>
      </c>
      <c r="G409" s="140" t="s">
        <v>597</v>
      </c>
      <c r="H409" s="191"/>
      <c r="I409" s="142"/>
      <c r="J409" s="143">
        <f>ROUND(I409*H409,1)</f>
        <v>0</v>
      </c>
      <c r="K409" s="139" t="s">
        <v>173</v>
      </c>
      <c r="L409" s="32"/>
      <c r="M409" s="144" t="s">
        <v>1</v>
      </c>
      <c r="N409" s="145" t="s">
        <v>44</v>
      </c>
      <c r="P409" s="146">
        <f>O409*H409</f>
        <v>0</v>
      </c>
      <c r="Q409" s="146">
        <v>0</v>
      </c>
      <c r="R409" s="146">
        <f>Q409*H409</f>
        <v>0</v>
      </c>
      <c r="S409" s="146">
        <v>0</v>
      </c>
      <c r="T409" s="147">
        <f>S409*H409</f>
        <v>0</v>
      </c>
      <c r="AR409" s="148" t="s">
        <v>302</v>
      </c>
      <c r="AT409" s="148" t="s">
        <v>169</v>
      </c>
      <c r="AU409" s="148" t="s">
        <v>87</v>
      </c>
      <c r="AY409" s="17" t="s">
        <v>167</v>
      </c>
      <c r="BE409" s="149">
        <f>IF(N409="základní",J409,0)</f>
        <v>0</v>
      </c>
      <c r="BF409" s="149">
        <f>IF(N409="snížená",J409,0)</f>
        <v>0</v>
      </c>
      <c r="BG409" s="149">
        <f>IF(N409="zákl. přenesená",J409,0)</f>
        <v>0</v>
      </c>
      <c r="BH409" s="149">
        <f>IF(N409="sníž. přenesená",J409,0)</f>
        <v>0</v>
      </c>
      <c r="BI409" s="149">
        <f>IF(N409="nulová",J409,0)</f>
        <v>0</v>
      </c>
      <c r="BJ409" s="17" t="s">
        <v>22</v>
      </c>
      <c r="BK409" s="149">
        <f>ROUND(I409*H409,1)</f>
        <v>0</v>
      </c>
      <c r="BL409" s="17" t="s">
        <v>302</v>
      </c>
      <c r="BM409" s="148" t="s">
        <v>598</v>
      </c>
    </row>
    <row r="410" spans="2:63" s="11" customFormat="1" ht="22.9" customHeight="1">
      <c r="B410" s="124"/>
      <c r="D410" s="125" t="s">
        <v>78</v>
      </c>
      <c r="E410" s="134" t="s">
        <v>599</v>
      </c>
      <c r="F410" s="134" t="s">
        <v>600</v>
      </c>
      <c r="I410" s="127"/>
      <c r="J410" s="135">
        <f>BK410</f>
        <v>0</v>
      </c>
      <c r="L410" s="124"/>
      <c r="M410" s="129"/>
      <c r="P410" s="130">
        <f>SUM(P411:P423)</f>
        <v>0</v>
      </c>
      <c r="R410" s="130">
        <f>SUM(R411:R423)</f>
        <v>2.5976236</v>
      </c>
      <c r="T410" s="131">
        <f>SUM(T411:T423)</f>
        <v>0</v>
      </c>
      <c r="AR410" s="125" t="s">
        <v>87</v>
      </c>
      <c r="AT410" s="132" t="s">
        <v>78</v>
      </c>
      <c r="AU410" s="132" t="s">
        <v>22</v>
      </c>
      <c r="AY410" s="125" t="s">
        <v>167</v>
      </c>
      <c r="BK410" s="133">
        <f>SUM(BK411:BK423)</f>
        <v>0</v>
      </c>
    </row>
    <row r="411" spans="2:65" s="1" customFormat="1" ht="24">
      <c r="B411" s="136"/>
      <c r="C411" s="137" t="s">
        <v>601</v>
      </c>
      <c r="D411" s="137" t="s">
        <v>169</v>
      </c>
      <c r="E411" s="138" t="s">
        <v>602</v>
      </c>
      <c r="F411" s="139" t="s">
        <v>1769</v>
      </c>
      <c r="G411" s="140" t="s">
        <v>185</v>
      </c>
      <c r="H411" s="204">
        <v>85.03</v>
      </c>
      <c r="I411" s="142"/>
      <c r="J411" s="143">
        <f>ROUND(I411*H411,1)</f>
        <v>0</v>
      </c>
      <c r="K411" s="139" t="s">
        <v>173</v>
      </c>
      <c r="L411" s="32"/>
      <c r="M411" s="144" t="s">
        <v>1</v>
      </c>
      <c r="N411" s="145" t="s">
        <v>44</v>
      </c>
      <c r="P411" s="146">
        <f>O411*H411</f>
        <v>0</v>
      </c>
      <c r="Q411" s="146">
        <v>0.02012</v>
      </c>
      <c r="R411" s="146">
        <f>Q411*H411</f>
        <v>1.7108036</v>
      </c>
      <c r="S411" s="146">
        <v>0</v>
      </c>
      <c r="T411" s="147">
        <f>S411*H411</f>
        <v>0</v>
      </c>
      <c r="AR411" s="148" t="s">
        <v>302</v>
      </c>
      <c r="AT411" s="148" t="s">
        <v>169</v>
      </c>
      <c r="AU411" s="148" t="s">
        <v>87</v>
      </c>
      <c r="AY411" s="17" t="s">
        <v>167</v>
      </c>
      <c r="BE411" s="149">
        <f>IF(N411="základní",J411,0)</f>
        <v>0</v>
      </c>
      <c r="BF411" s="149">
        <f>IF(N411="snížená",J411,0)</f>
        <v>0</v>
      </c>
      <c r="BG411" s="149">
        <f>IF(N411="zákl. přenesená",J411,0)</f>
        <v>0</v>
      </c>
      <c r="BH411" s="149">
        <f>IF(N411="sníž. přenesená",J411,0)</f>
        <v>0</v>
      </c>
      <c r="BI411" s="149">
        <f>IF(N411="nulová",J411,0)</f>
        <v>0</v>
      </c>
      <c r="BJ411" s="17" t="s">
        <v>22</v>
      </c>
      <c r="BK411" s="149">
        <f>ROUND(I411*H411,1)</f>
        <v>0</v>
      </c>
      <c r="BL411" s="17" t="s">
        <v>302</v>
      </c>
      <c r="BM411" s="148" t="s">
        <v>603</v>
      </c>
    </row>
    <row r="412" spans="2:51" s="12" customFormat="1" ht="12">
      <c r="B412" s="150"/>
      <c r="D412" s="151" t="s">
        <v>176</v>
      </c>
      <c r="E412" s="152" t="s">
        <v>1</v>
      </c>
      <c r="F412" s="205" t="s">
        <v>1768</v>
      </c>
      <c r="G412" s="206"/>
      <c r="H412" s="207">
        <v>1.848</v>
      </c>
      <c r="I412" s="155"/>
      <c r="L412" s="150"/>
      <c r="M412" s="156"/>
      <c r="T412" s="157"/>
      <c r="AT412" s="152" t="s">
        <v>176</v>
      </c>
      <c r="AU412" s="152" t="s">
        <v>87</v>
      </c>
      <c r="AV412" s="12" t="s">
        <v>87</v>
      </c>
      <c r="AW412" s="12" t="s">
        <v>31</v>
      </c>
      <c r="AX412" s="12" t="s">
        <v>79</v>
      </c>
      <c r="AY412" s="152" t="s">
        <v>167</v>
      </c>
    </row>
    <row r="413" spans="2:51" s="12" customFormat="1" ht="12">
      <c r="B413" s="150"/>
      <c r="D413" s="151" t="s">
        <v>176</v>
      </c>
      <c r="E413" s="152" t="s">
        <v>1</v>
      </c>
      <c r="F413" s="205" t="s">
        <v>1770</v>
      </c>
      <c r="G413" s="206"/>
      <c r="H413" s="207">
        <v>6.447</v>
      </c>
      <c r="I413" s="155"/>
      <c r="L413" s="150"/>
      <c r="M413" s="156"/>
      <c r="T413" s="157"/>
      <c r="AT413" s="152" t="s">
        <v>176</v>
      </c>
      <c r="AU413" s="152" t="s">
        <v>87</v>
      </c>
      <c r="AV413" s="12" t="s">
        <v>87</v>
      </c>
      <c r="AW413" s="12" t="s">
        <v>31</v>
      </c>
      <c r="AX413" s="12" t="s">
        <v>79</v>
      </c>
      <c r="AY413" s="152" t="s">
        <v>167</v>
      </c>
    </row>
    <row r="414" spans="2:51" s="12" customFormat="1" ht="12">
      <c r="B414" s="150"/>
      <c r="D414" s="151" t="s">
        <v>176</v>
      </c>
      <c r="E414" s="152" t="s">
        <v>1</v>
      </c>
      <c r="F414" s="205" t="s">
        <v>1771</v>
      </c>
      <c r="G414" s="206"/>
      <c r="H414" s="207">
        <v>1.932</v>
      </c>
      <c r="I414" s="155"/>
      <c r="L414" s="150"/>
      <c r="M414" s="156"/>
      <c r="T414" s="157"/>
      <c r="AT414" s="152" t="s">
        <v>176</v>
      </c>
      <c r="AU414" s="152" t="s">
        <v>87</v>
      </c>
      <c r="AV414" s="12" t="s">
        <v>87</v>
      </c>
      <c r="AW414" s="12" t="s">
        <v>31</v>
      </c>
      <c r="AX414" s="12" t="s">
        <v>79</v>
      </c>
      <c r="AY414" s="152" t="s">
        <v>167</v>
      </c>
    </row>
    <row r="415" spans="2:51" s="12" customFormat="1" ht="12">
      <c r="B415" s="150"/>
      <c r="D415" s="151" t="s">
        <v>176</v>
      </c>
      <c r="E415" s="152" t="s">
        <v>1</v>
      </c>
      <c r="F415" s="205" t="s">
        <v>1772</v>
      </c>
      <c r="G415" s="206"/>
      <c r="H415" s="207">
        <v>4.515</v>
      </c>
      <c r="I415" s="155"/>
      <c r="L415" s="150"/>
      <c r="M415" s="156"/>
      <c r="T415" s="157"/>
      <c r="AT415" s="152" t="s">
        <v>176</v>
      </c>
      <c r="AU415" s="152" t="s">
        <v>87</v>
      </c>
      <c r="AV415" s="12" t="s">
        <v>87</v>
      </c>
      <c r="AW415" s="12" t="s">
        <v>31</v>
      </c>
      <c r="AX415" s="12" t="s">
        <v>79</v>
      </c>
      <c r="AY415" s="152" t="s">
        <v>167</v>
      </c>
    </row>
    <row r="416" spans="2:51" s="12" customFormat="1" ht="12">
      <c r="B416" s="150"/>
      <c r="D416" s="151" t="s">
        <v>176</v>
      </c>
      <c r="E416" s="152" t="s">
        <v>1</v>
      </c>
      <c r="F416" s="205" t="s">
        <v>1774</v>
      </c>
      <c r="G416" s="206"/>
      <c r="H416" s="207">
        <v>4.872</v>
      </c>
      <c r="I416" s="155"/>
      <c r="L416" s="150"/>
      <c r="M416" s="156"/>
      <c r="T416" s="157"/>
      <c r="AT416" s="152" t="s">
        <v>176</v>
      </c>
      <c r="AU416" s="152" t="s">
        <v>87</v>
      </c>
      <c r="AV416" s="12" t="s">
        <v>87</v>
      </c>
      <c r="AW416" s="12" t="s">
        <v>31</v>
      </c>
      <c r="AX416" s="12" t="s">
        <v>79</v>
      </c>
      <c r="AY416" s="152" t="s">
        <v>167</v>
      </c>
    </row>
    <row r="417" spans="2:51" s="12" customFormat="1" ht="12">
      <c r="B417" s="150"/>
      <c r="D417" s="151" t="s">
        <v>176</v>
      </c>
      <c r="E417" s="152" t="s">
        <v>1</v>
      </c>
      <c r="F417" s="205" t="s">
        <v>1773</v>
      </c>
      <c r="G417" s="206"/>
      <c r="H417" s="207">
        <v>5.187</v>
      </c>
      <c r="I417" s="155"/>
      <c r="L417" s="150"/>
      <c r="M417" s="156"/>
      <c r="T417" s="157"/>
      <c r="AT417" s="152" t="s">
        <v>176</v>
      </c>
      <c r="AU417" s="152" t="s">
        <v>87</v>
      </c>
      <c r="AV417" s="12" t="s">
        <v>87</v>
      </c>
      <c r="AW417" s="12" t="s">
        <v>31</v>
      </c>
      <c r="AX417" s="12" t="s">
        <v>79</v>
      </c>
      <c r="AY417" s="152" t="s">
        <v>167</v>
      </c>
    </row>
    <row r="418" spans="2:51" s="12" customFormat="1" ht="12">
      <c r="B418" s="150"/>
      <c r="D418" s="151" t="s">
        <v>176</v>
      </c>
      <c r="E418" s="152" t="s">
        <v>1</v>
      </c>
      <c r="F418" s="205" t="s">
        <v>1775</v>
      </c>
      <c r="G418" s="206"/>
      <c r="H418" s="207">
        <v>18.858</v>
      </c>
      <c r="I418" s="155"/>
      <c r="L418" s="150"/>
      <c r="M418" s="156"/>
      <c r="T418" s="157"/>
      <c r="AT418" s="152" t="s">
        <v>176</v>
      </c>
      <c r="AU418" s="152" t="s">
        <v>87</v>
      </c>
      <c r="AV418" s="12" t="s">
        <v>87</v>
      </c>
      <c r="AW418" s="12" t="s">
        <v>31</v>
      </c>
      <c r="AX418" s="12" t="s">
        <v>79</v>
      </c>
      <c r="AY418" s="152" t="s">
        <v>167</v>
      </c>
    </row>
    <row r="419" spans="2:51" s="12" customFormat="1" ht="12">
      <c r="B419" s="150"/>
      <c r="D419" s="151" t="s">
        <v>176</v>
      </c>
      <c r="E419" s="152" t="s">
        <v>1</v>
      </c>
      <c r="F419" s="205" t="s">
        <v>1776</v>
      </c>
      <c r="G419" s="206"/>
      <c r="H419" s="207">
        <v>20.328</v>
      </c>
      <c r="I419" s="155"/>
      <c r="L419" s="150"/>
      <c r="M419" s="156"/>
      <c r="T419" s="157"/>
      <c r="AT419" s="152" t="s">
        <v>176</v>
      </c>
      <c r="AU419" s="152" t="s">
        <v>87</v>
      </c>
      <c r="AV419" s="12" t="s">
        <v>87</v>
      </c>
      <c r="AW419" s="12" t="s">
        <v>31</v>
      </c>
      <c r="AX419" s="12" t="s">
        <v>79</v>
      </c>
      <c r="AY419" s="152" t="s">
        <v>167</v>
      </c>
    </row>
    <row r="420" spans="2:51" s="12" customFormat="1" ht="12">
      <c r="B420" s="150"/>
      <c r="D420" s="151" t="s">
        <v>176</v>
      </c>
      <c r="E420" s="152" t="s">
        <v>1</v>
      </c>
      <c r="F420" s="205" t="s">
        <v>1777</v>
      </c>
      <c r="G420" s="206"/>
      <c r="H420" s="207">
        <v>21.042</v>
      </c>
      <c r="I420" s="155"/>
      <c r="L420" s="150"/>
      <c r="M420" s="156"/>
      <c r="T420" s="157"/>
      <c r="AT420" s="152" t="s">
        <v>176</v>
      </c>
      <c r="AU420" s="152" t="s">
        <v>87</v>
      </c>
      <c r="AV420" s="12" t="s">
        <v>87</v>
      </c>
      <c r="AW420" s="12" t="s">
        <v>31</v>
      </c>
      <c r="AX420" s="12" t="s">
        <v>79</v>
      </c>
      <c r="AY420" s="152" t="s">
        <v>167</v>
      </c>
    </row>
    <row r="421" spans="2:51" s="13" customFormat="1" ht="12">
      <c r="B421" s="158"/>
      <c r="D421" s="151" t="s">
        <v>176</v>
      </c>
      <c r="E421" s="159" t="s">
        <v>1</v>
      </c>
      <c r="F421" s="208" t="s">
        <v>189</v>
      </c>
      <c r="G421" s="209"/>
      <c r="H421" s="210">
        <v>85.03</v>
      </c>
      <c r="I421" s="162"/>
      <c r="L421" s="158"/>
      <c r="M421" s="163"/>
      <c r="T421" s="164"/>
      <c r="AT421" s="159" t="s">
        <v>176</v>
      </c>
      <c r="AU421" s="159" t="s">
        <v>87</v>
      </c>
      <c r="AV421" s="13" t="s">
        <v>174</v>
      </c>
      <c r="AW421" s="13" t="s">
        <v>31</v>
      </c>
      <c r="AX421" s="13" t="s">
        <v>22</v>
      </c>
      <c r="AY421" s="159" t="s">
        <v>167</v>
      </c>
    </row>
    <row r="422" spans="2:65" s="1" customFormat="1" ht="24">
      <c r="B422" s="136"/>
      <c r="C422" s="137" t="s">
        <v>604</v>
      </c>
      <c r="D422" s="137" t="s">
        <v>169</v>
      </c>
      <c r="E422" s="138" t="s">
        <v>605</v>
      </c>
      <c r="F422" s="139" t="s">
        <v>1767</v>
      </c>
      <c r="G422" s="140" t="s">
        <v>201</v>
      </c>
      <c r="H422" s="141">
        <v>29</v>
      </c>
      <c r="I422" s="142"/>
      <c r="J422" s="143">
        <f>ROUND(I422*H422,1)</f>
        <v>0</v>
      </c>
      <c r="K422" s="139" t="s">
        <v>173</v>
      </c>
      <c r="L422" s="32"/>
      <c r="M422" s="144" t="s">
        <v>1</v>
      </c>
      <c r="N422" s="145" t="s">
        <v>44</v>
      </c>
      <c r="P422" s="146">
        <f>O422*H422</f>
        <v>0</v>
      </c>
      <c r="Q422" s="146">
        <v>0.03058</v>
      </c>
      <c r="R422" s="146">
        <f>Q422*H422</f>
        <v>0.8868199999999999</v>
      </c>
      <c r="S422" s="146">
        <v>0</v>
      </c>
      <c r="T422" s="147">
        <f>S422*H422</f>
        <v>0</v>
      </c>
      <c r="AR422" s="148" t="s">
        <v>302</v>
      </c>
      <c r="AT422" s="148" t="s">
        <v>169</v>
      </c>
      <c r="AU422" s="148" t="s">
        <v>87</v>
      </c>
      <c r="AY422" s="17" t="s">
        <v>167</v>
      </c>
      <c r="BE422" s="149">
        <f>IF(N422="základní",J422,0)</f>
        <v>0</v>
      </c>
      <c r="BF422" s="149">
        <f>IF(N422="snížená",J422,0)</f>
        <v>0</v>
      </c>
      <c r="BG422" s="149">
        <f>IF(N422="zákl. přenesená",J422,0)</f>
        <v>0</v>
      </c>
      <c r="BH422" s="149">
        <f>IF(N422="sníž. přenesená",J422,0)</f>
        <v>0</v>
      </c>
      <c r="BI422" s="149">
        <f>IF(N422="nulová",J422,0)</f>
        <v>0</v>
      </c>
      <c r="BJ422" s="17" t="s">
        <v>22</v>
      </c>
      <c r="BK422" s="149">
        <f>ROUND(I422*H422,1)</f>
        <v>0</v>
      </c>
      <c r="BL422" s="17" t="s">
        <v>302</v>
      </c>
      <c r="BM422" s="148" t="s">
        <v>606</v>
      </c>
    </row>
    <row r="423" spans="2:65" s="1" customFormat="1" ht="24">
      <c r="B423" s="136"/>
      <c r="C423" s="137" t="s">
        <v>607</v>
      </c>
      <c r="D423" s="137" t="s">
        <v>169</v>
      </c>
      <c r="E423" s="138" t="s">
        <v>608</v>
      </c>
      <c r="F423" s="139" t="s">
        <v>609</v>
      </c>
      <c r="G423" s="140" t="s">
        <v>597</v>
      </c>
      <c r="H423" s="191"/>
      <c r="I423" s="142"/>
      <c r="J423" s="143">
        <f>ROUND(I423*H423,1)</f>
        <v>0</v>
      </c>
      <c r="K423" s="139" t="s">
        <v>173</v>
      </c>
      <c r="L423" s="32"/>
      <c r="M423" s="144" t="s">
        <v>1</v>
      </c>
      <c r="N423" s="145" t="s">
        <v>44</v>
      </c>
      <c r="P423" s="146">
        <f>O423*H423</f>
        <v>0</v>
      </c>
      <c r="Q423" s="146">
        <v>0</v>
      </c>
      <c r="R423" s="146">
        <f>Q423*H423</f>
        <v>0</v>
      </c>
      <c r="S423" s="146">
        <v>0</v>
      </c>
      <c r="T423" s="147">
        <f>S423*H423</f>
        <v>0</v>
      </c>
      <c r="AR423" s="148" t="s">
        <v>302</v>
      </c>
      <c r="AT423" s="148" t="s">
        <v>169</v>
      </c>
      <c r="AU423" s="148" t="s">
        <v>87</v>
      </c>
      <c r="AY423" s="17" t="s">
        <v>167</v>
      </c>
      <c r="BE423" s="149">
        <f>IF(N423="základní",J423,0)</f>
        <v>0</v>
      </c>
      <c r="BF423" s="149">
        <f>IF(N423="snížená",J423,0)</f>
        <v>0</v>
      </c>
      <c r="BG423" s="149">
        <f>IF(N423="zákl. přenesená",J423,0)</f>
        <v>0</v>
      </c>
      <c r="BH423" s="149">
        <f>IF(N423="sníž. přenesená",J423,0)</f>
        <v>0</v>
      </c>
      <c r="BI423" s="149">
        <f>IF(N423="nulová",J423,0)</f>
        <v>0</v>
      </c>
      <c r="BJ423" s="17" t="s">
        <v>22</v>
      </c>
      <c r="BK423" s="149">
        <f>ROUND(I423*H423,1)</f>
        <v>0</v>
      </c>
      <c r="BL423" s="17" t="s">
        <v>302</v>
      </c>
      <c r="BM423" s="148" t="s">
        <v>610</v>
      </c>
    </row>
    <row r="424" spans="2:63" s="11" customFormat="1" ht="22.9" customHeight="1">
      <c r="B424" s="124"/>
      <c r="D424" s="125" t="s">
        <v>78</v>
      </c>
      <c r="E424" s="134" t="s">
        <v>611</v>
      </c>
      <c r="F424" s="134" t="s">
        <v>612</v>
      </c>
      <c r="I424" s="127"/>
      <c r="J424" s="135">
        <f>BK424</f>
        <v>0</v>
      </c>
      <c r="L424" s="124"/>
      <c r="M424" s="129"/>
      <c r="P424" s="130">
        <f>SUM(P425:P441)</f>
        <v>0</v>
      </c>
      <c r="R424" s="130">
        <f>SUM(R425:R441)</f>
        <v>0.5086</v>
      </c>
      <c r="T424" s="131">
        <f>SUM(T425:T441)</f>
        <v>0</v>
      </c>
      <c r="AR424" s="125" t="s">
        <v>87</v>
      </c>
      <c r="AT424" s="132" t="s">
        <v>78</v>
      </c>
      <c r="AU424" s="132" t="s">
        <v>22</v>
      </c>
      <c r="AY424" s="125" t="s">
        <v>167</v>
      </c>
      <c r="BK424" s="133">
        <f>SUM(BK425:BK441)</f>
        <v>0</v>
      </c>
    </row>
    <row r="425" spans="2:65" s="1" customFormat="1" ht="24">
      <c r="B425" s="136"/>
      <c r="C425" s="137" t="s">
        <v>613</v>
      </c>
      <c r="D425" s="137" t="s">
        <v>169</v>
      </c>
      <c r="E425" s="138" t="s">
        <v>614</v>
      </c>
      <c r="F425" s="139" t="s">
        <v>615</v>
      </c>
      <c r="G425" s="140" t="s">
        <v>201</v>
      </c>
      <c r="H425" s="141">
        <v>17</v>
      </c>
      <c r="I425" s="142"/>
      <c r="J425" s="143">
        <f>ROUND(I425*H425,1)</f>
        <v>0</v>
      </c>
      <c r="K425" s="139" t="s">
        <v>173</v>
      </c>
      <c r="L425" s="32"/>
      <c r="M425" s="144" t="s">
        <v>1</v>
      </c>
      <c r="N425" s="145" t="s">
        <v>44</v>
      </c>
      <c r="P425" s="146">
        <f>O425*H425</f>
        <v>0</v>
      </c>
      <c r="Q425" s="146">
        <v>0.00047</v>
      </c>
      <c r="R425" s="146">
        <f>Q425*H425</f>
        <v>0.00799</v>
      </c>
      <c r="S425" s="146">
        <v>0</v>
      </c>
      <c r="T425" s="147">
        <f>S425*H425</f>
        <v>0</v>
      </c>
      <c r="AR425" s="148" t="s">
        <v>302</v>
      </c>
      <c r="AT425" s="148" t="s">
        <v>169</v>
      </c>
      <c r="AU425" s="148" t="s">
        <v>87</v>
      </c>
      <c r="AY425" s="17" t="s">
        <v>167</v>
      </c>
      <c r="BE425" s="149">
        <f>IF(N425="základní",J425,0)</f>
        <v>0</v>
      </c>
      <c r="BF425" s="149">
        <f>IF(N425="snížená",J425,0)</f>
        <v>0</v>
      </c>
      <c r="BG425" s="149">
        <f>IF(N425="zákl. přenesená",J425,0)</f>
        <v>0</v>
      </c>
      <c r="BH425" s="149">
        <f>IF(N425="sníž. přenesená",J425,0)</f>
        <v>0</v>
      </c>
      <c r="BI425" s="149">
        <f>IF(N425="nulová",J425,0)</f>
        <v>0</v>
      </c>
      <c r="BJ425" s="17" t="s">
        <v>22</v>
      </c>
      <c r="BK425" s="149">
        <f>ROUND(I425*H425,1)</f>
        <v>0</v>
      </c>
      <c r="BL425" s="17" t="s">
        <v>302</v>
      </c>
      <c r="BM425" s="148" t="s">
        <v>616</v>
      </c>
    </row>
    <row r="426" spans="2:51" s="12" customFormat="1" ht="12">
      <c r="B426" s="150"/>
      <c r="D426" s="151" t="s">
        <v>176</v>
      </c>
      <c r="E426" s="152" t="s">
        <v>1</v>
      </c>
      <c r="F426" s="153" t="s">
        <v>617</v>
      </c>
      <c r="H426" s="154">
        <v>13</v>
      </c>
      <c r="I426" s="155"/>
      <c r="L426" s="150"/>
      <c r="M426" s="156"/>
      <c r="T426" s="157"/>
      <c r="AT426" s="152" t="s">
        <v>176</v>
      </c>
      <c r="AU426" s="152" t="s">
        <v>87</v>
      </c>
      <c r="AV426" s="12" t="s">
        <v>87</v>
      </c>
      <c r="AW426" s="12" t="s">
        <v>31</v>
      </c>
      <c r="AX426" s="12" t="s">
        <v>79</v>
      </c>
      <c r="AY426" s="152" t="s">
        <v>167</v>
      </c>
    </row>
    <row r="427" spans="2:51" s="12" customFormat="1" ht="12">
      <c r="B427" s="150"/>
      <c r="D427" s="151" t="s">
        <v>176</v>
      </c>
      <c r="E427" s="152" t="s">
        <v>1</v>
      </c>
      <c r="F427" s="153" t="s">
        <v>174</v>
      </c>
      <c r="H427" s="154">
        <v>4</v>
      </c>
      <c r="I427" s="155"/>
      <c r="L427" s="150"/>
      <c r="M427" s="156"/>
      <c r="T427" s="157"/>
      <c r="AT427" s="152" t="s">
        <v>176</v>
      </c>
      <c r="AU427" s="152" t="s">
        <v>87</v>
      </c>
      <c r="AV427" s="12" t="s">
        <v>87</v>
      </c>
      <c r="AW427" s="12" t="s">
        <v>31</v>
      </c>
      <c r="AX427" s="12" t="s">
        <v>79</v>
      </c>
      <c r="AY427" s="152" t="s">
        <v>167</v>
      </c>
    </row>
    <row r="428" spans="2:51" s="13" customFormat="1" ht="12">
      <c r="B428" s="158"/>
      <c r="D428" s="151" t="s">
        <v>176</v>
      </c>
      <c r="E428" s="159" t="s">
        <v>1</v>
      </c>
      <c r="F428" s="160" t="s">
        <v>189</v>
      </c>
      <c r="H428" s="161">
        <v>17</v>
      </c>
      <c r="I428" s="162"/>
      <c r="L428" s="158"/>
      <c r="M428" s="163"/>
      <c r="T428" s="164"/>
      <c r="AT428" s="159" t="s">
        <v>176</v>
      </c>
      <c r="AU428" s="159" t="s">
        <v>87</v>
      </c>
      <c r="AV428" s="13" t="s">
        <v>174</v>
      </c>
      <c r="AW428" s="13" t="s">
        <v>31</v>
      </c>
      <c r="AX428" s="13" t="s">
        <v>22</v>
      </c>
      <c r="AY428" s="159" t="s">
        <v>167</v>
      </c>
    </row>
    <row r="429" spans="2:65" s="1" customFormat="1" ht="33" customHeight="1">
      <c r="B429" s="136"/>
      <c r="C429" s="178" t="s">
        <v>618</v>
      </c>
      <c r="D429" s="178" t="s">
        <v>554</v>
      </c>
      <c r="E429" s="179" t="s">
        <v>619</v>
      </c>
      <c r="F429" s="180" t="s">
        <v>620</v>
      </c>
      <c r="G429" s="181" t="s">
        <v>201</v>
      </c>
      <c r="H429" s="182">
        <v>13</v>
      </c>
      <c r="I429" s="183"/>
      <c r="J429" s="184">
        <f aca="true" t="shared" si="0" ref="J429:J441">ROUND(I429*H429,1)</f>
        <v>0</v>
      </c>
      <c r="K429" s="180" t="s">
        <v>1</v>
      </c>
      <c r="L429" s="185"/>
      <c r="M429" s="186" t="s">
        <v>1</v>
      </c>
      <c r="N429" s="187" t="s">
        <v>44</v>
      </c>
      <c r="P429" s="146">
        <f aca="true" t="shared" si="1" ref="P429:P441">O429*H429</f>
        <v>0</v>
      </c>
      <c r="Q429" s="146">
        <v>0.016</v>
      </c>
      <c r="R429" s="146">
        <f aca="true" t="shared" si="2" ref="R429:R441">Q429*H429</f>
        <v>0.20800000000000002</v>
      </c>
      <c r="S429" s="146">
        <v>0</v>
      </c>
      <c r="T429" s="147">
        <f aca="true" t="shared" si="3" ref="T429:T441">S429*H429</f>
        <v>0</v>
      </c>
      <c r="AR429" s="148" t="s">
        <v>408</v>
      </c>
      <c r="AT429" s="148" t="s">
        <v>554</v>
      </c>
      <c r="AU429" s="148" t="s">
        <v>87</v>
      </c>
      <c r="AY429" s="17" t="s">
        <v>167</v>
      </c>
      <c r="BE429" s="149">
        <f aca="true" t="shared" si="4" ref="BE429:BE441">IF(N429="základní",J429,0)</f>
        <v>0</v>
      </c>
      <c r="BF429" s="149">
        <f aca="true" t="shared" si="5" ref="BF429:BF441">IF(N429="snížená",J429,0)</f>
        <v>0</v>
      </c>
      <c r="BG429" s="149">
        <f aca="true" t="shared" si="6" ref="BG429:BG441">IF(N429="zákl. přenesená",J429,0)</f>
        <v>0</v>
      </c>
      <c r="BH429" s="149">
        <f aca="true" t="shared" si="7" ref="BH429:BH441">IF(N429="sníž. přenesená",J429,0)</f>
        <v>0</v>
      </c>
      <c r="BI429" s="149">
        <f aca="true" t="shared" si="8" ref="BI429:BI441">IF(N429="nulová",J429,0)</f>
        <v>0</v>
      </c>
      <c r="BJ429" s="17" t="s">
        <v>22</v>
      </c>
      <c r="BK429" s="149">
        <f aca="true" t="shared" si="9" ref="BK429:BK441">ROUND(I429*H429,1)</f>
        <v>0</v>
      </c>
      <c r="BL429" s="17" t="s">
        <v>302</v>
      </c>
      <c r="BM429" s="148" t="s">
        <v>621</v>
      </c>
    </row>
    <row r="430" spans="2:65" s="1" customFormat="1" ht="24">
      <c r="B430" s="136"/>
      <c r="C430" s="178" t="s">
        <v>622</v>
      </c>
      <c r="D430" s="178" t="s">
        <v>554</v>
      </c>
      <c r="E430" s="179" t="s">
        <v>623</v>
      </c>
      <c r="F430" s="180" t="s">
        <v>624</v>
      </c>
      <c r="G430" s="181" t="s">
        <v>201</v>
      </c>
      <c r="H430" s="182">
        <v>4</v>
      </c>
      <c r="I430" s="183"/>
      <c r="J430" s="184">
        <f t="shared" si="0"/>
        <v>0</v>
      </c>
      <c r="K430" s="180" t="s">
        <v>1</v>
      </c>
      <c r="L430" s="185"/>
      <c r="M430" s="186" t="s">
        <v>1</v>
      </c>
      <c r="N430" s="187" t="s">
        <v>44</v>
      </c>
      <c r="P430" s="146">
        <f t="shared" si="1"/>
        <v>0</v>
      </c>
      <c r="Q430" s="146">
        <v>0.016</v>
      </c>
      <c r="R430" s="146">
        <f t="shared" si="2"/>
        <v>0.064</v>
      </c>
      <c r="S430" s="146">
        <v>0</v>
      </c>
      <c r="T430" s="147">
        <f t="shared" si="3"/>
        <v>0</v>
      </c>
      <c r="AR430" s="148" t="s">
        <v>408</v>
      </c>
      <c r="AT430" s="148" t="s">
        <v>554</v>
      </c>
      <c r="AU430" s="148" t="s">
        <v>87</v>
      </c>
      <c r="AY430" s="17" t="s">
        <v>167</v>
      </c>
      <c r="BE430" s="149">
        <f t="shared" si="4"/>
        <v>0</v>
      </c>
      <c r="BF430" s="149">
        <f t="shared" si="5"/>
        <v>0</v>
      </c>
      <c r="BG430" s="149">
        <f t="shared" si="6"/>
        <v>0</v>
      </c>
      <c r="BH430" s="149">
        <f t="shared" si="7"/>
        <v>0</v>
      </c>
      <c r="BI430" s="149">
        <f t="shared" si="8"/>
        <v>0</v>
      </c>
      <c r="BJ430" s="17" t="s">
        <v>22</v>
      </c>
      <c r="BK430" s="149">
        <f t="shared" si="9"/>
        <v>0</v>
      </c>
      <c r="BL430" s="17" t="s">
        <v>302</v>
      </c>
      <c r="BM430" s="148" t="s">
        <v>625</v>
      </c>
    </row>
    <row r="431" spans="2:65" s="1" customFormat="1" ht="24">
      <c r="B431" s="136"/>
      <c r="C431" s="137" t="s">
        <v>626</v>
      </c>
      <c r="D431" s="137" t="s">
        <v>169</v>
      </c>
      <c r="E431" s="138" t="s">
        <v>627</v>
      </c>
      <c r="F431" s="139" t="s">
        <v>628</v>
      </c>
      <c r="G431" s="140" t="s">
        <v>201</v>
      </c>
      <c r="H431" s="141">
        <v>17</v>
      </c>
      <c r="I431" s="142"/>
      <c r="J431" s="143">
        <f t="shared" si="0"/>
        <v>0</v>
      </c>
      <c r="K431" s="139" t="s">
        <v>173</v>
      </c>
      <c r="L431" s="32"/>
      <c r="M431" s="144" t="s">
        <v>1</v>
      </c>
      <c r="N431" s="145" t="s">
        <v>44</v>
      </c>
      <c r="P431" s="146">
        <f t="shared" si="1"/>
        <v>0</v>
      </c>
      <c r="Q431" s="146">
        <v>0</v>
      </c>
      <c r="R431" s="146">
        <f t="shared" si="2"/>
        <v>0</v>
      </c>
      <c r="S431" s="146">
        <v>0</v>
      </c>
      <c r="T431" s="147">
        <f t="shared" si="3"/>
        <v>0</v>
      </c>
      <c r="AR431" s="148" t="s">
        <v>302</v>
      </c>
      <c r="AT431" s="148" t="s">
        <v>169</v>
      </c>
      <c r="AU431" s="148" t="s">
        <v>87</v>
      </c>
      <c r="AY431" s="17" t="s">
        <v>167</v>
      </c>
      <c r="BE431" s="149">
        <f t="shared" si="4"/>
        <v>0</v>
      </c>
      <c r="BF431" s="149">
        <f t="shared" si="5"/>
        <v>0</v>
      </c>
      <c r="BG431" s="149">
        <f t="shared" si="6"/>
        <v>0</v>
      </c>
      <c r="BH431" s="149">
        <f t="shared" si="7"/>
        <v>0</v>
      </c>
      <c r="BI431" s="149">
        <f t="shared" si="8"/>
        <v>0</v>
      </c>
      <c r="BJ431" s="17" t="s">
        <v>22</v>
      </c>
      <c r="BK431" s="149">
        <f t="shared" si="9"/>
        <v>0</v>
      </c>
      <c r="BL431" s="17" t="s">
        <v>302</v>
      </c>
      <c r="BM431" s="148" t="s">
        <v>629</v>
      </c>
    </row>
    <row r="432" spans="2:65" s="1" customFormat="1" ht="24">
      <c r="B432" s="136"/>
      <c r="C432" s="178" t="s">
        <v>630</v>
      </c>
      <c r="D432" s="178" t="s">
        <v>554</v>
      </c>
      <c r="E432" s="179" t="s">
        <v>631</v>
      </c>
      <c r="F432" s="180" t="s">
        <v>632</v>
      </c>
      <c r="G432" s="181" t="s">
        <v>201</v>
      </c>
      <c r="H432" s="182">
        <v>13</v>
      </c>
      <c r="I432" s="183"/>
      <c r="J432" s="184">
        <f t="shared" si="0"/>
        <v>0</v>
      </c>
      <c r="K432" s="180" t="s">
        <v>1</v>
      </c>
      <c r="L432" s="185"/>
      <c r="M432" s="186" t="s">
        <v>1</v>
      </c>
      <c r="N432" s="187" t="s">
        <v>44</v>
      </c>
      <c r="P432" s="146">
        <f t="shared" si="1"/>
        <v>0</v>
      </c>
      <c r="Q432" s="146">
        <v>0.016</v>
      </c>
      <c r="R432" s="146">
        <f t="shared" si="2"/>
        <v>0.20800000000000002</v>
      </c>
      <c r="S432" s="146">
        <v>0</v>
      </c>
      <c r="T432" s="147">
        <f t="shared" si="3"/>
        <v>0</v>
      </c>
      <c r="AR432" s="148" t="s">
        <v>408</v>
      </c>
      <c r="AT432" s="148" t="s">
        <v>554</v>
      </c>
      <c r="AU432" s="148" t="s">
        <v>87</v>
      </c>
      <c r="AY432" s="17" t="s">
        <v>167</v>
      </c>
      <c r="BE432" s="149">
        <f t="shared" si="4"/>
        <v>0</v>
      </c>
      <c r="BF432" s="149">
        <f t="shared" si="5"/>
        <v>0</v>
      </c>
      <c r="BG432" s="149">
        <f t="shared" si="6"/>
        <v>0</v>
      </c>
      <c r="BH432" s="149">
        <f t="shared" si="7"/>
        <v>0</v>
      </c>
      <c r="BI432" s="149">
        <f t="shared" si="8"/>
        <v>0</v>
      </c>
      <c r="BJ432" s="17" t="s">
        <v>22</v>
      </c>
      <c r="BK432" s="149">
        <f t="shared" si="9"/>
        <v>0</v>
      </c>
      <c r="BL432" s="17" t="s">
        <v>302</v>
      </c>
      <c r="BM432" s="148" t="s">
        <v>633</v>
      </c>
    </row>
    <row r="433" spans="2:65" s="1" customFormat="1" ht="33" customHeight="1">
      <c r="B433" s="136"/>
      <c r="C433" s="178" t="s">
        <v>634</v>
      </c>
      <c r="D433" s="178" t="s">
        <v>554</v>
      </c>
      <c r="E433" s="179" t="s">
        <v>635</v>
      </c>
      <c r="F433" s="180" t="s">
        <v>636</v>
      </c>
      <c r="G433" s="181" t="s">
        <v>1</v>
      </c>
      <c r="H433" s="182">
        <v>4</v>
      </c>
      <c r="I433" s="183"/>
      <c r="J433" s="184">
        <f t="shared" si="0"/>
        <v>0</v>
      </c>
      <c r="K433" s="180" t="s">
        <v>1</v>
      </c>
      <c r="L433" s="185"/>
      <c r="M433" s="186" t="s">
        <v>1</v>
      </c>
      <c r="N433" s="187" t="s">
        <v>44</v>
      </c>
      <c r="P433" s="146">
        <f t="shared" si="1"/>
        <v>0</v>
      </c>
      <c r="Q433" s="146">
        <v>0</v>
      </c>
      <c r="R433" s="146">
        <f t="shared" si="2"/>
        <v>0</v>
      </c>
      <c r="S433" s="146">
        <v>0</v>
      </c>
      <c r="T433" s="147">
        <f t="shared" si="3"/>
        <v>0</v>
      </c>
      <c r="AR433" s="148" t="s">
        <v>408</v>
      </c>
      <c r="AT433" s="148" t="s">
        <v>554</v>
      </c>
      <c r="AU433" s="148" t="s">
        <v>87</v>
      </c>
      <c r="AY433" s="17" t="s">
        <v>167</v>
      </c>
      <c r="BE433" s="149">
        <f t="shared" si="4"/>
        <v>0</v>
      </c>
      <c r="BF433" s="149">
        <f t="shared" si="5"/>
        <v>0</v>
      </c>
      <c r="BG433" s="149">
        <f t="shared" si="6"/>
        <v>0</v>
      </c>
      <c r="BH433" s="149">
        <f t="shared" si="7"/>
        <v>0</v>
      </c>
      <c r="BI433" s="149">
        <f t="shared" si="8"/>
        <v>0</v>
      </c>
      <c r="BJ433" s="17" t="s">
        <v>22</v>
      </c>
      <c r="BK433" s="149">
        <f t="shared" si="9"/>
        <v>0</v>
      </c>
      <c r="BL433" s="17" t="s">
        <v>302</v>
      </c>
      <c r="BM433" s="148" t="s">
        <v>637</v>
      </c>
    </row>
    <row r="434" spans="2:65" s="1" customFormat="1" ht="24">
      <c r="B434" s="136"/>
      <c r="C434" s="137" t="s">
        <v>638</v>
      </c>
      <c r="D434" s="137" t="s">
        <v>169</v>
      </c>
      <c r="E434" s="138" t="s">
        <v>639</v>
      </c>
      <c r="F434" s="139" t="s">
        <v>640</v>
      </c>
      <c r="G434" s="140" t="s">
        <v>201</v>
      </c>
      <c r="H434" s="141">
        <v>17</v>
      </c>
      <c r="I434" s="142"/>
      <c r="J434" s="143">
        <f t="shared" si="0"/>
        <v>0</v>
      </c>
      <c r="K434" s="139" t="s">
        <v>173</v>
      </c>
      <c r="L434" s="32"/>
      <c r="M434" s="144" t="s">
        <v>1</v>
      </c>
      <c r="N434" s="145" t="s">
        <v>44</v>
      </c>
      <c r="P434" s="146">
        <f t="shared" si="1"/>
        <v>0</v>
      </c>
      <c r="Q434" s="146">
        <v>0</v>
      </c>
      <c r="R434" s="146">
        <f t="shared" si="2"/>
        <v>0</v>
      </c>
      <c r="S434" s="146">
        <v>0</v>
      </c>
      <c r="T434" s="147">
        <f t="shared" si="3"/>
        <v>0</v>
      </c>
      <c r="AR434" s="148" t="s">
        <v>302</v>
      </c>
      <c r="AT434" s="148" t="s">
        <v>169</v>
      </c>
      <c r="AU434" s="148" t="s">
        <v>87</v>
      </c>
      <c r="AY434" s="17" t="s">
        <v>167</v>
      </c>
      <c r="BE434" s="149">
        <f t="shared" si="4"/>
        <v>0</v>
      </c>
      <c r="BF434" s="149">
        <f t="shared" si="5"/>
        <v>0</v>
      </c>
      <c r="BG434" s="149">
        <f t="shared" si="6"/>
        <v>0</v>
      </c>
      <c r="BH434" s="149">
        <f t="shared" si="7"/>
        <v>0</v>
      </c>
      <c r="BI434" s="149">
        <f t="shared" si="8"/>
        <v>0</v>
      </c>
      <c r="BJ434" s="17" t="s">
        <v>22</v>
      </c>
      <c r="BK434" s="149">
        <f t="shared" si="9"/>
        <v>0</v>
      </c>
      <c r="BL434" s="17" t="s">
        <v>302</v>
      </c>
      <c r="BM434" s="148" t="s">
        <v>641</v>
      </c>
    </row>
    <row r="435" spans="2:65" s="1" customFormat="1" ht="24">
      <c r="B435" s="136"/>
      <c r="C435" s="178" t="s">
        <v>642</v>
      </c>
      <c r="D435" s="178" t="s">
        <v>554</v>
      </c>
      <c r="E435" s="179" t="s">
        <v>643</v>
      </c>
      <c r="F435" s="180" t="s">
        <v>644</v>
      </c>
      <c r="G435" s="181" t="s">
        <v>201</v>
      </c>
      <c r="H435" s="182">
        <v>2</v>
      </c>
      <c r="I435" s="183"/>
      <c r="J435" s="184">
        <f t="shared" si="0"/>
        <v>0</v>
      </c>
      <c r="K435" s="180" t="s">
        <v>173</v>
      </c>
      <c r="L435" s="185"/>
      <c r="M435" s="186" t="s">
        <v>1</v>
      </c>
      <c r="N435" s="187" t="s">
        <v>44</v>
      </c>
      <c r="P435" s="146">
        <f t="shared" si="1"/>
        <v>0</v>
      </c>
      <c r="Q435" s="146">
        <v>0.00108</v>
      </c>
      <c r="R435" s="146">
        <f t="shared" si="2"/>
        <v>0.00216</v>
      </c>
      <c r="S435" s="146">
        <v>0</v>
      </c>
      <c r="T435" s="147">
        <f t="shared" si="3"/>
        <v>0</v>
      </c>
      <c r="AR435" s="148" t="s">
        <v>408</v>
      </c>
      <c r="AT435" s="148" t="s">
        <v>554</v>
      </c>
      <c r="AU435" s="148" t="s">
        <v>87</v>
      </c>
      <c r="AY435" s="17" t="s">
        <v>167</v>
      </c>
      <c r="BE435" s="149">
        <f t="shared" si="4"/>
        <v>0</v>
      </c>
      <c r="BF435" s="149">
        <f t="shared" si="5"/>
        <v>0</v>
      </c>
      <c r="BG435" s="149">
        <f t="shared" si="6"/>
        <v>0</v>
      </c>
      <c r="BH435" s="149">
        <f t="shared" si="7"/>
        <v>0</v>
      </c>
      <c r="BI435" s="149">
        <f t="shared" si="8"/>
        <v>0</v>
      </c>
      <c r="BJ435" s="17" t="s">
        <v>22</v>
      </c>
      <c r="BK435" s="149">
        <f t="shared" si="9"/>
        <v>0</v>
      </c>
      <c r="BL435" s="17" t="s">
        <v>302</v>
      </c>
      <c r="BM435" s="148" t="s">
        <v>645</v>
      </c>
    </row>
    <row r="436" spans="2:65" s="1" customFormat="1" ht="24">
      <c r="B436" s="136"/>
      <c r="C436" s="178" t="s">
        <v>646</v>
      </c>
      <c r="D436" s="178" t="s">
        <v>554</v>
      </c>
      <c r="E436" s="179" t="s">
        <v>647</v>
      </c>
      <c r="F436" s="180" t="s">
        <v>648</v>
      </c>
      <c r="G436" s="181" t="s">
        <v>201</v>
      </c>
      <c r="H436" s="182">
        <v>15</v>
      </c>
      <c r="I436" s="183"/>
      <c r="J436" s="184">
        <f t="shared" si="0"/>
        <v>0</v>
      </c>
      <c r="K436" s="180" t="s">
        <v>173</v>
      </c>
      <c r="L436" s="185"/>
      <c r="M436" s="186" t="s">
        <v>1</v>
      </c>
      <c r="N436" s="187" t="s">
        <v>44</v>
      </c>
      <c r="P436" s="146">
        <f t="shared" si="1"/>
        <v>0</v>
      </c>
      <c r="Q436" s="146">
        <v>0.00123</v>
      </c>
      <c r="R436" s="146">
        <f t="shared" si="2"/>
        <v>0.01845</v>
      </c>
      <c r="S436" s="146">
        <v>0</v>
      </c>
      <c r="T436" s="147">
        <f t="shared" si="3"/>
        <v>0</v>
      </c>
      <c r="AR436" s="148" t="s">
        <v>408</v>
      </c>
      <c r="AT436" s="148" t="s">
        <v>554</v>
      </c>
      <c r="AU436" s="148" t="s">
        <v>87</v>
      </c>
      <c r="AY436" s="17" t="s">
        <v>167</v>
      </c>
      <c r="BE436" s="149">
        <f t="shared" si="4"/>
        <v>0</v>
      </c>
      <c r="BF436" s="149">
        <f t="shared" si="5"/>
        <v>0</v>
      </c>
      <c r="BG436" s="149">
        <f t="shared" si="6"/>
        <v>0</v>
      </c>
      <c r="BH436" s="149">
        <f t="shared" si="7"/>
        <v>0</v>
      </c>
      <c r="BI436" s="149">
        <f t="shared" si="8"/>
        <v>0</v>
      </c>
      <c r="BJ436" s="17" t="s">
        <v>22</v>
      </c>
      <c r="BK436" s="149">
        <f t="shared" si="9"/>
        <v>0</v>
      </c>
      <c r="BL436" s="17" t="s">
        <v>302</v>
      </c>
      <c r="BM436" s="148" t="s">
        <v>649</v>
      </c>
    </row>
    <row r="437" spans="2:65" s="1" customFormat="1" ht="24">
      <c r="B437" s="136"/>
      <c r="C437" s="137" t="s">
        <v>650</v>
      </c>
      <c r="D437" s="137" t="s">
        <v>169</v>
      </c>
      <c r="E437" s="138" t="s">
        <v>651</v>
      </c>
      <c r="F437" s="139" t="s">
        <v>652</v>
      </c>
      <c r="G437" s="140" t="s">
        <v>653</v>
      </c>
      <c r="H437" s="141">
        <v>1</v>
      </c>
      <c r="I437" s="142"/>
      <c r="J437" s="143">
        <f t="shared" si="0"/>
        <v>0</v>
      </c>
      <c r="K437" s="139" t="s">
        <v>1</v>
      </c>
      <c r="L437" s="32"/>
      <c r="M437" s="144" t="s">
        <v>1</v>
      </c>
      <c r="N437" s="145" t="s">
        <v>44</v>
      </c>
      <c r="P437" s="146">
        <f t="shared" si="1"/>
        <v>0</v>
      </c>
      <c r="Q437" s="146">
        <v>0</v>
      </c>
      <c r="R437" s="146">
        <f t="shared" si="2"/>
        <v>0</v>
      </c>
      <c r="S437" s="146">
        <v>0</v>
      </c>
      <c r="T437" s="147">
        <f t="shared" si="3"/>
        <v>0</v>
      </c>
      <c r="AR437" s="148" t="s">
        <v>302</v>
      </c>
      <c r="AT437" s="148" t="s">
        <v>169</v>
      </c>
      <c r="AU437" s="148" t="s">
        <v>87</v>
      </c>
      <c r="AY437" s="17" t="s">
        <v>167</v>
      </c>
      <c r="BE437" s="149">
        <f t="shared" si="4"/>
        <v>0</v>
      </c>
      <c r="BF437" s="149">
        <f t="shared" si="5"/>
        <v>0</v>
      </c>
      <c r="BG437" s="149">
        <f t="shared" si="6"/>
        <v>0</v>
      </c>
      <c r="BH437" s="149">
        <f t="shared" si="7"/>
        <v>0</v>
      </c>
      <c r="BI437" s="149">
        <f t="shared" si="8"/>
        <v>0</v>
      </c>
      <c r="BJ437" s="17" t="s">
        <v>22</v>
      </c>
      <c r="BK437" s="149">
        <f t="shared" si="9"/>
        <v>0</v>
      </c>
      <c r="BL437" s="17" t="s">
        <v>302</v>
      </c>
      <c r="BM437" s="148" t="s">
        <v>654</v>
      </c>
    </row>
    <row r="438" spans="2:65" s="1" customFormat="1" ht="24">
      <c r="B438" s="136"/>
      <c r="C438" s="137" t="s">
        <v>655</v>
      </c>
      <c r="D438" s="137" t="s">
        <v>169</v>
      </c>
      <c r="E438" s="138" t="s">
        <v>656</v>
      </c>
      <c r="F438" s="139" t="s">
        <v>657</v>
      </c>
      <c r="G438" s="140" t="s">
        <v>653</v>
      </c>
      <c r="H438" s="141">
        <v>1</v>
      </c>
      <c r="I438" s="142"/>
      <c r="J438" s="143">
        <f t="shared" si="0"/>
        <v>0</v>
      </c>
      <c r="K438" s="139" t="s">
        <v>1</v>
      </c>
      <c r="L438" s="32"/>
      <c r="M438" s="144" t="s">
        <v>1</v>
      </c>
      <c r="N438" s="145" t="s">
        <v>44</v>
      </c>
      <c r="P438" s="146">
        <f t="shared" si="1"/>
        <v>0</v>
      </c>
      <c r="Q438" s="146">
        <v>0</v>
      </c>
      <c r="R438" s="146">
        <f t="shared" si="2"/>
        <v>0</v>
      </c>
      <c r="S438" s="146">
        <v>0</v>
      </c>
      <c r="T438" s="147">
        <f t="shared" si="3"/>
        <v>0</v>
      </c>
      <c r="AR438" s="148" t="s">
        <v>302</v>
      </c>
      <c r="AT438" s="148" t="s">
        <v>169</v>
      </c>
      <c r="AU438" s="148" t="s">
        <v>87</v>
      </c>
      <c r="AY438" s="17" t="s">
        <v>167</v>
      </c>
      <c r="BE438" s="149">
        <f t="shared" si="4"/>
        <v>0</v>
      </c>
      <c r="BF438" s="149">
        <f t="shared" si="5"/>
        <v>0</v>
      </c>
      <c r="BG438" s="149">
        <f t="shared" si="6"/>
        <v>0</v>
      </c>
      <c r="BH438" s="149">
        <f t="shared" si="7"/>
        <v>0</v>
      </c>
      <c r="BI438" s="149">
        <f t="shared" si="8"/>
        <v>0</v>
      </c>
      <c r="BJ438" s="17" t="s">
        <v>22</v>
      </c>
      <c r="BK438" s="149">
        <f t="shared" si="9"/>
        <v>0</v>
      </c>
      <c r="BL438" s="17" t="s">
        <v>302</v>
      </c>
      <c r="BM438" s="148" t="s">
        <v>658</v>
      </c>
    </row>
    <row r="439" spans="2:65" s="1" customFormat="1" ht="24">
      <c r="B439" s="136"/>
      <c r="C439" s="137" t="s">
        <v>659</v>
      </c>
      <c r="D439" s="137" t="s">
        <v>169</v>
      </c>
      <c r="E439" s="138" t="s">
        <v>660</v>
      </c>
      <c r="F439" s="139" t="s">
        <v>661</v>
      </c>
      <c r="G439" s="140" t="s">
        <v>653</v>
      </c>
      <c r="H439" s="141">
        <v>1</v>
      </c>
      <c r="I439" s="142"/>
      <c r="J439" s="143">
        <f t="shared" si="0"/>
        <v>0</v>
      </c>
      <c r="K439" s="139" t="s">
        <v>1</v>
      </c>
      <c r="L439" s="32"/>
      <c r="M439" s="144" t="s">
        <v>1</v>
      </c>
      <c r="N439" s="145" t="s">
        <v>44</v>
      </c>
      <c r="P439" s="146">
        <f t="shared" si="1"/>
        <v>0</v>
      </c>
      <c r="Q439" s="146">
        <v>0</v>
      </c>
      <c r="R439" s="146">
        <f t="shared" si="2"/>
        <v>0</v>
      </c>
      <c r="S439" s="146">
        <v>0</v>
      </c>
      <c r="T439" s="147">
        <f t="shared" si="3"/>
        <v>0</v>
      </c>
      <c r="AR439" s="148" t="s">
        <v>302</v>
      </c>
      <c r="AT439" s="148" t="s">
        <v>169</v>
      </c>
      <c r="AU439" s="148" t="s">
        <v>87</v>
      </c>
      <c r="AY439" s="17" t="s">
        <v>167</v>
      </c>
      <c r="BE439" s="149">
        <f t="shared" si="4"/>
        <v>0</v>
      </c>
      <c r="BF439" s="149">
        <f t="shared" si="5"/>
        <v>0</v>
      </c>
      <c r="BG439" s="149">
        <f t="shared" si="6"/>
        <v>0</v>
      </c>
      <c r="BH439" s="149">
        <f t="shared" si="7"/>
        <v>0</v>
      </c>
      <c r="BI439" s="149">
        <f t="shared" si="8"/>
        <v>0</v>
      </c>
      <c r="BJ439" s="17" t="s">
        <v>22</v>
      </c>
      <c r="BK439" s="149">
        <f t="shared" si="9"/>
        <v>0</v>
      </c>
      <c r="BL439" s="17" t="s">
        <v>302</v>
      </c>
      <c r="BM439" s="148" t="s">
        <v>662</v>
      </c>
    </row>
    <row r="440" spans="2:65" s="1" customFormat="1" ht="24">
      <c r="B440" s="136"/>
      <c r="C440" s="137" t="s">
        <v>663</v>
      </c>
      <c r="D440" s="137" t="s">
        <v>169</v>
      </c>
      <c r="E440" s="138" t="s">
        <v>664</v>
      </c>
      <c r="F440" s="139" t="s">
        <v>665</v>
      </c>
      <c r="G440" s="140" t="s">
        <v>653</v>
      </c>
      <c r="H440" s="141">
        <v>1</v>
      </c>
      <c r="I440" s="142"/>
      <c r="J440" s="143">
        <f t="shared" si="0"/>
        <v>0</v>
      </c>
      <c r="K440" s="139" t="s">
        <v>1</v>
      </c>
      <c r="L440" s="32"/>
      <c r="M440" s="144" t="s">
        <v>1</v>
      </c>
      <c r="N440" s="145" t="s">
        <v>44</v>
      </c>
      <c r="P440" s="146">
        <f t="shared" si="1"/>
        <v>0</v>
      </c>
      <c r="Q440" s="146">
        <v>0</v>
      </c>
      <c r="R440" s="146">
        <f t="shared" si="2"/>
        <v>0</v>
      </c>
      <c r="S440" s="146">
        <v>0</v>
      </c>
      <c r="T440" s="147">
        <f t="shared" si="3"/>
        <v>0</v>
      </c>
      <c r="AR440" s="148" t="s">
        <v>302</v>
      </c>
      <c r="AT440" s="148" t="s">
        <v>169</v>
      </c>
      <c r="AU440" s="148" t="s">
        <v>87</v>
      </c>
      <c r="AY440" s="17" t="s">
        <v>167</v>
      </c>
      <c r="BE440" s="149">
        <f t="shared" si="4"/>
        <v>0</v>
      </c>
      <c r="BF440" s="149">
        <f t="shared" si="5"/>
        <v>0</v>
      </c>
      <c r="BG440" s="149">
        <f t="shared" si="6"/>
        <v>0</v>
      </c>
      <c r="BH440" s="149">
        <f t="shared" si="7"/>
        <v>0</v>
      </c>
      <c r="BI440" s="149">
        <f t="shared" si="8"/>
        <v>0</v>
      </c>
      <c r="BJ440" s="17" t="s">
        <v>22</v>
      </c>
      <c r="BK440" s="149">
        <f t="shared" si="9"/>
        <v>0</v>
      </c>
      <c r="BL440" s="17" t="s">
        <v>302</v>
      </c>
      <c r="BM440" s="148" t="s">
        <v>666</v>
      </c>
    </row>
    <row r="441" spans="2:65" s="1" customFormat="1" ht="24">
      <c r="B441" s="136"/>
      <c r="C441" s="137" t="s">
        <v>667</v>
      </c>
      <c r="D441" s="137" t="s">
        <v>169</v>
      </c>
      <c r="E441" s="138" t="s">
        <v>668</v>
      </c>
      <c r="F441" s="139" t="s">
        <v>669</v>
      </c>
      <c r="G441" s="140" t="s">
        <v>597</v>
      </c>
      <c r="H441" s="191"/>
      <c r="I441" s="142"/>
      <c r="J441" s="143">
        <f t="shared" si="0"/>
        <v>0</v>
      </c>
      <c r="K441" s="139" t="s">
        <v>173</v>
      </c>
      <c r="L441" s="32"/>
      <c r="M441" s="144" t="s">
        <v>1</v>
      </c>
      <c r="N441" s="145" t="s">
        <v>44</v>
      </c>
      <c r="P441" s="146">
        <f t="shared" si="1"/>
        <v>0</v>
      </c>
      <c r="Q441" s="146">
        <v>0</v>
      </c>
      <c r="R441" s="146">
        <f t="shared" si="2"/>
        <v>0</v>
      </c>
      <c r="S441" s="146">
        <v>0</v>
      </c>
      <c r="T441" s="147">
        <f t="shared" si="3"/>
        <v>0</v>
      </c>
      <c r="AR441" s="148" t="s">
        <v>302</v>
      </c>
      <c r="AT441" s="148" t="s">
        <v>169</v>
      </c>
      <c r="AU441" s="148" t="s">
        <v>87</v>
      </c>
      <c r="AY441" s="17" t="s">
        <v>167</v>
      </c>
      <c r="BE441" s="149">
        <f t="shared" si="4"/>
        <v>0</v>
      </c>
      <c r="BF441" s="149">
        <f t="shared" si="5"/>
        <v>0</v>
      </c>
      <c r="BG441" s="149">
        <f t="shared" si="6"/>
        <v>0</v>
      </c>
      <c r="BH441" s="149">
        <f t="shared" si="7"/>
        <v>0</v>
      </c>
      <c r="BI441" s="149">
        <f t="shared" si="8"/>
        <v>0</v>
      </c>
      <c r="BJ441" s="17" t="s">
        <v>22</v>
      </c>
      <c r="BK441" s="149">
        <f t="shared" si="9"/>
        <v>0</v>
      </c>
      <c r="BL441" s="17" t="s">
        <v>302</v>
      </c>
      <c r="BM441" s="148" t="s">
        <v>670</v>
      </c>
    </row>
    <row r="442" spans="2:63" s="11" customFormat="1" ht="22.9" customHeight="1">
      <c r="B442" s="124"/>
      <c r="D442" s="125" t="s">
        <v>78</v>
      </c>
      <c r="E442" s="134" t="s">
        <v>671</v>
      </c>
      <c r="F442" s="134" t="s">
        <v>672</v>
      </c>
      <c r="I442" s="127"/>
      <c r="J442" s="135">
        <f>BK442</f>
        <v>0</v>
      </c>
      <c r="L442" s="124"/>
      <c r="M442" s="129"/>
      <c r="P442" s="130">
        <f>SUM(P443:P455)</f>
        <v>0</v>
      </c>
      <c r="R442" s="130">
        <f>SUM(R443:R455)</f>
        <v>6.3265709999999995</v>
      </c>
      <c r="T442" s="131">
        <f>SUM(T443:T455)</f>
        <v>0</v>
      </c>
      <c r="AR442" s="125" t="s">
        <v>87</v>
      </c>
      <c r="AT442" s="132" t="s">
        <v>78</v>
      </c>
      <c r="AU442" s="132" t="s">
        <v>22</v>
      </c>
      <c r="AY442" s="125" t="s">
        <v>167</v>
      </c>
      <c r="BK442" s="133">
        <f>SUM(BK443:BK455)</f>
        <v>0</v>
      </c>
    </row>
    <row r="443" spans="2:65" s="1" customFormat="1" ht="24">
      <c r="B443" s="136"/>
      <c r="C443" s="137" t="s">
        <v>673</v>
      </c>
      <c r="D443" s="137" t="s">
        <v>169</v>
      </c>
      <c r="E443" s="138" t="s">
        <v>674</v>
      </c>
      <c r="F443" s="139" t="s">
        <v>675</v>
      </c>
      <c r="G443" s="140" t="s">
        <v>185</v>
      </c>
      <c r="H443" s="141">
        <v>234.4</v>
      </c>
      <c r="I443" s="142"/>
      <c r="J443" s="143">
        <f>ROUND(I443*H443,1)</f>
        <v>0</v>
      </c>
      <c r="K443" s="139" t="s">
        <v>173</v>
      </c>
      <c r="L443" s="32"/>
      <c r="M443" s="144" t="s">
        <v>1</v>
      </c>
      <c r="N443" s="145" t="s">
        <v>44</v>
      </c>
      <c r="P443" s="146">
        <f>O443*H443</f>
        <v>0</v>
      </c>
      <c r="Q443" s="146">
        <v>0.0063</v>
      </c>
      <c r="R443" s="146">
        <f>Q443*H443</f>
        <v>1.47672</v>
      </c>
      <c r="S443" s="146">
        <v>0</v>
      </c>
      <c r="T443" s="147">
        <f>S443*H443</f>
        <v>0</v>
      </c>
      <c r="AR443" s="148" t="s">
        <v>302</v>
      </c>
      <c r="AT443" s="148" t="s">
        <v>169</v>
      </c>
      <c r="AU443" s="148" t="s">
        <v>87</v>
      </c>
      <c r="AY443" s="17" t="s">
        <v>167</v>
      </c>
      <c r="BE443" s="149">
        <f>IF(N443="základní",J443,0)</f>
        <v>0</v>
      </c>
      <c r="BF443" s="149">
        <f>IF(N443="snížená",J443,0)</f>
        <v>0</v>
      </c>
      <c r="BG443" s="149">
        <f>IF(N443="zákl. přenesená",J443,0)</f>
        <v>0</v>
      </c>
      <c r="BH443" s="149">
        <f>IF(N443="sníž. přenesená",J443,0)</f>
        <v>0</v>
      </c>
      <c r="BI443" s="149">
        <f>IF(N443="nulová",J443,0)</f>
        <v>0</v>
      </c>
      <c r="BJ443" s="17" t="s">
        <v>22</v>
      </c>
      <c r="BK443" s="149">
        <f>ROUND(I443*H443,1)</f>
        <v>0</v>
      </c>
      <c r="BL443" s="17" t="s">
        <v>302</v>
      </c>
      <c r="BM443" s="148" t="s">
        <v>676</v>
      </c>
    </row>
    <row r="444" spans="2:51" s="12" customFormat="1" ht="12">
      <c r="B444" s="150"/>
      <c r="D444" s="151" t="s">
        <v>176</v>
      </c>
      <c r="E444" s="152" t="s">
        <v>1</v>
      </c>
      <c r="F444" s="153" t="s">
        <v>677</v>
      </c>
      <c r="H444" s="154">
        <v>71.09</v>
      </c>
      <c r="I444" s="155"/>
      <c r="L444" s="150"/>
      <c r="M444" s="156"/>
      <c r="T444" s="157"/>
      <c r="AT444" s="152" t="s">
        <v>176</v>
      </c>
      <c r="AU444" s="152" t="s">
        <v>87</v>
      </c>
      <c r="AV444" s="12" t="s">
        <v>87</v>
      </c>
      <c r="AW444" s="12" t="s">
        <v>31</v>
      </c>
      <c r="AX444" s="12" t="s">
        <v>79</v>
      </c>
      <c r="AY444" s="152" t="s">
        <v>167</v>
      </c>
    </row>
    <row r="445" spans="2:51" s="12" customFormat="1" ht="12">
      <c r="B445" s="150"/>
      <c r="D445" s="151" t="s">
        <v>176</v>
      </c>
      <c r="E445" s="152" t="s">
        <v>1</v>
      </c>
      <c r="F445" s="153" t="s">
        <v>678</v>
      </c>
      <c r="H445" s="154">
        <v>51.4</v>
      </c>
      <c r="I445" s="155"/>
      <c r="L445" s="150"/>
      <c r="M445" s="156"/>
      <c r="T445" s="157"/>
      <c r="AT445" s="152" t="s">
        <v>176</v>
      </c>
      <c r="AU445" s="152" t="s">
        <v>87</v>
      </c>
      <c r="AV445" s="12" t="s">
        <v>87</v>
      </c>
      <c r="AW445" s="12" t="s">
        <v>31</v>
      </c>
      <c r="AX445" s="12" t="s">
        <v>79</v>
      </c>
      <c r="AY445" s="152" t="s">
        <v>167</v>
      </c>
    </row>
    <row r="446" spans="2:51" s="12" customFormat="1" ht="12">
      <c r="B446" s="150"/>
      <c r="D446" s="151" t="s">
        <v>176</v>
      </c>
      <c r="E446" s="152" t="s">
        <v>1</v>
      </c>
      <c r="F446" s="153" t="s">
        <v>679</v>
      </c>
      <c r="H446" s="154">
        <v>54.05</v>
      </c>
      <c r="I446" s="155"/>
      <c r="L446" s="150"/>
      <c r="M446" s="156"/>
      <c r="T446" s="157"/>
      <c r="AT446" s="152" t="s">
        <v>176</v>
      </c>
      <c r="AU446" s="152" t="s">
        <v>87</v>
      </c>
      <c r="AV446" s="12" t="s">
        <v>87</v>
      </c>
      <c r="AW446" s="12" t="s">
        <v>31</v>
      </c>
      <c r="AX446" s="12" t="s">
        <v>79</v>
      </c>
      <c r="AY446" s="152" t="s">
        <v>167</v>
      </c>
    </row>
    <row r="447" spans="2:51" s="12" customFormat="1" ht="12">
      <c r="B447" s="150"/>
      <c r="D447" s="151" t="s">
        <v>176</v>
      </c>
      <c r="E447" s="152" t="s">
        <v>1</v>
      </c>
      <c r="F447" s="153" t="s">
        <v>680</v>
      </c>
      <c r="H447" s="154">
        <v>57.86</v>
      </c>
      <c r="I447" s="155"/>
      <c r="L447" s="150"/>
      <c r="M447" s="156"/>
      <c r="T447" s="157"/>
      <c r="AT447" s="152" t="s">
        <v>176</v>
      </c>
      <c r="AU447" s="152" t="s">
        <v>87</v>
      </c>
      <c r="AV447" s="12" t="s">
        <v>87</v>
      </c>
      <c r="AW447" s="12" t="s">
        <v>31</v>
      </c>
      <c r="AX447" s="12" t="s">
        <v>79</v>
      </c>
      <c r="AY447" s="152" t="s">
        <v>167</v>
      </c>
    </row>
    <row r="448" spans="2:51" s="13" customFormat="1" ht="12">
      <c r="B448" s="158"/>
      <c r="D448" s="151" t="s">
        <v>176</v>
      </c>
      <c r="E448" s="159" t="s">
        <v>1</v>
      </c>
      <c r="F448" s="160" t="s">
        <v>189</v>
      </c>
      <c r="H448" s="161">
        <v>234.4</v>
      </c>
      <c r="I448" s="162"/>
      <c r="L448" s="158"/>
      <c r="M448" s="163"/>
      <c r="T448" s="164"/>
      <c r="AT448" s="159" t="s">
        <v>176</v>
      </c>
      <c r="AU448" s="159" t="s">
        <v>87</v>
      </c>
      <c r="AV448" s="13" t="s">
        <v>174</v>
      </c>
      <c r="AW448" s="13" t="s">
        <v>31</v>
      </c>
      <c r="AX448" s="13" t="s">
        <v>22</v>
      </c>
      <c r="AY448" s="159" t="s">
        <v>167</v>
      </c>
    </row>
    <row r="449" spans="2:65" s="1" customFormat="1" ht="24">
      <c r="B449" s="136"/>
      <c r="C449" s="178" t="s">
        <v>681</v>
      </c>
      <c r="D449" s="178" t="s">
        <v>554</v>
      </c>
      <c r="E449" s="179" t="s">
        <v>682</v>
      </c>
      <c r="F449" s="180" t="s">
        <v>683</v>
      </c>
      <c r="G449" s="181" t="s">
        <v>185</v>
      </c>
      <c r="H449" s="182">
        <v>252</v>
      </c>
      <c r="I449" s="183"/>
      <c r="J449" s="184">
        <f>ROUND(I449*H449,1)</f>
        <v>0</v>
      </c>
      <c r="K449" s="180" t="s">
        <v>173</v>
      </c>
      <c r="L449" s="185"/>
      <c r="M449" s="186" t="s">
        <v>1</v>
      </c>
      <c r="N449" s="187" t="s">
        <v>44</v>
      </c>
      <c r="P449" s="146">
        <f>O449*H449</f>
        <v>0</v>
      </c>
      <c r="Q449" s="146">
        <v>0.0192</v>
      </c>
      <c r="R449" s="146">
        <f>Q449*H449</f>
        <v>4.838399999999999</v>
      </c>
      <c r="S449" s="146">
        <v>0</v>
      </c>
      <c r="T449" s="147">
        <f>S449*H449</f>
        <v>0</v>
      </c>
      <c r="AR449" s="148" t="s">
        <v>408</v>
      </c>
      <c r="AT449" s="148" t="s">
        <v>554</v>
      </c>
      <c r="AU449" s="148" t="s">
        <v>87</v>
      </c>
      <c r="AY449" s="17" t="s">
        <v>167</v>
      </c>
      <c r="BE449" s="149">
        <f>IF(N449="základní",J449,0)</f>
        <v>0</v>
      </c>
      <c r="BF449" s="149">
        <f>IF(N449="snížená",J449,0)</f>
        <v>0</v>
      </c>
      <c r="BG449" s="149">
        <f>IF(N449="zákl. přenesená",J449,0)</f>
        <v>0</v>
      </c>
      <c r="BH449" s="149">
        <f>IF(N449="sníž. přenesená",J449,0)</f>
        <v>0</v>
      </c>
      <c r="BI449" s="149">
        <f>IF(N449="nulová",J449,0)</f>
        <v>0</v>
      </c>
      <c r="BJ449" s="17" t="s">
        <v>22</v>
      </c>
      <c r="BK449" s="149">
        <f>ROUND(I449*H449,1)</f>
        <v>0</v>
      </c>
      <c r="BL449" s="17" t="s">
        <v>302</v>
      </c>
      <c r="BM449" s="148" t="s">
        <v>684</v>
      </c>
    </row>
    <row r="450" spans="2:51" s="12" customFormat="1" ht="12">
      <c r="B450" s="150"/>
      <c r="D450" s="151" t="s">
        <v>176</v>
      </c>
      <c r="E450" s="152" t="s">
        <v>1</v>
      </c>
      <c r="F450" s="153" t="s">
        <v>685</v>
      </c>
      <c r="H450" s="154">
        <v>252</v>
      </c>
      <c r="I450" s="155"/>
      <c r="L450" s="150"/>
      <c r="M450" s="156"/>
      <c r="T450" s="157"/>
      <c r="AT450" s="152" t="s">
        <v>176</v>
      </c>
      <c r="AU450" s="152" t="s">
        <v>87</v>
      </c>
      <c r="AV450" s="12" t="s">
        <v>87</v>
      </c>
      <c r="AW450" s="12" t="s">
        <v>31</v>
      </c>
      <c r="AX450" s="12" t="s">
        <v>22</v>
      </c>
      <c r="AY450" s="152" t="s">
        <v>167</v>
      </c>
    </row>
    <row r="451" spans="2:65" s="1" customFormat="1" ht="24">
      <c r="B451" s="136"/>
      <c r="C451" s="137" t="s">
        <v>686</v>
      </c>
      <c r="D451" s="137" t="s">
        <v>169</v>
      </c>
      <c r="E451" s="138" t="s">
        <v>687</v>
      </c>
      <c r="F451" s="139" t="s">
        <v>688</v>
      </c>
      <c r="G451" s="140" t="s">
        <v>220</v>
      </c>
      <c r="H451" s="141">
        <v>5.7</v>
      </c>
      <c r="I451" s="142"/>
      <c r="J451" s="143">
        <f>ROUND(I451*H451,1)</f>
        <v>0</v>
      </c>
      <c r="K451" s="139" t="s">
        <v>173</v>
      </c>
      <c r="L451" s="32"/>
      <c r="M451" s="144" t="s">
        <v>1</v>
      </c>
      <c r="N451" s="145" t="s">
        <v>44</v>
      </c>
      <c r="P451" s="146">
        <f>O451*H451</f>
        <v>0</v>
      </c>
      <c r="Q451" s="146">
        <v>0.00043</v>
      </c>
      <c r="R451" s="146">
        <f>Q451*H451</f>
        <v>0.002451</v>
      </c>
      <c r="S451" s="146">
        <v>0</v>
      </c>
      <c r="T451" s="147">
        <f>S451*H451</f>
        <v>0</v>
      </c>
      <c r="AR451" s="148" t="s">
        <v>302</v>
      </c>
      <c r="AT451" s="148" t="s">
        <v>169</v>
      </c>
      <c r="AU451" s="148" t="s">
        <v>87</v>
      </c>
      <c r="AY451" s="17" t="s">
        <v>167</v>
      </c>
      <c r="BE451" s="149">
        <f>IF(N451="základní",J451,0)</f>
        <v>0</v>
      </c>
      <c r="BF451" s="149">
        <f>IF(N451="snížená",J451,0)</f>
        <v>0</v>
      </c>
      <c r="BG451" s="149">
        <f>IF(N451="zákl. přenesená",J451,0)</f>
        <v>0</v>
      </c>
      <c r="BH451" s="149">
        <f>IF(N451="sníž. přenesená",J451,0)</f>
        <v>0</v>
      </c>
      <c r="BI451" s="149">
        <f>IF(N451="nulová",J451,0)</f>
        <v>0</v>
      </c>
      <c r="BJ451" s="17" t="s">
        <v>22</v>
      </c>
      <c r="BK451" s="149">
        <f>ROUND(I451*H451,1)</f>
        <v>0</v>
      </c>
      <c r="BL451" s="17" t="s">
        <v>302</v>
      </c>
      <c r="BM451" s="148" t="s">
        <v>689</v>
      </c>
    </row>
    <row r="452" spans="2:51" s="12" customFormat="1" ht="12">
      <c r="B452" s="150"/>
      <c r="D452" s="151" t="s">
        <v>176</v>
      </c>
      <c r="E452" s="152" t="s">
        <v>1</v>
      </c>
      <c r="F452" s="153" t="s">
        <v>690</v>
      </c>
      <c r="H452" s="154">
        <v>5.7</v>
      </c>
      <c r="I452" s="155"/>
      <c r="L452" s="150"/>
      <c r="M452" s="156"/>
      <c r="T452" s="157"/>
      <c r="AT452" s="152" t="s">
        <v>176</v>
      </c>
      <c r="AU452" s="152" t="s">
        <v>87</v>
      </c>
      <c r="AV452" s="12" t="s">
        <v>87</v>
      </c>
      <c r="AW452" s="12" t="s">
        <v>31</v>
      </c>
      <c r="AX452" s="12" t="s">
        <v>22</v>
      </c>
      <c r="AY452" s="152" t="s">
        <v>167</v>
      </c>
    </row>
    <row r="453" spans="2:65" s="1" customFormat="1" ht="24">
      <c r="B453" s="136"/>
      <c r="C453" s="178" t="s">
        <v>691</v>
      </c>
      <c r="D453" s="178" t="s">
        <v>554</v>
      </c>
      <c r="E453" s="179" t="s">
        <v>692</v>
      </c>
      <c r="F453" s="180" t="s">
        <v>693</v>
      </c>
      <c r="G453" s="181" t="s">
        <v>201</v>
      </c>
      <c r="H453" s="182">
        <v>20</v>
      </c>
      <c r="I453" s="183"/>
      <c r="J453" s="184">
        <f>ROUND(I453*H453,1)</f>
        <v>0</v>
      </c>
      <c r="K453" s="180" t="s">
        <v>173</v>
      </c>
      <c r="L453" s="185"/>
      <c r="M453" s="186" t="s">
        <v>1</v>
      </c>
      <c r="N453" s="187" t="s">
        <v>44</v>
      </c>
      <c r="P453" s="146">
        <f>O453*H453</f>
        <v>0</v>
      </c>
      <c r="Q453" s="146">
        <v>0.00045</v>
      </c>
      <c r="R453" s="146">
        <f>Q453*H453</f>
        <v>0.009</v>
      </c>
      <c r="S453" s="146">
        <v>0</v>
      </c>
      <c r="T453" s="147">
        <f>S453*H453</f>
        <v>0</v>
      </c>
      <c r="AR453" s="148" t="s">
        <v>408</v>
      </c>
      <c r="AT453" s="148" t="s">
        <v>554</v>
      </c>
      <c r="AU453" s="148" t="s">
        <v>87</v>
      </c>
      <c r="AY453" s="17" t="s">
        <v>167</v>
      </c>
      <c r="BE453" s="149">
        <f>IF(N453="základní",J453,0)</f>
        <v>0</v>
      </c>
      <c r="BF453" s="149">
        <f>IF(N453="snížená",J453,0)</f>
        <v>0</v>
      </c>
      <c r="BG453" s="149">
        <f>IF(N453="zákl. přenesená",J453,0)</f>
        <v>0</v>
      </c>
      <c r="BH453" s="149">
        <f>IF(N453="sníž. přenesená",J453,0)</f>
        <v>0</v>
      </c>
      <c r="BI453" s="149">
        <f>IF(N453="nulová",J453,0)</f>
        <v>0</v>
      </c>
      <c r="BJ453" s="17" t="s">
        <v>22</v>
      </c>
      <c r="BK453" s="149">
        <f>ROUND(I453*H453,1)</f>
        <v>0</v>
      </c>
      <c r="BL453" s="17" t="s">
        <v>302</v>
      </c>
      <c r="BM453" s="148" t="s">
        <v>694</v>
      </c>
    </row>
    <row r="454" spans="2:51" s="12" customFormat="1" ht="12">
      <c r="B454" s="150"/>
      <c r="D454" s="151" t="s">
        <v>176</v>
      </c>
      <c r="E454" s="152" t="s">
        <v>1</v>
      </c>
      <c r="F454" s="153" t="s">
        <v>695</v>
      </c>
      <c r="H454" s="154">
        <v>20</v>
      </c>
      <c r="I454" s="155"/>
      <c r="L454" s="150"/>
      <c r="M454" s="156"/>
      <c r="T454" s="157"/>
      <c r="AT454" s="152" t="s">
        <v>176</v>
      </c>
      <c r="AU454" s="152" t="s">
        <v>87</v>
      </c>
      <c r="AV454" s="12" t="s">
        <v>87</v>
      </c>
      <c r="AW454" s="12" t="s">
        <v>31</v>
      </c>
      <c r="AX454" s="12" t="s">
        <v>22</v>
      </c>
      <c r="AY454" s="152" t="s">
        <v>167</v>
      </c>
    </row>
    <row r="455" spans="2:65" s="1" customFormat="1" ht="24">
      <c r="B455" s="136"/>
      <c r="C455" s="137" t="s">
        <v>696</v>
      </c>
      <c r="D455" s="137" t="s">
        <v>169</v>
      </c>
      <c r="E455" s="138" t="s">
        <v>697</v>
      </c>
      <c r="F455" s="139" t="s">
        <v>698</v>
      </c>
      <c r="G455" s="140" t="s">
        <v>597</v>
      </c>
      <c r="H455" s="191"/>
      <c r="I455" s="142"/>
      <c r="J455" s="143">
        <f>ROUND(I455*H455,1)</f>
        <v>0</v>
      </c>
      <c r="K455" s="139" t="s">
        <v>173</v>
      </c>
      <c r="L455" s="32"/>
      <c r="M455" s="144" t="s">
        <v>1</v>
      </c>
      <c r="N455" s="145" t="s">
        <v>44</v>
      </c>
      <c r="P455" s="146">
        <f>O455*H455</f>
        <v>0</v>
      </c>
      <c r="Q455" s="146">
        <v>0</v>
      </c>
      <c r="R455" s="146">
        <f>Q455*H455</f>
        <v>0</v>
      </c>
      <c r="S455" s="146">
        <v>0</v>
      </c>
      <c r="T455" s="147">
        <f>S455*H455</f>
        <v>0</v>
      </c>
      <c r="AR455" s="148" t="s">
        <v>302</v>
      </c>
      <c r="AT455" s="148" t="s">
        <v>169</v>
      </c>
      <c r="AU455" s="148" t="s">
        <v>87</v>
      </c>
      <c r="AY455" s="17" t="s">
        <v>167</v>
      </c>
      <c r="BE455" s="149">
        <f>IF(N455="základní",J455,0)</f>
        <v>0</v>
      </c>
      <c r="BF455" s="149">
        <f>IF(N455="snížená",J455,0)</f>
        <v>0</v>
      </c>
      <c r="BG455" s="149">
        <f>IF(N455="zákl. přenesená",J455,0)</f>
        <v>0</v>
      </c>
      <c r="BH455" s="149">
        <f>IF(N455="sníž. přenesená",J455,0)</f>
        <v>0</v>
      </c>
      <c r="BI455" s="149">
        <f>IF(N455="nulová",J455,0)</f>
        <v>0</v>
      </c>
      <c r="BJ455" s="17" t="s">
        <v>22</v>
      </c>
      <c r="BK455" s="149">
        <f>ROUND(I455*H455,1)</f>
        <v>0</v>
      </c>
      <c r="BL455" s="17" t="s">
        <v>302</v>
      </c>
      <c r="BM455" s="148" t="s">
        <v>699</v>
      </c>
    </row>
    <row r="456" spans="2:63" s="11" customFormat="1" ht="22.9" customHeight="1">
      <c r="B456" s="124"/>
      <c r="D456" s="125" t="s">
        <v>78</v>
      </c>
      <c r="E456" s="134" t="s">
        <v>700</v>
      </c>
      <c r="F456" s="134" t="s">
        <v>701</v>
      </c>
      <c r="I456" s="127"/>
      <c r="J456" s="135">
        <f>BK456</f>
        <v>0</v>
      </c>
      <c r="L456" s="124"/>
      <c r="M456" s="129"/>
      <c r="P456" s="130">
        <f>SUM(P457:P508)</f>
        <v>0</v>
      </c>
      <c r="R456" s="130">
        <f>SUM(R457:R508)</f>
        <v>12.90045</v>
      </c>
      <c r="T456" s="131">
        <f>SUM(T457:T508)</f>
        <v>0</v>
      </c>
      <c r="AR456" s="125" t="s">
        <v>87</v>
      </c>
      <c r="AT456" s="132" t="s">
        <v>78</v>
      </c>
      <c r="AU456" s="132" t="s">
        <v>22</v>
      </c>
      <c r="AY456" s="125" t="s">
        <v>167</v>
      </c>
      <c r="BK456" s="133">
        <f>SUM(BK457:BK508)</f>
        <v>0</v>
      </c>
    </row>
    <row r="457" spans="2:65" s="1" customFormat="1" ht="16.5" customHeight="1">
      <c r="B457" s="136"/>
      <c r="C457" s="137" t="s">
        <v>702</v>
      </c>
      <c r="D457" s="137" t="s">
        <v>169</v>
      </c>
      <c r="E457" s="138" t="s">
        <v>703</v>
      </c>
      <c r="F457" s="139" t="s">
        <v>704</v>
      </c>
      <c r="G457" s="140" t="s">
        <v>185</v>
      </c>
      <c r="H457" s="141">
        <v>633</v>
      </c>
      <c r="I457" s="142"/>
      <c r="J457" s="143">
        <f>ROUND(I457*H457,1)</f>
        <v>0</v>
      </c>
      <c r="K457" s="139" t="s">
        <v>173</v>
      </c>
      <c r="L457" s="32"/>
      <c r="M457" s="144" t="s">
        <v>1</v>
      </c>
      <c r="N457" s="145" t="s">
        <v>44</v>
      </c>
      <c r="P457" s="146">
        <f>O457*H457</f>
        <v>0</v>
      </c>
      <c r="Q457" s="146">
        <v>0.0003</v>
      </c>
      <c r="R457" s="146">
        <f>Q457*H457</f>
        <v>0.18989999999999999</v>
      </c>
      <c r="S457" s="146">
        <v>0</v>
      </c>
      <c r="T457" s="147">
        <f>S457*H457</f>
        <v>0</v>
      </c>
      <c r="AR457" s="148" t="s">
        <v>302</v>
      </c>
      <c r="AT457" s="148" t="s">
        <v>169</v>
      </c>
      <c r="AU457" s="148" t="s">
        <v>87</v>
      </c>
      <c r="AY457" s="17" t="s">
        <v>167</v>
      </c>
      <c r="BE457" s="149">
        <f>IF(N457="základní",J457,0)</f>
        <v>0</v>
      </c>
      <c r="BF457" s="149">
        <f>IF(N457="snížená",J457,0)</f>
        <v>0</v>
      </c>
      <c r="BG457" s="149">
        <f>IF(N457="zákl. přenesená",J457,0)</f>
        <v>0</v>
      </c>
      <c r="BH457" s="149">
        <f>IF(N457="sníž. přenesená",J457,0)</f>
        <v>0</v>
      </c>
      <c r="BI457" s="149">
        <f>IF(N457="nulová",J457,0)</f>
        <v>0</v>
      </c>
      <c r="BJ457" s="17" t="s">
        <v>22</v>
      </c>
      <c r="BK457" s="149">
        <f>ROUND(I457*H457,1)</f>
        <v>0</v>
      </c>
      <c r="BL457" s="17" t="s">
        <v>302</v>
      </c>
      <c r="BM457" s="148" t="s">
        <v>705</v>
      </c>
    </row>
    <row r="458" spans="2:51" s="12" customFormat="1" ht="22.5">
      <c r="B458" s="150"/>
      <c r="D458" s="151" t="s">
        <v>176</v>
      </c>
      <c r="E458" s="152" t="s">
        <v>1</v>
      </c>
      <c r="F458" s="153" t="s">
        <v>706</v>
      </c>
      <c r="H458" s="154">
        <v>33.99</v>
      </c>
      <c r="I458" s="155"/>
      <c r="L458" s="150"/>
      <c r="M458" s="156"/>
      <c r="T458" s="157"/>
      <c r="AT458" s="152" t="s">
        <v>176</v>
      </c>
      <c r="AU458" s="152" t="s">
        <v>87</v>
      </c>
      <c r="AV458" s="12" t="s">
        <v>87</v>
      </c>
      <c r="AW458" s="12" t="s">
        <v>31</v>
      </c>
      <c r="AX458" s="12" t="s">
        <v>79</v>
      </c>
      <c r="AY458" s="152" t="s">
        <v>167</v>
      </c>
    </row>
    <row r="459" spans="2:51" s="12" customFormat="1" ht="12">
      <c r="B459" s="150"/>
      <c r="D459" s="151" t="s">
        <v>176</v>
      </c>
      <c r="E459" s="152" t="s">
        <v>1</v>
      </c>
      <c r="F459" s="153" t="s">
        <v>707</v>
      </c>
      <c r="H459" s="154">
        <v>22.92</v>
      </c>
      <c r="I459" s="155"/>
      <c r="L459" s="150"/>
      <c r="M459" s="156"/>
      <c r="T459" s="157"/>
      <c r="AT459" s="152" t="s">
        <v>176</v>
      </c>
      <c r="AU459" s="152" t="s">
        <v>87</v>
      </c>
      <c r="AV459" s="12" t="s">
        <v>87</v>
      </c>
      <c r="AW459" s="12" t="s">
        <v>31</v>
      </c>
      <c r="AX459" s="12" t="s">
        <v>79</v>
      </c>
      <c r="AY459" s="152" t="s">
        <v>167</v>
      </c>
    </row>
    <row r="460" spans="2:51" s="12" customFormat="1" ht="22.5">
      <c r="B460" s="150"/>
      <c r="D460" s="151" t="s">
        <v>176</v>
      </c>
      <c r="E460" s="152" t="s">
        <v>1</v>
      </c>
      <c r="F460" s="153" t="s">
        <v>708</v>
      </c>
      <c r="H460" s="154">
        <v>29.65</v>
      </c>
      <c r="I460" s="155"/>
      <c r="L460" s="150"/>
      <c r="M460" s="156"/>
      <c r="T460" s="157"/>
      <c r="AT460" s="152" t="s">
        <v>176</v>
      </c>
      <c r="AU460" s="152" t="s">
        <v>87</v>
      </c>
      <c r="AV460" s="12" t="s">
        <v>87</v>
      </c>
      <c r="AW460" s="12" t="s">
        <v>31</v>
      </c>
      <c r="AX460" s="12" t="s">
        <v>79</v>
      </c>
      <c r="AY460" s="152" t="s">
        <v>167</v>
      </c>
    </row>
    <row r="461" spans="2:51" s="12" customFormat="1" ht="22.5">
      <c r="B461" s="150"/>
      <c r="D461" s="151" t="s">
        <v>176</v>
      </c>
      <c r="E461" s="152" t="s">
        <v>1</v>
      </c>
      <c r="F461" s="153" t="s">
        <v>709</v>
      </c>
      <c r="H461" s="154">
        <v>15.86</v>
      </c>
      <c r="I461" s="155"/>
      <c r="L461" s="150"/>
      <c r="M461" s="156"/>
      <c r="T461" s="157"/>
      <c r="AT461" s="152" t="s">
        <v>176</v>
      </c>
      <c r="AU461" s="152" t="s">
        <v>87</v>
      </c>
      <c r="AV461" s="12" t="s">
        <v>87</v>
      </c>
      <c r="AW461" s="12" t="s">
        <v>31</v>
      </c>
      <c r="AX461" s="12" t="s">
        <v>79</v>
      </c>
      <c r="AY461" s="152" t="s">
        <v>167</v>
      </c>
    </row>
    <row r="462" spans="2:51" s="12" customFormat="1" ht="12">
      <c r="B462" s="150"/>
      <c r="D462" s="151" t="s">
        <v>176</v>
      </c>
      <c r="E462" s="152" t="s">
        <v>1</v>
      </c>
      <c r="F462" s="153" t="s">
        <v>710</v>
      </c>
      <c r="H462" s="154">
        <v>13.72</v>
      </c>
      <c r="I462" s="155"/>
      <c r="L462" s="150"/>
      <c r="M462" s="156"/>
      <c r="T462" s="157"/>
      <c r="AT462" s="152" t="s">
        <v>176</v>
      </c>
      <c r="AU462" s="152" t="s">
        <v>87</v>
      </c>
      <c r="AV462" s="12" t="s">
        <v>87</v>
      </c>
      <c r="AW462" s="12" t="s">
        <v>31</v>
      </c>
      <c r="AX462" s="12" t="s">
        <v>79</v>
      </c>
      <c r="AY462" s="152" t="s">
        <v>167</v>
      </c>
    </row>
    <row r="463" spans="2:51" s="12" customFormat="1" ht="22.5">
      <c r="B463" s="150"/>
      <c r="D463" s="151" t="s">
        <v>176</v>
      </c>
      <c r="E463" s="152" t="s">
        <v>1</v>
      </c>
      <c r="F463" s="153" t="s">
        <v>711</v>
      </c>
      <c r="H463" s="154">
        <v>18.71</v>
      </c>
      <c r="I463" s="155"/>
      <c r="L463" s="150"/>
      <c r="M463" s="156"/>
      <c r="T463" s="157"/>
      <c r="AT463" s="152" t="s">
        <v>176</v>
      </c>
      <c r="AU463" s="152" t="s">
        <v>87</v>
      </c>
      <c r="AV463" s="12" t="s">
        <v>87</v>
      </c>
      <c r="AW463" s="12" t="s">
        <v>31</v>
      </c>
      <c r="AX463" s="12" t="s">
        <v>79</v>
      </c>
      <c r="AY463" s="152" t="s">
        <v>167</v>
      </c>
    </row>
    <row r="464" spans="2:51" s="12" customFormat="1" ht="22.5">
      <c r="B464" s="150"/>
      <c r="D464" s="151" t="s">
        <v>176</v>
      </c>
      <c r="E464" s="152" t="s">
        <v>1</v>
      </c>
      <c r="F464" s="153" t="s">
        <v>712</v>
      </c>
      <c r="H464" s="154">
        <v>9.84</v>
      </c>
      <c r="I464" s="155"/>
      <c r="L464" s="150"/>
      <c r="M464" s="156"/>
      <c r="T464" s="157"/>
      <c r="AT464" s="152" t="s">
        <v>176</v>
      </c>
      <c r="AU464" s="152" t="s">
        <v>87</v>
      </c>
      <c r="AV464" s="12" t="s">
        <v>87</v>
      </c>
      <c r="AW464" s="12" t="s">
        <v>31</v>
      </c>
      <c r="AX464" s="12" t="s">
        <v>79</v>
      </c>
      <c r="AY464" s="152" t="s">
        <v>167</v>
      </c>
    </row>
    <row r="465" spans="2:51" s="15" customFormat="1" ht="12">
      <c r="B465" s="171"/>
      <c r="D465" s="151" t="s">
        <v>176</v>
      </c>
      <c r="E465" s="172" t="s">
        <v>1</v>
      </c>
      <c r="F465" s="173" t="s">
        <v>407</v>
      </c>
      <c r="H465" s="174">
        <v>144.69</v>
      </c>
      <c r="I465" s="175"/>
      <c r="L465" s="171"/>
      <c r="M465" s="176"/>
      <c r="T465" s="177"/>
      <c r="AT465" s="172" t="s">
        <v>176</v>
      </c>
      <c r="AU465" s="172" t="s">
        <v>87</v>
      </c>
      <c r="AV465" s="15" t="s">
        <v>181</v>
      </c>
      <c r="AW465" s="15" t="s">
        <v>31</v>
      </c>
      <c r="AX465" s="15" t="s">
        <v>79</v>
      </c>
      <c r="AY465" s="172" t="s">
        <v>167</v>
      </c>
    </row>
    <row r="466" spans="2:51" s="12" customFormat="1" ht="12">
      <c r="B466" s="150"/>
      <c r="D466" s="151" t="s">
        <v>176</v>
      </c>
      <c r="E466" s="152" t="s">
        <v>1</v>
      </c>
      <c r="F466" s="153" t="s">
        <v>713</v>
      </c>
      <c r="H466" s="154">
        <v>20.08</v>
      </c>
      <c r="I466" s="155"/>
      <c r="L466" s="150"/>
      <c r="M466" s="156"/>
      <c r="T466" s="157"/>
      <c r="AT466" s="152" t="s">
        <v>176</v>
      </c>
      <c r="AU466" s="152" t="s">
        <v>87</v>
      </c>
      <c r="AV466" s="12" t="s">
        <v>87</v>
      </c>
      <c r="AW466" s="12" t="s">
        <v>31</v>
      </c>
      <c r="AX466" s="12" t="s">
        <v>79</v>
      </c>
      <c r="AY466" s="152" t="s">
        <v>167</v>
      </c>
    </row>
    <row r="467" spans="2:51" s="12" customFormat="1" ht="33.75">
      <c r="B467" s="150"/>
      <c r="D467" s="151" t="s">
        <v>176</v>
      </c>
      <c r="E467" s="152" t="s">
        <v>1</v>
      </c>
      <c r="F467" s="153" t="s">
        <v>714</v>
      </c>
      <c r="H467" s="154">
        <v>40.43</v>
      </c>
      <c r="I467" s="155"/>
      <c r="L467" s="150"/>
      <c r="M467" s="156"/>
      <c r="T467" s="157"/>
      <c r="AT467" s="152" t="s">
        <v>176</v>
      </c>
      <c r="AU467" s="152" t="s">
        <v>87</v>
      </c>
      <c r="AV467" s="12" t="s">
        <v>87</v>
      </c>
      <c r="AW467" s="12" t="s">
        <v>31</v>
      </c>
      <c r="AX467" s="12" t="s">
        <v>79</v>
      </c>
      <c r="AY467" s="152" t="s">
        <v>167</v>
      </c>
    </row>
    <row r="468" spans="2:51" s="12" customFormat="1" ht="12">
      <c r="B468" s="150"/>
      <c r="D468" s="151" t="s">
        <v>176</v>
      </c>
      <c r="E468" s="152" t="s">
        <v>1</v>
      </c>
      <c r="F468" s="153" t="s">
        <v>715</v>
      </c>
      <c r="H468" s="154">
        <v>16.08</v>
      </c>
      <c r="I468" s="155"/>
      <c r="L468" s="150"/>
      <c r="M468" s="156"/>
      <c r="T468" s="157"/>
      <c r="AT468" s="152" t="s">
        <v>176</v>
      </c>
      <c r="AU468" s="152" t="s">
        <v>87</v>
      </c>
      <c r="AV468" s="12" t="s">
        <v>87</v>
      </c>
      <c r="AW468" s="12" t="s">
        <v>31</v>
      </c>
      <c r="AX468" s="12" t="s">
        <v>79</v>
      </c>
      <c r="AY468" s="152" t="s">
        <v>167</v>
      </c>
    </row>
    <row r="469" spans="2:51" s="12" customFormat="1" ht="12">
      <c r="B469" s="150"/>
      <c r="D469" s="151" t="s">
        <v>176</v>
      </c>
      <c r="E469" s="152" t="s">
        <v>1</v>
      </c>
      <c r="F469" s="153" t="s">
        <v>716</v>
      </c>
      <c r="H469" s="154">
        <v>14.44</v>
      </c>
      <c r="I469" s="155"/>
      <c r="L469" s="150"/>
      <c r="M469" s="156"/>
      <c r="T469" s="157"/>
      <c r="AT469" s="152" t="s">
        <v>176</v>
      </c>
      <c r="AU469" s="152" t="s">
        <v>87</v>
      </c>
      <c r="AV469" s="12" t="s">
        <v>87</v>
      </c>
      <c r="AW469" s="12" t="s">
        <v>31</v>
      </c>
      <c r="AX469" s="12" t="s">
        <v>79</v>
      </c>
      <c r="AY469" s="152" t="s">
        <v>167</v>
      </c>
    </row>
    <row r="470" spans="2:51" s="12" customFormat="1" ht="12">
      <c r="B470" s="150"/>
      <c r="D470" s="151" t="s">
        <v>176</v>
      </c>
      <c r="E470" s="152" t="s">
        <v>1</v>
      </c>
      <c r="F470" s="153" t="s">
        <v>717</v>
      </c>
      <c r="H470" s="154">
        <v>13.48</v>
      </c>
      <c r="I470" s="155"/>
      <c r="L470" s="150"/>
      <c r="M470" s="156"/>
      <c r="T470" s="157"/>
      <c r="AT470" s="152" t="s">
        <v>176</v>
      </c>
      <c r="AU470" s="152" t="s">
        <v>87</v>
      </c>
      <c r="AV470" s="12" t="s">
        <v>87</v>
      </c>
      <c r="AW470" s="12" t="s">
        <v>31</v>
      </c>
      <c r="AX470" s="12" t="s">
        <v>79</v>
      </c>
      <c r="AY470" s="152" t="s">
        <v>167</v>
      </c>
    </row>
    <row r="471" spans="2:51" s="12" customFormat="1" ht="22.5">
      <c r="B471" s="150"/>
      <c r="D471" s="151" t="s">
        <v>176</v>
      </c>
      <c r="E471" s="152" t="s">
        <v>1</v>
      </c>
      <c r="F471" s="153" t="s">
        <v>718</v>
      </c>
      <c r="H471" s="154">
        <v>33.54</v>
      </c>
      <c r="I471" s="155"/>
      <c r="L471" s="150"/>
      <c r="M471" s="156"/>
      <c r="T471" s="157"/>
      <c r="AT471" s="152" t="s">
        <v>176</v>
      </c>
      <c r="AU471" s="152" t="s">
        <v>87</v>
      </c>
      <c r="AV471" s="12" t="s">
        <v>87</v>
      </c>
      <c r="AW471" s="12" t="s">
        <v>31</v>
      </c>
      <c r="AX471" s="12" t="s">
        <v>79</v>
      </c>
      <c r="AY471" s="152" t="s">
        <v>167</v>
      </c>
    </row>
    <row r="472" spans="2:51" s="12" customFormat="1" ht="12">
      <c r="B472" s="150"/>
      <c r="D472" s="151" t="s">
        <v>176</v>
      </c>
      <c r="E472" s="152" t="s">
        <v>1</v>
      </c>
      <c r="F472" s="153" t="s">
        <v>719</v>
      </c>
      <c r="H472" s="154">
        <v>0.24</v>
      </c>
      <c r="I472" s="155"/>
      <c r="L472" s="150"/>
      <c r="M472" s="156"/>
      <c r="T472" s="157"/>
      <c r="AT472" s="152" t="s">
        <v>176</v>
      </c>
      <c r="AU472" s="152" t="s">
        <v>87</v>
      </c>
      <c r="AV472" s="12" t="s">
        <v>87</v>
      </c>
      <c r="AW472" s="12" t="s">
        <v>31</v>
      </c>
      <c r="AX472" s="12" t="s">
        <v>79</v>
      </c>
      <c r="AY472" s="152" t="s">
        <v>167</v>
      </c>
    </row>
    <row r="473" spans="2:51" s="12" customFormat="1" ht="12">
      <c r="B473" s="150"/>
      <c r="D473" s="151" t="s">
        <v>176</v>
      </c>
      <c r="E473" s="152" t="s">
        <v>1</v>
      </c>
      <c r="F473" s="153" t="s">
        <v>720</v>
      </c>
      <c r="H473" s="154">
        <v>16.56</v>
      </c>
      <c r="I473" s="155"/>
      <c r="L473" s="150"/>
      <c r="M473" s="156"/>
      <c r="T473" s="157"/>
      <c r="AT473" s="152" t="s">
        <v>176</v>
      </c>
      <c r="AU473" s="152" t="s">
        <v>87</v>
      </c>
      <c r="AV473" s="12" t="s">
        <v>87</v>
      </c>
      <c r="AW473" s="12" t="s">
        <v>31</v>
      </c>
      <c r="AX473" s="12" t="s">
        <v>79</v>
      </c>
      <c r="AY473" s="152" t="s">
        <v>167</v>
      </c>
    </row>
    <row r="474" spans="2:51" s="15" customFormat="1" ht="12">
      <c r="B474" s="171"/>
      <c r="D474" s="151" t="s">
        <v>176</v>
      </c>
      <c r="E474" s="172" t="s">
        <v>1</v>
      </c>
      <c r="F474" s="173" t="s">
        <v>721</v>
      </c>
      <c r="H474" s="174">
        <v>154.85</v>
      </c>
      <c r="I474" s="175"/>
      <c r="L474" s="171"/>
      <c r="M474" s="176"/>
      <c r="T474" s="177"/>
      <c r="AT474" s="172" t="s">
        <v>176</v>
      </c>
      <c r="AU474" s="172" t="s">
        <v>87</v>
      </c>
      <c r="AV474" s="15" t="s">
        <v>181</v>
      </c>
      <c r="AW474" s="15" t="s">
        <v>31</v>
      </c>
      <c r="AX474" s="15" t="s">
        <v>79</v>
      </c>
      <c r="AY474" s="172" t="s">
        <v>167</v>
      </c>
    </row>
    <row r="475" spans="2:51" s="12" customFormat="1" ht="12">
      <c r="B475" s="150"/>
      <c r="D475" s="151" t="s">
        <v>176</v>
      </c>
      <c r="E475" s="152" t="s">
        <v>1</v>
      </c>
      <c r="F475" s="153" t="s">
        <v>722</v>
      </c>
      <c r="H475" s="154">
        <v>15.76</v>
      </c>
      <c r="I475" s="155"/>
      <c r="L475" s="150"/>
      <c r="M475" s="156"/>
      <c r="T475" s="157"/>
      <c r="AT475" s="152" t="s">
        <v>176</v>
      </c>
      <c r="AU475" s="152" t="s">
        <v>87</v>
      </c>
      <c r="AV475" s="12" t="s">
        <v>87</v>
      </c>
      <c r="AW475" s="12" t="s">
        <v>31</v>
      </c>
      <c r="AX475" s="12" t="s">
        <v>79</v>
      </c>
      <c r="AY475" s="152" t="s">
        <v>167</v>
      </c>
    </row>
    <row r="476" spans="2:51" s="12" customFormat="1" ht="12">
      <c r="B476" s="150"/>
      <c r="D476" s="151" t="s">
        <v>176</v>
      </c>
      <c r="E476" s="152" t="s">
        <v>1</v>
      </c>
      <c r="F476" s="153" t="s">
        <v>723</v>
      </c>
      <c r="H476" s="154">
        <v>13.04</v>
      </c>
      <c r="I476" s="155"/>
      <c r="L476" s="150"/>
      <c r="M476" s="156"/>
      <c r="T476" s="157"/>
      <c r="AT476" s="152" t="s">
        <v>176</v>
      </c>
      <c r="AU476" s="152" t="s">
        <v>87</v>
      </c>
      <c r="AV476" s="12" t="s">
        <v>87</v>
      </c>
      <c r="AW476" s="12" t="s">
        <v>31</v>
      </c>
      <c r="AX476" s="12" t="s">
        <v>79</v>
      </c>
      <c r="AY476" s="152" t="s">
        <v>167</v>
      </c>
    </row>
    <row r="477" spans="2:51" s="12" customFormat="1" ht="33.75">
      <c r="B477" s="150"/>
      <c r="D477" s="151" t="s">
        <v>176</v>
      </c>
      <c r="E477" s="152" t="s">
        <v>1</v>
      </c>
      <c r="F477" s="153" t="s">
        <v>724</v>
      </c>
      <c r="H477" s="154">
        <v>49.71</v>
      </c>
      <c r="I477" s="155"/>
      <c r="L477" s="150"/>
      <c r="M477" s="156"/>
      <c r="T477" s="157"/>
      <c r="AT477" s="152" t="s">
        <v>176</v>
      </c>
      <c r="AU477" s="152" t="s">
        <v>87</v>
      </c>
      <c r="AV477" s="12" t="s">
        <v>87</v>
      </c>
      <c r="AW477" s="12" t="s">
        <v>31</v>
      </c>
      <c r="AX477" s="12" t="s">
        <v>79</v>
      </c>
      <c r="AY477" s="152" t="s">
        <v>167</v>
      </c>
    </row>
    <row r="478" spans="2:51" s="12" customFormat="1" ht="12">
      <c r="B478" s="150"/>
      <c r="D478" s="151" t="s">
        <v>176</v>
      </c>
      <c r="E478" s="152" t="s">
        <v>1</v>
      </c>
      <c r="F478" s="153" t="s">
        <v>725</v>
      </c>
      <c r="H478" s="154">
        <v>16.92</v>
      </c>
      <c r="I478" s="155"/>
      <c r="L478" s="150"/>
      <c r="M478" s="156"/>
      <c r="T478" s="157"/>
      <c r="AT478" s="152" t="s">
        <v>176</v>
      </c>
      <c r="AU478" s="152" t="s">
        <v>87</v>
      </c>
      <c r="AV478" s="12" t="s">
        <v>87</v>
      </c>
      <c r="AW478" s="12" t="s">
        <v>31</v>
      </c>
      <c r="AX478" s="12" t="s">
        <v>79</v>
      </c>
      <c r="AY478" s="152" t="s">
        <v>167</v>
      </c>
    </row>
    <row r="479" spans="2:51" s="12" customFormat="1" ht="12">
      <c r="B479" s="150"/>
      <c r="D479" s="151" t="s">
        <v>176</v>
      </c>
      <c r="E479" s="152" t="s">
        <v>1</v>
      </c>
      <c r="F479" s="153" t="s">
        <v>726</v>
      </c>
      <c r="H479" s="154">
        <v>17.12</v>
      </c>
      <c r="I479" s="155"/>
      <c r="L479" s="150"/>
      <c r="M479" s="156"/>
      <c r="T479" s="157"/>
      <c r="AT479" s="152" t="s">
        <v>176</v>
      </c>
      <c r="AU479" s="152" t="s">
        <v>87</v>
      </c>
      <c r="AV479" s="12" t="s">
        <v>87</v>
      </c>
      <c r="AW479" s="12" t="s">
        <v>31</v>
      </c>
      <c r="AX479" s="12" t="s">
        <v>79</v>
      </c>
      <c r="AY479" s="152" t="s">
        <v>167</v>
      </c>
    </row>
    <row r="480" spans="2:51" s="12" customFormat="1" ht="12">
      <c r="B480" s="150"/>
      <c r="D480" s="151" t="s">
        <v>176</v>
      </c>
      <c r="E480" s="152" t="s">
        <v>1</v>
      </c>
      <c r="F480" s="153" t="s">
        <v>727</v>
      </c>
      <c r="H480" s="154">
        <v>13.76</v>
      </c>
      <c r="I480" s="155"/>
      <c r="L480" s="150"/>
      <c r="M480" s="156"/>
      <c r="T480" s="157"/>
      <c r="AT480" s="152" t="s">
        <v>176</v>
      </c>
      <c r="AU480" s="152" t="s">
        <v>87</v>
      </c>
      <c r="AV480" s="12" t="s">
        <v>87</v>
      </c>
      <c r="AW480" s="12" t="s">
        <v>31</v>
      </c>
      <c r="AX480" s="12" t="s">
        <v>79</v>
      </c>
      <c r="AY480" s="152" t="s">
        <v>167</v>
      </c>
    </row>
    <row r="481" spans="2:51" s="12" customFormat="1" ht="22.5">
      <c r="B481" s="150"/>
      <c r="D481" s="151" t="s">
        <v>176</v>
      </c>
      <c r="E481" s="152" t="s">
        <v>1</v>
      </c>
      <c r="F481" s="153" t="s">
        <v>728</v>
      </c>
      <c r="H481" s="154">
        <v>34.824</v>
      </c>
      <c r="I481" s="155"/>
      <c r="L481" s="150"/>
      <c r="M481" s="156"/>
      <c r="T481" s="157"/>
      <c r="AT481" s="152" t="s">
        <v>176</v>
      </c>
      <c r="AU481" s="152" t="s">
        <v>87</v>
      </c>
      <c r="AV481" s="12" t="s">
        <v>87</v>
      </c>
      <c r="AW481" s="12" t="s">
        <v>31</v>
      </c>
      <c r="AX481" s="12" t="s">
        <v>79</v>
      </c>
      <c r="AY481" s="152" t="s">
        <v>167</v>
      </c>
    </row>
    <row r="482" spans="2:51" s="12" customFormat="1" ht="12">
      <c r="B482" s="150"/>
      <c r="D482" s="151" t="s">
        <v>176</v>
      </c>
      <c r="E482" s="152" t="s">
        <v>1</v>
      </c>
      <c r="F482" s="153" t="s">
        <v>729</v>
      </c>
      <c r="H482" s="154">
        <v>14.96</v>
      </c>
      <c r="I482" s="155"/>
      <c r="L482" s="150"/>
      <c r="M482" s="156"/>
      <c r="T482" s="157"/>
      <c r="AT482" s="152" t="s">
        <v>176</v>
      </c>
      <c r="AU482" s="152" t="s">
        <v>87</v>
      </c>
      <c r="AV482" s="12" t="s">
        <v>87</v>
      </c>
      <c r="AW482" s="12" t="s">
        <v>31</v>
      </c>
      <c r="AX482" s="12" t="s">
        <v>79</v>
      </c>
      <c r="AY482" s="152" t="s">
        <v>167</v>
      </c>
    </row>
    <row r="483" spans="2:51" s="15" customFormat="1" ht="12">
      <c r="B483" s="171"/>
      <c r="D483" s="151" t="s">
        <v>176</v>
      </c>
      <c r="E483" s="172" t="s">
        <v>1</v>
      </c>
      <c r="F483" s="173" t="s">
        <v>730</v>
      </c>
      <c r="H483" s="174">
        <v>176.094</v>
      </c>
      <c r="I483" s="175"/>
      <c r="L483" s="171"/>
      <c r="M483" s="176"/>
      <c r="T483" s="177"/>
      <c r="AT483" s="172" t="s">
        <v>176</v>
      </c>
      <c r="AU483" s="172" t="s">
        <v>87</v>
      </c>
      <c r="AV483" s="15" t="s">
        <v>181</v>
      </c>
      <c r="AW483" s="15" t="s">
        <v>31</v>
      </c>
      <c r="AX483" s="15" t="s">
        <v>79</v>
      </c>
      <c r="AY483" s="172" t="s">
        <v>167</v>
      </c>
    </row>
    <row r="484" spans="2:51" s="12" customFormat="1" ht="12">
      <c r="B484" s="150"/>
      <c r="D484" s="151" t="s">
        <v>176</v>
      </c>
      <c r="E484" s="152" t="s">
        <v>1</v>
      </c>
      <c r="F484" s="153" t="s">
        <v>731</v>
      </c>
      <c r="H484" s="154">
        <v>20.56</v>
      </c>
      <c r="I484" s="155"/>
      <c r="L484" s="150"/>
      <c r="M484" s="156"/>
      <c r="T484" s="157"/>
      <c r="AT484" s="152" t="s">
        <v>176</v>
      </c>
      <c r="AU484" s="152" t="s">
        <v>87</v>
      </c>
      <c r="AV484" s="12" t="s">
        <v>87</v>
      </c>
      <c r="AW484" s="12" t="s">
        <v>31</v>
      </c>
      <c r="AX484" s="12" t="s">
        <v>79</v>
      </c>
      <c r="AY484" s="152" t="s">
        <v>167</v>
      </c>
    </row>
    <row r="485" spans="2:51" s="12" customFormat="1" ht="33.75">
      <c r="B485" s="150"/>
      <c r="D485" s="151" t="s">
        <v>176</v>
      </c>
      <c r="E485" s="152" t="s">
        <v>1</v>
      </c>
      <c r="F485" s="153" t="s">
        <v>732</v>
      </c>
      <c r="H485" s="154">
        <v>41.34</v>
      </c>
      <c r="I485" s="155"/>
      <c r="L485" s="150"/>
      <c r="M485" s="156"/>
      <c r="T485" s="157"/>
      <c r="AT485" s="152" t="s">
        <v>176</v>
      </c>
      <c r="AU485" s="152" t="s">
        <v>87</v>
      </c>
      <c r="AV485" s="12" t="s">
        <v>87</v>
      </c>
      <c r="AW485" s="12" t="s">
        <v>31</v>
      </c>
      <c r="AX485" s="12" t="s">
        <v>79</v>
      </c>
      <c r="AY485" s="152" t="s">
        <v>167</v>
      </c>
    </row>
    <row r="486" spans="2:51" s="12" customFormat="1" ht="12">
      <c r="B486" s="150"/>
      <c r="D486" s="151" t="s">
        <v>176</v>
      </c>
      <c r="E486" s="152" t="s">
        <v>1</v>
      </c>
      <c r="F486" s="153" t="s">
        <v>733</v>
      </c>
      <c r="H486" s="154">
        <v>16.28</v>
      </c>
      <c r="I486" s="155"/>
      <c r="L486" s="150"/>
      <c r="M486" s="156"/>
      <c r="T486" s="157"/>
      <c r="AT486" s="152" t="s">
        <v>176</v>
      </c>
      <c r="AU486" s="152" t="s">
        <v>87</v>
      </c>
      <c r="AV486" s="12" t="s">
        <v>87</v>
      </c>
      <c r="AW486" s="12" t="s">
        <v>31</v>
      </c>
      <c r="AX486" s="12" t="s">
        <v>79</v>
      </c>
      <c r="AY486" s="152" t="s">
        <v>167</v>
      </c>
    </row>
    <row r="487" spans="2:51" s="12" customFormat="1" ht="12">
      <c r="B487" s="150"/>
      <c r="D487" s="151" t="s">
        <v>176</v>
      </c>
      <c r="E487" s="152" t="s">
        <v>1</v>
      </c>
      <c r="F487" s="153" t="s">
        <v>734</v>
      </c>
      <c r="H487" s="154">
        <v>17.16</v>
      </c>
      <c r="I487" s="155"/>
      <c r="L487" s="150"/>
      <c r="M487" s="156"/>
      <c r="T487" s="157"/>
      <c r="AT487" s="152" t="s">
        <v>176</v>
      </c>
      <c r="AU487" s="152" t="s">
        <v>87</v>
      </c>
      <c r="AV487" s="12" t="s">
        <v>87</v>
      </c>
      <c r="AW487" s="12" t="s">
        <v>31</v>
      </c>
      <c r="AX487" s="12" t="s">
        <v>79</v>
      </c>
      <c r="AY487" s="152" t="s">
        <v>167</v>
      </c>
    </row>
    <row r="488" spans="2:51" s="12" customFormat="1" ht="12">
      <c r="B488" s="150"/>
      <c r="D488" s="151" t="s">
        <v>176</v>
      </c>
      <c r="E488" s="152" t="s">
        <v>1</v>
      </c>
      <c r="F488" s="153" t="s">
        <v>735</v>
      </c>
      <c r="H488" s="154">
        <v>13.32</v>
      </c>
      <c r="I488" s="155"/>
      <c r="L488" s="150"/>
      <c r="M488" s="156"/>
      <c r="T488" s="157"/>
      <c r="AT488" s="152" t="s">
        <v>176</v>
      </c>
      <c r="AU488" s="152" t="s">
        <v>87</v>
      </c>
      <c r="AV488" s="12" t="s">
        <v>87</v>
      </c>
      <c r="AW488" s="12" t="s">
        <v>31</v>
      </c>
      <c r="AX488" s="12" t="s">
        <v>79</v>
      </c>
      <c r="AY488" s="152" t="s">
        <v>167</v>
      </c>
    </row>
    <row r="489" spans="2:51" s="12" customFormat="1" ht="22.5">
      <c r="B489" s="150"/>
      <c r="D489" s="151" t="s">
        <v>176</v>
      </c>
      <c r="E489" s="152" t="s">
        <v>1</v>
      </c>
      <c r="F489" s="153" t="s">
        <v>736</v>
      </c>
      <c r="H489" s="154">
        <v>33.52</v>
      </c>
      <c r="I489" s="155"/>
      <c r="L489" s="150"/>
      <c r="M489" s="156"/>
      <c r="T489" s="157"/>
      <c r="AT489" s="152" t="s">
        <v>176</v>
      </c>
      <c r="AU489" s="152" t="s">
        <v>87</v>
      </c>
      <c r="AV489" s="12" t="s">
        <v>87</v>
      </c>
      <c r="AW489" s="12" t="s">
        <v>31</v>
      </c>
      <c r="AX489" s="12" t="s">
        <v>79</v>
      </c>
      <c r="AY489" s="152" t="s">
        <v>167</v>
      </c>
    </row>
    <row r="490" spans="2:51" s="12" customFormat="1" ht="12">
      <c r="B490" s="150"/>
      <c r="D490" s="151" t="s">
        <v>176</v>
      </c>
      <c r="E490" s="152" t="s">
        <v>1</v>
      </c>
      <c r="F490" s="153" t="s">
        <v>737</v>
      </c>
      <c r="H490" s="154">
        <v>15.16</v>
      </c>
      <c r="I490" s="155"/>
      <c r="L490" s="150"/>
      <c r="M490" s="156"/>
      <c r="T490" s="157"/>
      <c r="AT490" s="152" t="s">
        <v>176</v>
      </c>
      <c r="AU490" s="152" t="s">
        <v>87</v>
      </c>
      <c r="AV490" s="12" t="s">
        <v>87</v>
      </c>
      <c r="AW490" s="12" t="s">
        <v>31</v>
      </c>
      <c r="AX490" s="12" t="s">
        <v>79</v>
      </c>
      <c r="AY490" s="152" t="s">
        <v>167</v>
      </c>
    </row>
    <row r="491" spans="2:51" s="15" customFormat="1" ht="12">
      <c r="B491" s="171"/>
      <c r="D491" s="151" t="s">
        <v>176</v>
      </c>
      <c r="E491" s="172" t="s">
        <v>1</v>
      </c>
      <c r="F491" s="173" t="s">
        <v>738</v>
      </c>
      <c r="H491" s="174">
        <v>157.34</v>
      </c>
      <c r="I491" s="175"/>
      <c r="L491" s="171"/>
      <c r="M491" s="176"/>
      <c r="T491" s="177"/>
      <c r="AT491" s="172" t="s">
        <v>176</v>
      </c>
      <c r="AU491" s="172" t="s">
        <v>87</v>
      </c>
      <c r="AV491" s="15" t="s">
        <v>181</v>
      </c>
      <c r="AW491" s="15" t="s">
        <v>31</v>
      </c>
      <c r="AX491" s="15" t="s">
        <v>79</v>
      </c>
      <c r="AY491" s="172" t="s">
        <v>167</v>
      </c>
    </row>
    <row r="492" spans="2:51" s="12" customFormat="1" ht="12">
      <c r="B492" s="150"/>
      <c r="D492" s="151" t="s">
        <v>176</v>
      </c>
      <c r="E492" s="152" t="s">
        <v>1</v>
      </c>
      <c r="F492" s="153" t="s">
        <v>739</v>
      </c>
      <c r="H492" s="154">
        <v>0.026</v>
      </c>
      <c r="I492" s="155"/>
      <c r="L492" s="150"/>
      <c r="M492" s="156"/>
      <c r="T492" s="157"/>
      <c r="AT492" s="152" t="s">
        <v>176</v>
      </c>
      <c r="AU492" s="152" t="s">
        <v>87</v>
      </c>
      <c r="AV492" s="12" t="s">
        <v>87</v>
      </c>
      <c r="AW492" s="12" t="s">
        <v>31</v>
      </c>
      <c r="AX492" s="12" t="s">
        <v>79</v>
      </c>
      <c r="AY492" s="152" t="s">
        <v>167</v>
      </c>
    </row>
    <row r="493" spans="2:51" s="13" customFormat="1" ht="12">
      <c r="B493" s="158"/>
      <c r="D493" s="151" t="s">
        <v>176</v>
      </c>
      <c r="E493" s="159" t="s">
        <v>1</v>
      </c>
      <c r="F493" s="160" t="s">
        <v>189</v>
      </c>
      <c r="H493" s="161">
        <v>633</v>
      </c>
      <c r="I493" s="162"/>
      <c r="L493" s="158"/>
      <c r="M493" s="163"/>
      <c r="T493" s="164"/>
      <c r="AT493" s="159" t="s">
        <v>176</v>
      </c>
      <c r="AU493" s="159" t="s">
        <v>87</v>
      </c>
      <c r="AV493" s="13" t="s">
        <v>174</v>
      </c>
      <c r="AW493" s="13" t="s">
        <v>31</v>
      </c>
      <c r="AX493" s="13" t="s">
        <v>22</v>
      </c>
      <c r="AY493" s="159" t="s">
        <v>167</v>
      </c>
    </row>
    <row r="494" spans="2:65" s="1" customFormat="1" ht="24">
      <c r="B494" s="136"/>
      <c r="C494" s="137" t="s">
        <v>740</v>
      </c>
      <c r="D494" s="137" t="s">
        <v>169</v>
      </c>
      <c r="E494" s="138" t="s">
        <v>741</v>
      </c>
      <c r="F494" s="139" t="s">
        <v>742</v>
      </c>
      <c r="G494" s="140" t="s">
        <v>185</v>
      </c>
      <c r="H494" s="141">
        <v>633</v>
      </c>
      <c r="I494" s="142"/>
      <c r="J494" s="143">
        <f>ROUND(I494*H494,1)</f>
        <v>0</v>
      </c>
      <c r="K494" s="139" t="s">
        <v>173</v>
      </c>
      <c r="L494" s="32"/>
      <c r="M494" s="144" t="s">
        <v>1</v>
      </c>
      <c r="N494" s="145" t="s">
        <v>44</v>
      </c>
      <c r="P494" s="146">
        <f>O494*H494</f>
        <v>0</v>
      </c>
      <c r="Q494" s="146">
        <v>0.00605</v>
      </c>
      <c r="R494" s="146">
        <f>Q494*H494</f>
        <v>3.82965</v>
      </c>
      <c r="S494" s="146">
        <v>0</v>
      </c>
      <c r="T494" s="147">
        <f>S494*H494</f>
        <v>0</v>
      </c>
      <c r="AR494" s="148" t="s">
        <v>302</v>
      </c>
      <c r="AT494" s="148" t="s">
        <v>169</v>
      </c>
      <c r="AU494" s="148" t="s">
        <v>87</v>
      </c>
      <c r="AY494" s="17" t="s">
        <v>167</v>
      </c>
      <c r="BE494" s="149">
        <f>IF(N494="základní",J494,0)</f>
        <v>0</v>
      </c>
      <c r="BF494" s="149">
        <f>IF(N494="snížená",J494,0)</f>
        <v>0</v>
      </c>
      <c r="BG494" s="149">
        <f>IF(N494="zákl. přenesená",J494,0)</f>
        <v>0</v>
      </c>
      <c r="BH494" s="149">
        <f>IF(N494="sníž. přenesená",J494,0)</f>
        <v>0</v>
      </c>
      <c r="BI494" s="149">
        <f>IF(N494="nulová",J494,0)</f>
        <v>0</v>
      </c>
      <c r="BJ494" s="17" t="s">
        <v>22</v>
      </c>
      <c r="BK494" s="149">
        <f>ROUND(I494*H494,1)</f>
        <v>0</v>
      </c>
      <c r="BL494" s="17" t="s">
        <v>302</v>
      </c>
      <c r="BM494" s="148" t="s">
        <v>743</v>
      </c>
    </row>
    <row r="495" spans="2:65" s="1" customFormat="1" ht="16.5" customHeight="1">
      <c r="B495" s="136"/>
      <c r="C495" s="178" t="s">
        <v>744</v>
      </c>
      <c r="D495" s="178" t="s">
        <v>554</v>
      </c>
      <c r="E495" s="179" t="s">
        <v>745</v>
      </c>
      <c r="F495" s="180" t="s">
        <v>746</v>
      </c>
      <c r="G495" s="181" t="s">
        <v>185</v>
      </c>
      <c r="H495" s="182">
        <v>681</v>
      </c>
      <c r="I495" s="183"/>
      <c r="J495" s="184">
        <f>ROUND(I495*H495,1)</f>
        <v>0</v>
      </c>
      <c r="K495" s="180" t="s">
        <v>173</v>
      </c>
      <c r="L495" s="185"/>
      <c r="M495" s="186" t="s">
        <v>1</v>
      </c>
      <c r="N495" s="187" t="s">
        <v>44</v>
      </c>
      <c r="P495" s="146">
        <f>O495*H495</f>
        <v>0</v>
      </c>
      <c r="Q495" s="146">
        <v>0.0129</v>
      </c>
      <c r="R495" s="146">
        <f>Q495*H495</f>
        <v>8.7849</v>
      </c>
      <c r="S495" s="146">
        <v>0</v>
      </c>
      <c r="T495" s="147">
        <f>S495*H495</f>
        <v>0</v>
      </c>
      <c r="AR495" s="148" t="s">
        <v>408</v>
      </c>
      <c r="AT495" s="148" t="s">
        <v>554</v>
      </c>
      <c r="AU495" s="148" t="s">
        <v>87</v>
      </c>
      <c r="AY495" s="17" t="s">
        <v>167</v>
      </c>
      <c r="BE495" s="149">
        <f>IF(N495="základní",J495,0)</f>
        <v>0</v>
      </c>
      <c r="BF495" s="149">
        <f>IF(N495="snížená",J495,0)</f>
        <v>0</v>
      </c>
      <c r="BG495" s="149">
        <f>IF(N495="zákl. přenesená",J495,0)</f>
        <v>0</v>
      </c>
      <c r="BH495" s="149">
        <f>IF(N495="sníž. přenesená",J495,0)</f>
        <v>0</v>
      </c>
      <c r="BI495" s="149">
        <f>IF(N495="nulová",J495,0)</f>
        <v>0</v>
      </c>
      <c r="BJ495" s="17" t="s">
        <v>22</v>
      </c>
      <c r="BK495" s="149">
        <f>ROUND(I495*H495,1)</f>
        <v>0</v>
      </c>
      <c r="BL495" s="17" t="s">
        <v>302</v>
      </c>
      <c r="BM495" s="148" t="s">
        <v>747</v>
      </c>
    </row>
    <row r="496" spans="2:51" s="12" customFormat="1" ht="12">
      <c r="B496" s="150"/>
      <c r="D496" s="151" t="s">
        <v>176</v>
      </c>
      <c r="E496" s="152" t="s">
        <v>1</v>
      </c>
      <c r="F496" s="153" t="s">
        <v>748</v>
      </c>
      <c r="H496" s="154">
        <v>681</v>
      </c>
      <c r="I496" s="155"/>
      <c r="L496" s="150"/>
      <c r="M496" s="156"/>
      <c r="T496" s="157"/>
      <c r="AT496" s="152" t="s">
        <v>176</v>
      </c>
      <c r="AU496" s="152" t="s">
        <v>87</v>
      </c>
      <c r="AV496" s="12" t="s">
        <v>87</v>
      </c>
      <c r="AW496" s="12" t="s">
        <v>31</v>
      </c>
      <c r="AX496" s="12" t="s">
        <v>22</v>
      </c>
      <c r="AY496" s="152" t="s">
        <v>167</v>
      </c>
    </row>
    <row r="497" spans="2:65" s="1" customFormat="1" ht="21.75" customHeight="1">
      <c r="B497" s="136"/>
      <c r="C497" s="137" t="s">
        <v>749</v>
      </c>
      <c r="D497" s="137" t="s">
        <v>169</v>
      </c>
      <c r="E497" s="138" t="s">
        <v>750</v>
      </c>
      <c r="F497" s="139" t="s">
        <v>751</v>
      </c>
      <c r="G497" s="140" t="s">
        <v>220</v>
      </c>
      <c r="H497" s="141">
        <v>192</v>
      </c>
      <c r="I497" s="142"/>
      <c r="J497" s="143">
        <f>ROUND(I497*H497,1)</f>
        <v>0</v>
      </c>
      <c r="K497" s="139" t="s">
        <v>173</v>
      </c>
      <c r="L497" s="32"/>
      <c r="M497" s="144" t="s">
        <v>1</v>
      </c>
      <c r="N497" s="145" t="s">
        <v>44</v>
      </c>
      <c r="P497" s="146">
        <f>O497*H497</f>
        <v>0</v>
      </c>
      <c r="Q497" s="146">
        <v>0.0005</v>
      </c>
      <c r="R497" s="146">
        <f>Q497*H497</f>
        <v>0.096</v>
      </c>
      <c r="S497" s="146">
        <v>0</v>
      </c>
      <c r="T497" s="147">
        <f>S497*H497</f>
        <v>0</v>
      </c>
      <c r="AR497" s="148" t="s">
        <v>302</v>
      </c>
      <c r="AT497" s="148" t="s">
        <v>169</v>
      </c>
      <c r="AU497" s="148" t="s">
        <v>87</v>
      </c>
      <c r="AY497" s="17" t="s">
        <v>167</v>
      </c>
      <c r="BE497" s="149">
        <f>IF(N497="základní",J497,0)</f>
        <v>0</v>
      </c>
      <c r="BF497" s="149">
        <f>IF(N497="snížená",J497,0)</f>
        <v>0</v>
      </c>
      <c r="BG497" s="149">
        <f>IF(N497="zákl. přenesená",J497,0)</f>
        <v>0</v>
      </c>
      <c r="BH497" s="149">
        <f>IF(N497="sníž. přenesená",J497,0)</f>
        <v>0</v>
      </c>
      <c r="BI497" s="149">
        <f>IF(N497="nulová",J497,0)</f>
        <v>0</v>
      </c>
      <c r="BJ497" s="17" t="s">
        <v>22</v>
      </c>
      <c r="BK497" s="149">
        <f>ROUND(I497*H497,1)</f>
        <v>0</v>
      </c>
      <c r="BL497" s="17" t="s">
        <v>302</v>
      </c>
      <c r="BM497" s="148" t="s">
        <v>752</v>
      </c>
    </row>
    <row r="498" spans="2:51" s="12" customFormat="1" ht="12">
      <c r="B498" s="150"/>
      <c r="D498" s="151" t="s">
        <v>176</v>
      </c>
      <c r="E498" s="152" t="s">
        <v>1</v>
      </c>
      <c r="F498" s="153" t="s">
        <v>753</v>
      </c>
      <c r="H498" s="154">
        <v>10.5</v>
      </c>
      <c r="I498" s="155"/>
      <c r="L498" s="150"/>
      <c r="M498" s="156"/>
      <c r="T498" s="157"/>
      <c r="AT498" s="152" t="s">
        <v>176</v>
      </c>
      <c r="AU498" s="152" t="s">
        <v>87</v>
      </c>
      <c r="AV498" s="12" t="s">
        <v>87</v>
      </c>
      <c r="AW498" s="12" t="s">
        <v>31</v>
      </c>
      <c r="AX498" s="12" t="s">
        <v>79</v>
      </c>
      <c r="AY498" s="152" t="s">
        <v>167</v>
      </c>
    </row>
    <row r="499" spans="2:51" s="12" customFormat="1" ht="12">
      <c r="B499" s="150"/>
      <c r="D499" s="151" t="s">
        <v>176</v>
      </c>
      <c r="E499" s="152" t="s">
        <v>1</v>
      </c>
      <c r="F499" s="153" t="s">
        <v>754</v>
      </c>
      <c r="H499" s="154">
        <v>20.28</v>
      </c>
      <c r="I499" s="155"/>
      <c r="L499" s="150"/>
      <c r="M499" s="156"/>
      <c r="T499" s="157"/>
      <c r="AT499" s="152" t="s">
        <v>176</v>
      </c>
      <c r="AU499" s="152" t="s">
        <v>87</v>
      </c>
      <c r="AV499" s="12" t="s">
        <v>87</v>
      </c>
      <c r="AW499" s="12" t="s">
        <v>31</v>
      </c>
      <c r="AX499" s="12" t="s">
        <v>79</v>
      </c>
      <c r="AY499" s="152" t="s">
        <v>167</v>
      </c>
    </row>
    <row r="500" spans="2:51" s="12" customFormat="1" ht="12">
      <c r="B500" s="150"/>
      <c r="D500" s="151" t="s">
        <v>176</v>
      </c>
      <c r="E500" s="152" t="s">
        <v>1</v>
      </c>
      <c r="F500" s="153" t="s">
        <v>755</v>
      </c>
      <c r="H500" s="154">
        <v>29.56</v>
      </c>
      <c r="I500" s="155"/>
      <c r="L500" s="150"/>
      <c r="M500" s="156"/>
      <c r="T500" s="157"/>
      <c r="AT500" s="152" t="s">
        <v>176</v>
      </c>
      <c r="AU500" s="152" t="s">
        <v>87</v>
      </c>
      <c r="AV500" s="12" t="s">
        <v>87</v>
      </c>
      <c r="AW500" s="12" t="s">
        <v>31</v>
      </c>
      <c r="AX500" s="12" t="s">
        <v>79</v>
      </c>
      <c r="AY500" s="152" t="s">
        <v>167</v>
      </c>
    </row>
    <row r="501" spans="2:51" s="12" customFormat="1" ht="12">
      <c r="B501" s="150"/>
      <c r="D501" s="151" t="s">
        <v>176</v>
      </c>
      <c r="E501" s="152" t="s">
        <v>1</v>
      </c>
      <c r="F501" s="153" t="s">
        <v>756</v>
      </c>
      <c r="H501" s="154">
        <v>20.6</v>
      </c>
      <c r="I501" s="155"/>
      <c r="L501" s="150"/>
      <c r="M501" s="156"/>
      <c r="T501" s="157"/>
      <c r="AT501" s="152" t="s">
        <v>176</v>
      </c>
      <c r="AU501" s="152" t="s">
        <v>87</v>
      </c>
      <c r="AV501" s="12" t="s">
        <v>87</v>
      </c>
      <c r="AW501" s="12" t="s">
        <v>31</v>
      </c>
      <c r="AX501" s="12" t="s">
        <v>79</v>
      </c>
      <c r="AY501" s="152" t="s">
        <v>167</v>
      </c>
    </row>
    <row r="502" spans="2:51" s="12" customFormat="1" ht="12">
      <c r="B502" s="150"/>
      <c r="D502" s="151" t="s">
        <v>176</v>
      </c>
      <c r="E502" s="152" t="s">
        <v>1</v>
      </c>
      <c r="F502" s="153" t="s">
        <v>757</v>
      </c>
      <c r="H502" s="154">
        <v>29.56</v>
      </c>
      <c r="I502" s="155"/>
      <c r="L502" s="150"/>
      <c r="M502" s="156"/>
      <c r="T502" s="157"/>
      <c r="AT502" s="152" t="s">
        <v>176</v>
      </c>
      <c r="AU502" s="152" t="s">
        <v>87</v>
      </c>
      <c r="AV502" s="12" t="s">
        <v>87</v>
      </c>
      <c r="AW502" s="12" t="s">
        <v>31</v>
      </c>
      <c r="AX502" s="12" t="s">
        <v>79</v>
      </c>
      <c r="AY502" s="152" t="s">
        <v>167</v>
      </c>
    </row>
    <row r="503" spans="2:51" s="12" customFormat="1" ht="12">
      <c r="B503" s="150"/>
      <c r="D503" s="151" t="s">
        <v>176</v>
      </c>
      <c r="E503" s="152" t="s">
        <v>1</v>
      </c>
      <c r="F503" s="153" t="s">
        <v>758</v>
      </c>
      <c r="H503" s="154">
        <v>20.4</v>
      </c>
      <c r="I503" s="155"/>
      <c r="L503" s="150"/>
      <c r="M503" s="156"/>
      <c r="T503" s="157"/>
      <c r="AT503" s="152" t="s">
        <v>176</v>
      </c>
      <c r="AU503" s="152" t="s">
        <v>87</v>
      </c>
      <c r="AV503" s="12" t="s">
        <v>87</v>
      </c>
      <c r="AW503" s="12" t="s">
        <v>31</v>
      </c>
      <c r="AX503" s="12" t="s">
        <v>79</v>
      </c>
      <c r="AY503" s="152" t="s">
        <v>167</v>
      </c>
    </row>
    <row r="504" spans="2:51" s="12" customFormat="1" ht="12">
      <c r="B504" s="150"/>
      <c r="D504" s="151" t="s">
        <v>176</v>
      </c>
      <c r="E504" s="152" t="s">
        <v>1</v>
      </c>
      <c r="F504" s="153" t="s">
        <v>759</v>
      </c>
      <c r="H504" s="154">
        <v>29.76</v>
      </c>
      <c r="I504" s="155"/>
      <c r="L504" s="150"/>
      <c r="M504" s="156"/>
      <c r="T504" s="157"/>
      <c r="AT504" s="152" t="s">
        <v>176</v>
      </c>
      <c r="AU504" s="152" t="s">
        <v>87</v>
      </c>
      <c r="AV504" s="12" t="s">
        <v>87</v>
      </c>
      <c r="AW504" s="12" t="s">
        <v>31</v>
      </c>
      <c r="AX504" s="12" t="s">
        <v>79</v>
      </c>
      <c r="AY504" s="152" t="s">
        <v>167</v>
      </c>
    </row>
    <row r="505" spans="2:51" s="12" customFormat="1" ht="12">
      <c r="B505" s="150"/>
      <c r="D505" s="151" t="s">
        <v>176</v>
      </c>
      <c r="E505" s="152" t="s">
        <v>1</v>
      </c>
      <c r="F505" s="153" t="s">
        <v>760</v>
      </c>
      <c r="H505" s="154">
        <v>30.4</v>
      </c>
      <c r="I505" s="155"/>
      <c r="L505" s="150"/>
      <c r="M505" s="156"/>
      <c r="T505" s="157"/>
      <c r="AT505" s="152" t="s">
        <v>176</v>
      </c>
      <c r="AU505" s="152" t="s">
        <v>87</v>
      </c>
      <c r="AV505" s="12" t="s">
        <v>87</v>
      </c>
      <c r="AW505" s="12" t="s">
        <v>31</v>
      </c>
      <c r="AX505" s="12" t="s">
        <v>79</v>
      </c>
      <c r="AY505" s="152" t="s">
        <v>167</v>
      </c>
    </row>
    <row r="506" spans="2:51" s="12" customFormat="1" ht="12">
      <c r="B506" s="150"/>
      <c r="D506" s="151" t="s">
        <v>176</v>
      </c>
      <c r="E506" s="152" t="s">
        <v>1</v>
      </c>
      <c r="F506" s="153" t="s">
        <v>761</v>
      </c>
      <c r="H506" s="154">
        <v>0.94</v>
      </c>
      <c r="I506" s="155"/>
      <c r="L506" s="150"/>
      <c r="M506" s="156"/>
      <c r="T506" s="157"/>
      <c r="AT506" s="152" t="s">
        <v>176</v>
      </c>
      <c r="AU506" s="152" t="s">
        <v>87</v>
      </c>
      <c r="AV506" s="12" t="s">
        <v>87</v>
      </c>
      <c r="AW506" s="12" t="s">
        <v>31</v>
      </c>
      <c r="AX506" s="12" t="s">
        <v>79</v>
      </c>
      <c r="AY506" s="152" t="s">
        <v>167</v>
      </c>
    </row>
    <row r="507" spans="2:51" s="13" customFormat="1" ht="12">
      <c r="B507" s="158"/>
      <c r="D507" s="151" t="s">
        <v>176</v>
      </c>
      <c r="E507" s="159" t="s">
        <v>1</v>
      </c>
      <c r="F507" s="160" t="s">
        <v>189</v>
      </c>
      <c r="H507" s="161">
        <v>192</v>
      </c>
      <c r="I507" s="162"/>
      <c r="L507" s="158"/>
      <c r="M507" s="163"/>
      <c r="T507" s="164"/>
      <c r="AT507" s="159" t="s">
        <v>176</v>
      </c>
      <c r="AU507" s="159" t="s">
        <v>87</v>
      </c>
      <c r="AV507" s="13" t="s">
        <v>174</v>
      </c>
      <c r="AW507" s="13" t="s">
        <v>31</v>
      </c>
      <c r="AX507" s="13" t="s">
        <v>22</v>
      </c>
      <c r="AY507" s="159" t="s">
        <v>167</v>
      </c>
    </row>
    <row r="508" spans="2:65" s="1" customFormat="1" ht="24">
      <c r="B508" s="136"/>
      <c r="C508" s="137" t="s">
        <v>762</v>
      </c>
      <c r="D508" s="137" t="s">
        <v>169</v>
      </c>
      <c r="E508" s="138" t="s">
        <v>763</v>
      </c>
      <c r="F508" s="139" t="s">
        <v>764</v>
      </c>
      <c r="G508" s="140" t="s">
        <v>597</v>
      </c>
      <c r="H508" s="191"/>
      <c r="I508" s="142"/>
      <c r="J508" s="143">
        <f>ROUND(I508*H508,1)</f>
        <v>0</v>
      </c>
      <c r="K508" s="139" t="s">
        <v>173</v>
      </c>
      <c r="L508" s="32"/>
      <c r="M508" s="144" t="s">
        <v>1</v>
      </c>
      <c r="N508" s="145" t="s">
        <v>44</v>
      </c>
      <c r="P508" s="146">
        <f>O508*H508</f>
        <v>0</v>
      </c>
      <c r="Q508" s="146">
        <v>0</v>
      </c>
      <c r="R508" s="146">
        <f>Q508*H508</f>
        <v>0</v>
      </c>
      <c r="S508" s="146">
        <v>0</v>
      </c>
      <c r="T508" s="147">
        <f>S508*H508</f>
        <v>0</v>
      </c>
      <c r="AR508" s="148" t="s">
        <v>302</v>
      </c>
      <c r="AT508" s="148" t="s">
        <v>169</v>
      </c>
      <c r="AU508" s="148" t="s">
        <v>87</v>
      </c>
      <c r="AY508" s="17" t="s">
        <v>167</v>
      </c>
      <c r="BE508" s="149">
        <f>IF(N508="základní",J508,0)</f>
        <v>0</v>
      </c>
      <c r="BF508" s="149">
        <f>IF(N508="snížená",J508,0)</f>
        <v>0</v>
      </c>
      <c r="BG508" s="149">
        <f>IF(N508="zákl. přenesená",J508,0)</f>
        <v>0</v>
      </c>
      <c r="BH508" s="149">
        <f>IF(N508="sníž. přenesená",J508,0)</f>
        <v>0</v>
      </c>
      <c r="BI508" s="149">
        <f>IF(N508="nulová",J508,0)</f>
        <v>0</v>
      </c>
      <c r="BJ508" s="17" t="s">
        <v>22</v>
      </c>
      <c r="BK508" s="149">
        <f>ROUND(I508*H508,1)</f>
        <v>0</v>
      </c>
      <c r="BL508" s="17" t="s">
        <v>302</v>
      </c>
      <c r="BM508" s="148" t="s">
        <v>765</v>
      </c>
    </row>
    <row r="509" spans="2:63" s="11" customFormat="1" ht="22.9" customHeight="1">
      <c r="B509" s="124"/>
      <c r="D509" s="125" t="s">
        <v>78</v>
      </c>
      <c r="E509" s="134" t="s">
        <v>766</v>
      </c>
      <c r="F509" s="134" t="s">
        <v>767</v>
      </c>
      <c r="I509" s="127"/>
      <c r="J509" s="135">
        <f>BK509</f>
        <v>0</v>
      </c>
      <c r="L509" s="124"/>
      <c r="M509" s="129"/>
      <c r="P509" s="130">
        <f>SUM(P510:P516)</f>
        <v>0</v>
      </c>
      <c r="R509" s="130">
        <f>SUM(R510:R516)</f>
        <v>0.41778000000000004</v>
      </c>
      <c r="T509" s="131">
        <f>SUM(T510:T516)</f>
        <v>0.009207</v>
      </c>
      <c r="AR509" s="125" t="s">
        <v>87</v>
      </c>
      <c r="AT509" s="132" t="s">
        <v>78</v>
      </c>
      <c r="AU509" s="132" t="s">
        <v>22</v>
      </c>
      <c r="AY509" s="125" t="s">
        <v>167</v>
      </c>
      <c r="BK509" s="133">
        <f>SUM(BK510:BK516)</f>
        <v>0</v>
      </c>
    </row>
    <row r="510" spans="2:65" s="1" customFormat="1" ht="16.5" customHeight="1">
      <c r="B510" s="136"/>
      <c r="C510" s="137" t="s">
        <v>768</v>
      </c>
      <c r="D510" s="137" t="s">
        <v>169</v>
      </c>
      <c r="E510" s="138" t="s">
        <v>769</v>
      </c>
      <c r="F510" s="139" t="s">
        <v>770</v>
      </c>
      <c r="G510" s="140" t="s">
        <v>185</v>
      </c>
      <c r="H510" s="141">
        <v>29.7</v>
      </c>
      <c r="I510" s="142"/>
      <c r="J510" s="143">
        <f>ROUND(I510*H510,1)</f>
        <v>0</v>
      </c>
      <c r="K510" s="139" t="s">
        <v>173</v>
      </c>
      <c r="L510" s="32"/>
      <c r="M510" s="144" t="s">
        <v>1</v>
      </c>
      <c r="N510" s="145" t="s">
        <v>44</v>
      </c>
      <c r="P510" s="146">
        <f>O510*H510</f>
        <v>0</v>
      </c>
      <c r="Q510" s="146">
        <v>0.001</v>
      </c>
      <c r="R510" s="146">
        <f>Q510*H510</f>
        <v>0.0297</v>
      </c>
      <c r="S510" s="146">
        <v>0.00031</v>
      </c>
      <c r="T510" s="147">
        <f>S510*H510</f>
        <v>0.009207</v>
      </c>
      <c r="AR510" s="148" t="s">
        <v>302</v>
      </c>
      <c r="AT510" s="148" t="s">
        <v>169</v>
      </c>
      <c r="AU510" s="148" t="s">
        <v>87</v>
      </c>
      <c r="AY510" s="17" t="s">
        <v>167</v>
      </c>
      <c r="BE510" s="149">
        <f>IF(N510="základní",J510,0)</f>
        <v>0</v>
      </c>
      <c r="BF510" s="149">
        <f>IF(N510="snížená",J510,0)</f>
        <v>0</v>
      </c>
      <c r="BG510" s="149">
        <f>IF(N510="zákl. přenesená",J510,0)</f>
        <v>0</v>
      </c>
      <c r="BH510" s="149">
        <f>IF(N510="sníž. přenesená",J510,0)</f>
        <v>0</v>
      </c>
      <c r="BI510" s="149">
        <f>IF(N510="nulová",J510,0)</f>
        <v>0</v>
      </c>
      <c r="BJ510" s="17" t="s">
        <v>22</v>
      </c>
      <c r="BK510" s="149">
        <f>ROUND(I510*H510,1)</f>
        <v>0</v>
      </c>
      <c r="BL510" s="17" t="s">
        <v>302</v>
      </c>
      <c r="BM510" s="148" t="s">
        <v>771</v>
      </c>
    </row>
    <row r="511" spans="2:51" s="12" customFormat="1" ht="12">
      <c r="B511" s="150"/>
      <c r="D511" s="151" t="s">
        <v>176</v>
      </c>
      <c r="E511" s="152" t="s">
        <v>1</v>
      </c>
      <c r="F511" s="153" t="s">
        <v>772</v>
      </c>
      <c r="H511" s="154">
        <v>29.7</v>
      </c>
      <c r="I511" s="155"/>
      <c r="L511" s="150"/>
      <c r="M511" s="156"/>
      <c r="T511" s="157"/>
      <c r="AT511" s="152" t="s">
        <v>176</v>
      </c>
      <c r="AU511" s="152" t="s">
        <v>87</v>
      </c>
      <c r="AV511" s="12" t="s">
        <v>87</v>
      </c>
      <c r="AW511" s="12" t="s">
        <v>31</v>
      </c>
      <c r="AX511" s="12" t="s">
        <v>22</v>
      </c>
      <c r="AY511" s="152" t="s">
        <v>167</v>
      </c>
    </row>
    <row r="512" spans="2:65" s="1" customFormat="1" ht="24">
      <c r="B512" s="136"/>
      <c r="C512" s="137" t="s">
        <v>773</v>
      </c>
      <c r="D512" s="137" t="s">
        <v>169</v>
      </c>
      <c r="E512" s="138" t="s">
        <v>774</v>
      </c>
      <c r="F512" s="139" t="s">
        <v>775</v>
      </c>
      <c r="G512" s="140" t="s">
        <v>185</v>
      </c>
      <c r="H512" s="141">
        <v>970.2</v>
      </c>
      <c r="I512" s="142"/>
      <c r="J512" s="143">
        <f>ROUND(I512*H512,1)</f>
        <v>0</v>
      </c>
      <c r="K512" s="139" t="s">
        <v>173</v>
      </c>
      <c r="L512" s="32"/>
      <c r="M512" s="144" t="s">
        <v>1</v>
      </c>
      <c r="N512" s="145" t="s">
        <v>44</v>
      </c>
      <c r="P512" s="146">
        <f>O512*H512</f>
        <v>0</v>
      </c>
      <c r="Q512" s="146">
        <v>0.0002</v>
      </c>
      <c r="R512" s="146">
        <f>Q512*H512</f>
        <v>0.19404000000000002</v>
      </c>
      <c r="S512" s="146">
        <v>0</v>
      </c>
      <c r="T512" s="147">
        <f>S512*H512</f>
        <v>0</v>
      </c>
      <c r="AR512" s="148" t="s">
        <v>302</v>
      </c>
      <c r="AT512" s="148" t="s">
        <v>169</v>
      </c>
      <c r="AU512" s="148" t="s">
        <v>87</v>
      </c>
      <c r="AY512" s="17" t="s">
        <v>167</v>
      </c>
      <c r="BE512" s="149">
        <f>IF(N512="základní",J512,0)</f>
        <v>0</v>
      </c>
      <c r="BF512" s="149">
        <f>IF(N512="snížená",J512,0)</f>
        <v>0</v>
      </c>
      <c r="BG512" s="149">
        <f>IF(N512="zákl. přenesená",J512,0)</f>
        <v>0</v>
      </c>
      <c r="BH512" s="149">
        <f>IF(N512="sníž. přenesená",J512,0)</f>
        <v>0</v>
      </c>
      <c r="BI512" s="149">
        <f>IF(N512="nulová",J512,0)</f>
        <v>0</v>
      </c>
      <c r="BJ512" s="17" t="s">
        <v>22</v>
      </c>
      <c r="BK512" s="149">
        <f>ROUND(I512*H512,1)</f>
        <v>0</v>
      </c>
      <c r="BL512" s="17" t="s">
        <v>302</v>
      </c>
      <c r="BM512" s="148" t="s">
        <v>776</v>
      </c>
    </row>
    <row r="513" spans="2:51" s="12" customFormat="1" ht="12">
      <c r="B513" s="150"/>
      <c r="D513" s="151" t="s">
        <v>176</v>
      </c>
      <c r="E513" s="152" t="s">
        <v>1</v>
      </c>
      <c r="F513" s="153" t="s">
        <v>772</v>
      </c>
      <c r="H513" s="154">
        <v>29.7</v>
      </c>
      <c r="I513" s="155"/>
      <c r="L513" s="150"/>
      <c r="M513" s="156"/>
      <c r="T513" s="157"/>
      <c r="AT513" s="152" t="s">
        <v>176</v>
      </c>
      <c r="AU513" s="152" t="s">
        <v>87</v>
      </c>
      <c r="AV513" s="12" t="s">
        <v>87</v>
      </c>
      <c r="AW513" s="12" t="s">
        <v>31</v>
      </c>
      <c r="AX513" s="12" t="s">
        <v>79</v>
      </c>
      <c r="AY513" s="152" t="s">
        <v>167</v>
      </c>
    </row>
    <row r="514" spans="2:51" s="12" customFormat="1" ht="12">
      <c r="B514" s="150"/>
      <c r="D514" s="151" t="s">
        <v>176</v>
      </c>
      <c r="E514" s="152" t="s">
        <v>1</v>
      </c>
      <c r="F514" s="153" t="s">
        <v>777</v>
      </c>
      <c r="H514" s="154">
        <v>940.5</v>
      </c>
      <c r="I514" s="155"/>
      <c r="L514" s="150"/>
      <c r="M514" s="156"/>
      <c r="T514" s="157"/>
      <c r="AT514" s="152" t="s">
        <v>176</v>
      </c>
      <c r="AU514" s="152" t="s">
        <v>87</v>
      </c>
      <c r="AV514" s="12" t="s">
        <v>87</v>
      </c>
      <c r="AW514" s="12" t="s">
        <v>31</v>
      </c>
      <c r="AX514" s="12" t="s">
        <v>79</v>
      </c>
      <c r="AY514" s="152" t="s">
        <v>167</v>
      </c>
    </row>
    <row r="515" spans="2:51" s="13" customFormat="1" ht="12">
      <c r="B515" s="158"/>
      <c r="D515" s="151" t="s">
        <v>176</v>
      </c>
      <c r="E515" s="159" t="s">
        <v>1</v>
      </c>
      <c r="F515" s="160" t="s">
        <v>189</v>
      </c>
      <c r="H515" s="161">
        <v>970.2</v>
      </c>
      <c r="I515" s="162"/>
      <c r="L515" s="158"/>
      <c r="M515" s="163"/>
      <c r="T515" s="164"/>
      <c r="AT515" s="159" t="s">
        <v>176</v>
      </c>
      <c r="AU515" s="159" t="s">
        <v>87</v>
      </c>
      <c r="AV515" s="13" t="s">
        <v>174</v>
      </c>
      <c r="AW515" s="13" t="s">
        <v>31</v>
      </c>
      <c r="AX515" s="13" t="s">
        <v>22</v>
      </c>
      <c r="AY515" s="159" t="s">
        <v>167</v>
      </c>
    </row>
    <row r="516" spans="2:65" s="1" customFormat="1" ht="24">
      <c r="B516" s="136"/>
      <c r="C516" s="137" t="s">
        <v>778</v>
      </c>
      <c r="D516" s="137" t="s">
        <v>169</v>
      </c>
      <c r="E516" s="138" t="s">
        <v>779</v>
      </c>
      <c r="F516" s="139" t="s">
        <v>780</v>
      </c>
      <c r="G516" s="140" t="s">
        <v>185</v>
      </c>
      <c r="H516" s="141">
        <v>970.2</v>
      </c>
      <c r="I516" s="142"/>
      <c r="J516" s="143">
        <f>ROUND(I516*H516,1)</f>
        <v>0</v>
      </c>
      <c r="K516" s="139" t="s">
        <v>173</v>
      </c>
      <c r="L516" s="32"/>
      <c r="M516" s="192" t="s">
        <v>1</v>
      </c>
      <c r="N516" s="193" t="s">
        <v>44</v>
      </c>
      <c r="O516" s="194"/>
      <c r="P516" s="195">
        <f>O516*H516</f>
        <v>0</v>
      </c>
      <c r="Q516" s="195">
        <v>0.0002</v>
      </c>
      <c r="R516" s="195">
        <f>Q516*H516</f>
        <v>0.19404000000000002</v>
      </c>
      <c r="S516" s="195">
        <v>0</v>
      </c>
      <c r="T516" s="196">
        <f>S516*H516</f>
        <v>0</v>
      </c>
      <c r="AR516" s="148" t="s">
        <v>302</v>
      </c>
      <c r="AT516" s="148" t="s">
        <v>169</v>
      </c>
      <c r="AU516" s="148" t="s">
        <v>87</v>
      </c>
      <c r="AY516" s="17" t="s">
        <v>167</v>
      </c>
      <c r="BE516" s="149">
        <f>IF(N516="základní",J516,0)</f>
        <v>0</v>
      </c>
      <c r="BF516" s="149">
        <f>IF(N516="snížená",J516,0)</f>
        <v>0</v>
      </c>
      <c r="BG516" s="149">
        <f>IF(N516="zákl. přenesená",J516,0)</f>
        <v>0</v>
      </c>
      <c r="BH516" s="149">
        <f>IF(N516="sníž. přenesená",J516,0)</f>
        <v>0</v>
      </c>
      <c r="BI516" s="149">
        <f>IF(N516="nulová",J516,0)</f>
        <v>0</v>
      </c>
      <c r="BJ516" s="17" t="s">
        <v>22</v>
      </c>
      <c r="BK516" s="149">
        <f>ROUND(I516*H516,1)</f>
        <v>0</v>
      </c>
      <c r="BL516" s="17" t="s">
        <v>302</v>
      </c>
      <c r="BM516" s="148" t="s">
        <v>781</v>
      </c>
    </row>
    <row r="517" spans="2:12" s="1" customFormat="1" ht="6.95" customHeight="1">
      <c r="B517" s="44"/>
      <c r="C517" s="45"/>
      <c r="D517" s="45"/>
      <c r="E517" s="45"/>
      <c r="F517" s="45"/>
      <c r="G517" s="45"/>
      <c r="H517" s="45"/>
      <c r="I517" s="45"/>
      <c r="J517" s="45"/>
      <c r="K517" s="45"/>
      <c r="L517" s="32"/>
    </row>
  </sheetData>
  <autoFilter ref="C132:K516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30"/>
  <sheetViews>
    <sheetView showGridLines="0" workbookViewId="0" topLeftCell="A105">
      <selection activeCell="I126" sqref="I12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9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61" t="str">
        <f>'Rekapitulace stavby'!K6</f>
        <v>Revitalizace objektu a úprava dvora Bezručovo náměstí 13, Opava</v>
      </c>
      <c r="F7" s="262"/>
      <c r="G7" s="262"/>
      <c r="H7" s="262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61" t="s">
        <v>131</v>
      </c>
      <c r="F9" s="260"/>
      <c r="G9" s="260"/>
      <c r="H9" s="260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22" t="s">
        <v>782</v>
      </c>
      <c r="F11" s="260"/>
      <c r="G11" s="260"/>
      <c r="H11" s="26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3" t="str">
        <f>'Rekapitulace stavby'!E14</f>
        <v>Vyplň údaj</v>
      </c>
      <c r="F20" s="233"/>
      <c r="G20" s="233"/>
      <c r="H20" s="233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38" t="s">
        <v>1</v>
      </c>
      <c r="F29" s="238"/>
      <c r="G29" s="238"/>
      <c r="H29" s="238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ROUND(J122,0)</f>
        <v>180000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ROUND((SUM(BE122:BE129)),0)</f>
        <v>180000</v>
      </c>
      <c r="I35" s="96">
        <v>0.21</v>
      </c>
      <c r="J35" s="85">
        <f>ROUND(((SUM(BE122:BE129))*I35),0)</f>
        <v>37800</v>
      </c>
      <c r="L35" s="32"/>
    </row>
    <row r="36" spans="2:12" s="1" customFormat="1" ht="14.45" customHeight="1">
      <c r="B36" s="32"/>
      <c r="E36" s="27" t="s">
        <v>45</v>
      </c>
      <c r="F36" s="85">
        <f>ROUND((SUM(BF122:BF129)),0)</f>
        <v>0</v>
      </c>
      <c r="I36" s="96">
        <v>0.15</v>
      </c>
      <c r="J36" s="85">
        <f>ROUND(((SUM(BF122:BF129))*I36),0)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ROUND((SUM(BG122:BG129)),0)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ROUND((SUM(BH122:BH129)),0)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ROUND((SUM(BI122:BI129)),0)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217800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61" t="str">
        <f>E7</f>
        <v>Revitalizace objektu a úprava dvora Bezručovo náměstí 13, Opava</v>
      </c>
      <c r="F85" s="262"/>
      <c r="G85" s="262"/>
      <c r="H85" s="262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61" t="s">
        <v>131</v>
      </c>
      <c r="F87" s="260"/>
      <c r="G87" s="260"/>
      <c r="H87" s="260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22" t="str">
        <f>E11</f>
        <v>01-2 - Technika prostředí staveb - 1.et.</v>
      </c>
      <c r="F89" s="260"/>
      <c r="G89" s="260"/>
      <c r="H89" s="26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J122</f>
        <v>180000</v>
      </c>
      <c r="L98" s="32"/>
      <c r="AU98" s="17" t="s">
        <v>138</v>
      </c>
    </row>
    <row r="99" spans="2:12" s="8" customFormat="1" ht="24.95" customHeight="1">
      <c r="B99" s="108"/>
      <c r="D99" s="109" t="s">
        <v>145</v>
      </c>
      <c r="E99" s="110"/>
      <c r="F99" s="110"/>
      <c r="G99" s="110"/>
      <c r="H99" s="110"/>
      <c r="I99" s="110"/>
      <c r="J99" s="111">
        <f>J123</f>
        <v>180000</v>
      </c>
      <c r="L99" s="108"/>
    </row>
    <row r="100" spans="2:12" s="9" customFormat="1" ht="19.9" customHeight="1">
      <c r="B100" s="112"/>
      <c r="D100" s="113" t="s">
        <v>783</v>
      </c>
      <c r="E100" s="114"/>
      <c r="F100" s="114"/>
      <c r="G100" s="114"/>
      <c r="H100" s="114"/>
      <c r="I100" s="114"/>
      <c r="J100" s="115">
        <f>J124</f>
        <v>180000</v>
      </c>
      <c r="L100" s="112"/>
    </row>
    <row r="101" spans="2:12" s="1" customFormat="1" ht="21.75" customHeight="1">
      <c r="B101" s="32"/>
      <c r="L101" s="32"/>
    </row>
    <row r="102" spans="2:12" s="1" customFormat="1" ht="6.95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2"/>
    </row>
    <row r="106" spans="2:12" s="1" customFormat="1" ht="6.95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2"/>
    </row>
    <row r="107" spans="2:12" s="1" customFormat="1" ht="24.95" customHeight="1">
      <c r="B107" s="32"/>
      <c r="C107" s="21" t="s">
        <v>152</v>
      </c>
      <c r="L107" s="32"/>
    </row>
    <row r="108" spans="2:12" s="1" customFormat="1" ht="6.95" customHeight="1">
      <c r="B108" s="32"/>
      <c r="L108" s="32"/>
    </row>
    <row r="109" spans="2:12" s="1" customFormat="1" ht="12" customHeight="1">
      <c r="B109" s="32"/>
      <c r="C109" s="27" t="s">
        <v>16</v>
      </c>
      <c r="L109" s="32"/>
    </row>
    <row r="110" spans="2:12" s="1" customFormat="1" ht="26.25" customHeight="1">
      <c r="B110" s="32"/>
      <c r="E110" s="261" t="str">
        <f>E7</f>
        <v>Revitalizace objektu a úprava dvora Bezručovo náměstí 13, Opava</v>
      </c>
      <c r="F110" s="262"/>
      <c r="G110" s="262"/>
      <c r="H110" s="262"/>
      <c r="L110" s="32"/>
    </row>
    <row r="111" spans="2:12" ht="12" customHeight="1">
      <c r="B111" s="20"/>
      <c r="C111" s="27" t="s">
        <v>130</v>
      </c>
      <c r="L111" s="20"/>
    </row>
    <row r="112" spans="2:12" s="1" customFormat="1" ht="16.5" customHeight="1">
      <c r="B112" s="32"/>
      <c r="E112" s="261" t="s">
        <v>131</v>
      </c>
      <c r="F112" s="260"/>
      <c r="G112" s="260"/>
      <c r="H112" s="260"/>
      <c r="L112" s="32"/>
    </row>
    <row r="113" spans="2:12" s="1" customFormat="1" ht="12" customHeight="1">
      <c r="B113" s="32"/>
      <c r="C113" s="27" t="s">
        <v>132</v>
      </c>
      <c r="L113" s="32"/>
    </row>
    <row r="114" spans="2:12" s="1" customFormat="1" ht="16.5" customHeight="1">
      <c r="B114" s="32"/>
      <c r="E114" s="222" t="str">
        <f>E11</f>
        <v>01-2 - Technika prostředí staveb - 1.et.</v>
      </c>
      <c r="F114" s="260"/>
      <c r="G114" s="260"/>
      <c r="H114" s="260"/>
      <c r="L114" s="32"/>
    </row>
    <row r="115" spans="2:12" s="1" customFormat="1" ht="6.95" customHeight="1">
      <c r="B115" s="32"/>
      <c r="L115" s="32"/>
    </row>
    <row r="116" spans="2:12" s="1" customFormat="1" ht="12" customHeight="1">
      <c r="B116" s="32"/>
      <c r="C116" s="27" t="s">
        <v>19</v>
      </c>
      <c r="F116" s="25" t="str">
        <f>F14</f>
        <v>Opava</v>
      </c>
      <c r="I116" s="27" t="s">
        <v>21</v>
      </c>
      <c r="J116" s="52" t="str">
        <f>IF(J14="","",J14)</f>
        <v>Vyplň údaj</v>
      </c>
      <c r="L116" s="32"/>
    </row>
    <row r="117" spans="2:12" s="1" customFormat="1" ht="6.95" customHeight="1">
      <c r="B117" s="32"/>
      <c r="L117" s="32"/>
    </row>
    <row r="118" spans="2:12" s="1" customFormat="1" ht="15.2" customHeight="1">
      <c r="B118" s="32"/>
      <c r="C118" s="27" t="s">
        <v>23</v>
      </c>
      <c r="F118" s="25" t="str">
        <f>E17</f>
        <v>Slezská univerzita v Opavě</v>
      </c>
      <c r="I118" s="27" t="s">
        <v>32</v>
      </c>
      <c r="J118" s="30" t="str">
        <f>E23</f>
        <v xml:space="preserve">ing. Václav Č e c h </v>
      </c>
      <c r="L118" s="32"/>
    </row>
    <row r="119" spans="2:12" s="1" customFormat="1" ht="15.2" customHeight="1">
      <c r="B119" s="32"/>
      <c r="C119" s="27" t="s">
        <v>29</v>
      </c>
      <c r="F119" s="25" t="str">
        <f>IF(E20="","",E20)</f>
        <v>Vyplň údaj</v>
      </c>
      <c r="I119" s="27" t="s">
        <v>35</v>
      </c>
      <c r="J119" s="30" t="str">
        <f>E26</f>
        <v>Sandtner Vladimír</v>
      </c>
      <c r="L119" s="32"/>
    </row>
    <row r="120" spans="2:12" s="1" customFormat="1" ht="10.35" customHeight="1">
      <c r="B120" s="32"/>
      <c r="L120" s="32"/>
    </row>
    <row r="121" spans="2:20" s="10" customFormat="1" ht="29.25" customHeight="1">
      <c r="B121" s="116"/>
      <c r="C121" s="117" t="s">
        <v>153</v>
      </c>
      <c r="D121" s="118" t="s">
        <v>64</v>
      </c>
      <c r="E121" s="118" t="s">
        <v>60</v>
      </c>
      <c r="F121" s="118" t="s">
        <v>61</v>
      </c>
      <c r="G121" s="118" t="s">
        <v>154</v>
      </c>
      <c r="H121" s="118" t="s">
        <v>155</v>
      </c>
      <c r="I121" s="118" t="s">
        <v>156</v>
      </c>
      <c r="J121" s="118" t="s">
        <v>136</v>
      </c>
      <c r="K121" s="119" t="s">
        <v>157</v>
      </c>
      <c r="L121" s="116"/>
      <c r="M121" s="58" t="s">
        <v>1</v>
      </c>
      <c r="N121" s="59" t="s">
        <v>43</v>
      </c>
      <c r="O121" s="59" t="s">
        <v>158</v>
      </c>
      <c r="P121" s="59" t="s">
        <v>159</v>
      </c>
      <c r="Q121" s="59" t="s">
        <v>160</v>
      </c>
      <c r="R121" s="59" t="s">
        <v>161</v>
      </c>
      <c r="S121" s="59" t="s">
        <v>162</v>
      </c>
      <c r="T121" s="60" t="s">
        <v>163</v>
      </c>
    </row>
    <row r="122" spans="2:63" s="1" customFormat="1" ht="22.9" customHeight="1">
      <c r="B122" s="32"/>
      <c r="C122" s="63" t="s">
        <v>164</v>
      </c>
      <c r="J122" s="120">
        <f>BK122</f>
        <v>180000</v>
      </c>
      <c r="L122" s="32"/>
      <c r="M122" s="61"/>
      <c r="N122" s="53"/>
      <c r="O122" s="53"/>
      <c r="P122" s="121">
        <f>P123</f>
        <v>0</v>
      </c>
      <c r="Q122" s="53"/>
      <c r="R122" s="121">
        <f>R123</f>
        <v>0</v>
      </c>
      <c r="S122" s="53"/>
      <c r="T122" s="122">
        <f>T123</f>
        <v>0</v>
      </c>
      <c r="AT122" s="17" t="s">
        <v>78</v>
      </c>
      <c r="AU122" s="17" t="s">
        <v>138</v>
      </c>
      <c r="BK122" s="123">
        <f>BK123</f>
        <v>180000</v>
      </c>
    </row>
    <row r="123" spans="2:63" s="11" customFormat="1" ht="25.9" customHeight="1">
      <c r="B123" s="124"/>
      <c r="D123" s="125" t="s">
        <v>78</v>
      </c>
      <c r="E123" s="126" t="s">
        <v>542</v>
      </c>
      <c r="F123" s="126" t="s">
        <v>543</v>
      </c>
      <c r="I123" s="127"/>
      <c r="J123" s="128">
        <f>BK123</f>
        <v>180000</v>
      </c>
      <c r="L123" s="124"/>
      <c r="M123" s="129"/>
      <c r="P123" s="130">
        <f>P124</f>
        <v>0</v>
      </c>
      <c r="R123" s="130">
        <f>R124</f>
        <v>0</v>
      </c>
      <c r="T123" s="131">
        <f>T124</f>
        <v>0</v>
      </c>
      <c r="AR123" s="125" t="s">
        <v>87</v>
      </c>
      <c r="AT123" s="132" t="s">
        <v>78</v>
      </c>
      <c r="AU123" s="132" t="s">
        <v>79</v>
      </c>
      <c r="AY123" s="125" t="s">
        <v>167</v>
      </c>
      <c r="BK123" s="133">
        <f>BK124</f>
        <v>180000</v>
      </c>
    </row>
    <row r="124" spans="2:63" s="11" customFormat="1" ht="22.9" customHeight="1">
      <c r="B124" s="124"/>
      <c r="D124" s="125" t="s">
        <v>78</v>
      </c>
      <c r="E124" s="134" t="s">
        <v>784</v>
      </c>
      <c r="F124" s="134" t="s">
        <v>785</v>
      </c>
      <c r="I124" s="127"/>
      <c r="J124" s="135">
        <f>BK124</f>
        <v>180000</v>
      </c>
      <c r="L124" s="124"/>
      <c r="M124" s="129"/>
      <c r="P124" s="130">
        <f>SUM(P125:P129)</f>
        <v>0</v>
      </c>
      <c r="R124" s="130">
        <f>SUM(R125:R129)</f>
        <v>0</v>
      </c>
      <c r="T124" s="131">
        <f>SUM(T125:T129)</f>
        <v>0</v>
      </c>
      <c r="AR124" s="125" t="s">
        <v>87</v>
      </c>
      <c r="AT124" s="132" t="s">
        <v>78</v>
      </c>
      <c r="AU124" s="132" t="s">
        <v>22</v>
      </c>
      <c r="AY124" s="125" t="s">
        <v>167</v>
      </c>
      <c r="BK124" s="133">
        <f>SUM(BK125:BK129)</f>
        <v>180000</v>
      </c>
    </row>
    <row r="125" spans="2:65" s="1" customFormat="1" ht="16.5" customHeight="1">
      <c r="B125" s="136"/>
      <c r="C125" s="137" t="s">
        <v>22</v>
      </c>
      <c r="D125" s="137" t="s">
        <v>169</v>
      </c>
      <c r="E125" s="138" t="s">
        <v>786</v>
      </c>
      <c r="F125" s="139" t="s">
        <v>787</v>
      </c>
      <c r="G125" s="140" t="s">
        <v>788</v>
      </c>
      <c r="H125" s="141">
        <v>1</v>
      </c>
      <c r="I125" s="142"/>
      <c r="J125" s="143">
        <f>ROUND(I125*H125,1)</f>
        <v>0</v>
      </c>
      <c r="K125" s="139" t="s">
        <v>1</v>
      </c>
      <c r="L125" s="32"/>
      <c r="M125" s="144" t="s">
        <v>1</v>
      </c>
      <c r="N125" s="145" t="s">
        <v>44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AR125" s="148" t="s">
        <v>302</v>
      </c>
      <c r="AT125" s="148" t="s">
        <v>169</v>
      </c>
      <c r="AU125" s="148" t="s">
        <v>87</v>
      </c>
      <c r="AY125" s="17" t="s">
        <v>167</v>
      </c>
      <c r="BE125" s="149">
        <f>IF(N125="základní",J125,0)</f>
        <v>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17" t="s">
        <v>22</v>
      </c>
      <c r="BK125" s="149">
        <f>ROUND(I125*H125,1)</f>
        <v>0</v>
      </c>
      <c r="BL125" s="17" t="s">
        <v>302</v>
      </c>
      <c r="BM125" s="148" t="s">
        <v>789</v>
      </c>
    </row>
    <row r="126" spans="2:65" s="1" customFormat="1" ht="21.75" customHeight="1">
      <c r="B126" s="136"/>
      <c r="C126" s="137" t="s">
        <v>87</v>
      </c>
      <c r="D126" s="137" t="s">
        <v>169</v>
      </c>
      <c r="E126" s="138" t="s">
        <v>790</v>
      </c>
      <c r="F126" s="139" t="s">
        <v>791</v>
      </c>
      <c r="G126" s="140" t="s">
        <v>788</v>
      </c>
      <c r="H126" s="141">
        <v>1</v>
      </c>
      <c r="I126" s="203">
        <v>180000</v>
      </c>
      <c r="J126" s="143">
        <f>ROUND(I126*H126,1)</f>
        <v>180000</v>
      </c>
      <c r="K126" s="139" t="s">
        <v>1</v>
      </c>
      <c r="L126" s="32"/>
      <c r="M126" s="144" t="s">
        <v>1</v>
      </c>
      <c r="N126" s="145" t="s">
        <v>44</v>
      </c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AR126" s="148" t="s">
        <v>302</v>
      </c>
      <c r="AT126" s="148" t="s">
        <v>169</v>
      </c>
      <c r="AU126" s="148" t="s">
        <v>87</v>
      </c>
      <c r="AY126" s="17" t="s">
        <v>167</v>
      </c>
      <c r="BE126" s="149">
        <f>IF(N126="základní",J126,0)</f>
        <v>180000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7" t="s">
        <v>22</v>
      </c>
      <c r="BK126" s="149">
        <f>ROUND(I126*H126,1)</f>
        <v>180000</v>
      </c>
      <c r="BL126" s="17" t="s">
        <v>302</v>
      </c>
      <c r="BM126" s="148" t="s">
        <v>792</v>
      </c>
    </row>
    <row r="127" spans="2:65" s="1" customFormat="1" ht="16.5" customHeight="1">
      <c r="B127" s="136"/>
      <c r="C127" s="137" t="s">
        <v>181</v>
      </c>
      <c r="D127" s="137" t="s">
        <v>169</v>
      </c>
      <c r="E127" s="138" t="s">
        <v>793</v>
      </c>
      <c r="F127" s="139" t="s">
        <v>794</v>
      </c>
      <c r="G127" s="140" t="s">
        <v>788</v>
      </c>
      <c r="H127" s="141">
        <v>1</v>
      </c>
      <c r="I127" s="142"/>
      <c r="J127" s="143">
        <f>ROUND(I127*H127,1)</f>
        <v>0</v>
      </c>
      <c r="K127" s="139" t="s">
        <v>1</v>
      </c>
      <c r="L127" s="32"/>
      <c r="M127" s="144" t="s">
        <v>1</v>
      </c>
      <c r="N127" s="145" t="s">
        <v>44</v>
      </c>
      <c r="P127" s="146">
        <f>O127*H127</f>
        <v>0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AR127" s="148" t="s">
        <v>302</v>
      </c>
      <c r="AT127" s="148" t="s">
        <v>169</v>
      </c>
      <c r="AU127" s="148" t="s">
        <v>87</v>
      </c>
      <c r="AY127" s="17" t="s">
        <v>167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17" t="s">
        <v>22</v>
      </c>
      <c r="BK127" s="149">
        <f>ROUND(I127*H127,1)</f>
        <v>0</v>
      </c>
      <c r="BL127" s="17" t="s">
        <v>302</v>
      </c>
      <c r="BM127" s="148" t="s">
        <v>795</v>
      </c>
    </row>
    <row r="128" spans="2:65" s="1" customFormat="1" ht="16.5" customHeight="1">
      <c r="B128" s="136"/>
      <c r="C128" s="137" t="s">
        <v>174</v>
      </c>
      <c r="D128" s="137" t="s">
        <v>169</v>
      </c>
      <c r="E128" s="138" t="s">
        <v>796</v>
      </c>
      <c r="F128" s="139" t="s">
        <v>797</v>
      </c>
      <c r="G128" s="140" t="s">
        <v>788</v>
      </c>
      <c r="H128" s="141">
        <v>1</v>
      </c>
      <c r="I128" s="142"/>
      <c r="J128" s="143">
        <f>ROUND(I128*H128,1)</f>
        <v>0</v>
      </c>
      <c r="K128" s="139" t="s">
        <v>1</v>
      </c>
      <c r="L128" s="32"/>
      <c r="M128" s="144" t="s">
        <v>1</v>
      </c>
      <c r="N128" s="145" t="s">
        <v>44</v>
      </c>
      <c r="P128" s="146">
        <f>O128*H128</f>
        <v>0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AR128" s="148" t="s">
        <v>302</v>
      </c>
      <c r="AT128" s="148" t="s">
        <v>169</v>
      </c>
      <c r="AU128" s="148" t="s">
        <v>87</v>
      </c>
      <c r="AY128" s="17" t="s">
        <v>167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17" t="s">
        <v>22</v>
      </c>
      <c r="BK128" s="149">
        <f>ROUND(I128*H128,1)</f>
        <v>0</v>
      </c>
      <c r="BL128" s="17" t="s">
        <v>302</v>
      </c>
      <c r="BM128" s="148" t="s">
        <v>798</v>
      </c>
    </row>
    <row r="129" spans="2:65" s="1" customFormat="1" ht="16.5" customHeight="1">
      <c r="B129" s="136"/>
      <c r="C129" s="137" t="s">
        <v>198</v>
      </c>
      <c r="D129" s="137" t="s">
        <v>169</v>
      </c>
      <c r="E129" s="138" t="s">
        <v>799</v>
      </c>
      <c r="F129" s="139" t="s">
        <v>800</v>
      </c>
      <c r="G129" s="140" t="s">
        <v>788</v>
      </c>
      <c r="H129" s="141">
        <v>1</v>
      </c>
      <c r="I129" s="142"/>
      <c r="J129" s="143">
        <f>ROUND(I129*H129,1)</f>
        <v>0</v>
      </c>
      <c r="K129" s="139" t="s">
        <v>1</v>
      </c>
      <c r="L129" s="32"/>
      <c r="M129" s="192" t="s">
        <v>1</v>
      </c>
      <c r="N129" s="193" t="s">
        <v>44</v>
      </c>
      <c r="O129" s="194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AR129" s="148" t="s">
        <v>302</v>
      </c>
      <c r="AT129" s="148" t="s">
        <v>169</v>
      </c>
      <c r="AU129" s="148" t="s">
        <v>87</v>
      </c>
      <c r="AY129" s="17" t="s">
        <v>167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17" t="s">
        <v>22</v>
      </c>
      <c r="BK129" s="149">
        <f>ROUND(I129*H129,1)</f>
        <v>0</v>
      </c>
      <c r="BL129" s="17" t="s">
        <v>302</v>
      </c>
      <c r="BM129" s="148" t="s">
        <v>801</v>
      </c>
    </row>
    <row r="130" spans="2:12" s="1" customFormat="1" ht="6.95" customHeight="1">
      <c r="B130" s="44"/>
      <c r="C130" s="45"/>
      <c r="D130" s="45"/>
      <c r="E130" s="45"/>
      <c r="F130" s="45"/>
      <c r="G130" s="45"/>
      <c r="H130" s="45"/>
      <c r="I130" s="45"/>
      <c r="J130" s="45"/>
      <c r="K130" s="45"/>
      <c r="L130" s="32"/>
    </row>
  </sheetData>
  <sheetProtection algorithmName="SHA-512" hashValue="zSMnvTMoUwPr2a8H8OzbCohhSNrQjfbuvnKxCXrNHo/F6ahv9ZTVGEC4GvDZblQtiRynk/qPHE29vktTNagUgw==" saltValue="0TYARYpRC9JXGvmmPfQ1vg==" spinCount="100000" sheet="1" objects="1" scenarios="1"/>
  <autoFilter ref="C121:K129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36"/>
  <sheetViews>
    <sheetView showGridLines="0" workbookViewId="0" topLeftCell="A106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9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61" t="str">
        <f>'Rekapitulace stavby'!K6</f>
        <v>Revitalizace objektu a úprava dvora Bezručovo náměstí 13, Opava</v>
      </c>
      <c r="F7" s="262"/>
      <c r="G7" s="262"/>
      <c r="H7" s="262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61" t="s">
        <v>131</v>
      </c>
      <c r="F9" s="260"/>
      <c r="G9" s="260"/>
      <c r="H9" s="260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22" t="s">
        <v>802</v>
      </c>
      <c r="F11" s="260"/>
      <c r="G11" s="260"/>
      <c r="H11" s="26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3" t="str">
        <f>'Rekapitulace stavby'!E14</f>
        <v>Vyplň údaj</v>
      </c>
      <c r="F20" s="233"/>
      <c r="G20" s="233"/>
      <c r="H20" s="233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38" t="s">
        <v>1</v>
      </c>
      <c r="F29" s="238"/>
      <c r="G29" s="238"/>
      <c r="H29" s="238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ROUND(J123,0)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ROUND((SUM(BE123:BE135)),0)</f>
        <v>0</v>
      </c>
      <c r="I35" s="96">
        <v>0.21</v>
      </c>
      <c r="J35" s="85">
        <f>ROUND(((SUM(BE123:BE135))*I35),0)</f>
        <v>0</v>
      </c>
      <c r="L35" s="32"/>
    </row>
    <row r="36" spans="2:12" s="1" customFormat="1" ht="14.45" customHeight="1">
      <c r="B36" s="32"/>
      <c r="E36" s="27" t="s">
        <v>45</v>
      </c>
      <c r="F36" s="85">
        <f>ROUND((SUM(BF123:BF135)),0)</f>
        <v>0</v>
      </c>
      <c r="I36" s="96">
        <v>0.15</v>
      </c>
      <c r="J36" s="85">
        <f>ROUND(((SUM(BF123:BF135))*I36),0)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ROUND((SUM(BG123:BG135)),0)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ROUND((SUM(BH123:BH135)),0)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ROUND((SUM(BI123:BI135)),0)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61" t="str">
        <f>E7</f>
        <v>Revitalizace objektu a úprava dvora Bezručovo náměstí 13, Opava</v>
      </c>
      <c r="F85" s="262"/>
      <c r="G85" s="262"/>
      <c r="H85" s="262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61" t="s">
        <v>131</v>
      </c>
      <c r="F87" s="260"/>
      <c r="G87" s="260"/>
      <c r="H87" s="260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22" t="str">
        <f>E11</f>
        <v>01-3 - Vedlejší a ostatní nákladsy st. - 1.etapa</v>
      </c>
      <c r="F89" s="260"/>
      <c r="G89" s="260"/>
      <c r="H89" s="26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J123</f>
        <v>0</v>
      </c>
      <c r="L98" s="32"/>
      <c r="AU98" s="17" t="s">
        <v>138</v>
      </c>
    </row>
    <row r="99" spans="2:12" s="8" customFormat="1" ht="24.95" customHeight="1">
      <c r="B99" s="108"/>
      <c r="D99" s="109" t="s">
        <v>803</v>
      </c>
      <c r="E99" s="110"/>
      <c r="F99" s="110"/>
      <c r="G99" s="110"/>
      <c r="H99" s="110"/>
      <c r="I99" s="110"/>
      <c r="J99" s="111">
        <f>J124</f>
        <v>0</v>
      </c>
      <c r="L99" s="108"/>
    </row>
    <row r="100" spans="2:12" s="9" customFormat="1" ht="19.9" customHeight="1">
      <c r="B100" s="112"/>
      <c r="D100" s="113" t="s">
        <v>804</v>
      </c>
      <c r="E100" s="114"/>
      <c r="F100" s="114"/>
      <c r="G100" s="114"/>
      <c r="H100" s="114"/>
      <c r="I100" s="114"/>
      <c r="J100" s="115">
        <f>J125</f>
        <v>0</v>
      </c>
      <c r="L100" s="112"/>
    </row>
    <row r="101" spans="2:12" s="9" customFormat="1" ht="19.9" customHeight="1">
      <c r="B101" s="112"/>
      <c r="D101" s="113" t="s">
        <v>805</v>
      </c>
      <c r="E101" s="114"/>
      <c r="F101" s="114"/>
      <c r="G101" s="114"/>
      <c r="H101" s="114"/>
      <c r="I101" s="114"/>
      <c r="J101" s="115">
        <f>J131</f>
        <v>0</v>
      </c>
      <c r="L101" s="112"/>
    </row>
    <row r="102" spans="2:12" s="1" customFormat="1" ht="21.75" customHeight="1">
      <c r="B102" s="32"/>
      <c r="L102" s="32"/>
    </row>
    <row r="103" spans="2:12" s="1" customFormat="1" ht="6.9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2"/>
    </row>
    <row r="107" spans="2:12" s="1" customFormat="1" ht="6.95" customHeight="1"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2"/>
    </row>
    <row r="108" spans="2:12" s="1" customFormat="1" ht="24.95" customHeight="1">
      <c r="B108" s="32"/>
      <c r="C108" s="21" t="s">
        <v>152</v>
      </c>
      <c r="L108" s="32"/>
    </row>
    <row r="109" spans="2:12" s="1" customFormat="1" ht="6.95" customHeight="1">
      <c r="B109" s="32"/>
      <c r="L109" s="32"/>
    </row>
    <row r="110" spans="2:12" s="1" customFormat="1" ht="12" customHeight="1">
      <c r="B110" s="32"/>
      <c r="C110" s="27" t="s">
        <v>16</v>
      </c>
      <c r="L110" s="32"/>
    </row>
    <row r="111" spans="2:12" s="1" customFormat="1" ht="26.25" customHeight="1">
      <c r="B111" s="32"/>
      <c r="E111" s="261" t="str">
        <f>E7</f>
        <v>Revitalizace objektu a úprava dvora Bezručovo náměstí 13, Opava</v>
      </c>
      <c r="F111" s="262"/>
      <c r="G111" s="262"/>
      <c r="H111" s="262"/>
      <c r="L111" s="32"/>
    </row>
    <row r="112" spans="2:12" ht="12" customHeight="1">
      <c r="B112" s="20"/>
      <c r="C112" s="27" t="s">
        <v>130</v>
      </c>
      <c r="L112" s="20"/>
    </row>
    <row r="113" spans="2:12" s="1" customFormat="1" ht="16.5" customHeight="1">
      <c r="B113" s="32"/>
      <c r="E113" s="261" t="s">
        <v>131</v>
      </c>
      <c r="F113" s="260"/>
      <c r="G113" s="260"/>
      <c r="H113" s="260"/>
      <c r="L113" s="32"/>
    </row>
    <row r="114" spans="2:12" s="1" customFormat="1" ht="12" customHeight="1">
      <c r="B114" s="32"/>
      <c r="C114" s="27" t="s">
        <v>132</v>
      </c>
      <c r="L114" s="32"/>
    </row>
    <row r="115" spans="2:12" s="1" customFormat="1" ht="16.5" customHeight="1">
      <c r="B115" s="32"/>
      <c r="E115" s="222" t="str">
        <f>E11</f>
        <v>01-3 - Vedlejší a ostatní nákladsy st. - 1.etapa</v>
      </c>
      <c r="F115" s="260"/>
      <c r="G115" s="260"/>
      <c r="H115" s="260"/>
      <c r="L115" s="32"/>
    </row>
    <row r="116" spans="2:12" s="1" customFormat="1" ht="6.95" customHeight="1">
      <c r="B116" s="32"/>
      <c r="L116" s="32"/>
    </row>
    <row r="117" spans="2:12" s="1" customFormat="1" ht="12" customHeight="1">
      <c r="B117" s="32"/>
      <c r="C117" s="27" t="s">
        <v>19</v>
      </c>
      <c r="F117" s="25" t="str">
        <f>F14</f>
        <v>Opava</v>
      </c>
      <c r="I117" s="27" t="s">
        <v>21</v>
      </c>
      <c r="J117" s="52" t="str">
        <f>IF(J14="","",J14)</f>
        <v>Vyplň údaj</v>
      </c>
      <c r="L117" s="32"/>
    </row>
    <row r="118" spans="2:12" s="1" customFormat="1" ht="6.95" customHeight="1">
      <c r="B118" s="32"/>
      <c r="L118" s="32"/>
    </row>
    <row r="119" spans="2:12" s="1" customFormat="1" ht="15.2" customHeight="1">
      <c r="B119" s="32"/>
      <c r="C119" s="27" t="s">
        <v>23</v>
      </c>
      <c r="F119" s="25" t="str">
        <f>E17</f>
        <v>Slezská univerzita v Opavě</v>
      </c>
      <c r="I119" s="27" t="s">
        <v>32</v>
      </c>
      <c r="J119" s="30" t="str">
        <f>E23</f>
        <v xml:space="preserve">ing. Václav Č e c h </v>
      </c>
      <c r="L119" s="32"/>
    </row>
    <row r="120" spans="2:12" s="1" customFormat="1" ht="15.2" customHeight="1">
      <c r="B120" s="32"/>
      <c r="C120" s="27" t="s">
        <v>29</v>
      </c>
      <c r="F120" s="25" t="str">
        <f>IF(E20="","",E20)</f>
        <v>Vyplň údaj</v>
      </c>
      <c r="I120" s="27" t="s">
        <v>35</v>
      </c>
      <c r="J120" s="30" t="str">
        <f>E26</f>
        <v>Sandtner Vladimír</v>
      </c>
      <c r="L120" s="32"/>
    </row>
    <row r="121" spans="2:12" s="1" customFormat="1" ht="10.35" customHeight="1">
      <c r="B121" s="32"/>
      <c r="L121" s="32"/>
    </row>
    <row r="122" spans="2:20" s="10" customFormat="1" ht="29.25" customHeight="1">
      <c r="B122" s="116"/>
      <c r="C122" s="117" t="s">
        <v>153</v>
      </c>
      <c r="D122" s="118" t="s">
        <v>64</v>
      </c>
      <c r="E122" s="118" t="s">
        <v>60</v>
      </c>
      <c r="F122" s="118" t="s">
        <v>61</v>
      </c>
      <c r="G122" s="118" t="s">
        <v>154</v>
      </c>
      <c r="H122" s="118" t="s">
        <v>155</v>
      </c>
      <c r="I122" s="118" t="s">
        <v>156</v>
      </c>
      <c r="J122" s="118" t="s">
        <v>136</v>
      </c>
      <c r="K122" s="119" t="s">
        <v>157</v>
      </c>
      <c r="L122" s="116"/>
      <c r="M122" s="58" t="s">
        <v>1</v>
      </c>
      <c r="N122" s="59" t="s">
        <v>43</v>
      </c>
      <c r="O122" s="59" t="s">
        <v>158</v>
      </c>
      <c r="P122" s="59" t="s">
        <v>159</v>
      </c>
      <c r="Q122" s="59" t="s">
        <v>160</v>
      </c>
      <c r="R122" s="59" t="s">
        <v>161</v>
      </c>
      <c r="S122" s="59" t="s">
        <v>162</v>
      </c>
      <c r="T122" s="60" t="s">
        <v>163</v>
      </c>
    </row>
    <row r="123" spans="2:63" s="1" customFormat="1" ht="22.9" customHeight="1">
      <c r="B123" s="32"/>
      <c r="C123" s="63" t="s">
        <v>164</v>
      </c>
      <c r="J123" s="120">
        <f>BK123</f>
        <v>0</v>
      </c>
      <c r="L123" s="32"/>
      <c r="M123" s="61"/>
      <c r="N123" s="53"/>
      <c r="O123" s="53"/>
      <c r="P123" s="121">
        <f>P124</f>
        <v>0</v>
      </c>
      <c r="Q123" s="53"/>
      <c r="R123" s="121">
        <f>R124</f>
        <v>0</v>
      </c>
      <c r="S123" s="53"/>
      <c r="T123" s="122">
        <f>T124</f>
        <v>0</v>
      </c>
      <c r="AT123" s="17" t="s">
        <v>78</v>
      </c>
      <c r="AU123" s="17" t="s">
        <v>138</v>
      </c>
      <c r="BK123" s="123">
        <f>BK124</f>
        <v>0</v>
      </c>
    </row>
    <row r="124" spans="2:63" s="11" customFormat="1" ht="25.9" customHeight="1">
      <c r="B124" s="124"/>
      <c r="D124" s="125" t="s">
        <v>78</v>
      </c>
      <c r="E124" s="126" t="s">
        <v>806</v>
      </c>
      <c r="F124" s="126" t="s">
        <v>807</v>
      </c>
      <c r="I124" s="127"/>
      <c r="J124" s="128">
        <f>BK124</f>
        <v>0</v>
      </c>
      <c r="L124" s="124"/>
      <c r="M124" s="129"/>
      <c r="P124" s="130">
        <f>P125+P131</f>
        <v>0</v>
      </c>
      <c r="R124" s="130">
        <f>R125+R131</f>
        <v>0</v>
      </c>
      <c r="T124" s="131">
        <f>T125+T131</f>
        <v>0</v>
      </c>
      <c r="AR124" s="125" t="s">
        <v>174</v>
      </c>
      <c r="AT124" s="132" t="s">
        <v>78</v>
      </c>
      <c r="AU124" s="132" t="s">
        <v>79</v>
      </c>
      <c r="AY124" s="125" t="s">
        <v>167</v>
      </c>
      <c r="BK124" s="133">
        <f>BK125+BK131</f>
        <v>0</v>
      </c>
    </row>
    <row r="125" spans="2:63" s="11" customFormat="1" ht="22.9" customHeight="1">
      <c r="B125" s="124"/>
      <c r="D125" s="125" t="s">
        <v>78</v>
      </c>
      <c r="E125" s="134" t="s">
        <v>808</v>
      </c>
      <c r="F125" s="134" t="s">
        <v>809</v>
      </c>
      <c r="I125" s="127"/>
      <c r="J125" s="135">
        <f>BK125</f>
        <v>0</v>
      </c>
      <c r="L125" s="124"/>
      <c r="M125" s="129"/>
      <c r="P125" s="130">
        <f>SUM(P126:P130)</f>
        <v>0</v>
      </c>
      <c r="R125" s="130">
        <f>SUM(R126:R130)</f>
        <v>0</v>
      </c>
      <c r="T125" s="131">
        <f>SUM(T126:T130)</f>
        <v>0</v>
      </c>
      <c r="AR125" s="125" t="s">
        <v>174</v>
      </c>
      <c r="AT125" s="132" t="s">
        <v>78</v>
      </c>
      <c r="AU125" s="132" t="s">
        <v>22</v>
      </c>
      <c r="AY125" s="125" t="s">
        <v>167</v>
      </c>
      <c r="BK125" s="133">
        <f>SUM(BK126:BK130)</f>
        <v>0</v>
      </c>
    </row>
    <row r="126" spans="2:65" s="1" customFormat="1" ht="16.5" customHeight="1">
      <c r="B126" s="136"/>
      <c r="C126" s="137" t="s">
        <v>22</v>
      </c>
      <c r="D126" s="137" t="s">
        <v>169</v>
      </c>
      <c r="E126" s="138" t="s">
        <v>810</v>
      </c>
      <c r="F126" s="139" t="s">
        <v>811</v>
      </c>
      <c r="G126" s="140" t="s">
        <v>788</v>
      </c>
      <c r="H126" s="141">
        <v>1</v>
      </c>
      <c r="I126" s="142"/>
      <c r="J126" s="143">
        <f>ROUND(I126*H126,1)</f>
        <v>0</v>
      </c>
      <c r="K126" s="139" t="s">
        <v>173</v>
      </c>
      <c r="L126" s="32"/>
      <c r="M126" s="144" t="s">
        <v>1</v>
      </c>
      <c r="N126" s="145" t="s">
        <v>44</v>
      </c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AR126" s="148" t="s">
        <v>812</v>
      </c>
      <c r="AT126" s="148" t="s">
        <v>169</v>
      </c>
      <c r="AU126" s="148" t="s">
        <v>87</v>
      </c>
      <c r="AY126" s="17" t="s">
        <v>167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7" t="s">
        <v>22</v>
      </c>
      <c r="BK126" s="149">
        <f>ROUND(I126*H126,1)</f>
        <v>0</v>
      </c>
      <c r="BL126" s="17" t="s">
        <v>812</v>
      </c>
      <c r="BM126" s="148" t="s">
        <v>813</v>
      </c>
    </row>
    <row r="127" spans="2:51" s="14" customFormat="1" ht="12">
      <c r="B127" s="165"/>
      <c r="D127" s="151" t="s">
        <v>176</v>
      </c>
      <c r="E127" s="166" t="s">
        <v>1</v>
      </c>
      <c r="F127" s="167" t="s">
        <v>814</v>
      </c>
      <c r="H127" s="166" t="s">
        <v>1</v>
      </c>
      <c r="I127" s="168"/>
      <c r="L127" s="165"/>
      <c r="M127" s="169"/>
      <c r="T127" s="170"/>
      <c r="AT127" s="166" t="s">
        <v>176</v>
      </c>
      <c r="AU127" s="166" t="s">
        <v>87</v>
      </c>
      <c r="AV127" s="14" t="s">
        <v>22</v>
      </c>
      <c r="AW127" s="14" t="s">
        <v>31</v>
      </c>
      <c r="AX127" s="14" t="s">
        <v>79</v>
      </c>
      <c r="AY127" s="166" t="s">
        <v>167</v>
      </c>
    </row>
    <row r="128" spans="2:51" s="14" customFormat="1" ht="22.5">
      <c r="B128" s="165"/>
      <c r="D128" s="151" t="s">
        <v>176</v>
      </c>
      <c r="E128" s="166" t="s">
        <v>1</v>
      </c>
      <c r="F128" s="167" t="s">
        <v>815</v>
      </c>
      <c r="H128" s="166" t="s">
        <v>1</v>
      </c>
      <c r="I128" s="168"/>
      <c r="L128" s="165"/>
      <c r="M128" s="169"/>
      <c r="T128" s="170"/>
      <c r="AT128" s="166" t="s">
        <v>176</v>
      </c>
      <c r="AU128" s="166" t="s">
        <v>87</v>
      </c>
      <c r="AV128" s="14" t="s">
        <v>22</v>
      </c>
      <c r="AW128" s="14" t="s">
        <v>31</v>
      </c>
      <c r="AX128" s="14" t="s">
        <v>79</v>
      </c>
      <c r="AY128" s="166" t="s">
        <v>167</v>
      </c>
    </row>
    <row r="129" spans="2:51" s="14" customFormat="1" ht="33.75">
      <c r="B129" s="165"/>
      <c r="D129" s="151" t="s">
        <v>176</v>
      </c>
      <c r="E129" s="166" t="s">
        <v>1</v>
      </c>
      <c r="F129" s="167" t="s">
        <v>816</v>
      </c>
      <c r="H129" s="166" t="s">
        <v>1</v>
      </c>
      <c r="I129" s="168"/>
      <c r="L129" s="165"/>
      <c r="M129" s="169"/>
      <c r="T129" s="170"/>
      <c r="AT129" s="166" t="s">
        <v>176</v>
      </c>
      <c r="AU129" s="166" t="s">
        <v>87</v>
      </c>
      <c r="AV129" s="14" t="s">
        <v>22</v>
      </c>
      <c r="AW129" s="14" t="s">
        <v>31</v>
      </c>
      <c r="AX129" s="14" t="s">
        <v>79</v>
      </c>
      <c r="AY129" s="166" t="s">
        <v>167</v>
      </c>
    </row>
    <row r="130" spans="2:51" s="12" customFormat="1" ht="12">
      <c r="B130" s="150"/>
      <c r="D130" s="151" t="s">
        <v>176</v>
      </c>
      <c r="E130" s="152" t="s">
        <v>1</v>
      </c>
      <c r="F130" s="153" t="s">
        <v>22</v>
      </c>
      <c r="H130" s="154">
        <v>1</v>
      </c>
      <c r="I130" s="155"/>
      <c r="L130" s="150"/>
      <c r="M130" s="156"/>
      <c r="T130" s="157"/>
      <c r="AT130" s="152" t="s">
        <v>176</v>
      </c>
      <c r="AU130" s="152" t="s">
        <v>87</v>
      </c>
      <c r="AV130" s="12" t="s">
        <v>87</v>
      </c>
      <c r="AW130" s="12" t="s">
        <v>31</v>
      </c>
      <c r="AX130" s="12" t="s">
        <v>22</v>
      </c>
      <c r="AY130" s="152" t="s">
        <v>167</v>
      </c>
    </row>
    <row r="131" spans="2:63" s="11" customFormat="1" ht="22.9" customHeight="1">
      <c r="B131" s="124"/>
      <c r="D131" s="125" t="s">
        <v>78</v>
      </c>
      <c r="E131" s="134" t="s">
        <v>817</v>
      </c>
      <c r="F131" s="134" t="s">
        <v>818</v>
      </c>
      <c r="I131" s="127"/>
      <c r="J131" s="135">
        <f>BK131</f>
        <v>0</v>
      </c>
      <c r="L131" s="124"/>
      <c r="M131" s="129"/>
      <c r="P131" s="130">
        <f>SUM(P132:P135)</f>
        <v>0</v>
      </c>
      <c r="R131" s="130">
        <f>SUM(R132:R135)</f>
        <v>0</v>
      </c>
      <c r="T131" s="131">
        <f>SUM(T132:T135)</f>
        <v>0</v>
      </c>
      <c r="AR131" s="125" t="s">
        <v>174</v>
      </c>
      <c r="AT131" s="132" t="s">
        <v>78</v>
      </c>
      <c r="AU131" s="132" t="s">
        <v>22</v>
      </c>
      <c r="AY131" s="125" t="s">
        <v>167</v>
      </c>
      <c r="BK131" s="133">
        <f>SUM(BK132:BK135)</f>
        <v>0</v>
      </c>
    </row>
    <row r="132" spans="2:65" s="1" customFormat="1" ht="16.5" customHeight="1">
      <c r="B132" s="136"/>
      <c r="C132" s="137" t="s">
        <v>87</v>
      </c>
      <c r="D132" s="137" t="s">
        <v>169</v>
      </c>
      <c r="E132" s="138" t="s">
        <v>819</v>
      </c>
      <c r="F132" s="139" t="s">
        <v>820</v>
      </c>
      <c r="G132" s="140" t="s">
        <v>788</v>
      </c>
      <c r="H132" s="141">
        <v>1</v>
      </c>
      <c r="I132" s="142"/>
      <c r="J132" s="143">
        <f>ROUND(I132*H132,1)</f>
        <v>0</v>
      </c>
      <c r="K132" s="139" t="s">
        <v>173</v>
      </c>
      <c r="L132" s="32"/>
      <c r="M132" s="144" t="s">
        <v>1</v>
      </c>
      <c r="N132" s="145" t="s">
        <v>44</v>
      </c>
      <c r="P132" s="146">
        <f>O132*H132</f>
        <v>0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AR132" s="148" t="s">
        <v>821</v>
      </c>
      <c r="AT132" s="148" t="s">
        <v>169</v>
      </c>
      <c r="AU132" s="148" t="s">
        <v>87</v>
      </c>
      <c r="AY132" s="17" t="s">
        <v>167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7" t="s">
        <v>22</v>
      </c>
      <c r="BK132" s="149">
        <f>ROUND(I132*H132,1)</f>
        <v>0</v>
      </c>
      <c r="BL132" s="17" t="s">
        <v>821</v>
      </c>
      <c r="BM132" s="148" t="s">
        <v>822</v>
      </c>
    </row>
    <row r="133" spans="2:51" s="14" customFormat="1" ht="12">
      <c r="B133" s="165"/>
      <c r="D133" s="151" t="s">
        <v>176</v>
      </c>
      <c r="E133" s="166" t="s">
        <v>1</v>
      </c>
      <c r="F133" s="167" t="s">
        <v>823</v>
      </c>
      <c r="H133" s="166" t="s">
        <v>1</v>
      </c>
      <c r="I133" s="168"/>
      <c r="L133" s="165"/>
      <c r="M133" s="169"/>
      <c r="T133" s="170"/>
      <c r="AT133" s="166" t="s">
        <v>176</v>
      </c>
      <c r="AU133" s="166" t="s">
        <v>87</v>
      </c>
      <c r="AV133" s="14" t="s">
        <v>22</v>
      </c>
      <c r="AW133" s="14" t="s">
        <v>31</v>
      </c>
      <c r="AX133" s="14" t="s">
        <v>79</v>
      </c>
      <c r="AY133" s="166" t="s">
        <v>167</v>
      </c>
    </row>
    <row r="134" spans="2:51" s="14" customFormat="1" ht="22.5">
      <c r="B134" s="165"/>
      <c r="D134" s="151" t="s">
        <v>176</v>
      </c>
      <c r="E134" s="166" t="s">
        <v>1</v>
      </c>
      <c r="F134" s="167" t="s">
        <v>824</v>
      </c>
      <c r="H134" s="166" t="s">
        <v>1</v>
      </c>
      <c r="I134" s="168"/>
      <c r="L134" s="165"/>
      <c r="M134" s="169"/>
      <c r="T134" s="170"/>
      <c r="AT134" s="166" t="s">
        <v>176</v>
      </c>
      <c r="AU134" s="166" t="s">
        <v>87</v>
      </c>
      <c r="AV134" s="14" t="s">
        <v>22</v>
      </c>
      <c r="AW134" s="14" t="s">
        <v>31</v>
      </c>
      <c r="AX134" s="14" t="s">
        <v>79</v>
      </c>
      <c r="AY134" s="166" t="s">
        <v>167</v>
      </c>
    </row>
    <row r="135" spans="2:51" s="12" customFormat="1" ht="12">
      <c r="B135" s="150"/>
      <c r="D135" s="151" t="s">
        <v>176</v>
      </c>
      <c r="E135" s="152" t="s">
        <v>1</v>
      </c>
      <c r="F135" s="153" t="s">
        <v>22</v>
      </c>
      <c r="H135" s="154">
        <v>1</v>
      </c>
      <c r="I135" s="155"/>
      <c r="L135" s="150"/>
      <c r="M135" s="197"/>
      <c r="N135" s="198"/>
      <c r="O135" s="198"/>
      <c r="P135" s="198"/>
      <c r="Q135" s="198"/>
      <c r="R135" s="198"/>
      <c r="S135" s="198"/>
      <c r="T135" s="199"/>
      <c r="AT135" s="152" t="s">
        <v>176</v>
      </c>
      <c r="AU135" s="152" t="s">
        <v>87</v>
      </c>
      <c r="AV135" s="12" t="s">
        <v>87</v>
      </c>
      <c r="AW135" s="12" t="s">
        <v>31</v>
      </c>
      <c r="AX135" s="12" t="s">
        <v>22</v>
      </c>
      <c r="AY135" s="152" t="s">
        <v>167</v>
      </c>
    </row>
    <row r="136" spans="2:12" s="1" customFormat="1" ht="6.95" customHeight="1">
      <c r="B136" s="44"/>
      <c r="C136" s="45"/>
      <c r="D136" s="45"/>
      <c r="E136" s="45"/>
      <c r="F136" s="45"/>
      <c r="G136" s="45"/>
      <c r="H136" s="45"/>
      <c r="I136" s="45"/>
      <c r="J136" s="45"/>
      <c r="K136" s="45"/>
      <c r="L136" s="32"/>
    </row>
  </sheetData>
  <autoFilter ref="C122:K135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415"/>
  <sheetViews>
    <sheetView showGridLines="0" workbookViewId="0" topLeftCell="A119">
      <selection activeCell="I414" sqref="I41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9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7" t="s">
        <v>104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61" t="str">
        <f>'Rekapitulace stavby'!K6</f>
        <v>Revitalizace objektu a úprava dvora Bezručovo náměstí 13, Opava</v>
      </c>
      <c r="F7" s="262"/>
      <c r="G7" s="262"/>
      <c r="H7" s="262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61" t="s">
        <v>825</v>
      </c>
      <c r="F9" s="260"/>
      <c r="G9" s="260"/>
      <c r="H9" s="260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22" t="s">
        <v>826</v>
      </c>
      <c r="F11" s="260"/>
      <c r="G11" s="260"/>
      <c r="H11" s="26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3" t="str">
        <f>'Rekapitulace stavby'!E14</f>
        <v>Vyplň údaj</v>
      </c>
      <c r="F20" s="233"/>
      <c r="G20" s="233"/>
      <c r="H20" s="233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38" t="s">
        <v>1</v>
      </c>
      <c r="F29" s="238"/>
      <c r="G29" s="238"/>
      <c r="H29" s="238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ROUND(J136,0)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ROUND((SUM(BE136:BE414)),0)</f>
        <v>0</v>
      </c>
      <c r="I35" s="96">
        <v>0.21</v>
      </c>
      <c r="J35" s="85">
        <f>ROUND(((SUM(BE136:BE414))*I35),0)</f>
        <v>0</v>
      </c>
      <c r="L35" s="32"/>
    </row>
    <row r="36" spans="2:12" s="1" customFormat="1" ht="14.45" customHeight="1">
      <c r="B36" s="32"/>
      <c r="E36" s="27" t="s">
        <v>45</v>
      </c>
      <c r="F36" s="85">
        <f>ROUND((SUM(BF136:BF414)),0)</f>
        <v>0</v>
      </c>
      <c r="I36" s="96">
        <v>0.15</v>
      </c>
      <c r="J36" s="85">
        <f>ROUND(((SUM(BF136:BF414))*I36),0)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ROUND((SUM(BG136:BG414)),0)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ROUND((SUM(BH136:BH414)),0)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ROUND((SUM(BI136:BI414)),0)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61" t="str">
        <f>E7</f>
        <v>Revitalizace objektu a úprava dvora Bezručovo náměstí 13, Opava</v>
      </c>
      <c r="F85" s="262"/>
      <c r="G85" s="262"/>
      <c r="H85" s="262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61" t="s">
        <v>825</v>
      </c>
      <c r="F87" s="260"/>
      <c r="G87" s="260"/>
      <c r="H87" s="260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22" t="str">
        <f>E11</f>
        <v>02-1 - Stavební úpravy  mimo sociální zařízení</v>
      </c>
      <c r="F89" s="260"/>
      <c r="G89" s="260"/>
      <c r="H89" s="26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J136</f>
        <v>0</v>
      </c>
      <c r="L98" s="32"/>
      <c r="AU98" s="17" t="s">
        <v>138</v>
      </c>
    </row>
    <row r="99" spans="2:12" s="8" customFormat="1" ht="24.95" customHeight="1">
      <c r="B99" s="108"/>
      <c r="D99" s="109" t="s">
        <v>139</v>
      </c>
      <c r="E99" s="110"/>
      <c r="F99" s="110"/>
      <c r="G99" s="110"/>
      <c r="H99" s="110"/>
      <c r="I99" s="110"/>
      <c r="J99" s="111">
        <f>J137</f>
        <v>0</v>
      </c>
      <c r="L99" s="108"/>
    </row>
    <row r="100" spans="2:12" s="9" customFormat="1" ht="19.9" customHeight="1">
      <c r="B100" s="112"/>
      <c r="D100" s="113" t="s">
        <v>141</v>
      </c>
      <c r="E100" s="114"/>
      <c r="F100" s="114"/>
      <c r="G100" s="114"/>
      <c r="H100" s="114"/>
      <c r="I100" s="114"/>
      <c r="J100" s="115">
        <f>J138</f>
        <v>0</v>
      </c>
      <c r="L100" s="112"/>
    </row>
    <row r="101" spans="2:12" s="9" customFormat="1" ht="19.9" customHeight="1">
      <c r="B101" s="112"/>
      <c r="D101" s="113" t="s">
        <v>142</v>
      </c>
      <c r="E101" s="114"/>
      <c r="F101" s="114"/>
      <c r="G101" s="114"/>
      <c r="H101" s="114"/>
      <c r="I101" s="114"/>
      <c r="J101" s="115">
        <f>J141</f>
        <v>0</v>
      </c>
      <c r="L101" s="112"/>
    </row>
    <row r="102" spans="2:12" s="9" customFormat="1" ht="19.9" customHeight="1">
      <c r="B102" s="112"/>
      <c r="D102" s="113" t="s">
        <v>143</v>
      </c>
      <c r="E102" s="114"/>
      <c r="F102" s="114"/>
      <c r="G102" s="114"/>
      <c r="H102" s="114"/>
      <c r="I102" s="114"/>
      <c r="J102" s="115">
        <f>J194</f>
        <v>0</v>
      </c>
      <c r="L102" s="112"/>
    </row>
    <row r="103" spans="2:12" s="9" customFormat="1" ht="19.9" customHeight="1">
      <c r="B103" s="112"/>
      <c r="D103" s="113" t="s">
        <v>144</v>
      </c>
      <c r="E103" s="114"/>
      <c r="F103" s="114"/>
      <c r="G103" s="114"/>
      <c r="H103" s="114"/>
      <c r="I103" s="114"/>
      <c r="J103" s="115">
        <f>J201</f>
        <v>0</v>
      </c>
      <c r="L103" s="112"/>
    </row>
    <row r="104" spans="2:12" s="8" customFormat="1" ht="24.95" customHeight="1">
      <c r="B104" s="108"/>
      <c r="D104" s="109" t="s">
        <v>145</v>
      </c>
      <c r="E104" s="110"/>
      <c r="F104" s="110"/>
      <c r="G104" s="110"/>
      <c r="H104" s="110"/>
      <c r="I104" s="110"/>
      <c r="J104" s="111">
        <f>J276</f>
        <v>0</v>
      </c>
      <c r="L104" s="108"/>
    </row>
    <row r="105" spans="2:12" s="9" customFormat="1" ht="19.9" customHeight="1">
      <c r="B105" s="112"/>
      <c r="D105" s="113" t="s">
        <v>147</v>
      </c>
      <c r="E105" s="114"/>
      <c r="F105" s="114"/>
      <c r="G105" s="114"/>
      <c r="H105" s="114"/>
      <c r="I105" s="114"/>
      <c r="J105" s="115">
        <f>J277</f>
        <v>0</v>
      </c>
      <c r="L105" s="112"/>
    </row>
    <row r="106" spans="2:12" s="9" customFormat="1" ht="19.9" customHeight="1">
      <c r="B106" s="112"/>
      <c r="D106" s="113" t="s">
        <v>827</v>
      </c>
      <c r="E106" s="114"/>
      <c r="F106" s="114"/>
      <c r="G106" s="114"/>
      <c r="H106" s="114"/>
      <c r="I106" s="114"/>
      <c r="J106" s="115">
        <f>J287</f>
        <v>0</v>
      </c>
      <c r="L106" s="112"/>
    </row>
    <row r="107" spans="2:12" s="9" customFormat="1" ht="19.9" customHeight="1">
      <c r="B107" s="112"/>
      <c r="D107" s="113" t="s">
        <v>148</v>
      </c>
      <c r="E107" s="114"/>
      <c r="F107" s="114"/>
      <c r="G107" s="114"/>
      <c r="H107" s="114"/>
      <c r="I107" s="114"/>
      <c r="J107" s="115">
        <f>J291</f>
        <v>0</v>
      </c>
      <c r="L107" s="112"/>
    </row>
    <row r="108" spans="2:12" s="9" customFormat="1" ht="19.9" customHeight="1">
      <c r="B108" s="112"/>
      <c r="D108" s="113" t="s">
        <v>828</v>
      </c>
      <c r="E108" s="114"/>
      <c r="F108" s="114"/>
      <c r="G108" s="114"/>
      <c r="H108" s="114"/>
      <c r="I108" s="114"/>
      <c r="J108" s="115">
        <f>J323</f>
        <v>0</v>
      </c>
      <c r="L108" s="112"/>
    </row>
    <row r="109" spans="2:12" s="9" customFormat="1" ht="19.9" customHeight="1">
      <c r="B109" s="112"/>
      <c r="D109" s="113" t="s">
        <v>149</v>
      </c>
      <c r="E109" s="114"/>
      <c r="F109" s="114"/>
      <c r="G109" s="114"/>
      <c r="H109" s="114"/>
      <c r="I109" s="114"/>
      <c r="J109" s="115">
        <f>J330</f>
        <v>0</v>
      </c>
      <c r="L109" s="112"/>
    </row>
    <row r="110" spans="2:12" s="9" customFormat="1" ht="19.9" customHeight="1">
      <c r="B110" s="112"/>
      <c r="D110" s="113" t="s">
        <v>829</v>
      </c>
      <c r="E110" s="114"/>
      <c r="F110" s="114"/>
      <c r="G110" s="114"/>
      <c r="H110" s="114"/>
      <c r="I110" s="114"/>
      <c r="J110" s="115">
        <f>J351</f>
        <v>0</v>
      </c>
      <c r="L110" s="112"/>
    </row>
    <row r="111" spans="2:12" s="9" customFormat="1" ht="19.9" customHeight="1">
      <c r="B111" s="112"/>
      <c r="D111" s="113" t="s">
        <v>830</v>
      </c>
      <c r="E111" s="114"/>
      <c r="F111" s="114"/>
      <c r="G111" s="114"/>
      <c r="H111" s="114"/>
      <c r="I111" s="114"/>
      <c r="J111" s="115">
        <f>J354</f>
        <v>0</v>
      </c>
      <c r="L111" s="112"/>
    </row>
    <row r="112" spans="2:12" s="9" customFormat="1" ht="19.9" customHeight="1">
      <c r="B112" s="112"/>
      <c r="D112" s="113" t="s">
        <v>831</v>
      </c>
      <c r="E112" s="114"/>
      <c r="F112" s="114"/>
      <c r="G112" s="114"/>
      <c r="H112" s="114"/>
      <c r="I112" s="114"/>
      <c r="J112" s="115">
        <f>J395</f>
        <v>0</v>
      </c>
      <c r="L112" s="112"/>
    </row>
    <row r="113" spans="2:12" s="9" customFormat="1" ht="19.9" customHeight="1">
      <c r="B113" s="112"/>
      <c r="D113" s="113" t="s">
        <v>151</v>
      </c>
      <c r="E113" s="114"/>
      <c r="F113" s="114"/>
      <c r="G113" s="114"/>
      <c r="H113" s="114"/>
      <c r="I113" s="114"/>
      <c r="J113" s="115">
        <f>J407</f>
        <v>0</v>
      </c>
      <c r="L113" s="112"/>
    </row>
    <row r="114" spans="2:12" s="9" customFormat="1" ht="19.9" customHeight="1">
      <c r="B114" s="112"/>
      <c r="D114" s="113" t="s">
        <v>832</v>
      </c>
      <c r="E114" s="114"/>
      <c r="F114" s="114"/>
      <c r="G114" s="114"/>
      <c r="H114" s="114"/>
      <c r="I114" s="114"/>
      <c r="J114" s="115">
        <f>J413</f>
        <v>0</v>
      </c>
      <c r="L114" s="112"/>
    </row>
    <row r="115" spans="2:12" s="1" customFormat="1" ht="21.75" customHeight="1">
      <c r="B115" s="32"/>
      <c r="L115" s="32"/>
    </row>
    <row r="116" spans="2:12" s="1" customFormat="1" ht="6.95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32"/>
    </row>
    <row r="120" spans="2:12" s="1" customFormat="1" ht="6.95" customHeight="1"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32"/>
    </row>
    <row r="121" spans="2:12" s="1" customFormat="1" ht="24.95" customHeight="1">
      <c r="B121" s="32"/>
      <c r="C121" s="21" t="s">
        <v>152</v>
      </c>
      <c r="L121" s="32"/>
    </row>
    <row r="122" spans="2:12" s="1" customFormat="1" ht="6.95" customHeight="1">
      <c r="B122" s="32"/>
      <c r="L122" s="32"/>
    </row>
    <row r="123" spans="2:12" s="1" customFormat="1" ht="12" customHeight="1">
      <c r="B123" s="32"/>
      <c r="C123" s="27" t="s">
        <v>16</v>
      </c>
      <c r="L123" s="32"/>
    </row>
    <row r="124" spans="2:12" s="1" customFormat="1" ht="26.25" customHeight="1">
      <c r="B124" s="32"/>
      <c r="E124" s="261" t="str">
        <f>E7</f>
        <v>Revitalizace objektu a úprava dvora Bezručovo náměstí 13, Opava</v>
      </c>
      <c r="F124" s="262"/>
      <c r="G124" s="262"/>
      <c r="H124" s="262"/>
      <c r="L124" s="32"/>
    </row>
    <row r="125" spans="2:12" ht="12" customHeight="1">
      <c r="B125" s="20"/>
      <c r="C125" s="27" t="s">
        <v>130</v>
      </c>
      <c r="L125" s="20"/>
    </row>
    <row r="126" spans="2:12" s="1" customFormat="1" ht="16.5" customHeight="1">
      <c r="B126" s="32"/>
      <c r="E126" s="261" t="s">
        <v>825</v>
      </c>
      <c r="F126" s="260"/>
      <c r="G126" s="260"/>
      <c r="H126" s="260"/>
      <c r="L126" s="32"/>
    </row>
    <row r="127" spans="2:12" s="1" customFormat="1" ht="12" customHeight="1">
      <c r="B127" s="32"/>
      <c r="C127" s="27" t="s">
        <v>132</v>
      </c>
      <c r="L127" s="32"/>
    </row>
    <row r="128" spans="2:12" s="1" customFormat="1" ht="16.5" customHeight="1">
      <c r="B128" s="32"/>
      <c r="E128" s="222" t="str">
        <f>E11</f>
        <v>02-1 - Stavební úpravy  mimo sociální zařízení</v>
      </c>
      <c r="F128" s="260"/>
      <c r="G128" s="260"/>
      <c r="H128" s="260"/>
      <c r="L128" s="32"/>
    </row>
    <row r="129" spans="2:12" s="1" customFormat="1" ht="6.95" customHeight="1">
      <c r="B129" s="32"/>
      <c r="L129" s="32"/>
    </row>
    <row r="130" spans="2:12" s="1" customFormat="1" ht="12" customHeight="1">
      <c r="B130" s="32"/>
      <c r="C130" s="27" t="s">
        <v>19</v>
      </c>
      <c r="F130" s="25" t="str">
        <f>F14</f>
        <v>Opava</v>
      </c>
      <c r="I130" s="27" t="s">
        <v>21</v>
      </c>
      <c r="J130" s="52" t="str">
        <f>IF(J14="","",J14)</f>
        <v>Vyplň údaj</v>
      </c>
      <c r="L130" s="32"/>
    </row>
    <row r="131" spans="2:12" s="1" customFormat="1" ht="6.95" customHeight="1">
      <c r="B131" s="32"/>
      <c r="L131" s="32"/>
    </row>
    <row r="132" spans="2:12" s="1" customFormat="1" ht="15.2" customHeight="1">
      <c r="B132" s="32"/>
      <c r="C132" s="27" t="s">
        <v>23</v>
      </c>
      <c r="F132" s="25" t="str">
        <f>E17</f>
        <v>Slezská univerzita v Opavě</v>
      </c>
      <c r="I132" s="27" t="s">
        <v>32</v>
      </c>
      <c r="J132" s="30" t="str">
        <f>E23</f>
        <v xml:space="preserve">ing. Václav Č e c h </v>
      </c>
      <c r="L132" s="32"/>
    </row>
    <row r="133" spans="2:12" s="1" customFormat="1" ht="15.2" customHeight="1">
      <c r="B133" s="32"/>
      <c r="C133" s="27" t="s">
        <v>29</v>
      </c>
      <c r="F133" s="25" t="str">
        <f>IF(E20="","",E20)</f>
        <v>Vyplň údaj</v>
      </c>
      <c r="I133" s="27" t="s">
        <v>35</v>
      </c>
      <c r="J133" s="30" t="str">
        <f>E26</f>
        <v>Sandtner Vladimír</v>
      </c>
      <c r="L133" s="32"/>
    </row>
    <row r="134" spans="2:12" s="1" customFormat="1" ht="10.35" customHeight="1">
      <c r="B134" s="32"/>
      <c r="L134" s="32"/>
    </row>
    <row r="135" spans="2:20" s="10" customFormat="1" ht="29.25" customHeight="1">
      <c r="B135" s="116"/>
      <c r="C135" s="117" t="s">
        <v>153</v>
      </c>
      <c r="D135" s="118" t="s">
        <v>64</v>
      </c>
      <c r="E135" s="118" t="s">
        <v>60</v>
      </c>
      <c r="F135" s="118" t="s">
        <v>61</v>
      </c>
      <c r="G135" s="118" t="s">
        <v>154</v>
      </c>
      <c r="H135" s="118" t="s">
        <v>155</v>
      </c>
      <c r="I135" s="118" t="s">
        <v>156</v>
      </c>
      <c r="J135" s="118" t="s">
        <v>136</v>
      </c>
      <c r="K135" s="119" t="s">
        <v>157</v>
      </c>
      <c r="L135" s="116"/>
      <c r="M135" s="58" t="s">
        <v>1</v>
      </c>
      <c r="N135" s="59" t="s">
        <v>43</v>
      </c>
      <c r="O135" s="59" t="s">
        <v>158</v>
      </c>
      <c r="P135" s="59" t="s">
        <v>159</v>
      </c>
      <c r="Q135" s="59" t="s">
        <v>160</v>
      </c>
      <c r="R135" s="59" t="s">
        <v>161</v>
      </c>
      <c r="S135" s="59" t="s">
        <v>162</v>
      </c>
      <c r="T135" s="60" t="s">
        <v>163</v>
      </c>
    </row>
    <row r="136" spans="2:63" s="1" customFormat="1" ht="22.9" customHeight="1">
      <c r="B136" s="32"/>
      <c r="C136" s="63" t="s">
        <v>164</v>
      </c>
      <c r="J136" s="120">
        <f>BK136</f>
        <v>0</v>
      </c>
      <c r="L136" s="32"/>
      <c r="M136" s="61"/>
      <c r="N136" s="53"/>
      <c r="O136" s="53"/>
      <c r="P136" s="121">
        <f>P137+P276</f>
        <v>0</v>
      </c>
      <c r="Q136" s="53"/>
      <c r="R136" s="121">
        <f>R137+R276</f>
        <v>65.14627560000001</v>
      </c>
      <c r="S136" s="53"/>
      <c r="T136" s="122">
        <f>T137+T276</f>
        <v>36.059430000000006</v>
      </c>
      <c r="AT136" s="17" t="s">
        <v>78</v>
      </c>
      <c r="AU136" s="17" t="s">
        <v>138</v>
      </c>
      <c r="BK136" s="123">
        <f>BK137+BK276</f>
        <v>0</v>
      </c>
    </row>
    <row r="137" spans="2:63" s="11" customFormat="1" ht="25.9" customHeight="1">
      <c r="B137" s="124"/>
      <c r="D137" s="125" t="s">
        <v>78</v>
      </c>
      <c r="E137" s="126" t="s">
        <v>165</v>
      </c>
      <c r="F137" s="126" t="s">
        <v>166</v>
      </c>
      <c r="I137" s="127"/>
      <c r="J137" s="128">
        <f>BK137</f>
        <v>0</v>
      </c>
      <c r="L137" s="124"/>
      <c r="M137" s="129"/>
      <c r="P137" s="130">
        <f>P138+P141+P194+P201</f>
        <v>0</v>
      </c>
      <c r="R137" s="130">
        <f>R138+R141+R194+R201</f>
        <v>40.97257200000001</v>
      </c>
      <c r="T137" s="131">
        <f>T138+T141+T194+T201</f>
        <v>34.61252100000001</v>
      </c>
      <c r="AR137" s="125" t="s">
        <v>22</v>
      </c>
      <c r="AT137" s="132" t="s">
        <v>78</v>
      </c>
      <c r="AU137" s="132" t="s">
        <v>79</v>
      </c>
      <c r="AY137" s="125" t="s">
        <v>167</v>
      </c>
      <c r="BK137" s="133">
        <f>BK138+BK141+BK194+BK201</f>
        <v>0</v>
      </c>
    </row>
    <row r="138" spans="2:63" s="11" customFormat="1" ht="22.9" customHeight="1">
      <c r="B138" s="124"/>
      <c r="D138" s="125" t="s">
        <v>78</v>
      </c>
      <c r="E138" s="134" t="s">
        <v>181</v>
      </c>
      <c r="F138" s="134" t="s">
        <v>182</v>
      </c>
      <c r="I138" s="127"/>
      <c r="J138" s="135">
        <f>BK138</f>
        <v>0</v>
      </c>
      <c r="L138" s="124"/>
      <c r="M138" s="129"/>
      <c r="P138" s="130">
        <f>SUM(P139:P140)</f>
        <v>0</v>
      </c>
      <c r="R138" s="130">
        <f>SUM(R139:R140)</f>
        <v>0.039338</v>
      </c>
      <c r="T138" s="131">
        <f>SUM(T139:T140)</f>
        <v>0.00022100000000000003</v>
      </c>
      <c r="AR138" s="125" t="s">
        <v>22</v>
      </c>
      <c r="AT138" s="132" t="s">
        <v>78</v>
      </c>
      <c r="AU138" s="132" t="s">
        <v>22</v>
      </c>
      <c r="AY138" s="125" t="s">
        <v>167</v>
      </c>
      <c r="BK138" s="133">
        <f>SUM(BK139:BK140)</f>
        <v>0</v>
      </c>
    </row>
    <row r="139" spans="2:65" s="1" customFormat="1" ht="24">
      <c r="B139" s="136"/>
      <c r="C139" s="137" t="s">
        <v>22</v>
      </c>
      <c r="D139" s="137" t="s">
        <v>169</v>
      </c>
      <c r="E139" s="138" t="s">
        <v>833</v>
      </c>
      <c r="F139" s="139" t="s">
        <v>834</v>
      </c>
      <c r="G139" s="140" t="s">
        <v>220</v>
      </c>
      <c r="H139" s="141">
        <v>22.1</v>
      </c>
      <c r="I139" s="142"/>
      <c r="J139" s="143">
        <f>ROUND(I139*H139,1)</f>
        <v>0</v>
      </c>
      <c r="K139" s="139" t="s">
        <v>173</v>
      </c>
      <c r="L139" s="32"/>
      <c r="M139" s="144" t="s">
        <v>1</v>
      </c>
      <c r="N139" s="145" t="s">
        <v>44</v>
      </c>
      <c r="P139" s="146">
        <f>O139*H139</f>
        <v>0</v>
      </c>
      <c r="Q139" s="146">
        <v>0.00178</v>
      </c>
      <c r="R139" s="146">
        <f>Q139*H139</f>
        <v>0.039338</v>
      </c>
      <c r="S139" s="146">
        <v>1E-05</v>
      </c>
      <c r="T139" s="147">
        <f>S139*H139</f>
        <v>0.00022100000000000003</v>
      </c>
      <c r="AR139" s="148" t="s">
        <v>174</v>
      </c>
      <c r="AT139" s="148" t="s">
        <v>169</v>
      </c>
      <c r="AU139" s="148" t="s">
        <v>87</v>
      </c>
      <c r="AY139" s="17" t="s">
        <v>167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7" t="s">
        <v>22</v>
      </c>
      <c r="BK139" s="149">
        <f>ROUND(I139*H139,1)</f>
        <v>0</v>
      </c>
      <c r="BL139" s="17" t="s">
        <v>174</v>
      </c>
      <c r="BM139" s="148" t="s">
        <v>835</v>
      </c>
    </row>
    <row r="140" spans="2:51" s="12" customFormat="1" ht="12">
      <c r="B140" s="150"/>
      <c r="D140" s="151" t="s">
        <v>176</v>
      </c>
      <c r="E140" s="152" t="s">
        <v>1</v>
      </c>
      <c r="F140" s="153" t="s">
        <v>836</v>
      </c>
      <c r="H140" s="154">
        <v>22.1</v>
      </c>
      <c r="I140" s="155"/>
      <c r="L140" s="150"/>
      <c r="M140" s="156"/>
      <c r="T140" s="157"/>
      <c r="AT140" s="152" t="s">
        <v>176</v>
      </c>
      <c r="AU140" s="152" t="s">
        <v>87</v>
      </c>
      <c r="AV140" s="12" t="s">
        <v>87</v>
      </c>
      <c r="AW140" s="12" t="s">
        <v>31</v>
      </c>
      <c r="AX140" s="12" t="s">
        <v>22</v>
      </c>
      <c r="AY140" s="152" t="s">
        <v>167</v>
      </c>
    </row>
    <row r="141" spans="2:63" s="11" customFormat="1" ht="22.9" customHeight="1">
      <c r="B141" s="124"/>
      <c r="D141" s="125" t="s">
        <v>78</v>
      </c>
      <c r="E141" s="134" t="s">
        <v>203</v>
      </c>
      <c r="F141" s="134" t="s">
        <v>257</v>
      </c>
      <c r="I141" s="127"/>
      <c r="J141" s="135">
        <f>BK141</f>
        <v>0</v>
      </c>
      <c r="L141" s="124"/>
      <c r="M141" s="129"/>
      <c r="P141" s="130">
        <f>SUM(P142:P193)</f>
        <v>0</v>
      </c>
      <c r="R141" s="130">
        <f>SUM(R142:R193)</f>
        <v>40.84346600000001</v>
      </c>
      <c r="T141" s="131">
        <f>SUM(T142:T193)</f>
        <v>0</v>
      </c>
      <c r="AR141" s="125" t="s">
        <v>22</v>
      </c>
      <c r="AT141" s="132" t="s">
        <v>78</v>
      </c>
      <c r="AU141" s="132" t="s">
        <v>22</v>
      </c>
      <c r="AY141" s="125" t="s">
        <v>167</v>
      </c>
      <c r="BK141" s="133">
        <f>SUM(BK142:BK193)</f>
        <v>0</v>
      </c>
    </row>
    <row r="142" spans="2:65" s="1" customFormat="1" ht="24">
      <c r="B142" s="136"/>
      <c r="C142" s="137" t="s">
        <v>87</v>
      </c>
      <c r="D142" s="137" t="s">
        <v>169</v>
      </c>
      <c r="E142" s="138" t="s">
        <v>837</v>
      </c>
      <c r="F142" s="139" t="s">
        <v>838</v>
      </c>
      <c r="G142" s="140" t="s">
        <v>185</v>
      </c>
      <c r="H142" s="141">
        <v>414</v>
      </c>
      <c r="I142" s="142"/>
      <c r="J142" s="143">
        <f>ROUND(I142*H142,1)</f>
        <v>0</v>
      </c>
      <c r="K142" s="139" t="s">
        <v>173</v>
      </c>
      <c r="L142" s="32"/>
      <c r="M142" s="144" t="s">
        <v>1</v>
      </c>
      <c r="N142" s="145" t="s">
        <v>44</v>
      </c>
      <c r="P142" s="146">
        <f>O142*H142</f>
        <v>0</v>
      </c>
      <c r="Q142" s="146">
        <v>0.0425</v>
      </c>
      <c r="R142" s="146">
        <f>Q142*H142</f>
        <v>17.595000000000002</v>
      </c>
      <c r="S142" s="146">
        <v>0</v>
      </c>
      <c r="T142" s="147">
        <f>S142*H142</f>
        <v>0</v>
      </c>
      <c r="AR142" s="148" t="s">
        <v>174</v>
      </c>
      <c r="AT142" s="148" t="s">
        <v>169</v>
      </c>
      <c r="AU142" s="148" t="s">
        <v>87</v>
      </c>
      <c r="AY142" s="17" t="s">
        <v>167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7" t="s">
        <v>22</v>
      </c>
      <c r="BK142" s="149">
        <f>ROUND(I142*H142,1)</f>
        <v>0</v>
      </c>
      <c r="BL142" s="17" t="s">
        <v>174</v>
      </c>
      <c r="BM142" s="148" t="s">
        <v>839</v>
      </c>
    </row>
    <row r="143" spans="2:51" s="12" customFormat="1" ht="12">
      <c r="B143" s="150"/>
      <c r="D143" s="151" t="s">
        <v>176</v>
      </c>
      <c r="E143" s="152" t="s">
        <v>1</v>
      </c>
      <c r="F143" s="153" t="s">
        <v>840</v>
      </c>
      <c r="H143" s="154">
        <v>23.13</v>
      </c>
      <c r="I143" s="155"/>
      <c r="L143" s="150"/>
      <c r="M143" s="156"/>
      <c r="T143" s="157"/>
      <c r="AT143" s="152" t="s">
        <v>176</v>
      </c>
      <c r="AU143" s="152" t="s">
        <v>87</v>
      </c>
      <c r="AV143" s="12" t="s">
        <v>87</v>
      </c>
      <c r="AW143" s="12" t="s">
        <v>31</v>
      </c>
      <c r="AX143" s="12" t="s">
        <v>79</v>
      </c>
      <c r="AY143" s="152" t="s">
        <v>167</v>
      </c>
    </row>
    <row r="144" spans="2:51" s="12" customFormat="1" ht="12">
      <c r="B144" s="150"/>
      <c r="D144" s="151" t="s">
        <v>176</v>
      </c>
      <c r="E144" s="152" t="s">
        <v>1</v>
      </c>
      <c r="F144" s="153" t="s">
        <v>841</v>
      </c>
      <c r="H144" s="154">
        <v>23.01</v>
      </c>
      <c r="I144" s="155"/>
      <c r="L144" s="150"/>
      <c r="M144" s="156"/>
      <c r="T144" s="157"/>
      <c r="AT144" s="152" t="s">
        <v>176</v>
      </c>
      <c r="AU144" s="152" t="s">
        <v>87</v>
      </c>
      <c r="AV144" s="12" t="s">
        <v>87</v>
      </c>
      <c r="AW144" s="12" t="s">
        <v>31</v>
      </c>
      <c r="AX144" s="12" t="s">
        <v>79</v>
      </c>
      <c r="AY144" s="152" t="s">
        <v>167</v>
      </c>
    </row>
    <row r="145" spans="2:51" s="12" customFormat="1" ht="12">
      <c r="B145" s="150"/>
      <c r="D145" s="151" t="s">
        <v>176</v>
      </c>
      <c r="E145" s="152" t="s">
        <v>1</v>
      </c>
      <c r="F145" s="153" t="s">
        <v>842</v>
      </c>
      <c r="H145" s="154">
        <v>11.98</v>
      </c>
      <c r="I145" s="155"/>
      <c r="L145" s="150"/>
      <c r="M145" s="156"/>
      <c r="T145" s="157"/>
      <c r="AT145" s="152" t="s">
        <v>176</v>
      </c>
      <c r="AU145" s="152" t="s">
        <v>87</v>
      </c>
      <c r="AV145" s="12" t="s">
        <v>87</v>
      </c>
      <c r="AW145" s="12" t="s">
        <v>31</v>
      </c>
      <c r="AX145" s="12" t="s">
        <v>79</v>
      </c>
      <c r="AY145" s="152" t="s">
        <v>167</v>
      </c>
    </row>
    <row r="146" spans="2:51" s="12" customFormat="1" ht="12">
      <c r="B146" s="150"/>
      <c r="D146" s="151" t="s">
        <v>176</v>
      </c>
      <c r="E146" s="152" t="s">
        <v>1</v>
      </c>
      <c r="F146" s="153" t="s">
        <v>843</v>
      </c>
      <c r="H146" s="154">
        <v>11.98</v>
      </c>
      <c r="I146" s="155"/>
      <c r="L146" s="150"/>
      <c r="M146" s="156"/>
      <c r="T146" s="157"/>
      <c r="AT146" s="152" t="s">
        <v>176</v>
      </c>
      <c r="AU146" s="152" t="s">
        <v>87</v>
      </c>
      <c r="AV146" s="12" t="s">
        <v>87</v>
      </c>
      <c r="AW146" s="12" t="s">
        <v>31</v>
      </c>
      <c r="AX146" s="12" t="s">
        <v>79</v>
      </c>
      <c r="AY146" s="152" t="s">
        <v>167</v>
      </c>
    </row>
    <row r="147" spans="2:51" s="12" customFormat="1" ht="12">
      <c r="B147" s="150"/>
      <c r="D147" s="151" t="s">
        <v>176</v>
      </c>
      <c r="E147" s="152" t="s">
        <v>1</v>
      </c>
      <c r="F147" s="153" t="s">
        <v>844</v>
      </c>
      <c r="H147" s="154">
        <v>4.43</v>
      </c>
      <c r="I147" s="155"/>
      <c r="L147" s="150"/>
      <c r="M147" s="156"/>
      <c r="T147" s="157"/>
      <c r="AT147" s="152" t="s">
        <v>176</v>
      </c>
      <c r="AU147" s="152" t="s">
        <v>87</v>
      </c>
      <c r="AV147" s="12" t="s">
        <v>87</v>
      </c>
      <c r="AW147" s="12" t="s">
        <v>31</v>
      </c>
      <c r="AX147" s="12" t="s">
        <v>79</v>
      </c>
      <c r="AY147" s="152" t="s">
        <v>167</v>
      </c>
    </row>
    <row r="148" spans="2:51" s="12" customFormat="1" ht="12">
      <c r="B148" s="150"/>
      <c r="D148" s="151" t="s">
        <v>176</v>
      </c>
      <c r="E148" s="152" t="s">
        <v>1</v>
      </c>
      <c r="F148" s="153" t="s">
        <v>845</v>
      </c>
      <c r="H148" s="154">
        <v>11.94</v>
      </c>
      <c r="I148" s="155"/>
      <c r="L148" s="150"/>
      <c r="M148" s="156"/>
      <c r="T148" s="157"/>
      <c r="AT148" s="152" t="s">
        <v>176</v>
      </c>
      <c r="AU148" s="152" t="s">
        <v>87</v>
      </c>
      <c r="AV148" s="12" t="s">
        <v>87</v>
      </c>
      <c r="AW148" s="12" t="s">
        <v>31</v>
      </c>
      <c r="AX148" s="12" t="s">
        <v>79</v>
      </c>
      <c r="AY148" s="152" t="s">
        <v>167</v>
      </c>
    </row>
    <row r="149" spans="2:51" s="12" customFormat="1" ht="12">
      <c r="B149" s="150"/>
      <c r="D149" s="151" t="s">
        <v>176</v>
      </c>
      <c r="E149" s="152" t="s">
        <v>1</v>
      </c>
      <c r="F149" s="153" t="s">
        <v>846</v>
      </c>
      <c r="H149" s="154">
        <v>0.86</v>
      </c>
      <c r="I149" s="155"/>
      <c r="L149" s="150"/>
      <c r="M149" s="156"/>
      <c r="T149" s="157"/>
      <c r="AT149" s="152" t="s">
        <v>176</v>
      </c>
      <c r="AU149" s="152" t="s">
        <v>87</v>
      </c>
      <c r="AV149" s="12" t="s">
        <v>87</v>
      </c>
      <c r="AW149" s="12" t="s">
        <v>31</v>
      </c>
      <c r="AX149" s="12" t="s">
        <v>79</v>
      </c>
      <c r="AY149" s="152" t="s">
        <v>167</v>
      </c>
    </row>
    <row r="150" spans="2:51" s="12" customFormat="1" ht="12">
      <c r="B150" s="150"/>
      <c r="D150" s="151" t="s">
        <v>176</v>
      </c>
      <c r="E150" s="152" t="s">
        <v>1</v>
      </c>
      <c r="F150" s="153" t="s">
        <v>847</v>
      </c>
      <c r="H150" s="154">
        <v>6.09</v>
      </c>
      <c r="I150" s="155"/>
      <c r="L150" s="150"/>
      <c r="M150" s="156"/>
      <c r="T150" s="157"/>
      <c r="AT150" s="152" t="s">
        <v>176</v>
      </c>
      <c r="AU150" s="152" t="s">
        <v>87</v>
      </c>
      <c r="AV150" s="12" t="s">
        <v>87</v>
      </c>
      <c r="AW150" s="12" t="s">
        <v>31</v>
      </c>
      <c r="AX150" s="12" t="s">
        <v>79</v>
      </c>
      <c r="AY150" s="152" t="s">
        <v>167</v>
      </c>
    </row>
    <row r="151" spans="2:51" s="12" customFormat="1" ht="33.75">
      <c r="B151" s="150"/>
      <c r="D151" s="151" t="s">
        <v>176</v>
      </c>
      <c r="E151" s="152" t="s">
        <v>1</v>
      </c>
      <c r="F151" s="153" t="s">
        <v>848</v>
      </c>
      <c r="H151" s="154">
        <v>240.823</v>
      </c>
      <c r="I151" s="155"/>
      <c r="L151" s="150"/>
      <c r="M151" s="156"/>
      <c r="T151" s="157"/>
      <c r="AT151" s="152" t="s">
        <v>176</v>
      </c>
      <c r="AU151" s="152" t="s">
        <v>87</v>
      </c>
      <c r="AV151" s="12" t="s">
        <v>87</v>
      </c>
      <c r="AW151" s="12" t="s">
        <v>31</v>
      </c>
      <c r="AX151" s="12" t="s">
        <v>79</v>
      </c>
      <c r="AY151" s="152" t="s">
        <v>167</v>
      </c>
    </row>
    <row r="152" spans="2:51" s="12" customFormat="1" ht="22.5">
      <c r="B152" s="150"/>
      <c r="D152" s="151" t="s">
        <v>176</v>
      </c>
      <c r="E152" s="152" t="s">
        <v>1</v>
      </c>
      <c r="F152" s="153" t="s">
        <v>849</v>
      </c>
      <c r="H152" s="154">
        <v>21.515</v>
      </c>
      <c r="I152" s="155"/>
      <c r="L152" s="150"/>
      <c r="M152" s="156"/>
      <c r="T152" s="157"/>
      <c r="AT152" s="152" t="s">
        <v>176</v>
      </c>
      <c r="AU152" s="152" t="s">
        <v>87</v>
      </c>
      <c r="AV152" s="12" t="s">
        <v>87</v>
      </c>
      <c r="AW152" s="12" t="s">
        <v>31</v>
      </c>
      <c r="AX152" s="12" t="s">
        <v>79</v>
      </c>
      <c r="AY152" s="152" t="s">
        <v>167</v>
      </c>
    </row>
    <row r="153" spans="2:51" s="12" customFormat="1" ht="12">
      <c r="B153" s="150"/>
      <c r="D153" s="151" t="s">
        <v>176</v>
      </c>
      <c r="E153" s="152" t="s">
        <v>1</v>
      </c>
      <c r="F153" s="153" t="s">
        <v>850</v>
      </c>
      <c r="H153" s="154">
        <v>4.307</v>
      </c>
      <c r="I153" s="155"/>
      <c r="L153" s="150"/>
      <c r="M153" s="156"/>
      <c r="T153" s="157"/>
      <c r="AT153" s="152" t="s">
        <v>176</v>
      </c>
      <c r="AU153" s="152" t="s">
        <v>87</v>
      </c>
      <c r="AV153" s="12" t="s">
        <v>87</v>
      </c>
      <c r="AW153" s="12" t="s">
        <v>31</v>
      </c>
      <c r="AX153" s="12" t="s">
        <v>79</v>
      </c>
      <c r="AY153" s="152" t="s">
        <v>167</v>
      </c>
    </row>
    <row r="154" spans="2:51" s="12" customFormat="1" ht="12">
      <c r="B154" s="150"/>
      <c r="D154" s="151" t="s">
        <v>176</v>
      </c>
      <c r="E154" s="152" t="s">
        <v>1</v>
      </c>
      <c r="F154" s="153" t="s">
        <v>851</v>
      </c>
      <c r="H154" s="154">
        <v>10.058</v>
      </c>
      <c r="I154" s="155"/>
      <c r="L154" s="150"/>
      <c r="M154" s="156"/>
      <c r="T154" s="157"/>
      <c r="AT154" s="152" t="s">
        <v>176</v>
      </c>
      <c r="AU154" s="152" t="s">
        <v>87</v>
      </c>
      <c r="AV154" s="12" t="s">
        <v>87</v>
      </c>
      <c r="AW154" s="12" t="s">
        <v>31</v>
      </c>
      <c r="AX154" s="12" t="s">
        <v>79</v>
      </c>
      <c r="AY154" s="152" t="s">
        <v>167</v>
      </c>
    </row>
    <row r="155" spans="2:51" s="12" customFormat="1" ht="12">
      <c r="B155" s="150"/>
      <c r="D155" s="151" t="s">
        <v>176</v>
      </c>
      <c r="E155" s="152" t="s">
        <v>1</v>
      </c>
      <c r="F155" s="153" t="s">
        <v>852</v>
      </c>
      <c r="H155" s="154">
        <v>30.635</v>
      </c>
      <c r="I155" s="155"/>
      <c r="L155" s="150"/>
      <c r="M155" s="156"/>
      <c r="T155" s="157"/>
      <c r="AT155" s="152" t="s">
        <v>176</v>
      </c>
      <c r="AU155" s="152" t="s">
        <v>87</v>
      </c>
      <c r="AV155" s="12" t="s">
        <v>87</v>
      </c>
      <c r="AW155" s="12" t="s">
        <v>31</v>
      </c>
      <c r="AX155" s="12" t="s">
        <v>79</v>
      </c>
      <c r="AY155" s="152" t="s">
        <v>167</v>
      </c>
    </row>
    <row r="156" spans="2:51" s="12" customFormat="1" ht="12">
      <c r="B156" s="150"/>
      <c r="D156" s="151" t="s">
        <v>176</v>
      </c>
      <c r="E156" s="152" t="s">
        <v>1</v>
      </c>
      <c r="F156" s="153" t="s">
        <v>853</v>
      </c>
      <c r="H156" s="154">
        <v>3.87</v>
      </c>
      <c r="I156" s="155"/>
      <c r="L156" s="150"/>
      <c r="M156" s="156"/>
      <c r="T156" s="157"/>
      <c r="AT156" s="152" t="s">
        <v>176</v>
      </c>
      <c r="AU156" s="152" t="s">
        <v>87</v>
      </c>
      <c r="AV156" s="12" t="s">
        <v>87</v>
      </c>
      <c r="AW156" s="12" t="s">
        <v>31</v>
      </c>
      <c r="AX156" s="12" t="s">
        <v>79</v>
      </c>
      <c r="AY156" s="152" t="s">
        <v>167</v>
      </c>
    </row>
    <row r="157" spans="2:51" s="12" customFormat="1" ht="12">
      <c r="B157" s="150"/>
      <c r="D157" s="151" t="s">
        <v>176</v>
      </c>
      <c r="E157" s="152" t="s">
        <v>1</v>
      </c>
      <c r="F157" s="153" t="s">
        <v>854</v>
      </c>
      <c r="H157" s="154">
        <v>9.372</v>
      </c>
      <c r="I157" s="155"/>
      <c r="L157" s="150"/>
      <c r="M157" s="156"/>
      <c r="T157" s="157"/>
      <c r="AT157" s="152" t="s">
        <v>176</v>
      </c>
      <c r="AU157" s="152" t="s">
        <v>87</v>
      </c>
      <c r="AV157" s="12" t="s">
        <v>87</v>
      </c>
      <c r="AW157" s="12" t="s">
        <v>31</v>
      </c>
      <c r="AX157" s="12" t="s">
        <v>79</v>
      </c>
      <c r="AY157" s="152" t="s">
        <v>167</v>
      </c>
    </row>
    <row r="158" spans="2:51" s="13" customFormat="1" ht="12">
      <c r="B158" s="158"/>
      <c r="D158" s="151" t="s">
        <v>176</v>
      </c>
      <c r="E158" s="159" t="s">
        <v>1</v>
      </c>
      <c r="F158" s="160" t="s">
        <v>189</v>
      </c>
      <c r="H158" s="161">
        <v>414</v>
      </c>
      <c r="I158" s="162"/>
      <c r="L158" s="158"/>
      <c r="M158" s="163"/>
      <c r="T158" s="164"/>
      <c r="AT158" s="159" t="s">
        <v>176</v>
      </c>
      <c r="AU158" s="159" t="s">
        <v>87</v>
      </c>
      <c r="AV158" s="13" t="s">
        <v>174</v>
      </c>
      <c r="AW158" s="13" t="s">
        <v>31</v>
      </c>
      <c r="AX158" s="13" t="s">
        <v>22</v>
      </c>
      <c r="AY158" s="159" t="s">
        <v>167</v>
      </c>
    </row>
    <row r="159" spans="2:65" s="1" customFormat="1" ht="21.75" customHeight="1">
      <c r="B159" s="136"/>
      <c r="C159" s="137" t="s">
        <v>181</v>
      </c>
      <c r="D159" s="137" t="s">
        <v>169</v>
      </c>
      <c r="E159" s="138" t="s">
        <v>855</v>
      </c>
      <c r="F159" s="139" t="s">
        <v>856</v>
      </c>
      <c r="G159" s="140" t="s">
        <v>185</v>
      </c>
      <c r="H159" s="141">
        <v>414</v>
      </c>
      <c r="I159" s="142"/>
      <c r="J159" s="143">
        <f>ROUND(I159*H159,1)</f>
        <v>0</v>
      </c>
      <c r="K159" s="139" t="s">
        <v>173</v>
      </c>
      <c r="L159" s="32"/>
      <c r="M159" s="144" t="s">
        <v>1</v>
      </c>
      <c r="N159" s="145" t="s">
        <v>44</v>
      </c>
      <c r="P159" s="146">
        <f>O159*H159</f>
        <v>0</v>
      </c>
      <c r="Q159" s="146">
        <v>0.016</v>
      </c>
      <c r="R159" s="146">
        <f>Q159*H159</f>
        <v>6.6240000000000006</v>
      </c>
      <c r="S159" s="146">
        <v>0</v>
      </c>
      <c r="T159" s="147">
        <f>S159*H159</f>
        <v>0</v>
      </c>
      <c r="AR159" s="148" t="s">
        <v>174</v>
      </c>
      <c r="AT159" s="148" t="s">
        <v>169</v>
      </c>
      <c r="AU159" s="148" t="s">
        <v>87</v>
      </c>
      <c r="AY159" s="17" t="s">
        <v>167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22</v>
      </c>
      <c r="BK159" s="149">
        <f>ROUND(I159*H159,1)</f>
        <v>0</v>
      </c>
      <c r="BL159" s="17" t="s">
        <v>174</v>
      </c>
      <c r="BM159" s="148" t="s">
        <v>857</v>
      </c>
    </row>
    <row r="160" spans="2:65" s="1" customFormat="1" ht="16.5" customHeight="1">
      <c r="B160" s="136"/>
      <c r="C160" s="137" t="s">
        <v>174</v>
      </c>
      <c r="D160" s="137" t="s">
        <v>169</v>
      </c>
      <c r="E160" s="138" t="s">
        <v>858</v>
      </c>
      <c r="F160" s="139" t="s">
        <v>859</v>
      </c>
      <c r="G160" s="140" t="s">
        <v>220</v>
      </c>
      <c r="H160" s="141">
        <v>74.35</v>
      </c>
      <c r="I160" s="142"/>
      <c r="J160" s="143">
        <f>ROUND(I160*H160,1)</f>
        <v>0</v>
      </c>
      <c r="K160" s="139" t="s">
        <v>1</v>
      </c>
      <c r="L160" s="32"/>
      <c r="M160" s="144" t="s">
        <v>1</v>
      </c>
      <c r="N160" s="145" t="s">
        <v>44</v>
      </c>
      <c r="P160" s="146">
        <f>O160*H160</f>
        <v>0</v>
      </c>
      <c r="Q160" s="146">
        <v>6E-05</v>
      </c>
      <c r="R160" s="146">
        <f>Q160*H160</f>
        <v>0.004461</v>
      </c>
      <c r="S160" s="146">
        <v>0</v>
      </c>
      <c r="T160" s="147">
        <f>S160*H160</f>
        <v>0</v>
      </c>
      <c r="AR160" s="148" t="s">
        <v>174</v>
      </c>
      <c r="AT160" s="148" t="s">
        <v>169</v>
      </c>
      <c r="AU160" s="148" t="s">
        <v>87</v>
      </c>
      <c r="AY160" s="17" t="s">
        <v>167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22</v>
      </c>
      <c r="BK160" s="149">
        <f>ROUND(I160*H160,1)</f>
        <v>0</v>
      </c>
      <c r="BL160" s="17" t="s">
        <v>174</v>
      </c>
      <c r="BM160" s="148" t="s">
        <v>860</v>
      </c>
    </row>
    <row r="161" spans="2:51" s="12" customFormat="1" ht="22.5">
      <c r="B161" s="150"/>
      <c r="D161" s="151" t="s">
        <v>176</v>
      </c>
      <c r="E161" s="152" t="s">
        <v>1</v>
      </c>
      <c r="F161" s="153" t="s">
        <v>861</v>
      </c>
      <c r="H161" s="154">
        <v>74.35</v>
      </c>
      <c r="I161" s="155"/>
      <c r="L161" s="150"/>
      <c r="M161" s="156"/>
      <c r="T161" s="157"/>
      <c r="AT161" s="152" t="s">
        <v>176</v>
      </c>
      <c r="AU161" s="152" t="s">
        <v>87</v>
      </c>
      <c r="AV161" s="12" t="s">
        <v>87</v>
      </c>
      <c r="AW161" s="12" t="s">
        <v>31</v>
      </c>
      <c r="AX161" s="12" t="s">
        <v>22</v>
      </c>
      <c r="AY161" s="152" t="s">
        <v>167</v>
      </c>
    </row>
    <row r="162" spans="2:65" s="1" customFormat="1" ht="21.75" customHeight="1">
      <c r="B162" s="136"/>
      <c r="C162" s="178" t="s">
        <v>198</v>
      </c>
      <c r="D162" s="178" t="s">
        <v>554</v>
      </c>
      <c r="E162" s="179" t="s">
        <v>862</v>
      </c>
      <c r="F162" s="180" t="s">
        <v>863</v>
      </c>
      <c r="G162" s="181" t="s">
        <v>653</v>
      </c>
      <c r="H162" s="182">
        <v>32</v>
      </c>
      <c r="I162" s="183"/>
      <c r="J162" s="184">
        <f>ROUND(I162*H162,1)</f>
        <v>0</v>
      </c>
      <c r="K162" s="180" t="s">
        <v>1</v>
      </c>
      <c r="L162" s="185"/>
      <c r="M162" s="186" t="s">
        <v>1</v>
      </c>
      <c r="N162" s="187" t="s">
        <v>44</v>
      </c>
      <c r="P162" s="146">
        <f>O162*H162</f>
        <v>0</v>
      </c>
      <c r="Q162" s="146">
        <v>0.00016</v>
      </c>
      <c r="R162" s="146">
        <f>Q162*H162</f>
        <v>0.00512</v>
      </c>
      <c r="S162" s="146">
        <v>0</v>
      </c>
      <c r="T162" s="147">
        <f>S162*H162</f>
        <v>0</v>
      </c>
      <c r="AR162" s="148" t="s">
        <v>212</v>
      </c>
      <c r="AT162" s="148" t="s">
        <v>554</v>
      </c>
      <c r="AU162" s="148" t="s">
        <v>87</v>
      </c>
      <c r="AY162" s="17" t="s">
        <v>167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7" t="s">
        <v>22</v>
      </c>
      <c r="BK162" s="149">
        <f>ROUND(I162*H162,1)</f>
        <v>0</v>
      </c>
      <c r="BL162" s="17" t="s">
        <v>174</v>
      </c>
      <c r="BM162" s="148" t="s">
        <v>864</v>
      </c>
    </row>
    <row r="163" spans="2:51" s="12" customFormat="1" ht="12">
      <c r="B163" s="150"/>
      <c r="D163" s="151" t="s">
        <v>176</v>
      </c>
      <c r="E163" s="152" t="s">
        <v>1</v>
      </c>
      <c r="F163" s="153" t="s">
        <v>865</v>
      </c>
      <c r="H163" s="154">
        <v>32</v>
      </c>
      <c r="I163" s="155"/>
      <c r="L163" s="150"/>
      <c r="M163" s="156"/>
      <c r="T163" s="157"/>
      <c r="AT163" s="152" t="s">
        <v>176</v>
      </c>
      <c r="AU163" s="152" t="s">
        <v>87</v>
      </c>
      <c r="AV163" s="12" t="s">
        <v>87</v>
      </c>
      <c r="AW163" s="12" t="s">
        <v>31</v>
      </c>
      <c r="AX163" s="12" t="s">
        <v>22</v>
      </c>
      <c r="AY163" s="152" t="s">
        <v>167</v>
      </c>
    </row>
    <row r="164" spans="2:65" s="1" customFormat="1" ht="24">
      <c r="B164" s="136"/>
      <c r="C164" s="137" t="s">
        <v>203</v>
      </c>
      <c r="D164" s="137" t="s">
        <v>169</v>
      </c>
      <c r="E164" s="138" t="s">
        <v>321</v>
      </c>
      <c r="F164" s="139" t="s">
        <v>322</v>
      </c>
      <c r="G164" s="140" t="s">
        <v>185</v>
      </c>
      <c r="H164" s="141">
        <v>943.4</v>
      </c>
      <c r="I164" s="142"/>
      <c r="J164" s="143">
        <f>ROUND(I164*H164,1)</f>
        <v>0</v>
      </c>
      <c r="K164" s="139" t="s">
        <v>173</v>
      </c>
      <c r="L164" s="32"/>
      <c r="M164" s="144" t="s">
        <v>1</v>
      </c>
      <c r="N164" s="145" t="s">
        <v>44</v>
      </c>
      <c r="P164" s="146">
        <f>O164*H164</f>
        <v>0</v>
      </c>
      <c r="Q164" s="146">
        <v>0.017</v>
      </c>
      <c r="R164" s="146">
        <f>Q164*H164</f>
        <v>16.0378</v>
      </c>
      <c r="S164" s="146">
        <v>0</v>
      </c>
      <c r="T164" s="147">
        <f>S164*H164</f>
        <v>0</v>
      </c>
      <c r="AR164" s="148" t="s">
        <v>174</v>
      </c>
      <c r="AT164" s="148" t="s">
        <v>169</v>
      </c>
      <c r="AU164" s="148" t="s">
        <v>87</v>
      </c>
      <c r="AY164" s="17" t="s">
        <v>167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7" t="s">
        <v>22</v>
      </c>
      <c r="BK164" s="149">
        <f>ROUND(I164*H164,1)</f>
        <v>0</v>
      </c>
      <c r="BL164" s="17" t="s">
        <v>174</v>
      </c>
      <c r="BM164" s="148" t="s">
        <v>866</v>
      </c>
    </row>
    <row r="165" spans="2:51" s="12" customFormat="1" ht="33.75">
      <c r="B165" s="150"/>
      <c r="D165" s="151" t="s">
        <v>176</v>
      </c>
      <c r="E165" s="152" t="s">
        <v>1</v>
      </c>
      <c r="F165" s="153" t="s">
        <v>867</v>
      </c>
      <c r="H165" s="154">
        <v>74.179</v>
      </c>
      <c r="I165" s="155"/>
      <c r="L165" s="150"/>
      <c r="M165" s="156"/>
      <c r="T165" s="157"/>
      <c r="AT165" s="152" t="s">
        <v>176</v>
      </c>
      <c r="AU165" s="152" t="s">
        <v>87</v>
      </c>
      <c r="AV165" s="12" t="s">
        <v>87</v>
      </c>
      <c r="AW165" s="12" t="s">
        <v>31</v>
      </c>
      <c r="AX165" s="12" t="s">
        <v>79</v>
      </c>
      <c r="AY165" s="152" t="s">
        <v>167</v>
      </c>
    </row>
    <row r="166" spans="2:51" s="12" customFormat="1" ht="33.75">
      <c r="B166" s="150"/>
      <c r="D166" s="151" t="s">
        <v>176</v>
      </c>
      <c r="E166" s="152" t="s">
        <v>1</v>
      </c>
      <c r="F166" s="153" t="s">
        <v>868</v>
      </c>
      <c r="H166" s="154">
        <v>74.222</v>
      </c>
      <c r="I166" s="155"/>
      <c r="L166" s="150"/>
      <c r="M166" s="156"/>
      <c r="T166" s="157"/>
      <c r="AT166" s="152" t="s">
        <v>176</v>
      </c>
      <c r="AU166" s="152" t="s">
        <v>87</v>
      </c>
      <c r="AV166" s="12" t="s">
        <v>87</v>
      </c>
      <c r="AW166" s="12" t="s">
        <v>31</v>
      </c>
      <c r="AX166" s="12" t="s">
        <v>79</v>
      </c>
      <c r="AY166" s="152" t="s">
        <v>167</v>
      </c>
    </row>
    <row r="167" spans="2:51" s="12" customFormat="1" ht="33.75">
      <c r="B167" s="150"/>
      <c r="D167" s="151" t="s">
        <v>176</v>
      </c>
      <c r="E167" s="152" t="s">
        <v>1</v>
      </c>
      <c r="F167" s="153" t="s">
        <v>869</v>
      </c>
      <c r="H167" s="154">
        <v>73.333</v>
      </c>
      <c r="I167" s="155"/>
      <c r="L167" s="150"/>
      <c r="M167" s="156"/>
      <c r="T167" s="157"/>
      <c r="AT167" s="152" t="s">
        <v>176</v>
      </c>
      <c r="AU167" s="152" t="s">
        <v>87</v>
      </c>
      <c r="AV167" s="12" t="s">
        <v>87</v>
      </c>
      <c r="AW167" s="12" t="s">
        <v>31</v>
      </c>
      <c r="AX167" s="12" t="s">
        <v>79</v>
      </c>
      <c r="AY167" s="152" t="s">
        <v>167</v>
      </c>
    </row>
    <row r="168" spans="2:51" s="12" customFormat="1" ht="33.75">
      <c r="B168" s="150"/>
      <c r="D168" s="151" t="s">
        <v>176</v>
      </c>
      <c r="E168" s="152" t="s">
        <v>1</v>
      </c>
      <c r="F168" s="153" t="s">
        <v>870</v>
      </c>
      <c r="H168" s="154">
        <v>73.333</v>
      </c>
      <c r="I168" s="155"/>
      <c r="L168" s="150"/>
      <c r="M168" s="156"/>
      <c r="T168" s="157"/>
      <c r="AT168" s="152" t="s">
        <v>176</v>
      </c>
      <c r="AU168" s="152" t="s">
        <v>87</v>
      </c>
      <c r="AV168" s="12" t="s">
        <v>87</v>
      </c>
      <c r="AW168" s="12" t="s">
        <v>31</v>
      </c>
      <c r="AX168" s="12" t="s">
        <v>79</v>
      </c>
      <c r="AY168" s="152" t="s">
        <v>167</v>
      </c>
    </row>
    <row r="169" spans="2:51" s="12" customFormat="1" ht="33.75">
      <c r="B169" s="150"/>
      <c r="D169" s="151" t="s">
        <v>176</v>
      </c>
      <c r="E169" s="152" t="s">
        <v>1</v>
      </c>
      <c r="F169" s="153" t="s">
        <v>871</v>
      </c>
      <c r="H169" s="154">
        <v>115.88</v>
      </c>
      <c r="I169" s="155"/>
      <c r="L169" s="150"/>
      <c r="M169" s="156"/>
      <c r="T169" s="157"/>
      <c r="AT169" s="152" t="s">
        <v>176</v>
      </c>
      <c r="AU169" s="152" t="s">
        <v>87</v>
      </c>
      <c r="AV169" s="12" t="s">
        <v>87</v>
      </c>
      <c r="AW169" s="12" t="s">
        <v>31</v>
      </c>
      <c r="AX169" s="12" t="s">
        <v>79</v>
      </c>
      <c r="AY169" s="152" t="s">
        <v>167</v>
      </c>
    </row>
    <row r="170" spans="2:51" s="12" customFormat="1" ht="33.75">
      <c r="B170" s="150"/>
      <c r="D170" s="151" t="s">
        <v>176</v>
      </c>
      <c r="E170" s="152" t="s">
        <v>1</v>
      </c>
      <c r="F170" s="153" t="s">
        <v>872</v>
      </c>
      <c r="H170" s="154">
        <v>72.771</v>
      </c>
      <c r="I170" s="155"/>
      <c r="L170" s="150"/>
      <c r="M170" s="156"/>
      <c r="T170" s="157"/>
      <c r="AT170" s="152" t="s">
        <v>176</v>
      </c>
      <c r="AU170" s="152" t="s">
        <v>87</v>
      </c>
      <c r="AV170" s="12" t="s">
        <v>87</v>
      </c>
      <c r="AW170" s="12" t="s">
        <v>31</v>
      </c>
      <c r="AX170" s="12" t="s">
        <v>79</v>
      </c>
      <c r="AY170" s="152" t="s">
        <v>167</v>
      </c>
    </row>
    <row r="171" spans="2:51" s="12" customFormat="1" ht="22.5">
      <c r="B171" s="150"/>
      <c r="D171" s="151" t="s">
        <v>176</v>
      </c>
      <c r="E171" s="152" t="s">
        <v>1</v>
      </c>
      <c r="F171" s="153" t="s">
        <v>873</v>
      </c>
      <c r="H171" s="154">
        <v>48.707</v>
      </c>
      <c r="I171" s="155"/>
      <c r="L171" s="150"/>
      <c r="M171" s="156"/>
      <c r="T171" s="157"/>
      <c r="AT171" s="152" t="s">
        <v>176</v>
      </c>
      <c r="AU171" s="152" t="s">
        <v>87</v>
      </c>
      <c r="AV171" s="12" t="s">
        <v>87</v>
      </c>
      <c r="AW171" s="12" t="s">
        <v>31</v>
      </c>
      <c r="AX171" s="12" t="s">
        <v>79</v>
      </c>
      <c r="AY171" s="152" t="s">
        <v>167</v>
      </c>
    </row>
    <row r="172" spans="2:51" s="12" customFormat="1" ht="22.5">
      <c r="B172" s="150"/>
      <c r="D172" s="151" t="s">
        <v>176</v>
      </c>
      <c r="E172" s="152" t="s">
        <v>1</v>
      </c>
      <c r="F172" s="153" t="s">
        <v>874</v>
      </c>
      <c r="H172" s="154">
        <v>33.26</v>
      </c>
      <c r="I172" s="155"/>
      <c r="L172" s="150"/>
      <c r="M172" s="156"/>
      <c r="T172" s="157"/>
      <c r="AT172" s="152" t="s">
        <v>176</v>
      </c>
      <c r="AU172" s="152" t="s">
        <v>87</v>
      </c>
      <c r="AV172" s="12" t="s">
        <v>87</v>
      </c>
      <c r="AW172" s="12" t="s">
        <v>31</v>
      </c>
      <c r="AX172" s="12" t="s">
        <v>79</v>
      </c>
      <c r="AY172" s="152" t="s">
        <v>167</v>
      </c>
    </row>
    <row r="173" spans="2:51" s="12" customFormat="1" ht="33.75">
      <c r="B173" s="150"/>
      <c r="D173" s="151" t="s">
        <v>176</v>
      </c>
      <c r="E173" s="152" t="s">
        <v>1</v>
      </c>
      <c r="F173" s="153" t="s">
        <v>875</v>
      </c>
      <c r="H173" s="154">
        <v>80.944</v>
      </c>
      <c r="I173" s="155"/>
      <c r="L173" s="150"/>
      <c r="M173" s="156"/>
      <c r="T173" s="157"/>
      <c r="AT173" s="152" t="s">
        <v>176</v>
      </c>
      <c r="AU173" s="152" t="s">
        <v>87</v>
      </c>
      <c r="AV173" s="12" t="s">
        <v>87</v>
      </c>
      <c r="AW173" s="12" t="s">
        <v>31</v>
      </c>
      <c r="AX173" s="12" t="s">
        <v>79</v>
      </c>
      <c r="AY173" s="152" t="s">
        <v>167</v>
      </c>
    </row>
    <row r="174" spans="2:51" s="12" customFormat="1" ht="33.75">
      <c r="B174" s="150"/>
      <c r="D174" s="151" t="s">
        <v>176</v>
      </c>
      <c r="E174" s="152" t="s">
        <v>1</v>
      </c>
      <c r="F174" s="153" t="s">
        <v>848</v>
      </c>
      <c r="H174" s="154">
        <v>240.823</v>
      </c>
      <c r="I174" s="155"/>
      <c r="L174" s="150"/>
      <c r="M174" s="156"/>
      <c r="T174" s="157"/>
      <c r="AT174" s="152" t="s">
        <v>176</v>
      </c>
      <c r="AU174" s="152" t="s">
        <v>87</v>
      </c>
      <c r="AV174" s="12" t="s">
        <v>87</v>
      </c>
      <c r="AW174" s="12" t="s">
        <v>31</v>
      </c>
      <c r="AX174" s="12" t="s">
        <v>79</v>
      </c>
      <c r="AY174" s="152" t="s">
        <v>167</v>
      </c>
    </row>
    <row r="175" spans="2:51" s="12" customFormat="1" ht="22.5">
      <c r="B175" s="150"/>
      <c r="D175" s="151" t="s">
        <v>176</v>
      </c>
      <c r="E175" s="152" t="s">
        <v>1</v>
      </c>
      <c r="F175" s="153" t="s">
        <v>876</v>
      </c>
      <c r="H175" s="154">
        <v>77.9</v>
      </c>
      <c r="I175" s="155"/>
      <c r="L175" s="150"/>
      <c r="M175" s="156"/>
      <c r="T175" s="157"/>
      <c r="AT175" s="152" t="s">
        <v>176</v>
      </c>
      <c r="AU175" s="152" t="s">
        <v>87</v>
      </c>
      <c r="AV175" s="12" t="s">
        <v>87</v>
      </c>
      <c r="AW175" s="12" t="s">
        <v>31</v>
      </c>
      <c r="AX175" s="12" t="s">
        <v>79</v>
      </c>
      <c r="AY175" s="152" t="s">
        <v>167</v>
      </c>
    </row>
    <row r="176" spans="2:51" s="12" customFormat="1" ht="22.5">
      <c r="B176" s="150"/>
      <c r="D176" s="151" t="s">
        <v>176</v>
      </c>
      <c r="E176" s="152" t="s">
        <v>1</v>
      </c>
      <c r="F176" s="153" t="s">
        <v>877</v>
      </c>
      <c r="H176" s="154">
        <v>46.875</v>
      </c>
      <c r="I176" s="155"/>
      <c r="L176" s="150"/>
      <c r="M176" s="156"/>
      <c r="T176" s="157"/>
      <c r="AT176" s="152" t="s">
        <v>176</v>
      </c>
      <c r="AU176" s="152" t="s">
        <v>87</v>
      </c>
      <c r="AV176" s="12" t="s">
        <v>87</v>
      </c>
      <c r="AW176" s="12" t="s">
        <v>31</v>
      </c>
      <c r="AX176" s="12" t="s">
        <v>79</v>
      </c>
      <c r="AY176" s="152" t="s">
        <v>167</v>
      </c>
    </row>
    <row r="177" spans="2:51" s="12" customFormat="1" ht="22.5">
      <c r="B177" s="150"/>
      <c r="D177" s="151" t="s">
        <v>176</v>
      </c>
      <c r="E177" s="152" t="s">
        <v>1</v>
      </c>
      <c r="F177" s="153" t="s">
        <v>878</v>
      </c>
      <c r="H177" s="154">
        <v>68.395</v>
      </c>
      <c r="I177" s="155"/>
      <c r="L177" s="150"/>
      <c r="M177" s="156"/>
      <c r="T177" s="157"/>
      <c r="AT177" s="152" t="s">
        <v>176</v>
      </c>
      <c r="AU177" s="152" t="s">
        <v>87</v>
      </c>
      <c r="AV177" s="12" t="s">
        <v>87</v>
      </c>
      <c r="AW177" s="12" t="s">
        <v>31</v>
      </c>
      <c r="AX177" s="12" t="s">
        <v>79</v>
      </c>
      <c r="AY177" s="152" t="s">
        <v>167</v>
      </c>
    </row>
    <row r="178" spans="2:51" s="12" customFormat="1" ht="33.75">
      <c r="B178" s="150"/>
      <c r="D178" s="151" t="s">
        <v>176</v>
      </c>
      <c r="E178" s="152" t="s">
        <v>1</v>
      </c>
      <c r="F178" s="153" t="s">
        <v>879</v>
      </c>
      <c r="H178" s="154">
        <v>84.671</v>
      </c>
      <c r="I178" s="155"/>
      <c r="L178" s="150"/>
      <c r="M178" s="156"/>
      <c r="T178" s="157"/>
      <c r="AT178" s="152" t="s">
        <v>176</v>
      </c>
      <c r="AU178" s="152" t="s">
        <v>87</v>
      </c>
      <c r="AV178" s="12" t="s">
        <v>87</v>
      </c>
      <c r="AW178" s="12" t="s">
        <v>31</v>
      </c>
      <c r="AX178" s="12" t="s">
        <v>79</v>
      </c>
      <c r="AY178" s="152" t="s">
        <v>167</v>
      </c>
    </row>
    <row r="179" spans="2:51" s="12" customFormat="1" ht="22.5">
      <c r="B179" s="150"/>
      <c r="D179" s="151" t="s">
        <v>176</v>
      </c>
      <c r="E179" s="152" t="s">
        <v>1</v>
      </c>
      <c r="F179" s="153" t="s">
        <v>880</v>
      </c>
      <c r="H179" s="154">
        <v>55.676</v>
      </c>
      <c r="I179" s="155"/>
      <c r="L179" s="150"/>
      <c r="M179" s="156"/>
      <c r="T179" s="157"/>
      <c r="AT179" s="152" t="s">
        <v>176</v>
      </c>
      <c r="AU179" s="152" t="s">
        <v>87</v>
      </c>
      <c r="AV179" s="12" t="s">
        <v>87</v>
      </c>
      <c r="AW179" s="12" t="s">
        <v>31</v>
      </c>
      <c r="AX179" s="12" t="s">
        <v>79</v>
      </c>
      <c r="AY179" s="152" t="s">
        <v>167</v>
      </c>
    </row>
    <row r="180" spans="2:51" s="12" customFormat="1" ht="12">
      <c r="B180" s="150"/>
      <c r="D180" s="151" t="s">
        <v>176</v>
      </c>
      <c r="E180" s="152" t="s">
        <v>1</v>
      </c>
      <c r="F180" s="153" t="s">
        <v>881</v>
      </c>
      <c r="H180" s="154">
        <v>28.7</v>
      </c>
      <c r="I180" s="155"/>
      <c r="L180" s="150"/>
      <c r="M180" s="156"/>
      <c r="T180" s="157"/>
      <c r="AT180" s="152" t="s">
        <v>176</v>
      </c>
      <c r="AU180" s="152" t="s">
        <v>87</v>
      </c>
      <c r="AV180" s="12" t="s">
        <v>87</v>
      </c>
      <c r="AW180" s="12" t="s">
        <v>31</v>
      </c>
      <c r="AX180" s="12" t="s">
        <v>79</v>
      </c>
      <c r="AY180" s="152" t="s">
        <v>167</v>
      </c>
    </row>
    <row r="181" spans="2:51" s="12" customFormat="1" ht="12">
      <c r="B181" s="150"/>
      <c r="D181" s="151" t="s">
        <v>176</v>
      </c>
      <c r="E181" s="152" t="s">
        <v>1</v>
      </c>
      <c r="F181" s="153" t="s">
        <v>882</v>
      </c>
      <c r="H181" s="154">
        <v>45.427</v>
      </c>
      <c r="I181" s="155"/>
      <c r="L181" s="150"/>
      <c r="M181" s="156"/>
      <c r="T181" s="157"/>
      <c r="AT181" s="152" t="s">
        <v>176</v>
      </c>
      <c r="AU181" s="152" t="s">
        <v>87</v>
      </c>
      <c r="AV181" s="12" t="s">
        <v>87</v>
      </c>
      <c r="AW181" s="12" t="s">
        <v>31</v>
      </c>
      <c r="AX181" s="12" t="s">
        <v>79</v>
      </c>
      <c r="AY181" s="152" t="s">
        <v>167</v>
      </c>
    </row>
    <row r="182" spans="2:51" s="12" customFormat="1" ht="33.75">
      <c r="B182" s="150"/>
      <c r="D182" s="151" t="s">
        <v>176</v>
      </c>
      <c r="E182" s="152" t="s">
        <v>1</v>
      </c>
      <c r="F182" s="153" t="s">
        <v>883</v>
      </c>
      <c r="H182" s="154">
        <v>62.304</v>
      </c>
      <c r="I182" s="155"/>
      <c r="L182" s="150"/>
      <c r="M182" s="156"/>
      <c r="T182" s="157"/>
      <c r="AT182" s="152" t="s">
        <v>176</v>
      </c>
      <c r="AU182" s="152" t="s">
        <v>87</v>
      </c>
      <c r="AV182" s="12" t="s">
        <v>87</v>
      </c>
      <c r="AW182" s="12" t="s">
        <v>31</v>
      </c>
      <c r="AX182" s="12" t="s">
        <v>79</v>
      </c>
      <c r="AY182" s="152" t="s">
        <v>167</v>
      </c>
    </row>
    <row r="183" spans="2:51" s="15" customFormat="1" ht="12">
      <c r="B183" s="171"/>
      <c r="D183" s="151" t="s">
        <v>176</v>
      </c>
      <c r="E183" s="172" t="s">
        <v>1</v>
      </c>
      <c r="F183" s="173" t="s">
        <v>233</v>
      </c>
      <c r="H183" s="174">
        <v>1357.4</v>
      </c>
      <c r="I183" s="175"/>
      <c r="L183" s="171"/>
      <c r="M183" s="176"/>
      <c r="T183" s="177"/>
      <c r="AT183" s="172" t="s">
        <v>176</v>
      </c>
      <c r="AU183" s="172" t="s">
        <v>87</v>
      </c>
      <c r="AV183" s="15" t="s">
        <v>181</v>
      </c>
      <c r="AW183" s="15" t="s">
        <v>31</v>
      </c>
      <c r="AX183" s="15" t="s">
        <v>79</v>
      </c>
      <c r="AY183" s="172" t="s">
        <v>167</v>
      </c>
    </row>
    <row r="184" spans="2:51" s="12" customFormat="1" ht="12">
      <c r="B184" s="150"/>
      <c r="D184" s="151" t="s">
        <v>176</v>
      </c>
      <c r="E184" s="152" t="s">
        <v>1</v>
      </c>
      <c r="F184" s="153" t="s">
        <v>884</v>
      </c>
      <c r="H184" s="154">
        <v>-414</v>
      </c>
      <c r="I184" s="155"/>
      <c r="L184" s="150"/>
      <c r="M184" s="156"/>
      <c r="T184" s="157"/>
      <c r="AT184" s="152" t="s">
        <v>176</v>
      </c>
      <c r="AU184" s="152" t="s">
        <v>87</v>
      </c>
      <c r="AV184" s="12" t="s">
        <v>87</v>
      </c>
      <c r="AW184" s="12" t="s">
        <v>31</v>
      </c>
      <c r="AX184" s="12" t="s">
        <v>79</v>
      </c>
      <c r="AY184" s="152" t="s">
        <v>167</v>
      </c>
    </row>
    <row r="185" spans="2:51" s="13" customFormat="1" ht="12">
      <c r="B185" s="158"/>
      <c r="D185" s="151" t="s">
        <v>176</v>
      </c>
      <c r="E185" s="159" t="s">
        <v>1</v>
      </c>
      <c r="F185" s="160" t="s">
        <v>189</v>
      </c>
      <c r="H185" s="161">
        <v>943.4</v>
      </c>
      <c r="I185" s="162"/>
      <c r="L185" s="158"/>
      <c r="M185" s="163"/>
      <c r="T185" s="164"/>
      <c r="AT185" s="159" t="s">
        <v>176</v>
      </c>
      <c r="AU185" s="159" t="s">
        <v>87</v>
      </c>
      <c r="AV185" s="13" t="s">
        <v>174</v>
      </c>
      <c r="AW185" s="13" t="s">
        <v>31</v>
      </c>
      <c r="AX185" s="13" t="s">
        <v>22</v>
      </c>
      <c r="AY185" s="159" t="s">
        <v>167</v>
      </c>
    </row>
    <row r="186" spans="2:65" s="1" customFormat="1" ht="24">
      <c r="B186" s="136"/>
      <c r="C186" s="137" t="s">
        <v>207</v>
      </c>
      <c r="D186" s="137" t="s">
        <v>169</v>
      </c>
      <c r="E186" s="138" t="s">
        <v>885</v>
      </c>
      <c r="F186" s="139" t="s">
        <v>886</v>
      </c>
      <c r="G186" s="140" t="s">
        <v>185</v>
      </c>
      <c r="H186" s="141">
        <v>30.5</v>
      </c>
      <c r="I186" s="142"/>
      <c r="J186" s="143">
        <f>ROUND(I186*H186,1)</f>
        <v>0</v>
      </c>
      <c r="K186" s="139" t="s">
        <v>173</v>
      </c>
      <c r="L186" s="32"/>
      <c r="M186" s="144" t="s">
        <v>1</v>
      </c>
      <c r="N186" s="145" t="s">
        <v>44</v>
      </c>
      <c r="P186" s="146">
        <f>O186*H186</f>
        <v>0</v>
      </c>
      <c r="Q186" s="146">
        <v>0.017</v>
      </c>
      <c r="R186" s="146">
        <f>Q186*H186</f>
        <v>0.5185000000000001</v>
      </c>
      <c r="S186" s="146">
        <v>0</v>
      </c>
      <c r="T186" s="147">
        <f>S186*H186</f>
        <v>0</v>
      </c>
      <c r="AR186" s="148" t="s">
        <v>174</v>
      </c>
      <c r="AT186" s="148" t="s">
        <v>169</v>
      </c>
      <c r="AU186" s="148" t="s">
        <v>87</v>
      </c>
      <c r="AY186" s="17" t="s">
        <v>167</v>
      </c>
      <c r="BE186" s="149">
        <f>IF(N186="základní",J186,0)</f>
        <v>0</v>
      </c>
      <c r="BF186" s="149">
        <f>IF(N186="snížená",J186,0)</f>
        <v>0</v>
      </c>
      <c r="BG186" s="149">
        <f>IF(N186="zákl. přenesená",J186,0)</f>
        <v>0</v>
      </c>
      <c r="BH186" s="149">
        <f>IF(N186="sníž. přenesená",J186,0)</f>
        <v>0</v>
      </c>
      <c r="BI186" s="149">
        <f>IF(N186="nulová",J186,0)</f>
        <v>0</v>
      </c>
      <c r="BJ186" s="17" t="s">
        <v>22</v>
      </c>
      <c r="BK186" s="149">
        <f>ROUND(I186*H186,1)</f>
        <v>0</v>
      </c>
      <c r="BL186" s="17" t="s">
        <v>174</v>
      </c>
      <c r="BM186" s="148" t="s">
        <v>887</v>
      </c>
    </row>
    <row r="187" spans="2:51" s="12" customFormat="1" ht="12">
      <c r="B187" s="150"/>
      <c r="D187" s="151" t="s">
        <v>176</v>
      </c>
      <c r="E187" s="152" t="s">
        <v>1</v>
      </c>
      <c r="F187" s="153" t="s">
        <v>888</v>
      </c>
      <c r="H187" s="154">
        <v>16.18</v>
      </c>
      <c r="I187" s="155"/>
      <c r="L187" s="150"/>
      <c r="M187" s="156"/>
      <c r="T187" s="157"/>
      <c r="AT187" s="152" t="s">
        <v>176</v>
      </c>
      <c r="AU187" s="152" t="s">
        <v>87</v>
      </c>
      <c r="AV187" s="12" t="s">
        <v>87</v>
      </c>
      <c r="AW187" s="12" t="s">
        <v>31</v>
      </c>
      <c r="AX187" s="12" t="s">
        <v>79</v>
      </c>
      <c r="AY187" s="152" t="s">
        <v>167</v>
      </c>
    </row>
    <row r="188" spans="2:51" s="12" customFormat="1" ht="12">
      <c r="B188" s="150"/>
      <c r="D188" s="151" t="s">
        <v>176</v>
      </c>
      <c r="E188" s="152" t="s">
        <v>1</v>
      </c>
      <c r="F188" s="153" t="s">
        <v>889</v>
      </c>
      <c r="H188" s="154">
        <v>14.32</v>
      </c>
      <c r="I188" s="155"/>
      <c r="L188" s="150"/>
      <c r="M188" s="156"/>
      <c r="T188" s="157"/>
      <c r="AT188" s="152" t="s">
        <v>176</v>
      </c>
      <c r="AU188" s="152" t="s">
        <v>87</v>
      </c>
      <c r="AV188" s="12" t="s">
        <v>87</v>
      </c>
      <c r="AW188" s="12" t="s">
        <v>31</v>
      </c>
      <c r="AX188" s="12" t="s">
        <v>79</v>
      </c>
      <c r="AY188" s="152" t="s">
        <v>167</v>
      </c>
    </row>
    <row r="189" spans="2:51" s="13" customFormat="1" ht="12">
      <c r="B189" s="158"/>
      <c r="D189" s="151" t="s">
        <v>176</v>
      </c>
      <c r="E189" s="159" t="s">
        <v>1</v>
      </c>
      <c r="F189" s="160" t="s">
        <v>189</v>
      </c>
      <c r="H189" s="161">
        <v>30.5</v>
      </c>
      <c r="I189" s="162"/>
      <c r="L189" s="158"/>
      <c r="M189" s="163"/>
      <c r="T189" s="164"/>
      <c r="AT189" s="159" t="s">
        <v>176</v>
      </c>
      <c r="AU189" s="159" t="s">
        <v>87</v>
      </c>
      <c r="AV189" s="13" t="s">
        <v>174</v>
      </c>
      <c r="AW189" s="13" t="s">
        <v>31</v>
      </c>
      <c r="AX189" s="13" t="s">
        <v>22</v>
      </c>
      <c r="AY189" s="159" t="s">
        <v>167</v>
      </c>
    </row>
    <row r="190" spans="2:65" s="1" customFormat="1" ht="24">
      <c r="B190" s="136"/>
      <c r="C190" s="137" t="s">
        <v>212</v>
      </c>
      <c r="D190" s="137" t="s">
        <v>169</v>
      </c>
      <c r="E190" s="138" t="s">
        <v>890</v>
      </c>
      <c r="F190" s="139" t="s">
        <v>891</v>
      </c>
      <c r="G190" s="140" t="s">
        <v>220</v>
      </c>
      <c r="H190" s="141">
        <v>0.9</v>
      </c>
      <c r="I190" s="142"/>
      <c r="J190" s="143">
        <f>ROUND(I190*H190,1)</f>
        <v>0</v>
      </c>
      <c r="K190" s="139" t="s">
        <v>173</v>
      </c>
      <c r="L190" s="32"/>
      <c r="M190" s="144" t="s">
        <v>1</v>
      </c>
      <c r="N190" s="145" t="s">
        <v>44</v>
      </c>
      <c r="P190" s="146">
        <f>O190*H190</f>
        <v>0</v>
      </c>
      <c r="Q190" s="146">
        <v>0.02065</v>
      </c>
      <c r="R190" s="146">
        <f>Q190*H190</f>
        <v>0.018585</v>
      </c>
      <c r="S190" s="146">
        <v>0</v>
      </c>
      <c r="T190" s="147">
        <f>S190*H190</f>
        <v>0</v>
      </c>
      <c r="AR190" s="148" t="s">
        <v>174</v>
      </c>
      <c r="AT190" s="148" t="s">
        <v>169</v>
      </c>
      <c r="AU190" s="148" t="s">
        <v>87</v>
      </c>
      <c r="AY190" s="17" t="s">
        <v>167</v>
      </c>
      <c r="BE190" s="149">
        <f>IF(N190="základní",J190,0)</f>
        <v>0</v>
      </c>
      <c r="BF190" s="149">
        <f>IF(N190="snížená",J190,0)</f>
        <v>0</v>
      </c>
      <c r="BG190" s="149">
        <f>IF(N190="zákl. přenesená",J190,0)</f>
        <v>0</v>
      </c>
      <c r="BH190" s="149">
        <f>IF(N190="sníž. přenesená",J190,0)</f>
        <v>0</v>
      </c>
      <c r="BI190" s="149">
        <f>IF(N190="nulová",J190,0)</f>
        <v>0</v>
      </c>
      <c r="BJ190" s="17" t="s">
        <v>22</v>
      </c>
      <c r="BK190" s="149">
        <f>ROUND(I190*H190,1)</f>
        <v>0</v>
      </c>
      <c r="BL190" s="17" t="s">
        <v>174</v>
      </c>
      <c r="BM190" s="148" t="s">
        <v>892</v>
      </c>
    </row>
    <row r="191" spans="2:51" s="12" customFormat="1" ht="12">
      <c r="B191" s="150"/>
      <c r="D191" s="151" t="s">
        <v>176</v>
      </c>
      <c r="E191" s="152" t="s">
        <v>1</v>
      </c>
      <c r="F191" s="153" t="s">
        <v>893</v>
      </c>
      <c r="H191" s="154">
        <v>0.9</v>
      </c>
      <c r="I191" s="155"/>
      <c r="L191" s="150"/>
      <c r="M191" s="156"/>
      <c r="T191" s="157"/>
      <c r="AT191" s="152" t="s">
        <v>176</v>
      </c>
      <c r="AU191" s="152" t="s">
        <v>87</v>
      </c>
      <c r="AV191" s="12" t="s">
        <v>87</v>
      </c>
      <c r="AW191" s="12" t="s">
        <v>31</v>
      </c>
      <c r="AX191" s="12" t="s">
        <v>22</v>
      </c>
      <c r="AY191" s="152" t="s">
        <v>167</v>
      </c>
    </row>
    <row r="192" spans="2:65" s="1" customFormat="1" ht="24">
      <c r="B192" s="136"/>
      <c r="C192" s="137" t="s">
        <v>217</v>
      </c>
      <c r="D192" s="137" t="s">
        <v>169</v>
      </c>
      <c r="E192" s="138" t="s">
        <v>894</v>
      </c>
      <c r="F192" s="139" t="s">
        <v>895</v>
      </c>
      <c r="G192" s="140" t="s">
        <v>201</v>
      </c>
      <c r="H192" s="141">
        <v>4</v>
      </c>
      <c r="I192" s="142"/>
      <c r="J192" s="143">
        <f>ROUND(I192*H192,1)</f>
        <v>0</v>
      </c>
      <c r="K192" s="139" t="s">
        <v>173</v>
      </c>
      <c r="L192" s="32"/>
      <c r="M192" s="144" t="s">
        <v>1</v>
      </c>
      <c r="N192" s="145" t="s">
        <v>44</v>
      </c>
      <c r="P192" s="146">
        <f>O192*H192</f>
        <v>0</v>
      </c>
      <c r="Q192" s="146">
        <v>0.01</v>
      </c>
      <c r="R192" s="146">
        <f>Q192*H192</f>
        <v>0.04</v>
      </c>
      <c r="S192" s="146">
        <v>0</v>
      </c>
      <c r="T192" s="147">
        <f>S192*H192</f>
        <v>0</v>
      </c>
      <c r="AR192" s="148" t="s">
        <v>174</v>
      </c>
      <c r="AT192" s="148" t="s">
        <v>169</v>
      </c>
      <c r="AU192" s="148" t="s">
        <v>87</v>
      </c>
      <c r="AY192" s="17" t="s">
        <v>167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7" t="s">
        <v>22</v>
      </c>
      <c r="BK192" s="149">
        <f>ROUND(I192*H192,1)</f>
        <v>0</v>
      </c>
      <c r="BL192" s="17" t="s">
        <v>174</v>
      </c>
      <c r="BM192" s="148" t="s">
        <v>896</v>
      </c>
    </row>
    <row r="193" spans="2:51" s="12" customFormat="1" ht="12">
      <c r="B193" s="150"/>
      <c r="D193" s="151" t="s">
        <v>176</v>
      </c>
      <c r="E193" s="152" t="s">
        <v>1</v>
      </c>
      <c r="F193" s="153" t="s">
        <v>897</v>
      </c>
      <c r="H193" s="154">
        <v>4</v>
      </c>
      <c r="I193" s="155"/>
      <c r="L193" s="150"/>
      <c r="M193" s="156"/>
      <c r="T193" s="157"/>
      <c r="AT193" s="152" t="s">
        <v>176</v>
      </c>
      <c r="AU193" s="152" t="s">
        <v>87</v>
      </c>
      <c r="AV193" s="12" t="s">
        <v>87</v>
      </c>
      <c r="AW193" s="12" t="s">
        <v>31</v>
      </c>
      <c r="AX193" s="12" t="s">
        <v>22</v>
      </c>
      <c r="AY193" s="152" t="s">
        <v>167</v>
      </c>
    </row>
    <row r="194" spans="2:63" s="11" customFormat="1" ht="22.9" customHeight="1">
      <c r="B194" s="124"/>
      <c r="D194" s="125" t="s">
        <v>78</v>
      </c>
      <c r="E194" s="134" t="s">
        <v>217</v>
      </c>
      <c r="F194" s="134" t="s">
        <v>352</v>
      </c>
      <c r="I194" s="127"/>
      <c r="J194" s="135">
        <f>BK194</f>
        <v>0</v>
      </c>
      <c r="L194" s="124"/>
      <c r="M194" s="129"/>
      <c r="P194" s="130">
        <f>SUM(P195:P200)</f>
        <v>0</v>
      </c>
      <c r="R194" s="130">
        <f>SUM(R195:R200)</f>
        <v>0.08665999999999999</v>
      </c>
      <c r="T194" s="131">
        <f>SUM(T195:T200)</f>
        <v>0</v>
      </c>
      <c r="AR194" s="125" t="s">
        <v>22</v>
      </c>
      <c r="AT194" s="132" t="s">
        <v>78</v>
      </c>
      <c r="AU194" s="132" t="s">
        <v>22</v>
      </c>
      <c r="AY194" s="125" t="s">
        <v>167</v>
      </c>
      <c r="BK194" s="133">
        <f>SUM(BK195:BK200)</f>
        <v>0</v>
      </c>
    </row>
    <row r="195" spans="2:65" s="1" customFormat="1" ht="33" customHeight="1">
      <c r="B195" s="136"/>
      <c r="C195" s="137" t="s">
        <v>225</v>
      </c>
      <c r="D195" s="137" t="s">
        <v>169</v>
      </c>
      <c r="E195" s="138" t="s">
        <v>354</v>
      </c>
      <c r="F195" s="139" t="s">
        <v>355</v>
      </c>
      <c r="G195" s="140" t="s">
        <v>185</v>
      </c>
      <c r="H195" s="141">
        <v>482</v>
      </c>
      <c r="I195" s="142"/>
      <c r="J195" s="143">
        <f>ROUND(I195*H195,1)</f>
        <v>0</v>
      </c>
      <c r="K195" s="139" t="s">
        <v>173</v>
      </c>
      <c r="L195" s="32"/>
      <c r="M195" s="144" t="s">
        <v>1</v>
      </c>
      <c r="N195" s="145" t="s">
        <v>44</v>
      </c>
      <c r="P195" s="146">
        <f>O195*H195</f>
        <v>0</v>
      </c>
      <c r="Q195" s="146">
        <v>0.00013</v>
      </c>
      <c r="R195" s="146">
        <f>Q195*H195</f>
        <v>0.06266</v>
      </c>
      <c r="S195" s="146">
        <v>0</v>
      </c>
      <c r="T195" s="147">
        <f>S195*H195</f>
        <v>0</v>
      </c>
      <c r="AR195" s="148" t="s">
        <v>174</v>
      </c>
      <c r="AT195" s="148" t="s">
        <v>169</v>
      </c>
      <c r="AU195" s="148" t="s">
        <v>87</v>
      </c>
      <c r="AY195" s="17" t="s">
        <v>167</v>
      </c>
      <c r="BE195" s="149">
        <f>IF(N195="základní",J195,0)</f>
        <v>0</v>
      </c>
      <c r="BF195" s="149">
        <f>IF(N195="snížená",J195,0)</f>
        <v>0</v>
      </c>
      <c r="BG195" s="149">
        <f>IF(N195="zákl. přenesená",J195,0)</f>
        <v>0</v>
      </c>
      <c r="BH195" s="149">
        <f>IF(N195="sníž. přenesená",J195,0)</f>
        <v>0</v>
      </c>
      <c r="BI195" s="149">
        <f>IF(N195="nulová",J195,0)</f>
        <v>0</v>
      </c>
      <c r="BJ195" s="17" t="s">
        <v>22</v>
      </c>
      <c r="BK195" s="149">
        <f>ROUND(I195*H195,1)</f>
        <v>0</v>
      </c>
      <c r="BL195" s="17" t="s">
        <v>174</v>
      </c>
      <c r="BM195" s="148" t="s">
        <v>898</v>
      </c>
    </row>
    <row r="196" spans="2:51" s="12" customFormat="1" ht="45">
      <c r="B196" s="150"/>
      <c r="D196" s="151" t="s">
        <v>176</v>
      </c>
      <c r="E196" s="152" t="s">
        <v>1</v>
      </c>
      <c r="F196" s="153" t="s">
        <v>899</v>
      </c>
      <c r="H196" s="154">
        <v>467.77</v>
      </c>
      <c r="I196" s="155"/>
      <c r="L196" s="150"/>
      <c r="M196" s="156"/>
      <c r="T196" s="157"/>
      <c r="AT196" s="152" t="s">
        <v>176</v>
      </c>
      <c r="AU196" s="152" t="s">
        <v>87</v>
      </c>
      <c r="AV196" s="12" t="s">
        <v>87</v>
      </c>
      <c r="AW196" s="12" t="s">
        <v>31</v>
      </c>
      <c r="AX196" s="12" t="s">
        <v>79</v>
      </c>
      <c r="AY196" s="152" t="s">
        <v>167</v>
      </c>
    </row>
    <row r="197" spans="2:51" s="12" customFormat="1" ht="12">
      <c r="B197" s="150"/>
      <c r="D197" s="151" t="s">
        <v>176</v>
      </c>
      <c r="E197" s="152" t="s">
        <v>1</v>
      </c>
      <c r="F197" s="153" t="s">
        <v>900</v>
      </c>
      <c r="H197" s="154">
        <v>14.23</v>
      </c>
      <c r="I197" s="155"/>
      <c r="L197" s="150"/>
      <c r="M197" s="156"/>
      <c r="T197" s="157"/>
      <c r="AT197" s="152" t="s">
        <v>176</v>
      </c>
      <c r="AU197" s="152" t="s">
        <v>87</v>
      </c>
      <c r="AV197" s="12" t="s">
        <v>87</v>
      </c>
      <c r="AW197" s="12" t="s">
        <v>31</v>
      </c>
      <c r="AX197" s="12" t="s">
        <v>79</v>
      </c>
      <c r="AY197" s="152" t="s">
        <v>167</v>
      </c>
    </row>
    <row r="198" spans="2:51" s="13" customFormat="1" ht="12">
      <c r="B198" s="158"/>
      <c r="D198" s="151" t="s">
        <v>176</v>
      </c>
      <c r="E198" s="159" t="s">
        <v>1</v>
      </c>
      <c r="F198" s="160" t="s">
        <v>189</v>
      </c>
      <c r="H198" s="161">
        <v>482</v>
      </c>
      <c r="I198" s="162"/>
      <c r="L198" s="158"/>
      <c r="M198" s="163"/>
      <c r="T198" s="164"/>
      <c r="AT198" s="159" t="s">
        <v>176</v>
      </c>
      <c r="AU198" s="159" t="s">
        <v>87</v>
      </c>
      <c r="AV198" s="13" t="s">
        <v>174</v>
      </c>
      <c r="AW198" s="13" t="s">
        <v>31</v>
      </c>
      <c r="AX198" s="13" t="s">
        <v>22</v>
      </c>
      <c r="AY198" s="159" t="s">
        <v>167</v>
      </c>
    </row>
    <row r="199" spans="2:65" s="1" customFormat="1" ht="24">
      <c r="B199" s="136"/>
      <c r="C199" s="137" t="s">
        <v>236</v>
      </c>
      <c r="D199" s="137" t="s">
        <v>169</v>
      </c>
      <c r="E199" s="138" t="s">
        <v>361</v>
      </c>
      <c r="F199" s="139" t="s">
        <v>362</v>
      </c>
      <c r="G199" s="140" t="s">
        <v>185</v>
      </c>
      <c r="H199" s="141">
        <v>600</v>
      </c>
      <c r="I199" s="142"/>
      <c r="J199" s="143">
        <f>ROUND(I199*H199,1)</f>
        <v>0</v>
      </c>
      <c r="K199" s="139" t="s">
        <v>173</v>
      </c>
      <c r="L199" s="32"/>
      <c r="M199" s="144" t="s">
        <v>1</v>
      </c>
      <c r="N199" s="145" t="s">
        <v>44</v>
      </c>
      <c r="P199" s="146">
        <f>O199*H199</f>
        <v>0</v>
      </c>
      <c r="Q199" s="146">
        <v>4E-05</v>
      </c>
      <c r="R199" s="146">
        <f>Q199*H199</f>
        <v>0.024</v>
      </c>
      <c r="S199" s="146">
        <v>0</v>
      </c>
      <c r="T199" s="147">
        <f>S199*H199</f>
        <v>0</v>
      </c>
      <c r="AR199" s="148" t="s">
        <v>174</v>
      </c>
      <c r="AT199" s="148" t="s">
        <v>169</v>
      </c>
      <c r="AU199" s="148" t="s">
        <v>87</v>
      </c>
      <c r="AY199" s="17" t="s">
        <v>167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17" t="s">
        <v>22</v>
      </c>
      <c r="BK199" s="149">
        <f>ROUND(I199*H199,1)</f>
        <v>0</v>
      </c>
      <c r="BL199" s="17" t="s">
        <v>174</v>
      </c>
      <c r="BM199" s="148" t="s">
        <v>901</v>
      </c>
    </row>
    <row r="200" spans="2:65" s="1" customFormat="1" ht="16.5" customHeight="1">
      <c r="B200" s="136"/>
      <c r="C200" s="137" t="s">
        <v>243</v>
      </c>
      <c r="D200" s="137" t="s">
        <v>169</v>
      </c>
      <c r="E200" s="138" t="s">
        <v>365</v>
      </c>
      <c r="F200" s="139" t="s">
        <v>366</v>
      </c>
      <c r="G200" s="140" t="s">
        <v>228</v>
      </c>
      <c r="H200" s="141">
        <v>40.973</v>
      </c>
      <c r="I200" s="142"/>
      <c r="J200" s="143">
        <f>ROUND(I200*H200,1)</f>
        <v>0</v>
      </c>
      <c r="K200" s="139" t="s">
        <v>173</v>
      </c>
      <c r="L200" s="32"/>
      <c r="M200" s="144" t="s">
        <v>1</v>
      </c>
      <c r="N200" s="145" t="s">
        <v>44</v>
      </c>
      <c r="P200" s="146">
        <f>O200*H200</f>
        <v>0</v>
      </c>
      <c r="Q200" s="146">
        <v>0</v>
      </c>
      <c r="R200" s="146">
        <f>Q200*H200</f>
        <v>0</v>
      </c>
      <c r="S200" s="146">
        <v>0</v>
      </c>
      <c r="T200" s="147">
        <f>S200*H200</f>
        <v>0</v>
      </c>
      <c r="AR200" s="148" t="s">
        <v>174</v>
      </c>
      <c r="AT200" s="148" t="s">
        <v>169</v>
      </c>
      <c r="AU200" s="148" t="s">
        <v>87</v>
      </c>
      <c r="AY200" s="17" t="s">
        <v>167</v>
      </c>
      <c r="BE200" s="149">
        <f>IF(N200="základní",J200,0)</f>
        <v>0</v>
      </c>
      <c r="BF200" s="149">
        <f>IF(N200="snížená",J200,0)</f>
        <v>0</v>
      </c>
      <c r="BG200" s="149">
        <f>IF(N200="zákl. přenesená",J200,0)</f>
        <v>0</v>
      </c>
      <c r="BH200" s="149">
        <f>IF(N200="sníž. přenesená",J200,0)</f>
        <v>0</v>
      </c>
      <c r="BI200" s="149">
        <f>IF(N200="nulová",J200,0)</f>
        <v>0</v>
      </c>
      <c r="BJ200" s="17" t="s">
        <v>22</v>
      </c>
      <c r="BK200" s="149">
        <f>ROUND(I200*H200,1)</f>
        <v>0</v>
      </c>
      <c r="BL200" s="17" t="s">
        <v>174</v>
      </c>
      <c r="BM200" s="148" t="s">
        <v>902</v>
      </c>
    </row>
    <row r="201" spans="2:63" s="11" customFormat="1" ht="22.9" customHeight="1">
      <c r="B201" s="124"/>
      <c r="D201" s="125" t="s">
        <v>78</v>
      </c>
      <c r="E201" s="134" t="s">
        <v>368</v>
      </c>
      <c r="F201" s="134" t="s">
        <v>369</v>
      </c>
      <c r="I201" s="127"/>
      <c r="J201" s="135">
        <f>BK201</f>
        <v>0</v>
      </c>
      <c r="L201" s="124"/>
      <c r="M201" s="129"/>
      <c r="P201" s="130">
        <f>SUM(P202:P275)</f>
        <v>0</v>
      </c>
      <c r="R201" s="130">
        <f>SUM(R202:R275)</f>
        <v>0.0031079999999999997</v>
      </c>
      <c r="T201" s="131">
        <f>SUM(T202:T275)</f>
        <v>34.612300000000005</v>
      </c>
      <c r="AR201" s="125" t="s">
        <v>22</v>
      </c>
      <c r="AT201" s="132" t="s">
        <v>78</v>
      </c>
      <c r="AU201" s="132" t="s">
        <v>22</v>
      </c>
      <c r="AY201" s="125" t="s">
        <v>167</v>
      </c>
      <c r="BK201" s="133">
        <f>SUM(BK202:BK275)</f>
        <v>0</v>
      </c>
    </row>
    <row r="202" spans="2:65" s="1" customFormat="1" ht="21.75" customHeight="1">
      <c r="B202" s="136"/>
      <c r="C202" s="137" t="s">
        <v>250</v>
      </c>
      <c r="D202" s="137" t="s">
        <v>169</v>
      </c>
      <c r="E202" s="138" t="s">
        <v>903</v>
      </c>
      <c r="F202" s="139" t="s">
        <v>904</v>
      </c>
      <c r="G202" s="140" t="s">
        <v>185</v>
      </c>
      <c r="H202" s="141">
        <v>11.2</v>
      </c>
      <c r="I202" s="142"/>
      <c r="J202" s="143">
        <f>ROUND(I202*H202,1)</f>
        <v>0</v>
      </c>
      <c r="K202" s="139" t="s">
        <v>173</v>
      </c>
      <c r="L202" s="32"/>
      <c r="M202" s="144" t="s">
        <v>1</v>
      </c>
      <c r="N202" s="145" t="s">
        <v>44</v>
      </c>
      <c r="P202" s="146">
        <f>O202*H202</f>
        <v>0</v>
      </c>
      <c r="Q202" s="146">
        <v>0</v>
      </c>
      <c r="R202" s="146">
        <f>Q202*H202</f>
        <v>0</v>
      </c>
      <c r="S202" s="146">
        <v>0.067</v>
      </c>
      <c r="T202" s="147">
        <f>S202*H202</f>
        <v>0.7504</v>
      </c>
      <c r="AR202" s="148" t="s">
        <v>174</v>
      </c>
      <c r="AT202" s="148" t="s">
        <v>169</v>
      </c>
      <c r="AU202" s="148" t="s">
        <v>87</v>
      </c>
      <c r="AY202" s="17" t="s">
        <v>167</v>
      </c>
      <c r="BE202" s="149">
        <f>IF(N202="základní",J202,0)</f>
        <v>0</v>
      </c>
      <c r="BF202" s="149">
        <f>IF(N202="snížená",J202,0)</f>
        <v>0</v>
      </c>
      <c r="BG202" s="149">
        <f>IF(N202="zákl. přenesená",J202,0)</f>
        <v>0</v>
      </c>
      <c r="BH202" s="149">
        <f>IF(N202="sníž. přenesená",J202,0)</f>
        <v>0</v>
      </c>
      <c r="BI202" s="149">
        <f>IF(N202="nulová",J202,0)</f>
        <v>0</v>
      </c>
      <c r="BJ202" s="17" t="s">
        <v>22</v>
      </c>
      <c r="BK202" s="149">
        <f>ROUND(I202*H202,1)</f>
        <v>0</v>
      </c>
      <c r="BL202" s="17" t="s">
        <v>174</v>
      </c>
      <c r="BM202" s="148" t="s">
        <v>905</v>
      </c>
    </row>
    <row r="203" spans="2:51" s="12" customFormat="1" ht="12">
      <c r="B203" s="150"/>
      <c r="D203" s="151" t="s">
        <v>176</v>
      </c>
      <c r="E203" s="152" t="s">
        <v>1</v>
      </c>
      <c r="F203" s="153" t="s">
        <v>906</v>
      </c>
      <c r="H203" s="154">
        <v>7.975</v>
      </c>
      <c r="I203" s="155"/>
      <c r="L203" s="150"/>
      <c r="M203" s="156"/>
      <c r="T203" s="157"/>
      <c r="AT203" s="152" t="s">
        <v>176</v>
      </c>
      <c r="AU203" s="152" t="s">
        <v>87</v>
      </c>
      <c r="AV203" s="12" t="s">
        <v>87</v>
      </c>
      <c r="AW203" s="12" t="s">
        <v>31</v>
      </c>
      <c r="AX203" s="12" t="s">
        <v>79</v>
      </c>
      <c r="AY203" s="152" t="s">
        <v>167</v>
      </c>
    </row>
    <row r="204" spans="2:51" s="12" customFormat="1" ht="12">
      <c r="B204" s="150"/>
      <c r="D204" s="151" t="s">
        <v>176</v>
      </c>
      <c r="E204" s="152" t="s">
        <v>1</v>
      </c>
      <c r="F204" s="153" t="s">
        <v>907</v>
      </c>
      <c r="H204" s="154">
        <v>3.225</v>
      </c>
      <c r="I204" s="155"/>
      <c r="L204" s="150"/>
      <c r="M204" s="156"/>
      <c r="T204" s="157"/>
      <c r="AT204" s="152" t="s">
        <v>176</v>
      </c>
      <c r="AU204" s="152" t="s">
        <v>87</v>
      </c>
      <c r="AV204" s="12" t="s">
        <v>87</v>
      </c>
      <c r="AW204" s="12" t="s">
        <v>31</v>
      </c>
      <c r="AX204" s="12" t="s">
        <v>79</v>
      </c>
      <c r="AY204" s="152" t="s">
        <v>167</v>
      </c>
    </row>
    <row r="205" spans="2:51" s="13" customFormat="1" ht="12">
      <c r="B205" s="158"/>
      <c r="D205" s="151" t="s">
        <v>176</v>
      </c>
      <c r="E205" s="159" t="s">
        <v>1</v>
      </c>
      <c r="F205" s="160" t="s">
        <v>189</v>
      </c>
      <c r="H205" s="161">
        <v>11.2</v>
      </c>
      <c r="I205" s="162"/>
      <c r="L205" s="158"/>
      <c r="M205" s="163"/>
      <c r="T205" s="164"/>
      <c r="AT205" s="159" t="s">
        <v>176</v>
      </c>
      <c r="AU205" s="159" t="s">
        <v>87</v>
      </c>
      <c r="AV205" s="13" t="s">
        <v>174</v>
      </c>
      <c r="AW205" s="13" t="s">
        <v>31</v>
      </c>
      <c r="AX205" s="13" t="s">
        <v>22</v>
      </c>
      <c r="AY205" s="159" t="s">
        <v>167</v>
      </c>
    </row>
    <row r="206" spans="2:65" s="1" customFormat="1" ht="21.75" customHeight="1">
      <c r="B206" s="136"/>
      <c r="C206" s="137" t="s">
        <v>258</v>
      </c>
      <c r="D206" s="137" t="s">
        <v>169</v>
      </c>
      <c r="E206" s="138" t="s">
        <v>395</v>
      </c>
      <c r="F206" s="139" t="s">
        <v>396</v>
      </c>
      <c r="G206" s="140" t="s">
        <v>185</v>
      </c>
      <c r="H206" s="141">
        <v>8.7</v>
      </c>
      <c r="I206" s="142"/>
      <c r="J206" s="143">
        <f>ROUND(I206*H206,1)</f>
        <v>0</v>
      </c>
      <c r="K206" s="139" t="s">
        <v>1</v>
      </c>
      <c r="L206" s="32"/>
      <c r="M206" s="144" t="s">
        <v>1</v>
      </c>
      <c r="N206" s="145" t="s">
        <v>44</v>
      </c>
      <c r="P206" s="146">
        <f>O206*H206</f>
        <v>0</v>
      </c>
      <c r="Q206" s="146">
        <v>0</v>
      </c>
      <c r="R206" s="146">
        <f>Q206*H206</f>
        <v>0</v>
      </c>
      <c r="S206" s="146">
        <v>0.131</v>
      </c>
      <c r="T206" s="147">
        <f>S206*H206</f>
        <v>1.1397</v>
      </c>
      <c r="AR206" s="148" t="s">
        <v>174</v>
      </c>
      <c r="AT206" s="148" t="s">
        <v>169</v>
      </c>
      <c r="AU206" s="148" t="s">
        <v>87</v>
      </c>
      <c r="AY206" s="17" t="s">
        <v>167</v>
      </c>
      <c r="BE206" s="149">
        <f>IF(N206="základní",J206,0)</f>
        <v>0</v>
      </c>
      <c r="BF206" s="149">
        <f>IF(N206="snížená",J206,0)</f>
        <v>0</v>
      </c>
      <c r="BG206" s="149">
        <f>IF(N206="zákl. přenesená",J206,0)</f>
        <v>0</v>
      </c>
      <c r="BH206" s="149">
        <f>IF(N206="sníž. přenesená",J206,0)</f>
        <v>0</v>
      </c>
      <c r="BI206" s="149">
        <f>IF(N206="nulová",J206,0)</f>
        <v>0</v>
      </c>
      <c r="BJ206" s="17" t="s">
        <v>22</v>
      </c>
      <c r="BK206" s="149">
        <f>ROUND(I206*H206,1)</f>
        <v>0</v>
      </c>
      <c r="BL206" s="17" t="s">
        <v>174</v>
      </c>
      <c r="BM206" s="148" t="s">
        <v>908</v>
      </c>
    </row>
    <row r="207" spans="2:51" s="12" customFormat="1" ht="12">
      <c r="B207" s="150"/>
      <c r="D207" s="151" t="s">
        <v>176</v>
      </c>
      <c r="E207" s="152" t="s">
        <v>1</v>
      </c>
      <c r="F207" s="153" t="s">
        <v>909</v>
      </c>
      <c r="H207" s="154">
        <v>5.064</v>
      </c>
      <c r="I207" s="155"/>
      <c r="L207" s="150"/>
      <c r="M207" s="156"/>
      <c r="T207" s="157"/>
      <c r="AT207" s="152" t="s">
        <v>176</v>
      </c>
      <c r="AU207" s="152" t="s">
        <v>87</v>
      </c>
      <c r="AV207" s="12" t="s">
        <v>87</v>
      </c>
      <c r="AW207" s="12" t="s">
        <v>31</v>
      </c>
      <c r="AX207" s="12" t="s">
        <v>79</v>
      </c>
      <c r="AY207" s="152" t="s">
        <v>167</v>
      </c>
    </row>
    <row r="208" spans="2:51" s="12" customFormat="1" ht="12">
      <c r="B208" s="150"/>
      <c r="D208" s="151" t="s">
        <v>176</v>
      </c>
      <c r="E208" s="152" t="s">
        <v>1</v>
      </c>
      <c r="F208" s="153" t="s">
        <v>910</v>
      </c>
      <c r="H208" s="154">
        <v>0.37</v>
      </c>
      <c r="I208" s="155"/>
      <c r="L208" s="150"/>
      <c r="M208" s="156"/>
      <c r="T208" s="157"/>
      <c r="AT208" s="152" t="s">
        <v>176</v>
      </c>
      <c r="AU208" s="152" t="s">
        <v>87</v>
      </c>
      <c r="AV208" s="12" t="s">
        <v>87</v>
      </c>
      <c r="AW208" s="12" t="s">
        <v>31</v>
      </c>
      <c r="AX208" s="12" t="s">
        <v>79</v>
      </c>
      <c r="AY208" s="152" t="s">
        <v>167</v>
      </c>
    </row>
    <row r="209" spans="2:51" s="12" customFormat="1" ht="12">
      <c r="B209" s="150"/>
      <c r="D209" s="151" t="s">
        <v>176</v>
      </c>
      <c r="E209" s="152" t="s">
        <v>1</v>
      </c>
      <c r="F209" s="153" t="s">
        <v>911</v>
      </c>
      <c r="H209" s="154">
        <v>3.266</v>
      </c>
      <c r="I209" s="155"/>
      <c r="L209" s="150"/>
      <c r="M209" s="156"/>
      <c r="T209" s="157"/>
      <c r="AT209" s="152" t="s">
        <v>176</v>
      </c>
      <c r="AU209" s="152" t="s">
        <v>87</v>
      </c>
      <c r="AV209" s="12" t="s">
        <v>87</v>
      </c>
      <c r="AW209" s="12" t="s">
        <v>31</v>
      </c>
      <c r="AX209" s="12" t="s">
        <v>79</v>
      </c>
      <c r="AY209" s="152" t="s">
        <v>167</v>
      </c>
    </row>
    <row r="210" spans="2:51" s="13" customFormat="1" ht="12">
      <c r="B210" s="158"/>
      <c r="D210" s="151" t="s">
        <v>176</v>
      </c>
      <c r="E210" s="159" t="s">
        <v>1</v>
      </c>
      <c r="F210" s="160" t="s">
        <v>189</v>
      </c>
      <c r="H210" s="161">
        <v>8.7</v>
      </c>
      <c r="I210" s="162"/>
      <c r="L210" s="158"/>
      <c r="M210" s="163"/>
      <c r="T210" s="164"/>
      <c r="AT210" s="159" t="s">
        <v>176</v>
      </c>
      <c r="AU210" s="159" t="s">
        <v>87</v>
      </c>
      <c r="AV210" s="13" t="s">
        <v>174</v>
      </c>
      <c r="AW210" s="13" t="s">
        <v>31</v>
      </c>
      <c r="AX210" s="13" t="s">
        <v>22</v>
      </c>
      <c r="AY210" s="159" t="s">
        <v>167</v>
      </c>
    </row>
    <row r="211" spans="2:65" s="1" customFormat="1" ht="24">
      <c r="B211" s="136"/>
      <c r="C211" s="137" t="s">
        <v>8</v>
      </c>
      <c r="D211" s="137" t="s">
        <v>169</v>
      </c>
      <c r="E211" s="138" t="s">
        <v>912</v>
      </c>
      <c r="F211" s="139" t="s">
        <v>913</v>
      </c>
      <c r="G211" s="140" t="s">
        <v>172</v>
      </c>
      <c r="H211" s="141">
        <v>0.2</v>
      </c>
      <c r="I211" s="142"/>
      <c r="J211" s="143">
        <f>ROUND(I211*H211,1)</f>
        <v>0</v>
      </c>
      <c r="K211" s="139" t="s">
        <v>173</v>
      </c>
      <c r="L211" s="32"/>
      <c r="M211" s="144" t="s">
        <v>1</v>
      </c>
      <c r="N211" s="145" t="s">
        <v>44</v>
      </c>
      <c r="P211" s="146">
        <f>O211*H211</f>
        <v>0</v>
      </c>
      <c r="Q211" s="146">
        <v>0</v>
      </c>
      <c r="R211" s="146">
        <f>Q211*H211</f>
        <v>0</v>
      </c>
      <c r="S211" s="146">
        <v>1.8</v>
      </c>
      <c r="T211" s="147">
        <f>S211*H211</f>
        <v>0.36000000000000004</v>
      </c>
      <c r="AR211" s="148" t="s">
        <v>174</v>
      </c>
      <c r="AT211" s="148" t="s">
        <v>169</v>
      </c>
      <c r="AU211" s="148" t="s">
        <v>87</v>
      </c>
      <c r="AY211" s="17" t="s">
        <v>167</v>
      </c>
      <c r="BE211" s="149">
        <f>IF(N211="základní",J211,0)</f>
        <v>0</v>
      </c>
      <c r="BF211" s="149">
        <f>IF(N211="snížená",J211,0)</f>
        <v>0</v>
      </c>
      <c r="BG211" s="149">
        <f>IF(N211="zákl. přenesená",J211,0)</f>
        <v>0</v>
      </c>
      <c r="BH211" s="149">
        <f>IF(N211="sníž. přenesená",J211,0)</f>
        <v>0</v>
      </c>
      <c r="BI211" s="149">
        <f>IF(N211="nulová",J211,0)</f>
        <v>0</v>
      </c>
      <c r="BJ211" s="17" t="s">
        <v>22</v>
      </c>
      <c r="BK211" s="149">
        <f>ROUND(I211*H211,1)</f>
        <v>0</v>
      </c>
      <c r="BL211" s="17" t="s">
        <v>174</v>
      </c>
      <c r="BM211" s="148" t="s">
        <v>914</v>
      </c>
    </row>
    <row r="212" spans="2:51" s="12" customFormat="1" ht="12">
      <c r="B212" s="150"/>
      <c r="D212" s="151" t="s">
        <v>176</v>
      </c>
      <c r="E212" s="152" t="s">
        <v>1</v>
      </c>
      <c r="F212" s="153" t="s">
        <v>915</v>
      </c>
      <c r="H212" s="154">
        <v>0.2</v>
      </c>
      <c r="I212" s="155"/>
      <c r="L212" s="150"/>
      <c r="M212" s="156"/>
      <c r="T212" s="157"/>
      <c r="AT212" s="152" t="s">
        <v>176</v>
      </c>
      <c r="AU212" s="152" t="s">
        <v>87</v>
      </c>
      <c r="AV212" s="12" t="s">
        <v>87</v>
      </c>
      <c r="AW212" s="12" t="s">
        <v>31</v>
      </c>
      <c r="AX212" s="12" t="s">
        <v>22</v>
      </c>
      <c r="AY212" s="152" t="s">
        <v>167</v>
      </c>
    </row>
    <row r="213" spans="2:65" s="1" customFormat="1" ht="24">
      <c r="B213" s="136"/>
      <c r="C213" s="137" t="s">
        <v>302</v>
      </c>
      <c r="D213" s="137" t="s">
        <v>169</v>
      </c>
      <c r="E213" s="138" t="s">
        <v>916</v>
      </c>
      <c r="F213" s="139" t="s">
        <v>917</v>
      </c>
      <c r="G213" s="140" t="s">
        <v>220</v>
      </c>
      <c r="H213" s="141">
        <v>1.2</v>
      </c>
      <c r="I213" s="142"/>
      <c r="J213" s="143">
        <f>ROUND(I213*H213,1)</f>
        <v>0</v>
      </c>
      <c r="K213" s="139" t="s">
        <v>173</v>
      </c>
      <c r="L213" s="32"/>
      <c r="M213" s="144" t="s">
        <v>1</v>
      </c>
      <c r="N213" s="145" t="s">
        <v>44</v>
      </c>
      <c r="P213" s="146">
        <f>O213*H213</f>
        <v>0</v>
      </c>
      <c r="Q213" s="146">
        <v>0.00259</v>
      </c>
      <c r="R213" s="146">
        <f>Q213*H213</f>
        <v>0.0031079999999999997</v>
      </c>
      <c r="S213" s="146">
        <v>0.126</v>
      </c>
      <c r="T213" s="147">
        <f>S213*H213</f>
        <v>0.1512</v>
      </c>
      <c r="AR213" s="148" t="s">
        <v>174</v>
      </c>
      <c r="AT213" s="148" t="s">
        <v>169</v>
      </c>
      <c r="AU213" s="148" t="s">
        <v>87</v>
      </c>
      <c r="AY213" s="17" t="s">
        <v>167</v>
      </c>
      <c r="BE213" s="149">
        <f>IF(N213="základní",J213,0)</f>
        <v>0</v>
      </c>
      <c r="BF213" s="149">
        <f>IF(N213="snížená",J213,0)</f>
        <v>0</v>
      </c>
      <c r="BG213" s="149">
        <f>IF(N213="zákl. přenesená",J213,0)</f>
        <v>0</v>
      </c>
      <c r="BH213" s="149">
        <f>IF(N213="sníž. přenesená",J213,0)</f>
        <v>0</v>
      </c>
      <c r="BI213" s="149">
        <f>IF(N213="nulová",J213,0)</f>
        <v>0</v>
      </c>
      <c r="BJ213" s="17" t="s">
        <v>22</v>
      </c>
      <c r="BK213" s="149">
        <f>ROUND(I213*H213,1)</f>
        <v>0</v>
      </c>
      <c r="BL213" s="17" t="s">
        <v>174</v>
      </c>
      <c r="BM213" s="148" t="s">
        <v>918</v>
      </c>
    </row>
    <row r="214" spans="2:51" s="12" customFormat="1" ht="12">
      <c r="B214" s="150"/>
      <c r="D214" s="151" t="s">
        <v>176</v>
      </c>
      <c r="E214" s="152" t="s">
        <v>1</v>
      </c>
      <c r="F214" s="153" t="s">
        <v>919</v>
      </c>
      <c r="H214" s="154">
        <v>1.2</v>
      </c>
      <c r="I214" s="155"/>
      <c r="L214" s="150"/>
      <c r="M214" s="156"/>
      <c r="T214" s="157"/>
      <c r="AT214" s="152" t="s">
        <v>176</v>
      </c>
      <c r="AU214" s="152" t="s">
        <v>87</v>
      </c>
      <c r="AV214" s="12" t="s">
        <v>87</v>
      </c>
      <c r="AW214" s="12" t="s">
        <v>31</v>
      </c>
      <c r="AX214" s="12" t="s">
        <v>22</v>
      </c>
      <c r="AY214" s="152" t="s">
        <v>167</v>
      </c>
    </row>
    <row r="215" spans="2:65" s="1" customFormat="1" ht="24">
      <c r="B215" s="136"/>
      <c r="C215" s="137" t="s">
        <v>306</v>
      </c>
      <c r="D215" s="137" t="s">
        <v>169</v>
      </c>
      <c r="E215" s="138" t="s">
        <v>448</v>
      </c>
      <c r="F215" s="139" t="s">
        <v>449</v>
      </c>
      <c r="G215" s="140" t="s">
        <v>185</v>
      </c>
      <c r="H215" s="141">
        <v>0.3</v>
      </c>
      <c r="I215" s="142"/>
      <c r="J215" s="143">
        <f>ROUND(I215*H215,1)</f>
        <v>0</v>
      </c>
      <c r="K215" s="139" t="s">
        <v>173</v>
      </c>
      <c r="L215" s="32"/>
      <c r="M215" s="144" t="s">
        <v>1</v>
      </c>
      <c r="N215" s="145" t="s">
        <v>44</v>
      </c>
      <c r="P215" s="146">
        <f>O215*H215</f>
        <v>0</v>
      </c>
      <c r="Q215" s="146">
        <v>0</v>
      </c>
      <c r="R215" s="146">
        <f>Q215*H215</f>
        <v>0</v>
      </c>
      <c r="S215" s="146">
        <v>0.055</v>
      </c>
      <c r="T215" s="147">
        <f>S215*H215</f>
        <v>0.0165</v>
      </c>
      <c r="AR215" s="148" t="s">
        <v>174</v>
      </c>
      <c r="AT215" s="148" t="s">
        <v>169</v>
      </c>
      <c r="AU215" s="148" t="s">
        <v>87</v>
      </c>
      <c r="AY215" s="17" t="s">
        <v>167</v>
      </c>
      <c r="BE215" s="149">
        <f>IF(N215="základní",J215,0)</f>
        <v>0</v>
      </c>
      <c r="BF215" s="149">
        <f>IF(N215="snížená",J215,0)</f>
        <v>0</v>
      </c>
      <c r="BG215" s="149">
        <f>IF(N215="zákl. přenesená",J215,0)</f>
        <v>0</v>
      </c>
      <c r="BH215" s="149">
        <f>IF(N215="sníž. přenesená",J215,0)</f>
        <v>0</v>
      </c>
      <c r="BI215" s="149">
        <f>IF(N215="nulová",J215,0)</f>
        <v>0</v>
      </c>
      <c r="BJ215" s="17" t="s">
        <v>22</v>
      </c>
      <c r="BK215" s="149">
        <f>ROUND(I215*H215,1)</f>
        <v>0</v>
      </c>
      <c r="BL215" s="17" t="s">
        <v>174</v>
      </c>
      <c r="BM215" s="148" t="s">
        <v>920</v>
      </c>
    </row>
    <row r="216" spans="2:51" s="12" customFormat="1" ht="12">
      <c r="B216" s="150"/>
      <c r="D216" s="151" t="s">
        <v>176</v>
      </c>
      <c r="E216" s="152" t="s">
        <v>1</v>
      </c>
      <c r="F216" s="153" t="s">
        <v>921</v>
      </c>
      <c r="H216" s="154">
        <v>0.3</v>
      </c>
      <c r="I216" s="155"/>
      <c r="L216" s="150"/>
      <c r="M216" s="156"/>
      <c r="T216" s="157"/>
      <c r="AT216" s="152" t="s">
        <v>176</v>
      </c>
      <c r="AU216" s="152" t="s">
        <v>87</v>
      </c>
      <c r="AV216" s="12" t="s">
        <v>87</v>
      </c>
      <c r="AW216" s="12" t="s">
        <v>31</v>
      </c>
      <c r="AX216" s="12" t="s">
        <v>22</v>
      </c>
      <c r="AY216" s="152" t="s">
        <v>167</v>
      </c>
    </row>
    <row r="217" spans="2:65" s="1" customFormat="1" ht="33" customHeight="1">
      <c r="B217" s="136"/>
      <c r="C217" s="137" t="s">
        <v>311</v>
      </c>
      <c r="D217" s="137" t="s">
        <v>169</v>
      </c>
      <c r="E217" s="138" t="s">
        <v>463</v>
      </c>
      <c r="F217" s="139" t="s">
        <v>464</v>
      </c>
      <c r="G217" s="140" t="s">
        <v>185</v>
      </c>
      <c r="H217" s="141">
        <v>414</v>
      </c>
      <c r="I217" s="142"/>
      <c r="J217" s="143">
        <f>ROUND(I217*H217,1)</f>
        <v>0</v>
      </c>
      <c r="K217" s="139" t="s">
        <v>173</v>
      </c>
      <c r="L217" s="32"/>
      <c r="M217" s="144" t="s">
        <v>1</v>
      </c>
      <c r="N217" s="145" t="s">
        <v>44</v>
      </c>
      <c r="P217" s="146">
        <f>O217*H217</f>
        <v>0</v>
      </c>
      <c r="Q217" s="146">
        <v>0</v>
      </c>
      <c r="R217" s="146">
        <f>Q217*H217</f>
        <v>0</v>
      </c>
      <c r="S217" s="146">
        <v>0.046</v>
      </c>
      <c r="T217" s="147">
        <f>S217*H217</f>
        <v>19.044</v>
      </c>
      <c r="AR217" s="148" t="s">
        <v>174</v>
      </c>
      <c r="AT217" s="148" t="s">
        <v>169</v>
      </c>
      <c r="AU217" s="148" t="s">
        <v>87</v>
      </c>
      <c r="AY217" s="17" t="s">
        <v>167</v>
      </c>
      <c r="BE217" s="149">
        <f>IF(N217="základní",J217,0)</f>
        <v>0</v>
      </c>
      <c r="BF217" s="149">
        <f>IF(N217="snížená",J217,0)</f>
        <v>0</v>
      </c>
      <c r="BG217" s="149">
        <f>IF(N217="zákl. přenesená",J217,0)</f>
        <v>0</v>
      </c>
      <c r="BH217" s="149">
        <f>IF(N217="sníž. přenesená",J217,0)</f>
        <v>0</v>
      </c>
      <c r="BI217" s="149">
        <f>IF(N217="nulová",J217,0)</f>
        <v>0</v>
      </c>
      <c r="BJ217" s="17" t="s">
        <v>22</v>
      </c>
      <c r="BK217" s="149">
        <f>ROUND(I217*H217,1)</f>
        <v>0</v>
      </c>
      <c r="BL217" s="17" t="s">
        <v>174</v>
      </c>
      <c r="BM217" s="148" t="s">
        <v>922</v>
      </c>
    </row>
    <row r="218" spans="2:51" s="14" customFormat="1" ht="12">
      <c r="B218" s="165"/>
      <c r="D218" s="151" t="s">
        <v>176</v>
      </c>
      <c r="E218" s="166" t="s">
        <v>1</v>
      </c>
      <c r="F218" s="167" t="s">
        <v>923</v>
      </c>
      <c r="H218" s="166" t="s">
        <v>1</v>
      </c>
      <c r="I218" s="168"/>
      <c r="L218" s="165"/>
      <c r="M218" s="169"/>
      <c r="T218" s="170"/>
      <c r="AT218" s="166" t="s">
        <v>176</v>
      </c>
      <c r="AU218" s="166" t="s">
        <v>87</v>
      </c>
      <c r="AV218" s="14" t="s">
        <v>22</v>
      </c>
      <c r="AW218" s="14" t="s">
        <v>31</v>
      </c>
      <c r="AX218" s="14" t="s">
        <v>79</v>
      </c>
      <c r="AY218" s="166" t="s">
        <v>167</v>
      </c>
    </row>
    <row r="219" spans="2:51" s="12" customFormat="1" ht="12">
      <c r="B219" s="150"/>
      <c r="D219" s="151" t="s">
        <v>176</v>
      </c>
      <c r="E219" s="152" t="s">
        <v>1</v>
      </c>
      <c r="F219" s="153" t="s">
        <v>840</v>
      </c>
      <c r="H219" s="154">
        <v>23.13</v>
      </c>
      <c r="I219" s="155"/>
      <c r="L219" s="150"/>
      <c r="M219" s="156"/>
      <c r="T219" s="157"/>
      <c r="AT219" s="152" t="s">
        <v>176</v>
      </c>
      <c r="AU219" s="152" t="s">
        <v>87</v>
      </c>
      <c r="AV219" s="12" t="s">
        <v>87</v>
      </c>
      <c r="AW219" s="12" t="s">
        <v>31</v>
      </c>
      <c r="AX219" s="12" t="s">
        <v>79</v>
      </c>
      <c r="AY219" s="152" t="s">
        <v>167</v>
      </c>
    </row>
    <row r="220" spans="2:51" s="12" customFormat="1" ht="12">
      <c r="B220" s="150"/>
      <c r="D220" s="151" t="s">
        <v>176</v>
      </c>
      <c r="E220" s="152" t="s">
        <v>1</v>
      </c>
      <c r="F220" s="153" t="s">
        <v>841</v>
      </c>
      <c r="H220" s="154">
        <v>23.01</v>
      </c>
      <c r="I220" s="155"/>
      <c r="L220" s="150"/>
      <c r="M220" s="156"/>
      <c r="T220" s="157"/>
      <c r="AT220" s="152" t="s">
        <v>176</v>
      </c>
      <c r="AU220" s="152" t="s">
        <v>87</v>
      </c>
      <c r="AV220" s="12" t="s">
        <v>87</v>
      </c>
      <c r="AW220" s="12" t="s">
        <v>31</v>
      </c>
      <c r="AX220" s="12" t="s">
        <v>79</v>
      </c>
      <c r="AY220" s="152" t="s">
        <v>167</v>
      </c>
    </row>
    <row r="221" spans="2:51" s="12" customFormat="1" ht="12">
      <c r="B221" s="150"/>
      <c r="D221" s="151" t="s">
        <v>176</v>
      </c>
      <c r="E221" s="152" t="s">
        <v>1</v>
      </c>
      <c r="F221" s="153" t="s">
        <v>842</v>
      </c>
      <c r="H221" s="154">
        <v>11.98</v>
      </c>
      <c r="I221" s="155"/>
      <c r="L221" s="150"/>
      <c r="M221" s="156"/>
      <c r="T221" s="157"/>
      <c r="AT221" s="152" t="s">
        <v>176</v>
      </c>
      <c r="AU221" s="152" t="s">
        <v>87</v>
      </c>
      <c r="AV221" s="12" t="s">
        <v>87</v>
      </c>
      <c r="AW221" s="12" t="s">
        <v>31</v>
      </c>
      <c r="AX221" s="12" t="s">
        <v>79</v>
      </c>
      <c r="AY221" s="152" t="s">
        <v>167</v>
      </c>
    </row>
    <row r="222" spans="2:51" s="12" customFormat="1" ht="12">
      <c r="B222" s="150"/>
      <c r="D222" s="151" t="s">
        <v>176</v>
      </c>
      <c r="E222" s="152" t="s">
        <v>1</v>
      </c>
      <c r="F222" s="153" t="s">
        <v>843</v>
      </c>
      <c r="H222" s="154">
        <v>11.98</v>
      </c>
      <c r="I222" s="155"/>
      <c r="L222" s="150"/>
      <c r="M222" s="156"/>
      <c r="T222" s="157"/>
      <c r="AT222" s="152" t="s">
        <v>176</v>
      </c>
      <c r="AU222" s="152" t="s">
        <v>87</v>
      </c>
      <c r="AV222" s="12" t="s">
        <v>87</v>
      </c>
      <c r="AW222" s="12" t="s">
        <v>31</v>
      </c>
      <c r="AX222" s="12" t="s">
        <v>79</v>
      </c>
      <c r="AY222" s="152" t="s">
        <v>167</v>
      </c>
    </row>
    <row r="223" spans="2:51" s="12" customFormat="1" ht="12">
      <c r="B223" s="150"/>
      <c r="D223" s="151" t="s">
        <v>176</v>
      </c>
      <c r="E223" s="152" t="s">
        <v>1</v>
      </c>
      <c r="F223" s="153" t="s">
        <v>844</v>
      </c>
      <c r="H223" s="154">
        <v>4.43</v>
      </c>
      <c r="I223" s="155"/>
      <c r="L223" s="150"/>
      <c r="M223" s="156"/>
      <c r="T223" s="157"/>
      <c r="AT223" s="152" t="s">
        <v>176</v>
      </c>
      <c r="AU223" s="152" t="s">
        <v>87</v>
      </c>
      <c r="AV223" s="12" t="s">
        <v>87</v>
      </c>
      <c r="AW223" s="12" t="s">
        <v>31</v>
      </c>
      <c r="AX223" s="12" t="s">
        <v>79</v>
      </c>
      <c r="AY223" s="152" t="s">
        <v>167</v>
      </c>
    </row>
    <row r="224" spans="2:51" s="12" customFormat="1" ht="12">
      <c r="B224" s="150"/>
      <c r="D224" s="151" t="s">
        <v>176</v>
      </c>
      <c r="E224" s="152" t="s">
        <v>1</v>
      </c>
      <c r="F224" s="153" t="s">
        <v>845</v>
      </c>
      <c r="H224" s="154">
        <v>11.94</v>
      </c>
      <c r="I224" s="155"/>
      <c r="L224" s="150"/>
      <c r="M224" s="156"/>
      <c r="T224" s="157"/>
      <c r="AT224" s="152" t="s">
        <v>176</v>
      </c>
      <c r="AU224" s="152" t="s">
        <v>87</v>
      </c>
      <c r="AV224" s="12" t="s">
        <v>87</v>
      </c>
      <c r="AW224" s="12" t="s">
        <v>31</v>
      </c>
      <c r="AX224" s="12" t="s">
        <v>79</v>
      </c>
      <c r="AY224" s="152" t="s">
        <v>167</v>
      </c>
    </row>
    <row r="225" spans="2:51" s="12" customFormat="1" ht="12">
      <c r="B225" s="150"/>
      <c r="D225" s="151" t="s">
        <v>176</v>
      </c>
      <c r="E225" s="152" t="s">
        <v>1</v>
      </c>
      <c r="F225" s="153" t="s">
        <v>846</v>
      </c>
      <c r="H225" s="154">
        <v>0.86</v>
      </c>
      <c r="I225" s="155"/>
      <c r="L225" s="150"/>
      <c r="M225" s="156"/>
      <c r="T225" s="157"/>
      <c r="AT225" s="152" t="s">
        <v>176</v>
      </c>
      <c r="AU225" s="152" t="s">
        <v>87</v>
      </c>
      <c r="AV225" s="12" t="s">
        <v>87</v>
      </c>
      <c r="AW225" s="12" t="s">
        <v>31</v>
      </c>
      <c r="AX225" s="12" t="s">
        <v>79</v>
      </c>
      <c r="AY225" s="152" t="s">
        <v>167</v>
      </c>
    </row>
    <row r="226" spans="2:51" s="12" customFormat="1" ht="12">
      <c r="B226" s="150"/>
      <c r="D226" s="151" t="s">
        <v>176</v>
      </c>
      <c r="E226" s="152" t="s">
        <v>1</v>
      </c>
      <c r="F226" s="153" t="s">
        <v>847</v>
      </c>
      <c r="H226" s="154">
        <v>6.09</v>
      </c>
      <c r="I226" s="155"/>
      <c r="L226" s="150"/>
      <c r="M226" s="156"/>
      <c r="T226" s="157"/>
      <c r="AT226" s="152" t="s">
        <v>176</v>
      </c>
      <c r="AU226" s="152" t="s">
        <v>87</v>
      </c>
      <c r="AV226" s="12" t="s">
        <v>87</v>
      </c>
      <c r="AW226" s="12" t="s">
        <v>31</v>
      </c>
      <c r="AX226" s="12" t="s">
        <v>79</v>
      </c>
      <c r="AY226" s="152" t="s">
        <v>167</v>
      </c>
    </row>
    <row r="227" spans="2:51" s="12" customFormat="1" ht="33.75">
      <c r="B227" s="150"/>
      <c r="D227" s="151" t="s">
        <v>176</v>
      </c>
      <c r="E227" s="152" t="s">
        <v>1</v>
      </c>
      <c r="F227" s="153" t="s">
        <v>848</v>
      </c>
      <c r="H227" s="154">
        <v>240.823</v>
      </c>
      <c r="I227" s="155"/>
      <c r="L227" s="150"/>
      <c r="M227" s="156"/>
      <c r="T227" s="157"/>
      <c r="AT227" s="152" t="s">
        <v>176</v>
      </c>
      <c r="AU227" s="152" t="s">
        <v>87</v>
      </c>
      <c r="AV227" s="12" t="s">
        <v>87</v>
      </c>
      <c r="AW227" s="12" t="s">
        <v>31</v>
      </c>
      <c r="AX227" s="12" t="s">
        <v>79</v>
      </c>
      <c r="AY227" s="152" t="s">
        <v>167</v>
      </c>
    </row>
    <row r="228" spans="2:51" s="12" customFormat="1" ht="22.5">
      <c r="B228" s="150"/>
      <c r="D228" s="151" t="s">
        <v>176</v>
      </c>
      <c r="E228" s="152" t="s">
        <v>1</v>
      </c>
      <c r="F228" s="153" t="s">
        <v>849</v>
      </c>
      <c r="H228" s="154">
        <v>21.515</v>
      </c>
      <c r="I228" s="155"/>
      <c r="L228" s="150"/>
      <c r="M228" s="156"/>
      <c r="T228" s="157"/>
      <c r="AT228" s="152" t="s">
        <v>176</v>
      </c>
      <c r="AU228" s="152" t="s">
        <v>87</v>
      </c>
      <c r="AV228" s="12" t="s">
        <v>87</v>
      </c>
      <c r="AW228" s="12" t="s">
        <v>31</v>
      </c>
      <c r="AX228" s="12" t="s">
        <v>79</v>
      </c>
      <c r="AY228" s="152" t="s">
        <v>167</v>
      </c>
    </row>
    <row r="229" spans="2:51" s="12" customFormat="1" ht="12">
      <c r="B229" s="150"/>
      <c r="D229" s="151" t="s">
        <v>176</v>
      </c>
      <c r="E229" s="152" t="s">
        <v>1</v>
      </c>
      <c r="F229" s="153" t="s">
        <v>850</v>
      </c>
      <c r="H229" s="154">
        <v>4.307</v>
      </c>
      <c r="I229" s="155"/>
      <c r="L229" s="150"/>
      <c r="M229" s="156"/>
      <c r="T229" s="157"/>
      <c r="AT229" s="152" t="s">
        <v>176</v>
      </c>
      <c r="AU229" s="152" t="s">
        <v>87</v>
      </c>
      <c r="AV229" s="12" t="s">
        <v>87</v>
      </c>
      <c r="AW229" s="12" t="s">
        <v>31</v>
      </c>
      <c r="AX229" s="12" t="s">
        <v>79</v>
      </c>
      <c r="AY229" s="152" t="s">
        <v>167</v>
      </c>
    </row>
    <row r="230" spans="2:51" s="12" customFormat="1" ht="12">
      <c r="B230" s="150"/>
      <c r="D230" s="151" t="s">
        <v>176</v>
      </c>
      <c r="E230" s="152" t="s">
        <v>1</v>
      </c>
      <c r="F230" s="153" t="s">
        <v>851</v>
      </c>
      <c r="H230" s="154">
        <v>10.058</v>
      </c>
      <c r="I230" s="155"/>
      <c r="L230" s="150"/>
      <c r="M230" s="156"/>
      <c r="T230" s="157"/>
      <c r="AT230" s="152" t="s">
        <v>176</v>
      </c>
      <c r="AU230" s="152" t="s">
        <v>87</v>
      </c>
      <c r="AV230" s="12" t="s">
        <v>87</v>
      </c>
      <c r="AW230" s="12" t="s">
        <v>31</v>
      </c>
      <c r="AX230" s="12" t="s">
        <v>79</v>
      </c>
      <c r="AY230" s="152" t="s">
        <v>167</v>
      </c>
    </row>
    <row r="231" spans="2:51" s="12" customFormat="1" ht="12">
      <c r="B231" s="150"/>
      <c r="D231" s="151" t="s">
        <v>176</v>
      </c>
      <c r="E231" s="152" t="s">
        <v>1</v>
      </c>
      <c r="F231" s="153" t="s">
        <v>852</v>
      </c>
      <c r="H231" s="154">
        <v>30.635</v>
      </c>
      <c r="I231" s="155"/>
      <c r="L231" s="150"/>
      <c r="M231" s="156"/>
      <c r="T231" s="157"/>
      <c r="AT231" s="152" t="s">
        <v>176</v>
      </c>
      <c r="AU231" s="152" t="s">
        <v>87</v>
      </c>
      <c r="AV231" s="12" t="s">
        <v>87</v>
      </c>
      <c r="AW231" s="12" t="s">
        <v>31</v>
      </c>
      <c r="AX231" s="12" t="s">
        <v>79</v>
      </c>
      <c r="AY231" s="152" t="s">
        <v>167</v>
      </c>
    </row>
    <row r="232" spans="2:51" s="12" customFormat="1" ht="12">
      <c r="B232" s="150"/>
      <c r="D232" s="151" t="s">
        <v>176</v>
      </c>
      <c r="E232" s="152" t="s">
        <v>1</v>
      </c>
      <c r="F232" s="153" t="s">
        <v>853</v>
      </c>
      <c r="H232" s="154">
        <v>3.87</v>
      </c>
      <c r="I232" s="155"/>
      <c r="L232" s="150"/>
      <c r="M232" s="156"/>
      <c r="T232" s="157"/>
      <c r="AT232" s="152" t="s">
        <v>176</v>
      </c>
      <c r="AU232" s="152" t="s">
        <v>87</v>
      </c>
      <c r="AV232" s="12" t="s">
        <v>87</v>
      </c>
      <c r="AW232" s="12" t="s">
        <v>31</v>
      </c>
      <c r="AX232" s="12" t="s">
        <v>79</v>
      </c>
      <c r="AY232" s="152" t="s">
        <v>167</v>
      </c>
    </row>
    <row r="233" spans="2:51" s="12" customFormat="1" ht="12">
      <c r="B233" s="150"/>
      <c r="D233" s="151" t="s">
        <v>176</v>
      </c>
      <c r="E233" s="152" t="s">
        <v>1</v>
      </c>
      <c r="F233" s="153" t="s">
        <v>854</v>
      </c>
      <c r="H233" s="154">
        <v>9.372</v>
      </c>
      <c r="I233" s="155"/>
      <c r="L233" s="150"/>
      <c r="M233" s="156"/>
      <c r="T233" s="157"/>
      <c r="AT233" s="152" t="s">
        <v>176</v>
      </c>
      <c r="AU233" s="152" t="s">
        <v>87</v>
      </c>
      <c r="AV233" s="12" t="s">
        <v>87</v>
      </c>
      <c r="AW233" s="12" t="s">
        <v>31</v>
      </c>
      <c r="AX233" s="12" t="s">
        <v>79</v>
      </c>
      <c r="AY233" s="152" t="s">
        <v>167</v>
      </c>
    </row>
    <row r="234" spans="2:51" s="13" customFormat="1" ht="12">
      <c r="B234" s="158"/>
      <c r="D234" s="151" t="s">
        <v>176</v>
      </c>
      <c r="E234" s="159" t="s">
        <v>1</v>
      </c>
      <c r="F234" s="160" t="s">
        <v>189</v>
      </c>
      <c r="H234" s="161">
        <v>414</v>
      </c>
      <c r="I234" s="162"/>
      <c r="L234" s="158"/>
      <c r="M234" s="163"/>
      <c r="T234" s="164"/>
      <c r="AT234" s="159" t="s">
        <v>176</v>
      </c>
      <c r="AU234" s="159" t="s">
        <v>87</v>
      </c>
      <c r="AV234" s="13" t="s">
        <v>174</v>
      </c>
      <c r="AW234" s="13" t="s">
        <v>31</v>
      </c>
      <c r="AX234" s="13" t="s">
        <v>22</v>
      </c>
      <c r="AY234" s="159" t="s">
        <v>167</v>
      </c>
    </row>
    <row r="235" spans="2:65" s="1" customFormat="1" ht="33" customHeight="1">
      <c r="B235" s="136"/>
      <c r="C235" s="137" t="s">
        <v>315</v>
      </c>
      <c r="D235" s="137" t="s">
        <v>169</v>
      </c>
      <c r="E235" s="138" t="s">
        <v>483</v>
      </c>
      <c r="F235" s="139" t="s">
        <v>484</v>
      </c>
      <c r="G235" s="140" t="s">
        <v>185</v>
      </c>
      <c r="H235" s="141">
        <v>943.4</v>
      </c>
      <c r="I235" s="142"/>
      <c r="J235" s="143">
        <f>ROUND(I235*H235,1)</f>
        <v>0</v>
      </c>
      <c r="K235" s="139" t="s">
        <v>173</v>
      </c>
      <c r="L235" s="32"/>
      <c r="M235" s="144" t="s">
        <v>1</v>
      </c>
      <c r="N235" s="145" t="s">
        <v>44</v>
      </c>
      <c r="P235" s="146">
        <f>O235*H235</f>
        <v>0</v>
      </c>
      <c r="Q235" s="146">
        <v>0</v>
      </c>
      <c r="R235" s="146">
        <f>Q235*H235</f>
        <v>0</v>
      </c>
      <c r="S235" s="146">
        <v>0.01</v>
      </c>
      <c r="T235" s="147">
        <f>S235*H235</f>
        <v>9.434</v>
      </c>
      <c r="AR235" s="148" t="s">
        <v>174</v>
      </c>
      <c r="AT235" s="148" t="s">
        <v>169</v>
      </c>
      <c r="AU235" s="148" t="s">
        <v>87</v>
      </c>
      <c r="AY235" s="17" t="s">
        <v>167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17" t="s">
        <v>22</v>
      </c>
      <c r="BK235" s="149">
        <f>ROUND(I235*H235,1)</f>
        <v>0</v>
      </c>
      <c r="BL235" s="17" t="s">
        <v>174</v>
      </c>
      <c r="BM235" s="148" t="s">
        <v>924</v>
      </c>
    </row>
    <row r="236" spans="2:51" s="12" customFormat="1" ht="33.75">
      <c r="B236" s="150"/>
      <c r="D236" s="151" t="s">
        <v>176</v>
      </c>
      <c r="E236" s="152" t="s">
        <v>1</v>
      </c>
      <c r="F236" s="153" t="s">
        <v>925</v>
      </c>
      <c r="H236" s="154">
        <v>74.179</v>
      </c>
      <c r="I236" s="155"/>
      <c r="L236" s="150"/>
      <c r="M236" s="156"/>
      <c r="T236" s="157"/>
      <c r="AT236" s="152" t="s">
        <v>176</v>
      </c>
      <c r="AU236" s="152" t="s">
        <v>87</v>
      </c>
      <c r="AV236" s="12" t="s">
        <v>87</v>
      </c>
      <c r="AW236" s="12" t="s">
        <v>31</v>
      </c>
      <c r="AX236" s="12" t="s">
        <v>79</v>
      </c>
      <c r="AY236" s="152" t="s">
        <v>167</v>
      </c>
    </row>
    <row r="237" spans="2:51" s="12" customFormat="1" ht="33.75">
      <c r="B237" s="150"/>
      <c r="D237" s="151" t="s">
        <v>176</v>
      </c>
      <c r="E237" s="152" t="s">
        <v>1</v>
      </c>
      <c r="F237" s="153" t="s">
        <v>926</v>
      </c>
      <c r="H237" s="154">
        <v>74.222</v>
      </c>
      <c r="I237" s="155"/>
      <c r="L237" s="150"/>
      <c r="M237" s="156"/>
      <c r="T237" s="157"/>
      <c r="AT237" s="152" t="s">
        <v>176</v>
      </c>
      <c r="AU237" s="152" t="s">
        <v>87</v>
      </c>
      <c r="AV237" s="12" t="s">
        <v>87</v>
      </c>
      <c r="AW237" s="12" t="s">
        <v>31</v>
      </c>
      <c r="AX237" s="12" t="s">
        <v>79</v>
      </c>
      <c r="AY237" s="152" t="s">
        <v>167</v>
      </c>
    </row>
    <row r="238" spans="2:51" s="12" customFormat="1" ht="33.75">
      <c r="B238" s="150"/>
      <c r="D238" s="151" t="s">
        <v>176</v>
      </c>
      <c r="E238" s="152" t="s">
        <v>1</v>
      </c>
      <c r="F238" s="153" t="s">
        <v>869</v>
      </c>
      <c r="H238" s="154">
        <v>73.333</v>
      </c>
      <c r="I238" s="155"/>
      <c r="L238" s="150"/>
      <c r="M238" s="156"/>
      <c r="T238" s="157"/>
      <c r="AT238" s="152" t="s">
        <v>176</v>
      </c>
      <c r="AU238" s="152" t="s">
        <v>87</v>
      </c>
      <c r="AV238" s="12" t="s">
        <v>87</v>
      </c>
      <c r="AW238" s="12" t="s">
        <v>31</v>
      </c>
      <c r="AX238" s="12" t="s">
        <v>79</v>
      </c>
      <c r="AY238" s="152" t="s">
        <v>167</v>
      </c>
    </row>
    <row r="239" spans="2:51" s="12" customFormat="1" ht="33.75">
      <c r="B239" s="150"/>
      <c r="D239" s="151" t="s">
        <v>176</v>
      </c>
      <c r="E239" s="152" t="s">
        <v>1</v>
      </c>
      <c r="F239" s="153" t="s">
        <v>870</v>
      </c>
      <c r="H239" s="154">
        <v>73.333</v>
      </c>
      <c r="I239" s="155"/>
      <c r="L239" s="150"/>
      <c r="M239" s="156"/>
      <c r="T239" s="157"/>
      <c r="AT239" s="152" t="s">
        <v>176</v>
      </c>
      <c r="AU239" s="152" t="s">
        <v>87</v>
      </c>
      <c r="AV239" s="12" t="s">
        <v>87</v>
      </c>
      <c r="AW239" s="12" t="s">
        <v>31</v>
      </c>
      <c r="AX239" s="12" t="s">
        <v>79</v>
      </c>
      <c r="AY239" s="152" t="s">
        <v>167</v>
      </c>
    </row>
    <row r="240" spans="2:51" s="12" customFormat="1" ht="33.75">
      <c r="B240" s="150"/>
      <c r="D240" s="151" t="s">
        <v>176</v>
      </c>
      <c r="E240" s="152" t="s">
        <v>1</v>
      </c>
      <c r="F240" s="153" t="s">
        <v>871</v>
      </c>
      <c r="H240" s="154">
        <v>115.88</v>
      </c>
      <c r="I240" s="155"/>
      <c r="L240" s="150"/>
      <c r="M240" s="156"/>
      <c r="T240" s="157"/>
      <c r="AT240" s="152" t="s">
        <v>176</v>
      </c>
      <c r="AU240" s="152" t="s">
        <v>87</v>
      </c>
      <c r="AV240" s="12" t="s">
        <v>87</v>
      </c>
      <c r="AW240" s="12" t="s">
        <v>31</v>
      </c>
      <c r="AX240" s="12" t="s">
        <v>79</v>
      </c>
      <c r="AY240" s="152" t="s">
        <v>167</v>
      </c>
    </row>
    <row r="241" spans="2:51" s="12" customFormat="1" ht="33.75">
      <c r="B241" s="150"/>
      <c r="D241" s="151" t="s">
        <v>176</v>
      </c>
      <c r="E241" s="152" t="s">
        <v>1</v>
      </c>
      <c r="F241" s="153" t="s">
        <v>872</v>
      </c>
      <c r="H241" s="154">
        <v>72.771</v>
      </c>
      <c r="I241" s="155"/>
      <c r="L241" s="150"/>
      <c r="M241" s="156"/>
      <c r="T241" s="157"/>
      <c r="AT241" s="152" t="s">
        <v>176</v>
      </c>
      <c r="AU241" s="152" t="s">
        <v>87</v>
      </c>
      <c r="AV241" s="12" t="s">
        <v>87</v>
      </c>
      <c r="AW241" s="12" t="s">
        <v>31</v>
      </c>
      <c r="AX241" s="12" t="s">
        <v>79</v>
      </c>
      <c r="AY241" s="152" t="s">
        <v>167</v>
      </c>
    </row>
    <row r="242" spans="2:51" s="12" customFormat="1" ht="22.5">
      <c r="B242" s="150"/>
      <c r="D242" s="151" t="s">
        <v>176</v>
      </c>
      <c r="E242" s="152" t="s">
        <v>1</v>
      </c>
      <c r="F242" s="153" t="s">
        <v>873</v>
      </c>
      <c r="H242" s="154">
        <v>48.707</v>
      </c>
      <c r="I242" s="155"/>
      <c r="L242" s="150"/>
      <c r="M242" s="156"/>
      <c r="T242" s="157"/>
      <c r="AT242" s="152" t="s">
        <v>176</v>
      </c>
      <c r="AU242" s="152" t="s">
        <v>87</v>
      </c>
      <c r="AV242" s="12" t="s">
        <v>87</v>
      </c>
      <c r="AW242" s="12" t="s">
        <v>31</v>
      </c>
      <c r="AX242" s="12" t="s">
        <v>79</v>
      </c>
      <c r="AY242" s="152" t="s">
        <v>167</v>
      </c>
    </row>
    <row r="243" spans="2:51" s="12" customFormat="1" ht="22.5">
      <c r="B243" s="150"/>
      <c r="D243" s="151" t="s">
        <v>176</v>
      </c>
      <c r="E243" s="152" t="s">
        <v>1</v>
      </c>
      <c r="F243" s="153" t="s">
        <v>874</v>
      </c>
      <c r="H243" s="154">
        <v>33.26</v>
      </c>
      <c r="I243" s="155"/>
      <c r="L243" s="150"/>
      <c r="M243" s="156"/>
      <c r="T243" s="157"/>
      <c r="AT243" s="152" t="s">
        <v>176</v>
      </c>
      <c r="AU243" s="152" t="s">
        <v>87</v>
      </c>
      <c r="AV243" s="12" t="s">
        <v>87</v>
      </c>
      <c r="AW243" s="12" t="s">
        <v>31</v>
      </c>
      <c r="AX243" s="12" t="s">
        <v>79</v>
      </c>
      <c r="AY243" s="152" t="s">
        <v>167</v>
      </c>
    </row>
    <row r="244" spans="2:51" s="12" customFormat="1" ht="33.75">
      <c r="B244" s="150"/>
      <c r="D244" s="151" t="s">
        <v>176</v>
      </c>
      <c r="E244" s="152" t="s">
        <v>1</v>
      </c>
      <c r="F244" s="153" t="s">
        <v>875</v>
      </c>
      <c r="H244" s="154">
        <v>80.944</v>
      </c>
      <c r="I244" s="155"/>
      <c r="L244" s="150"/>
      <c r="M244" s="156"/>
      <c r="T244" s="157"/>
      <c r="AT244" s="152" t="s">
        <v>176</v>
      </c>
      <c r="AU244" s="152" t="s">
        <v>87</v>
      </c>
      <c r="AV244" s="12" t="s">
        <v>87</v>
      </c>
      <c r="AW244" s="12" t="s">
        <v>31</v>
      </c>
      <c r="AX244" s="12" t="s">
        <v>79</v>
      </c>
      <c r="AY244" s="152" t="s">
        <v>167</v>
      </c>
    </row>
    <row r="245" spans="2:51" s="12" customFormat="1" ht="33.75">
      <c r="B245" s="150"/>
      <c r="D245" s="151" t="s">
        <v>176</v>
      </c>
      <c r="E245" s="152" t="s">
        <v>1</v>
      </c>
      <c r="F245" s="153" t="s">
        <v>848</v>
      </c>
      <c r="H245" s="154">
        <v>240.823</v>
      </c>
      <c r="I245" s="155"/>
      <c r="L245" s="150"/>
      <c r="M245" s="156"/>
      <c r="T245" s="157"/>
      <c r="AT245" s="152" t="s">
        <v>176</v>
      </c>
      <c r="AU245" s="152" t="s">
        <v>87</v>
      </c>
      <c r="AV245" s="12" t="s">
        <v>87</v>
      </c>
      <c r="AW245" s="12" t="s">
        <v>31</v>
      </c>
      <c r="AX245" s="12" t="s">
        <v>79</v>
      </c>
      <c r="AY245" s="152" t="s">
        <v>167</v>
      </c>
    </row>
    <row r="246" spans="2:51" s="12" customFormat="1" ht="22.5">
      <c r="B246" s="150"/>
      <c r="D246" s="151" t="s">
        <v>176</v>
      </c>
      <c r="E246" s="152" t="s">
        <v>1</v>
      </c>
      <c r="F246" s="153" t="s">
        <v>876</v>
      </c>
      <c r="H246" s="154">
        <v>77.9</v>
      </c>
      <c r="I246" s="155"/>
      <c r="L246" s="150"/>
      <c r="M246" s="156"/>
      <c r="T246" s="157"/>
      <c r="AT246" s="152" t="s">
        <v>176</v>
      </c>
      <c r="AU246" s="152" t="s">
        <v>87</v>
      </c>
      <c r="AV246" s="12" t="s">
        <v>87</v>
      </c>
      <c r="AW246" s="12" t="s">
        <v>31</v>
      </c>
      <c r="AX246" s="12" t="s">
        <v>79</v>
      </c>
      <c r="AY246" s="152" t="s">
        <v>167</v>
      </c>
    </row>
    <row r="247" spans="2:51" s="12" customFormat="1" ht="22.5">
      <c r="B247" s="150"/>
      <c r="D247" s="151" t="s">
        <v>176</v>
      </c>
      <c r="E247" s="152" t="s">
        <v>1</v>
      </c>
      <c r="F247" s="153" t="s">
        <v>877</v>
      </c>
      <c r="H247" s="154">
        <v>46.875</v>
      </c>
      <c r="I247" s="155"/>
      <c r="L247" s="150"/>
      <c r="M247" s="156"/>
      <c r="T247" s="157"/>
      <c r="AT247" s="152" t="s">
        <v>176</v>
      </c>
      <c r="AU247" s="152" t="s">
        <v>87</v>
      </c>
      <c r="AV247" s="12" t="s">
        <v>87</v>
      </c>
      <c r="AW247" s="12" t="s">
        <v>31</v>
      </c>
      <c r="AX247" s="12" t="s">
        <v>79</v>
      </c>
      <c r="AY247" s="152" t="s">
        <v>167</v>
      </c>
    </row>
    <row r="248" spans="2:51" s="12" customFormat="1" ht="22.5">
      <c r="B248" s="150"/>
      <c r="D248" s="151" t="s">
        <v>176</v>
      </c>
      <c r="E248" s="152" t="s">
        <v>1</v>
      </c>
      <c r="F248" s="153" t="s">
        <v>878</v>
      </c>
      <c r="H248" s="154">
        <v>68.395</v>
      </c>
      <c r="I248" s="155"/>
      <c r="L248" s="150"/>
      <c r="M248" s="156"/>
      <c r="T248" s="157"/>
      <c r="AT248" s="152" t="s">
        <v>176</v>
      </c>
      <c r="AU248" s="152" t="s">
        <v>87</v>
      </c>
      <c r="AV248" s="12" t="s">
        <v>87</v>
      </c>
      <c r="AW248" s="12" t="s">
        <v>31</v>
      </c>
      <c r="AX248" s="12" t="s">
        <v>79</v>
      </c>
      <c r="AY248" s="152" t="s">
        <v>167</v>
      </c>
    </row>
    <row r="249" spans="2:51" s="12" customFormat="1" ht="33.75">
      <c r="B249" s="150"/>
      <c r="D249" s="151" t="s">
        <v>176</v>
      </c>
      <c r="E249" s="152" t="s">
        <v>1</v>
      </c>
      <c r="F249" s="153" t="s">
        <v>879</v>
      </c>
      <c r="H249" s="154">
        <v>84.671</v>
      </c>
      <c r="I249" s="155"/>
      <c r="L249" s="150"/>
      <c r="M249" s="156"/>
      <c r="T249" s="157"/>
      <c r="AT249" s="152" t="s">
        <v>176</v>
      </c>
      <c r="AU249" s="152" t="s">
        <v>87</v>
      </c>
      <c r="AV249" s="12" t="s">
        <v>87</v>
      </c>
      <c r="AW249" s="12" t="s">
        <v>31</v>
      </c>
      <c r="AX249" s="12" t="s">
        <v>79</v>
      </c>
      <c r="AY249" s="152" t="s">
        <v>167</v>
      </c>
    </row>
    <row r="250" spans="2:51" s="12" customFormat="1" ht="22.5">
      <c r="B250" s="150"/>
      <c r="D250" s="151" t="s">
        <v>176</v>
      </c>
      <c r="E250" s="152" t="s">
        <v>1</v>
      </c>
      <c r="F250" s="153" t="s">
        <v>880</v>
      </c>
      <c r="H250" s="154">
        <v>55.676</v>
      </c>
      <c r="I250" s="155"/>
      <c r="L250" s="150"/>
      <c r="M250" s="156"/>
      <c r="T250" s="157"/>
      <c r="AT250" s="152" t="s">
        <v>176</v>
      </c>
      <c r="AU250" s="152" t="s">
        <v>87</v>
      </c>
      <c r="AV250" s="12" t="s">
        <v>87</v>
      </c>
      <c r="AW250" s="12" t="s">
        <v>31</v>
      </c>
      <c r="AX250" s="12" t="s">
        <v>79</v>
      </c>
      <c r="AY250" s="152" t="s">
        <v>167</v>
      </c>
    </row>
    <row r="251" spans="2:51" s="12" customFormat="1" ht="12">
      <c r="B251" s="150"/>
      <c r="D251" s="151" t="s">
        <v>176</v>
      </c>
      <c r="E251" s="152" t="s">
        <v>1</v>
      </c>
      <c r="F251" s="153" t="s">
        <v>927</v>
      </c>
      <c r="H251" s="154">
        <v>28.768</v>
      </c>
      <c r="I251" s="155"/>
      <c r="L251" s="150"/>
      <c r="M251" s="156"/>
      <c r="T251" s="157"/>
      <c r="AT251" s="152" t="s">
        <v>176</v>
      </c>
      <c r="AU251" s="152" t="s">
        <v>87</v>
      </c>
      <c r="AV251" s="12" t="s">
        <v>87</v>
      </c>
      <c r="AW251" s="12" t="s">
        <v>31</v>
      </c>
      <c r="AX251" s="12" t="s">
        <v>79</v>
      </c>
      <c r="AY251" s="152" t="s">
        <v>167</v>
      </c>
    </row>
    <row r="252" spans="2:51" s="12" customFormat="1" ht="12">
      <c r="B252" s="150"/>
      <c r="D252" s="151" t="s">
        <v>176</v>
      </c>
      <c r="E252" s="152" t="s">
        <v>1</v>
      </c>
      <c r="F252" s="153" t="s">
        <v>882</v>
      </c>
      <c r="H252" s="154">
        <v>45.427</v>
      </c>
      <c r="I252" s="155"/>
      <c r="L252" s="150"/>
      <c r="M252" s="156"/>
      <c r="T252" s="157"/>
      <c r="AT252" s="152" t="s">
        <v>176</v>
      </c>
      <c r="AU252" s="152" t="s">
        <v>87</v>
      </c>
      <c r="AV252" s="12" t="s">
        <v>87</v>
      </c>
      <c r="AW252" s="12" t="s">
        <v>31</v>
      </c>
      <c r="AX252" s="12" t="s">
        <v>79</v>
      </c>
      <c r="AY252" s="152" t="s">
        <v>167</v>
      </c>
    </row>
    <row r="253" spans="2:51" s="12" customFormat="1" ht="33.75">
      <c r="B253" s="150"/>
      <c r="D253" s="151" t="s">
        <v>176</v>
      </c>
      <c r="E253" s="152" t="s">
        <v>1</v>
      </c>
      <c r="F253" s="153" t="s">
        <v>928</v>
      </c>
      <c r="H253" s="154">
        <v>62.236</v>
      </c>
      <c r="I253" s="155"/>
      <c r="L253" s="150"/>
      <c r="M253" s="156"/>
      <c r="T253" s="157"/>
      <c r="AT253" s="152" t="s">
        <v>176</v>
      </c>
      <c r="AU253" s="152" t="s">
        <v>87</v>
      </c>
      <c r="AV253" s="12" t="s">
        <v>87</v>
      </c>
      <c r="AW253" s="12" t="s">
        <v>31</v>
      </c>
      <c r="AX253" s="12" t="s">
        <v>79</v>
      </c>
      <c r="AY253" s="152" t="s">
        <v>167</v>
      </c>
    </row>
    <row r="254" spans="2:51" s="15" customFormat="1" ht="12">
      <c r="B254" s="171"/>
      <c r="D254" s="151" t="s">
        <v>176</v>
      </c>
      <c r="E254" s="172" t="s">
        <v>1</v>
      </c>
      <c r="F254" s="173" t="s">
        <v>233</v>
      </c>
      <c r="H254" s="174">
        <v>1357.4</v>
      </c>
      <c r="I254" s="175"/>
      <c r="L254" s="171"/>
      <c r="M254" s="176"/>
      <c r="T254" s="177"/>
      <c r="AT254" s="172" t="s">
        <v>176</v>
      </c>
      <c r="AU254" s="172" t="s">
        <v>87</v>
      </c>
      <c r="AV254" s="15" t="s">
        <v>181</v>
      </c>
      <c r="AW254" s="15" t="s">
        <v>31</v>
      </c>
      <c r="AX254" s="15" t="s">
        <v>79</v>
      </c>
      <c r="AY254" s="172" t="s">
        <v>167</v>
      </c>
    </row>
    <row r="255" spans="2:51" s="12" customFormat="1" ht="12">
      <c r="B255" s="150"/>
      <c r="D255" s="151" t="s">
        <v>176</v>
      </c>
      <c r="E255" s="152" t="s">
        <v>1</v>
      </c>
      <c r="F255" s="153" t="s">
        <v>884</v>
      </c>
      <c r="H255" s="154">
        <v>-414</v>
      </c>
      <c r="I255" s="155"/>
      <c r="L255" s="150"/>
      <c r="M255" s="156"/>
      <c r="T255" s="157"/>
      <c r="AT255" s="152" t="s">
        <v>176</v>
      </c>
      <c r="AU255" s="152" t="s">
        <v>87</v>
      </c>
      <c r="AV255" s="12" t="s">
        <v>87</v>
      </c>
      <c r="AW255" s="12" t="s">
        <v>31</v>
      </c>
      <c r="AX255" s="12" t="s">
        <v>79</v>
      </c>
      <c r="AY255" s="152" t="s">
        <v>167</v>
      </c>
    </row>
    <row r="256" spans="2:51" s="13" customFormat="1" ht="12">
      <c r="B256" s="158"/>
      <c r="D256" s="151" t="s">
        <v>176</v>
      </c>
      <c r="E256" s="159" t="s">
        <v>1</v>
      </c>
      <c r="F256" s="160" t="s">
        <v>189</v>
      </c>
      <c r="H256" s="161">
        <v>943.4</v>
      </c>
      <c r="I256" s="162"/>
      <c r="L256" s="158"/>
      <c r="M256" s="163"/>
      <c r="T256" s="164"/>
      <c r="AT256" s="159" t="s">
        <v>176</v>
      </c>
      <c r="AU256" s="159" t="s">
        <v>87</v>
      </c>
      <c r="AV256" s="13" t="s">
        <v>174</v>
      </c>
      <c r="AW256" s="13" t="s">
        <v>31</v>
      </c>
      <c r="AX256" s="13" t="s">
        <v>22</v>
      </c>
      <c r="AY256" s="159" t="s">
        <v>167</v>
      </c>
    </row>
    <row r="257" spans="2:65" s="1" customFormat="1" ht="21.75" customHeight="1">
      <c r="B257" s="136"/>
      <c r="C257" s="137" t="s">
        <v>320</v>
      </c>
      <c r="D257" s="137" t="s">
        <v>169</v>
      </c>
      <c r="E257" s="138" t="s">
        <v>929</v>
      </c>
      <c r="F257" s="139" t="s">
        <v>930</v>
      </c>
      <c r="G257" s="140" t="s">
        <v>185</v>
      </c>
      <c r="H257" s="141">
        <v>1.6</v>
      </c>
      <c r="I257" s="142"/>
      <c r="J257" s="143">
        <f>ROUND(I257*H257,1)</f>
        <v>0</v>
      </c>
      <c r="K257" s="139" t="s">
        <v>173</v>
      </c>
      <c r="L257" s="32"/>
      <c r="M257" s="144" t="s">
        <v>1</v>
      </c>
      <c r="N257" s="145" t="s">
        <v>44</v>
      </c>
      <c r="P257" s="146">
        <f>O257*H257</f>
        <v>0</v>
      </c>
      <c r="Q257" s="146">
        <v>0</v>
      </c>
      <c r="R257" s="146">
        <f>Q257*H257</f>
        <v>0</v>
      </c>
      <c r="S257" s="146">
        <v>0.088</v>
      </c>
      <c r="T257" s="147">
        <f>S257*H257</f>
        <v>0.1408</v>
      </c>
      <c r="AR257" s="148" t="s">
        <v>174</v>
      </c>
      <c r="AT257" s="148" t="s">
        <v>169</v>
      </c>
      <c r="AU257" s="148" t="s">
        <v>87</v>
      </c>
      <c r="AY257" s="17" t="s">
        <v>167</v>
      </c>
      <c r="BE257" s="149">
        <f>IF(N257="základní",J257,0)</f>
        <v>0</v>
      </c>
      <c r="BF257" s="149">
        <f>IF(N257="snížená",J257,0)</f>
        <v>0</v>
      </c>
      <c r="BG257" s="149">
        <f>IF(N257="zákl. přenesená",J257,0)</f>
        <v>0</v>
      </c>
      <c r="BH257" s="149">
        <f>IF(N257="sníž. přenesená",J257,0)</f>
        <v>0</v>
      </c>
      <c r="BI257" s="149">
        <f>IF(N257="nulová",J257,0)</f>
        <v>0</v>
      </c>
      <c r="BJ257" s="17" t="s">
        <v>22</v>
      </c>
      <c r="BK257" s="149">
        <f>ROUND(I257*H257,1)</f>
        <v>0</v>
      </c>
      <c r="BL257" s="17" t="s">
        <v>174</v>
      </c>
      <c r="BM257" s="148" t="s">
        <v>931</v>
      </c>
    </row>
    <row r="258" spans="2:51" s="12" customFormat="1" ht="12">
      <c r="B258" s="150"/>
      <c r="D258" s="151" t="s">
        <v>176</v>
      </c>
      <c r="E258" s="152" t="s">
        <v>1</v>
      </c>
      <c r="F258" s="153" t="s">
        <v>932</v>
      </c>
      <c r="H258" s="154">
        <v>1.6</v>
      </c>
      <c r="I258" s="155"/>
      <c r="L258" s="150"/>
      <c r="M258" s="156"/>
      <c r="T258" s="157"/>
      <c r="AT258" s="152" t="s">
        <v>176</v>
      </c>
      <c r="AU258" s="152" t="s">
        <v>87</v>
      </c>
      <c r="AV258" s="12" t="s">
        <v>87</v>
      </c>
      <c r="AW258" s="12" t="s">
        <v>31</v>
      </c>
      <c r="AX258" s="12" t="s">
        <v>22</v>
      </c>
      <c r="AY258" s="152" t="s">
        <v>167</v>
      </c>
    </row>
    <row r="259" spans="2:65" s="1" customFormat="1" ht="24">
      <c r="B259" s="136"/>
      <c r="C259" s="137" t="s">
        <v>7</v>
      </c>
      <c r="D259" s="137" t="s">
        <v>169</v>
      </c>
      <c r="E259" s="138" t="s">
        <v>933</v>
      </c>
      <c r="F259" s="139" t="s">
        <v>934</v>
      </c>
      <c r="G259" s="140" t="s">
        <v>185</v>
      </c>
      <c r="H259" s="141">
        <v>1.7</v>
      </c>
      <c r="I259" s="142"/>
      <c r="J259" s="143">
        <f>ROUND(I259*H259,1)</f>
        <v>0</v>
      </c>
      <c r="K259" s="139" t="s">
        <v>173</v>
      </c>
      <c r="L259" s="32"/>
      <c r="M259" s="144" t="s">
        <v>1</v>
      </c>
      <c r="N259" s="145" t="s">
        <v>44</v>
      </c>
      <c r="P259" s="146">
        <f>O259*H259</f>
        <v>0</v>
      </c>
      <c r="Q259" s="146">
        <v>0</v>
      </c>
      <c r="R259" s="146">
        <f>Q259*H259</f>
        <v>0</v>
      </c>
      <c r="S259" s="146">
        <v>0.031</v>
      </c>
      <c r="T259" s="147">
        <f>S259*H259</f>
        <v>0.0527</v>
      </c>
      <c r="AR259" s="148" t="s">
        <v>174</v>
      </c>
      <c r="AT259" s="148" t="s">
        <v>169</v>
      </c>
      <c r="AU259" s="148" t="s">
        <v>87</v>
      </c>
      <c r="AY259" s="17" t="s">
        <v>167</v>
      </c>
      <c r="BE259" s="149">
        <f>IF(N259="základní",J259,0)</f>
        <v>0</v>
      </c>
      <c r="BF259" s="149">
        <f>IF(N259="snížená",J259,0)</f>
        <v>0</v>
      </c>
      <c r="BG259" s="149">
        <f>IF(N259="zákl. přenesená",J259,0)</f>
        <v>0</v>
      </c>
      <c r="BH259" s="149">
        <f>IF(N259="sníž. přenesená",J259,0)</f>
        <v>0</v>
      </c>
      <c r="BI259" s="149">
        <f>IF(N259="nulová",J259,0)</f>
        <v>0</v>
      </c>
      <c r="BJ259" s="17" t="s">
        <v>22</v>
      </c>
      <c r="BK259" s="149">
        <f>ROUND(I259*H259,1)</f>
        <v>0</v>
      </c>
      <c r="BL259" s="17" t="s">
        <v>174</v>
      </c>
      <c r="BM259" s="148" t="s">
        <v>935</v>
      </c>
    </row>
    <row r="260" spans="2:51" s="12" customFormat="1" ht="12">
      <c r="B260" s="150"/>
      <c r="D260" s="151" t="s">
        <v>176</v>
      </c>
      <c r="E260" s="152" t="s">
        <v>1</v>
      </c>
      <c r="F260" s="153" t="s">
        <v>936</v>
      </c>
      <c r="H260" s="154">
        <v>1.7</v>
      </c>
      <c r="I260" s="155"/>
      <c r="L260" s="150"/>
      <c r="M260" s="156"/>
      <c r="T260" s="157"/>
      <c r="AT260" s="152" t="s">
        <v>176</v>
      </c>
      <c r="AU260" s="152" t="s">
        <v>87</v>
      </c>
      <c r="AV260" s="12" t="s">
        <v>87</v>
      </c>
      <c r="AW260" s="12" t="s">
        <v>31</v>
      </c>
      <c r="AX260" s="12" t="s">
        <v>22</v>
      </c>
      <c r="AY260" s="152" t="s">
        <v>167</v>
      </c>
    </row>
    <row r="261" spans="2:65" s="1" customFormat="1" ht="16.5" customHeight="1">
      <c r="B261" s="136"/>
      <c r="C261" s="137" t="s">
        <v>331</v>
      </c>
      <c r="D261" s="137" t="s">
        <v>169</v>
      </c>
      <c r="E261" s="138" t="s">
        <v>937</v>
      </c>
      <c r="F261" s="139" t="s">
        <v>938</v>
      </c>
      <c r="G261" s="140" t="s">
        <v>185</v>
      </c>
      <c r="H261" s="141">
        <v>5</v>
      </c>
      <c r="I261" s="142"/>
      <c r="J261" s="143">
        <f>ROUND(I261*H261,1)</f>
        <v>0</v>
      </c>
      <c r="K261" s="139" t="s">
        <v>173</v>
      </c>
      <c r="L261" s="32"/>
      <c r="M261" s="144" t="s">
        <v>1</v>
      </c>
      <c r="N261" s="145" t="s">
        <v>44</v>
      </c>
      <c r="P261" s="146">
        <f>O261*H261</f>
        <v>0</v>
      </c>
      <c r="Q261" s="146">
        <v>0</v>
      </c>
      <c r="R261" s="146">
        <f>Q261*H261</f>
        <v>0</v>
      </c>
      <c r="S261" s="146">
        <v>0.06</v>
      </c>
      <c r="T261" s="147">
        <f>S261*H261</f>
        <v>0.3</v>
      </c>
      <c r="AR261" s="148" t="s">
        <v>174</v>
      </c>
      <c r="AT261" s="148" t="s">
        <v>169</v>
      </c>
      <c r="AU261" s="148" t="s">
        <v>87</v>
      </c>
      <c r="AY261" s="17" t="s">
        <v>167</v>
      </c>
      <c r="BE261" s="149">
        <f>IF(N261="základní",J261,0)</f>
        <v>0</v>
      </c>
      <c r="BF261" s="149">
        <f>IF(N261="snížená",J261,0)</f>
        <v>0</v>
      </c>
      <c r="BG261" s="149">
        <f>IF(N261="zákl. přenesená",J261,0)</f>
        <v>0</v>
      </c>
      <c r="BH261" s="149">
        <f>IF(N261="sníž. přenesená",J261,0)</f>
        <v>0</v>
      </c>
      <c r="BI261" s="149">
        <f>IF(N261="nulová",J261,0)</f>
        <v>0</v>
      </c>
      <c r="BJ261" s="17" t="s">
        <v>22</v>
      </c>
      <c r="BK261" s="149">
        <f>ROUND(I261*H261,1)</f>
        <v>0</v>
      </c>
      <c r="BL261" s="17" t="s">
        <v>174</v>
      </c>
      <c r="BM261" s="148" t="s">
        <v>939</v>
      </c>
    </row>
    <row r="262" spans="2:51" s="12" customFormat="1" ht="12">
      <c r="B262" s="150"/>
      <c r="D262" s="151" t="s">
        <v>176</v>
      </c>
      <c r="E262" s="152" t="s">
        <v>1</v>
      </c>
      <c r="F262" s="153" t="s">
        <v>940</v>
      </c>
      <c r="H262" s="154">
        <v>5</v>
      </c>
      <c r="I262" s="155"/>
      <c r="L262" s="150"/>
      <c r="M262" s="156"/>
      <c r="T262" s="157"/>
      <c r="AT262" s="152" t="s">
        <v>176</v>
      </c>
      <c r="AU262" s="152" t="s">
        <v>87</v>
      </c>
      <c r="AV262" s="12" t="s">
        <v>87</v>
      </c>
      <c r="AW262" s="12" t="s">
        <v>31</v>
      </c>
      <c r="AX262" s="12" t="s">
        <v>22</v>
      </c>
      <c r="AY262" s="152" t="s">
        <v>167</v>
      </c>
    </row>
    <row r="263" spans="2:65" s="1" customFormat="1" ht="24">
      <c r="B263" s="136"/>
      <c r="C263" s="137" t="s">
        <v>335</v>
      </c>
      <c r="D263" s="137" t="s">
        <v>169</v>
      </c>
      <c r="E263" s="138" t="s">
        <v>487</v>
      </c>
      <c r="F263" s="139" t="s">
        <v>488</v>
      </c>
      <c r="G263" s="140" t="s">
        <v>185</v>
      </c>
      <c r="H263" s="141">
        <v>23.8</v>
      </c>
      <c r="I263" s="142"/>
      <c r="J263" s="143">
        <f>ROUND(I263*H263,1)</f>
        <v>0</v>
      </c>
      <c r="K263" s="139" t="s">
        <v>173</v>
      </c>
      <c r="L263" s="32"/>
      <c r="M263" s="144" t="s">
        <v>1</v>
      </c>
      <c r="N263" s="145" t="s">
        <v>44</v>
      </c>
      <c r="P263" s="146">
        <f>O263*H263</f>
        <v>0</v>
      </c>
      <c r="Q263" s="146">
        <v>0</v>
      </c>
      <c r="R263" s="146">
        <f>Q263*H263</f>
        <v>0</v>
      </c>
      <c r="S263" s="146">
        <v>0.035</v>
      </c>
      <c r="T263" s="147">
        <f>S263*H263</f>
        <v>0.8330000000000001</v>
      </c>
      <c r="AR263" s="148" t="s">
        <v>174</v>
      </c>
      <c r="AT263" s="148" t="s">
        <v>169</v>
      </c>
      <c r="AU263" s="148" t="s">
        <v>87</v>
      </c>
      <c r="AY263" s="17" t="s">
        <v>167</v>
      </c>
      <c r="BE263" s="149">
        <f>IF(N263="základní",J263,0)</f>
        <v>0</v>
      </c>
      <c r="BF263" s="149">
        <f>IF(N263="snížená",J263,0)</f>
        <v>0</v>
      </c>
      <c r="BG263" s="149">
        <f>IF(N263="zákl. přenesená",J263,0)</f>
        <v>0</v>
      </c>
      <c r="BH263" s="149">
        <f>IF(N263="sníž. přenesená",J263,0)</f>
        <v>0</v>
      </c>
      <c r="BI263" s="149">
        <f>IF(N263="nulová",J263,0)</f>
        <v>0</v>
      </c>
      <c r="BJ263" s="17" t="s">
        <v>22</v>
      </c>
      <c r="BK263" s="149">
        <f>ROUND(I263*H263,1)</f>
        <v>0</v>
      </c>
      <c r="BL263" s="17" t="s">
        <v>174</v>
      </c>
      <c r="BM263" s="148" t="s">
        <v>941</v>
      </c>
    </row>
    <row r="264" spans="2:51" s="12" customFormat="1" ht="12">
      <c r="B264" s="150"/>
      <c r="D264" s="151" t="s">
        <v>176</v>
      </c>
      <c r="E264" s="152" t="s">
        <v>1</v>
      </c>
      <c r="F264" s="153" t="s">
        <v>942</v>
      </c>
      <c r="H264" s="154">
        <v>9.32</v>
      </c>
      <c r="I264" s="155"/>
      <c r="L264" s="150"/>
      <c r="M264" s="156"/>
      <c r="T264" s="157"/>
      <c r="AT264" s="152" t="s">
        <v>176</v>
      </c>
      <c r="AU264" s="152" t="s">
        <v>87</v>
      </c>
      <c r="AV264" s="12" t="s">
        <v>87</v>
      </c>
      <c r="AW264" s="12" t="s">
        <v>31</v>
      </c>
      <c r="AX264" s="12" t="s">
        <v>79</v>
      </c>
      <c r="AY264" s="152" t="s">
        <v>167</v>
      </c>
    </row>
    <row r="265" spans="2:51" s="12" customFormat="1" ht="12">
      <c r="B265" s="150"/>
      <c r="D265" s="151" t="s">
        <v>176</v>
      </c>
      <c r="E265" s="152" t="s">
        <v>1</v>
      </c>
      <c r="F265" s="153" t="s">
        <v>943</v>
      </c>
      <c r="H265" s="154">
        <v>14.48</v>
      </c>
      <c r="I265" s="155"/>
      <c r="L265" s="150"/>
      <c r="M265" s="156"/>
      <c r="T265" s="157"/>
      <c r="AT265" s="152" t="s">
        <v>176</v>
      </c>
      <c r="AU265" s="152" t="s">
        <v>87</v>
      </c>
      <c r="AV265" s="12" t="s">
        <v>87</v>
      </c>
      <c r="AW265" s="12" t="s">
        <v>31</v>
      </c>
      <c r="AX265" s="12" t="s">
        <v>79</v>
      </c>
      <c r="AY265" s="152" t="s">
        <v>167</v>
      </c>
    </row>
    <row r="266" spans="2:51" s="13" customFormat="1" ht="12">
      <c r="B266" s="158"/>
      <c r="D266" s="151" t="s">
        <v>176</v>
      </c>
      <c r="E266" s="159" t="s">
        <v>1</v>
      </c>
      <c r="F266" s="160" t="s">
        <v>189</v>
      </c>
      <c r="H266" s="161">
        <v>23.8</v>
      </c>
      <c r="I266" s="162"/>
      <c r="L266" s="158"/>
      <c r="M266" s="163"/>
      <c r="T266" s="164"/>
      <c r="AT266" s="159" t="s">
        <v>176</v>
      </c>
      <c r="AU266" s="159" t="s">
        <v>87</v>
      </c>
      <c r="AV266" s="13" t="s">
        <v>174</v>
      </c>
      <c r="AW266" s="13" t="s">
        <v>3</v>
      </c>
      <c r="AX266" s="13" t="s">
        <v>22</v>
      </c>
      <c r="AY266" s="159" t="s">
        <v>167</v>
      </c>
    </row>
    <row r="267" spans="2:65" s="1" customFormat="1" ht="24">
      <c r="B267" s="136"/>
      <c r="C267" s="137" t="s">
        <v>340</v>
      </c>
      <c r="D267" s="137" t="s">
        <v>169</v>
      </c>
      <c r="E267" s="138" t="s">
        <v>496</v>
      </c>
      <c r="F267" s="139" t="s">
        <v>497</v>
      </c>
      <c r="G267" s="140" t="s">
        <v>185</v>
      </c>
      <c r="H267" s="141">
        <v>23.8</v>
      </c>
      <c r="I267" s="142"/>
      <c r="J267" s="143">
        <f>ROUND(I267*H267,1)</f>
        <v>0</v>
      </c>
      <c r="K267" s="139" t="s">
        <v>173</v>
      </c>
      <c r="L267" s="32"/>
      <c r="M267" s="144" t="s">
        <v>1</v>
      </c>
      <c r="N267" s="145" t="s">
        <v>44</v>
      </c>
      <c r="P267" s="146">
        <f>O267*H267</f>
        <v>0</v>
      </c>
      <c r="Q267" s="146">
        <v>0</v>
      </c>
      <c r="R267" s="146">
        <f>Q267*H267</f>
        <v>0</v>
      </c>
      <c r="S267" s="146">
        <v>0.09</v>
      </c>
      <c r="T267" s="147">
        <f>S267*H267</f>
        <v>2.142</v>
      </c>
      <c r="AR267" s="148" t="s">
        <v>174</v>
      </c>
      <c r="AT267" s="148" t="s">
        <v>169</v>
      </c>
      <c r="AU267" s="148" t="s">
        <v>87</v>
      </c>
      <c r="AY267" s="17" t="s">
        <v>167</v>
      </c>
      <c r="BE267" s="149">
        <f>IF(N267="základní",J267,0)</f>
        <v>0</v>
      </c>
      <c r="BF267" s="149">
        <f>IF(N267="snížená",J267,0)</f>
        <v>0</v>
      </c>
      <c r="BG267" s="149">
        <f>IF(N267="zákl. přenesená",J267,0)</f>
        <v>0</v>
      </c>
      <c r="BH267" s="149">
        <f>IF(N267="sníž. přenesená",J267,0)</f>
        <v>0</v>
      </c>
      <c r="BI267" s="149">
        <f>IF(N267="nulová",J267,0)</f>
        <v>0</v>
      </c>
      <c r="BJ267" s="17" t="s">
        <v>22</v>
      </c>
      <c r="BK267" s="149">
        <f>ROUND(I267*H267,1)</f>
        <v>0</v>
      </c>
      <c r="BL267" s="17" t="s">
        <v>174</v>
      </c>
      <c r="BM267" s="148" t="s">
        <v>944</v>
      </c>
    </row>
    <row r="268" spans="2:65" s="1" customFormat="1" ht="24">
      <c r="B268" s="136"/>
      <c r="C268" s="137" t="s">
        <v>347</v>
      </c>
      <c r="D268" s="137" t="s">
        <v>169</v>
      </c>
      <c r="E268" s="138" t="s">
        <v>945</v>
      </c>
      <c r="F268" s="139" t="s">
        <v>946</v>
      </c>
      <c r="G268" s="140" t="s">
        <v>201</v>
      </c>
      <c r="H268" s="141">
        <v>2</v>
      </c>
      <c r="I268" s="142"/>
      <c r="J268" s="143">
        <f>ROUND(I268*H268,1)</f>
        <v>0</v>
      </c>
      <c r="K268" s="139" t="s">
        <v>173</v>
      </c>
      <c r="L268" s="32"/>
      <c r="M268" s="144" t="s">
        <v>1</v>
      </c>
      <c r="N268" s="145" t="s">
        <v>44</v>
      </c>
      <c r="P268" s="146">
        <f>O268*H268</f>
        <v>0</v>
      </c>
      <c r="Q268" s="146">
        <v>0</v>
      </c>
      <c r="R268" s="146">
        <f>Q268*H268</f>
        <v>0</v>
      </c>
      <c r="S268" s="146">
        <v>0.124</v>
      </c>
      <c r="T268" s="147">
        <f>S268*H268</f>
        <v>0.248</v>
      </c>
      <c r="AR268" s="148" t="s">
        <v>174</v>
      </c>
      <c r="AT268" s="148" t="s">
        <v>169</v>
      </c>
      <c r="AU268" s="148" t="s">
        <v>87</v>
      </c>
      <c r="AY268" s="17" t="s">
        <v>167</v>
      </c>
      <c r="BE268" s="149">
        <f>IF(N268="základní",J268,0)</f>
        <v>0</v>
      </c>
      <c r="BF268" s="149">
        <f>IF(N268="snížená",J268,0)</f>
        <v>0</v>
      </c>
      <c r="BG268" s="149">
        <f>IF(N268="zákl. přenesená",J268,0)</f>
        <v>0</v>
      </c>
      <c r="BH268" s="149">
        <f>IF(N268="sníž. přenesená",J268,0)</f>
        <v>0</v>
      </c>
      <c r="BI268" s="149">
        <f>IF(N268="nulová",J268,0)</f>
        <v>0</v>
      </c>
      <c r="BJ268" s="17" t="s">
        <v>22</v>
      </c>
      <c r="BK268" s="149">
        <f>ROUND(I268*H268,1)</f>
        <v>0</v>
      </c>
      <c r="BL268" s="17" t="s">
        <v>174</v>
      </c>
      <c r="BM268" s="148" t="s">
        <v>947</v>
      </c>
    </row>
    <row r="269" spans="2:51" s="12" customFormat="1" ht="12">
      <c r="B269" s="150"/>
      <c r="D269" s="151" t="s">
        <v>176</v>
      </c>
      <c r="E269" s="152" t="s">
        <v>1</v>
      </c>
      <c r="F269" s="153" t="s">
        <v>948</v>
      </c>
      <c r="H269" s="154">
        <v>2</v>
      </c>
      <c r="I269" s="155"/>
      <c r="L269" s="150"/>
      <c r="M269" s="156"/>
      <c r="T269" s="157"/>
      <c r="AT269" s="152" t="s">
        <v>176</v>
      </c>
      <c r="AU269" s="152" t="s">
        <v>87</v>
      </c>
      <c r="AV269" s="12" t="s">
        <v>87</v>
      </c>
      <c r="AW269" s="12" t="s">
        <v>31</v>
      </c>
      <c r="AX269" s="12" t="s">
        <v>22</v>
      </c>
      <c r="AY269" s="152" t="s">
        <v>167</v>
      </c>
    </row>
    <row r="270" spans="2:65" s="1" customFormat="1" ht="24">
      <c r="B270" s="136"/>
      <c r="C270" s="137" t="s">
        <v>353</v>
      </c>
      <c r="D270" s="137" t="s">
        <v>169</v>
      </c>
      <c r="E270" s="138" t="s">
        <v>522</v>
      </c>
      <c r="F270" s="139" t="s">
        <v>523</v>
      </c>
      <c r="G270" s="140" t="s">
        <v>228</v>
      </c>
      <c r="H270" s="141">
        <v>36.059</v>
      </c>
      <c r="I270" s="142"/>
      <c r="J270" s="143">
        <f>ROUND(I270*H270,1)</f>
        <v>0</v>
      </c>
      <c r="K270" s="139" t="s">
        <v>173</v>
      </c>
      <c r="L270" s="32"/>
      <c r="M270" s="144" t="s">
        <v>1</v>
      </c>
      <c r="N270" s="145" t="s">
        <v>44</v>
      </c>
      <c r="P270" s="146">
        <f>O270*H270</f>
        <v>0</v>
      </c>
      <c r="Q270" s="146">
        <v>0</v>
      </c>
      <c r="R270" s="146">
        <f>Q270*H270</f>
        <v>0</v>
      </c>
      <c r="S270" s="146">
        <v>0</v>
      </c>
      <c r="T270" s="147">
        <f>S270*H270</f>
        <v>0</v>
      </c>
      <c r="AR270" s="148" t="s">
        <v>174</v>
      </c>
      <c r="AT270" s="148" t="s">
        <v>169</v>
      </c>
      <c r="AU270" s="148" t="s">
        <v>87</v>
      </c>
      <c r="AY270" s="17" t="s">
        <v>167</v>
      </c>
      <c r="BE270" s="149">
        <f>IF(N270="základní",J270,0)</f>
        <v>0</v>
      </c>
      <c r="BF270" s="149">
        <f>IF(N270="snížená",J270,0)</f>
        <v>0</v>
      </c>
      <c r="BG270" s="149">
        <f>IF(N270="zákl. přenesená",J270,0)</f>
        <v>0</v>
      </c>
      <c r="BH270" s="149">
        <f>IF(N270="sníž. přenesená",J270,0)</f>
        <v>0</v>
      </c>
      <c r="BI270" s="149">
        <f>IF(N270="nulová",J270,0)</f>
        <v>0</v>
      </c>
      <c r="BJ270" s="17" t="s">
        <v>22</v>
      </c>
      <c r="BK270" s="149">
        <f>ROUND(I270*H270,1)</f>
        <v>0</v>
      </c>
      <c r="BL270" s="17" t="s">
        <v>174</v>
      </c>
      <c r="BM270" s="148" t="s">
        <v>949</v>
      </c>
    </row>
    <row r="271" spans="2:65" s="1" customFormat="1" ht="33" customHeight="1">
      <c r="B271" s="136"/>
      <c r="C271" s="137" t="s">
        <v>360</v>
      </c>
      <c r="D271" s="137" t="s">
        <v>169</v>
      </c>
      <c r="E271" s="138" t="s">
        <v>526</v>
      </c>
      <c r="F271" s="139" t="s">
        <v>527</v>
      </c>
      <c r="G271" s="140" t="s">
        <v>228</v>
      </c>
      <c r="H271" s="141">
        <v>36.059</v>
      </c>
      <c r="I271" s="142"/>
      <c r="J271" s="143">
        <f>ROUND(I271*H271,1)</f>
        <v>0</v>
      </c>
      <c r="K271" s="139" t="s">
        <v>173</v>
      </c>
      <c r="L271" s="32"/>
      <c r="M271" s="144" t="s">
        <v>1</v>
      </c>
      <c r="N271" s="145" t="s">
        <v>44</v>
      </c>
      <c r="P271" s="146">
        <f>O271*H271</f>
        <v>0</v>
      </c>
      <c r="Q271" s="146">
        <v>0</v>
      </c>
      <c r="R271" s="146">
        <f>Q271*H271</f>
        <v>0</v>
      </c>
      <c r="S271" s="146">
        <v>0</v>
      </c>
      <c r="T271" s="147">
        <f>S271*H271</f>
        <v>0</v>
      </c>
      <c r="AR271" s="148" t="s">
        <v>174</v>
      </c>
      <c r="AT271" s="148" t="s">
        <v>169</v>
      </c>
      <c r="AU271" s="148" t="s">
        <v>87</v>
      </c>
      <c r="AY271" s="17" t="s">
        <v>167</v>
      </c>
      <c r="BE271" s="149">
        <f>IF(N271="základní",J271,0)</f>
        <v>0</v>
      </c>
      <c r="BF271" s="149">
        <f>IF(N271="snížená",J271,0)</f>
        <v>0</v>
      </c>
      <c r="BG271" s="149">
        <f>IF(N271="zákl. přenesená",J271,0)</f>
        <v>0</v>
      </c>
      <c r="BH271" s="149">
        <f>IF(N271="sníž. přenesená",J271,0)</f>
        <v>0</v>
      </c>
      <c r="BI271" s="149">
        <f>IF(N271="nulová",J271,0)</f>
        <v>0</v>
      </c>
      <c r="BJ271" s="17" t="s">
        <v>22</v>
      </c>
      <c r="BK271" s="149">
        <f>ROUND(I271*H271,1)</f>
        <v>0</v>
      </c>
      <c r="BL271" s="17" t="s">
        <v>174</v>
      </c>
      <c r="BM271" s="148" t="s">
        <v>950</v>
      </c>
    </row>
    <row r="272" spans="2:65" s="1" customFormat="1" ht="24">
      <c r="B272" s="136"/>
      <c r="C272" s="137" t="s">
        <v>364</v>
      </c>
      <c r="D272" s="137" t="s">
        <v>169</v>
      </c>
      <c r="E272" s="138" t="s">
        <v>530</v>
      </c>
      <c r="F272" s="139" t="s">
        <v>531</v>
      </c>
      <c r="G272" s="140" t="s">
        <v>228</v>
      </c>
      <c r="H272" s="141">
        <v>360.59</v>
      </c>
      <c r="I272" s="142"/>
      <c r="J272" s="143">
        <f>ROUND(I272*H272,1)</f>
        <v>0</v>
      </c>
      <c r="K272" s="139" t="s">
        <v>173</v>
      </c>
      <c r="L272" s="32"/>
      <c r="M272" s="144" t="s">
        <v>1</v>
      </c>
      <c r="N272" s="145" t="s">
        <v>44</v>
      </c>
      <c r="P272" s="146">
        <f>O272*H272</f>
        <v>0</v>
      </c>
      <c r="Q272" s="146">
        <v>0</v>
      </c>
      <c r="R272" s="146">
        <f>Q272*H272</f>
        <v>0</v>
      </c>
      <c r="S272" s="146">
        <v>0</v>
      </c>
      <c r="T272" s="147">
        <f>S272*H272</f>
        <v>0</v>
      </c>
      <c r="AR272" s="148" t="s">
        <v>174</v>
      </c>
      <c r="AT272" s="148" t="s">
        <v>169</v>
      </c>
      <c r="AU272" s="148" t="s">
        <v>87</v>
      </c>
      <c r="AY272" s="17" t="s">
        <v>167</v>
      </c>
      <c r="BE272" s="149">
        <f>IF(N272="základní",J272,0)</f>
        <v>0</v>
      </c>
      <c r="BF272" s="149">
        <f>IF(N272="snížená",J272,0)</f>
        <v>0</v>
      </c>
      <c r="BG272" s="149">
        <f>IF(N272="zákl. přenesená",J272,0)</f>
        <v>0</v>
      </c>
      <c r="BH272" s="149">
        <f>IF(N272="sníž. přenesená",J272,0)</f>
        <v>0</v>
      </c>
      <c r="BI272" s="149">
        <f>IF(N272="nulová",J272,0)</f>
        <v>0</v>
      </c>
      <c r="BJ272" s="17" t="s">
        <v>22</v>
      </c>
      <c r="BK272" s="149">
        <f>ROUND(I272*H272,1)</f>
        <v>0</v>
      </c>
      <c r="BL272" s="17" t="s">
        <v>174</v>
      </c>
      <c r="BM272" s="148" t="s">
        <v>951</v>
      </c>
    </row>
    <row r="273" spans="2:51" s="12" customFormat="1" ht="12">
      <c r="B273" s="150"/>
      <c r="D273" s="151" t="s">
        <v>176</v>
      </c>
      <c r="F273" s="153" t="s">
        <v>952</v>
      </c>
      <c r="H273" s="154">
        <v>360.59</v>
      </c>
      <c r="I273" s="155"/>
      <c r="L273" s="150"/>
      <c r="M273" s="156"/>
      <c r="T273" s="157"/>
      <c r="AT273" s="152" t="s">
        <v>176</v>
      </c>
      <c r="AU273" s="152" t="s">
        <v>87</v>
      </c>
      <c r="AV273" s="12" t="s">
        <v>87</v>
      </c>
      <c r="AW273" s="12" t="s">
        <v>3</v>
      </c>
      <c r="AX273" s="12" t="s">
        <v>22</v>
      </c>
      <c r="AY273" s="152" t="s">
        <v>167</v>
      </c>
    </row>
    <row r="274" spans="2:65" s="1" customFormat="1" ht="33" customHeight="1">
      <c r="B274" s="136"/>
      <c r="C274" s="137" t="s">
        <v>370</v>
      </c>
      <c r="D274" s="137" t="s">
        <v>169</v>
      </c>
      <c r="E274" s="138" t="s">
        <v>535</v>
      </c>
      <c r="F274" s="139" t="s">
        <v>536</v>
      </c>
      <c r="G274" s="140" t="s">
        <v>228</v>
      </c>
      <c r="H274" s="141">
        <v>34.613</v>
      </c>
      <c r="I274" s="142"/>
      <c r="J274" s="143">
        <f>ROUND(I274*H274,1)</f>
        <v>0</v>
      </c>
      <c r="K274" s="139" t="s">
        <v>173</v>
      </c>
      <c r="L274" s="32"/>
      <c r="M274" s="144" t="s">
        <v>1</v>
      </c>
      <c r="N274" s="145" t="s">
        <v>44</v>
      </c>
      <c r="P274" s="146">
        <f>O274*H274</f>
        <v>0</v>
      </c>
      <c r="Q274" s="146">
        <v>0</v>
      </c>
      <c r="R274" s="146">
        <f>Q274*H274</f>
        <v>0</v>
      </c>
      <c r="S274" s="146">
        <v>0</v>
      </c>
      <c r="T274" s="147">
        <f>S274*H274</f>
        <v>0</v>
      </c>
      <c r="AR274" s="148" t="s">
        <v>174</v>
      </c>
      <c r="AT274" s="148" t="s">
        <v>169</v>
      </c>
      <c r="AU274" s="148" t="s">
        <v>87</v>
      </c>
      <c r="AY274" s="17" t="s">
        <v>167</v>
      </c>
      <c r="BE274" s="149">
        <f>IF(N274="základní",J274,0)</f>
        <v>0</v>
      </c>
      <c r="BF274" s="149">
        <f>IF(N274="snížená",J274,0)</f>
        <v>0</v>
      </c>
      <c r="BG274" s="149">
        <f>IF(N274="zákl. přenesená",J274,0)</f>
        <v>0</v>
      </c>
      <c r="BH274" s="149">
        <f>IF(N274="sníž. přenesená",J274,0)</f>
        <v>0</v>
      </c>
      <c r="BI274" s="149">
        <f>IF(N274="nulová",J274,0)</f>
        <v>0</v>
      </c>
      <c r="BJ274" s="17" t="s">
        <v>22</v>
      </c>
      <c r="BK274" s="149">
        <f>ROUND(I274*H274,1)</f>
        <v>0</v>
      </c>
      <c r="BL274" s="17" t="s">
        <v>174</v>
      </c>
      <c r="BM274" s="148" t="s">
        <v>953</v>
      </c>
    </row>
    <row r="275" spans="2:65" s="1" customFormat="1" ht="33" customHeight="1">
      <c r="B275" s="136"/>
      <c r="C275" s="137" t="s">
        <v>386</v>
      </c>
      <c r="D275" s="137" t="s">
        <v>169</v>
      </c>
      <c r="E275" s="138" t="s">
        <v>539</v>
      </c>
      <c r="F275" s="139" t="s">
        <v>540</v>
      </c>
      <c r="G275" s="140" t="s">
        <v>228</v>
      </c>
      <c r="H275" s="141">
        <v>1.447</v>
      </c>
      <c r="I275" s="142"/>
      <c r="J275" s="143">
        <f>ROUND(I275*H275,1)</f>
        <v>0</v>
      </c>
      <c r="K275" s="139" t="s">
        <v>173</v>
      </c>
      <c r="L275" s="32"/>
      <c r="M275" s="144" t="s">
        <v>1</v>
      </c>
      <c r="N275" s="145" t="s">
        <v>44</v>
      </c>
      <c r="P275" s="146">
        <f>O275*H275</f>
        <v>0</v>
      </c>
      <c r="Q275" s="146">
        <v>0</v>
      </c>
      <c r="R275" s="146">
        <f>Q275*H275</f>
        <v>0</v>
      </c>
      <c r="S275" s="146">
        <v>0</v>
      </c>
      <c r="T275" s="147">
        <f>S275*H275</f>
        <v>0</v>
      </c>
      <c r="AR275" s="148" t="s">
        <v>174</v>
      </c>
      <c r="AT275" s="148" t="s">
        <v>169</v>
      </c>
      <c r="AU275" s="148" t="s">
        <v>87</v>
      </c>
      <c r="AY275" s="17" t="s">
        <v>167</v>
      </c>
      <c r="BE275" s="149">
        <f>IF(N275="základní",J275,0)</f>
        <v>0</v>
      </c>
      <c r="BF275" s="149">
        <f>IF(N275="snížená",J275,0)</f>
        <v>0</v>
      </c>
      <c r="BG275" s="149">
        <f>IF(N275="zákl. přenesená",J275,0)</f>
        <v>0</v>
      </c>
      <c r="BH275" s="149">
        <f>IF(N275="sníž. přenesená",J275,0)</f>
        <v>0</v>
      </c>
      <c r="BI275" s="149">
        <f>IF(N275="nulová",J275,0)</f>
        <v>0</v>
      </c>
      <c r="BJ275" s="17" t="s">
        <v>22</v>
      </c>
      <c r="BK275" s="149">
        <f>ROUND(I275*H275,1)</f>
        <v>0</v>
      </c>
      <c r="BL275" s="17" t="s">
        <v>174</v>
      </c>
      <c r="BM275" s="148" t="s">
        <v>954</v>
      </c>
    </row>
    <row r="276" spans="2:63" s="11" customFormat="1" ht="25.9" customHeight="1">
      <c r="B276" s="124"/>
      <c r="D276" s="125" t="s">
        <v>78</v>
      </c>
      <c r="E276" s="126" t="s">
        <v>542</v>
      </c>
      <c r="F276" s="126" t="s">
        <v>543</v>
      </c>
      <c r="I276" s="127"/>
      <c r="J276" s="128">
        <f>BK276</f>
        <v>0</v>
      </c>
      <c r="L276" s="124"/>
      <c r="M276" s="129"/>
      <c r="P276" s="130">
        <f>P277+P287+P291+P323+P330+P351+P354+P395+P407+P413</f>
        <v>0</v>
      </c>
      <c r="R276" s="130">
        <f>R277+R287+R291+R323+R330+R351+R354+R395+R407+R413</f>
        <v>24.1737036</v>
      </c>
      <c r="T276" s="131">
        <f>T277+T287+T291+T323+T330+T351+T354+T395+T407+T413</f>
        <v>1.446909</v>
      </c>
      <c r="AR276" s="125" t="s">
        <v>87</v>
      </c>
      <c r="AT276" s="132" t="s">
        <v>78</v>
      </c>
      <c r="AU276" s="132" t="s">
        <v>79</v>
      </c>
      <c r="AY276" s="125" t="s">
        <v>167</v>
      </c>
      <c r="BK276" s="133">
        <f>BK277+BK287+BK291+BK323+BK330+BK351+BK354+BK395+BK407+BK413</f>
        <v>0</v>
      </c>
    </row>
    <row r="277" spans="2:63" s="11" customFormat="1" ht="22.9" customHeight="1">
      <c r="B277" s="124"/>
      <c r="D277" s="125" t="s">
        <v>78</v>
      </c>
      <c r="E277" s="134" t="s">
        <v>599</v>
      </c>
      <c r="F277" s="134" t="s">
        <v>600</v>
      </c>
      <c r="I277" s="127"/>
      <c r="J277" s="135">
        <f>BK277</f>
        <v>0</v>
      </c>
      <c r="L277" s="124"/>
      <c r="M277" s="129"/>
      <c r="P277" s="130">
        <f>SUM(P278:P286)</f>
        <v>0</v>
      </c>
      <c r="R277" s="130">
        <f>SUM(R278:R286)</f>
        <v>2.59435</v>
      </c>
      <c r="T277" s="131">
        <f>SUM(T278:T286)</f>
        <v>0</v>
      </c>
      <c r="AR277" s="125" t="s">
        <v>87</v>
      </c>
      <c r="AT277" s="132" t="s">
        <v>78</v>
      </c>
      <c r="AU277" s="132" t="s">
        <v>22</v>
      </c>
      <c r="AY277" s="125" t="s">
        <v>167</v>
      </c>
      <c r="BK277" s="133">
        <f>SUM(BK278:BK286)</f>
        <v>0</v>
      </c>
    </row>
    <row r="278" spans="2:65" s="1" customFormat="1" ht="33" customHeight="1">
      <c r="B278" s="136"/>
      <c r="C278" s="137" t="s">
        <v>394</v>
      </c>
      <c r="D278" s="137" t="s">
        <v>169</v>
      </c>
      <c r="E278" s="138" t="s">
        <v>955</v>
      </c>
      <c r="F278" s="139" t="s">
        <v>956</v>
      </c>
      <c r="G278" s="140" t="s">
        <v>185</v>
      </c>
      <c r="H278" s="141">
        <v>301.4</v>
      </c>
      <c r="I278" s="142"/>
      <c r="J278" s="143">
        <f>ROUND(I278*H278,1)</f>
        <v>0</v>
      </c>
      <c r="K278" s="139" t="s">
        <v>173</v>
      </c>
      <c r="L278" s="32"/>
      <c r="M278" s="144" t="s">
        <v>1</v>
      </c>
      <c r="N278" s="145" t="s">
        <v>44</v>
      </c>
      <c r="P278" s="146">
        <f>O278*H278</f>
        <v>0</v>
      </c>
      <c r="Q278" s="146">
        <v>0.00125</v>
      </c>
      <c r="R278" s="146">
        <f>Q278*H278</f>
        <v>0.37675</v>
      </c>
      <c r="S278" s="146">
        <v>0</v>
      </c>
      <c r="T278" s="147">
        <f>S278*H278</f>
        <v>0</v>
      </c>
      <c r="AR278" s="148" t="s">
        <v>302</v>
      </c>
      <c r="AT278" s="148" t="s">
        <v>169</v>
      </c>
      <c r="AU278" s="148" t="s">
        <v>87</v>
      </c>
      <c r="AY278" s="17" t="s">
        <v>167</v>
      </c>
      <c r="BE278" s="149">
        <f>IF(N278="základní",J278,0)</f>
        <v>0</v>
      </c>
      <c r="BF278" s="149">
        <f>IF(N278="snížená",J278,0)</f>
        <v>0</v>
      </c>
      <c r="BG278" s="149">
        <f>IF(N278="zákl. přenesená",J278,0)</f>
        <v>0</v>
      </c>
      <c r="BH278" s="149">
        <f>IF(N278="sníž. přenesená",J278,0)</f>
        <v>0</v>
      </c>
      <c r="BI278" s="149">
        <f>IF(N278="nulová",J278,0)</f>
        <v>0</v>
      </c>
      <c r="BJ278" s="17" t="s">
        <v>22</v>
      </c>
      <c r="BK278" s="149">
        <f>ROUND(I278*H278,1)</f>
        <v>0</v>
      </c>
      <c r="BL278" s="17" t="s">
        <v>302</v>
      </c>
      <c r="BM278" s="148" t="s">
        <v>957</v>
      </c>
    </row>
    <row r="279" spans="2:51" s="12" customFormat="1" ht="12">
      <c r="B279" s="150"/>
      <c r="D279" s="151" t="s">
        <v>176</v>
      </c>
      <c r="E279" s="152" t="s">
        <v>1</v>
      </c>
      <c r="F279" s="153" t="s">
        <v>958</v>
      </c>
      <c r="H279" s="154">
        <v>30.08</v>
      </c>
      <c r="I279" s="155"/>
      <c r="L279" s="150"/>
      <c r="M279" s="156"/>
      <c r="T279" s="157"/>
      <c r="AT279" s="152" t="s">
        <v>176</v>
      </c>
      <c r="AU279" s="152" t="s">
        <v>87</v>
      </c>
      <c r="AV279" s="12" t="s">
        <v>87</v>
      </c>
      <c r="AW279" s="12" t="s">
        <v>31</v>
      </c>
      <c r="AX279" s="12" t="s">
        <v>79</v>
      </c>
      <c r="AY279" s="152" t="s">
        <v>167</v>
      </c>
    </row>
    <row r="280" spans="2:51" s="12" customFormat="1" ht="12">
      <c r="B280" s="150"/>
      <c r="D280" s="151" t="s">
        <v>176</v>
      </c>
      <c r="E280" s="152" t="s">
        <v>1</v>
      </c>
      <c r="F280" s="153" t="s">
        <v>959</v>
      </c>
      <c r="H280" s="154">
        <v>147.34</v>
      </c>
      <c r="I280" s="155"/>
      <c r="L280" s="150"/>
      <c r="M280" s="156"/>
      <c r="T280" s="157"/>
      <c r="AT280" s="152" t="s">
        <v>176</v>
      </c>
      <c r="AU280" s="152" t="s">
        <v>87</v>
      </c>
      <c r="AV280" s="12" t="s">
        <v>87</v>
      </c>
      <c r="AW280" s="12" t="s">
        <v>31</v>
      </c>
      <c r="AX280" s="12" t="s">
        <v>79</v>
      </c>
      <c r="AY280" s="152" t="s">
        <v>167</v>
      </c>
    </row>
    <row r="281" spans="2:51" s="12" customFormat="1" ht="12">
      <c r="B281" s="150"/>
      <c r="D281" s="151" t="s">
        <v>176</v>
      </c>
      <c r="E281" s="152" t="s">
        <v>1</v>
      </c>
      <c r="F281" s="153" t="s">
        <v>960</v>
      </c>
      <c r="H281" s="154">
        <v>15.24</v>
      </c>
      <c r="I281" s="155"/>
      <c r="L281" s="150"/>
      <c r="M281" s="156"/>
      <c r="T281" s="157"/>
      <c r="AT281" s="152" t="s">
        <v>176</v>
      </c>
      <c r="AU281" s="152" t="s">
        <v>87</v>
      </c>
      <c r="AV281" s="12" t="s">
        <v>87</v>
      </c>
      <c r="AW281" s="12" t="s">
        <v>31</v>
      </c>
      <c r="AX281" s="12" t="s">
        <v>79</v>
      </c>
      <c r="AY281" s="152" t="s">
        <v>167</v>
      </c>
    </row>
    <row r="282" spans="2:51" s="12" customFormat="1" ht="12">
      <c r="B282" s="150"/>
      <c r="D282" s="151" t="s">
        <v>176</v>
      </c>
      <c r="E282" s="152" t="s">
        <v>1</v>
      </c>
      <c r="F282" s="153" t="s">
        <v>961</v>
      </c>
      <c r="H282" s="154">
        <v>108.74</v>
      </c>
      <c r="I282" s="155"/>
      <c r="L282" s="150"/>
      <c r="M282" s="156"/>
      <c r="T282" s="157"/>
      <c r="AT282" s="152" t="s">
        <v>176</v>
      </c>
      <c r="AU282" s="152" t="s">
        <v>87</v>
      </c>
      <c r="AV282" s="12" t="s">
        <v>87</v>
      </c>
      <c r="AW282" s="12" t="s">
        <v>31</v>
      </c>
      <c r="AX282" s="12" t="s">
        <v>79</v>
      </c>
      <c r="AY282" s="152" t="s">
        <v>167</v>
      </c>
    </row>
    <row r="283" spans="2:51" s="13" customFormat="1" ht="12">
      <c r="B283" s="158"/>
      <c r="D283" s="151" t="s">
        <v>176</v>
      </c>
      <c r="E283" s="159" t="s">
        <v>1</v>
      </c>
      <c r="F283" s="160" t="s">
        <v>189</v>
      </c>
      <c r="H283" s="161">
        <v>301.4</v>
      </c>
      <c r="I283" s="162"/>
      <c r="L283" s="158"/>
      <c r="M283" s="163"/>
      <c r="T283" s="164"/>
      <c r="AT283" s="159" t="s">
        <v>176</v>
      </c>
      <c r="AU283" s="159" t="s">
        <v>87</v>
      </c>
      <c r="AV283" s="13" t="s">
        <v>174</v>
      </c>
      <c r="AW283" s="13" t="s">
        <v>31</v>
      </c>
      <c r="AX283" s="13" t="s">
        <v>22</v>
      </c>
      <c r="AY283" s="159" t="s">
        <v>167</v>
      </c>
    </row>
    <row r="284" spans="2:65" s="1" customFormat="1" ht="24">
      <c r="B284" s="136"/>
      <c r="C284" s="178" t="s">
        <v>408</v>
      </c>
      <c r="D284" s="178" t="s">
        <v>554</v>
      </c>
      <c r="E284" s="179" t="s">
        <v>962</v>
      </c>
      <c r="F284" s="180" t="s">
        <v>963</v>
      </c>
      <c r="G284" s="181" t="s">
        <v>185</v>
      </c>
      <c r="H284" s="182">
        <v>316.8</v>
      </c>
      <c r="I284" s="183"/>
      <c r="J284" s="184">
        <f>ROUND(I284*H284,1)</f>
        <v>0</v>
      </c>
      <c r="K284" s="180" t="s">
        <v>1</v>
      </c>
      <c r="L284" s="185"/>
      <c r="M284" s="186" t="s">
        <v>1</v>
      </c>
      <c r="N284" s="187" t="s">
        <v>44</v>
      </c>
      <c r="P284" s="146">
        <f>O284*H284</f>
        <v>0</v>
      </c>
      <c r="Q284" s="146">
        <v>0.007</v>
      </c>
      <c r="R284" s="146">
        <f>Q284*H284</f>
        <v>2.2176</v>
      </c>
      <c r="S284" s="146">
        <v>0</v>
      </c>
      <c r="T284" s="147">
        <f>S284*H284</f>
        <v>0</v>
      </c>
      <c r="AR284" s="148" t="s">
        <v>408</v>
      </c>
      <c r="AT284" s="148" t="s">
        <v>554</v>
      </c>
      <c r="AU284" s="148" t="s">
        <v>87</v>
      </c>
      <c r="AY284" s="17" t="s">
        <v>167</v>
      </c>
      <c r="BE284" s="149">
        <f>IF(N284="základní",J284,0)</f>
        <v>0</v>
      </c>
      <c r="BF284" s="149">
        <f>IF(N284="snížená",J284,0)</f>
        <v>0</v>
      </c>
      <c r="BG284" s="149">
        <f>IF(N284="zákl. přenesená",J284,0)</f>
        <v>0</v>
      </c>
      <c r="BH284" s="149">
        <f>IF(N284="sníž. přenesená",J284,0)</f>
        <v>0</v>
      </c>
      <c r="BI284" s="149">
        <f>IF(N284="nulová",J284,0)</f>
        <v>0</v>
      </c>
      <c r="BJ284" s="17" t="s">
        <v>22</v>
      </c>
      <c r="BK284" s="149">
        <f>ROUND(I284*H284,1)</f>
        <v>0</v>
      </c>
      <c r="BL284" s="17" t="s">
        <v>302</v>
      </c>
      <c r="BM284" s="148" t="s">
        <v>964</v>
      </c>
    </row>
    <row r="285" spans="2:51" s="12" customFormat="1" ht="12">
      <c r="B285" s="150"/>
      <c r="D285" s="151" t="s">
        <v>176</v>
      </c>
      <c r="E285" s="152" t="s">
        <v>1</v>
      </c>
      <c r="F285" s="153" t="s">
        <v>965</v>
      </c>
      <c r="H285" s="154">
        <v>316.8</v>
      </c>
      <c r="I285" s="155"/>
      <c r="L285" s="150"/>
      <c r="M285" s="156"/>
      <c r="T285" s="157"/>
      <c r="AT285" s="152" t="s">
        <v>176</v>
      </c>
      <c r="AU285" s="152" t="s">
        <v>87</v>
      </c>
      <c r="AV285" s="12" t="s">
        <v>87</v>
      </c>
      <c r="AW285" s="12" t="s">
        <v>31</v>
      </c>
      <c r="AX285" s="12" t="s">
        <v>22</v>
      </c>
      <c r="AY285" s="152" t="s">
        <v>167</v>
      </c>
    </row>
    <row r="286" spans="2:65" s="1" customFormat="1" ht="24">
      <c r="B286" s="136"/>
      <c r="C286" s="137" t="s">
        <v>415</v>
      </c>
      <c r="D286" s="137" t="s">
        <v>169</v>
      </c>
      <c r="E286" s="138" t="s">
        <v>608</v>
      </c>
      <c r="F286" s="139" t="s">
        <v>609</v>
      </c>
      <c r="G286" s="140" t="s">
        <v>597</v>
      </c>
      <c r="H286" s="191"/>
      <c r="I286" s="142"/>
      <c r="J286" s="143">
        <f>ROUND(I286*H286,1)</f>
        <v>0</v>
      </c>
      <c r="K286" s="139" t="s">
        <v>173</v>
      </c>
      <c r="L286" s="32"/>
      <c r="M286" s="144" t="s">
        <v>1</v>
      </c>
      <c r="N286" s="145" t="s">
        <v>44</v>
      </c>
      <c r="P286" s="146">
        <f>O286*H286</f>
        <v>0</v>
      </c>
      <c r="Q286" s="146">
        <v>0</v>
      </c>
      <c r="R286" s="146">
        <f>Q286*H286</f>
        <v>0</v>
      </c>
      <c r="S286" s="146">
        <v>0</v>
      </c>
      <c r="T286" s="147">
        <f>S286*H286</f>
        <v>0</v>
      </c>
      <c r="AR286" s="148" t="s">
        <v>302</v>
      </c>
      <c r="AT286" s="148" t="s">
        <v>169</v>
      </c>
      <c r="AU286" s="148" t="s">
        <v>87</v>
      </c>
      <c r="AY286" s="17" t="s">
        <v>167</v>
      </c>
      <c r="BE286" s="149">
        <f>IF(N286="základní",J286,0)</f>
        <v>0</v>
      </c>
      <c r="BF286" s="149">
        <f>IF(N286="snížená",J286,0)</f>
        <v>0</v>
      </c>
      <c r="BG286" s="149">
        <f>IF(N286="zákl. přenesená",J286,0)</f>
        <v>0</v>
      </c>
      <c r="BH286" s="149">
        <f>IF(N286="sníž. přenesená",J286,0)</f>
        <v>0</v>
      </c>
      <c r="BI286" s="149">
        <f>IF(N286="nulová",J286,0)</f>
        <v>0</v>
      </c>
      <c r="BJ286" s="17" t="s">
        <v>22</v>
      </c>
      <c r="BK286" s="149">
        <f>ROUND(I286*H286,1)</f>
        <v>0</v>
      </c>
      <c r="BL286" s="17" t="s">
        <v>302</v>
      </c>
      <c r="BM286" s="148" t="s">
        <v>966</v>
      </c>
    </row>
    <row r="287" spans="2:63" s="11" customFormat="1" ht="22.9" customHeight="1">
      <c r="B287" s="124"/>
      <c r="D287" s="125" t="s">
        <v>78</v>
      </c>
      <c r="E287" s="134" t="s">
        <v>967</v>
      </c>
      <c r="F287" s="134" t="s">
        <v>968</v>
      </c>
      <c r="I287" s="127"/>
      <c r="J287" s="135">
        <f>BK287</f>
        <v>0</v>
      </c>
      <c r="L287" s="124"/>
      <c r="M287" s="129"/>
      <c r="P287" s="130">
        <f>SUM(P288:P290)</f>
        <v>0</v>
      </c>
      <c r="R287" s="130">
        <f>SUM(R288:R290)</f>
        <v>0.0018809999999999999</v>
      </c>
      <c r="T287" s="131">
        <f>SUM(T288:T290)</f>
        <v>0</v>
      </c>
      <c r="AR287" s="125" t="s">
        <v>87</v>
      </c>
      <c r="AT287" s="132" t="s">
        <v>78</v>
      </c>
      <c r="AU287" s="132" t="s">
        <v>22</v>
      </c>
      <c r="AY287" s="125" t="s">
        <v>167</v>
      </c>
      <c r="BK287" s="133">
        <f>SUM(BK288:BK290)</f>
        <v>0</v>
      </c>
    </row>
    <row r="288" spans="2:65" s="1" customFormat="1" ht="24">
      <c r="B288" s="136"/>
      <c r="C288" s="137" t="s">
        <v>420</v>
      </c>
      <c r="D288" s="137" t="s">
        <v>169</v>
      </c>
      <c r="E288" s="138" t="s">
        <v>969</v>
      </c>
      <c r="F288" s="139" t="s">
        <v>970</v>
      </c>
      <c r="G288" s="140" t="s">
        <v>220</v>
      </c>
      <c r="H288" s="141">
        <v>0.95</v>
      </c>
      <c r="I288" s="142"/>
      <c r="J288" s="143">
        <f>ROUND(I288*H288,1)</f>
        <v>0</v>
      </c>
      <c r="K288" s="139" t="s">
        <v>173</v>
      </c>
      <c r="L288" s="32"/>
      <c r="M288" s="144" t="s">
        <v>1</v>
      </c>
      <c r="N288" s="145" t="s">
        <v>44</v>
      </c>
      <c r="P288" s="146">
        <f>O288*H288</f>
        <v>0</v>
      </c>
      <c r="Q288" s="146">
        <v>0.00198</v>
      </c>
      <c r="R288" s="146">
        <f>Q288*H288</f>
        <v>0.0018809999999999999</v>
      </c>
      <c r="S288" s="146">
        <v>0</v>
      </c>
      <c r="T288" s="147">
        <f>S288*H288</f>
        <v>0</v>
      </c>
      <c r="AR288" s="148" t="s">
        <v>302</v>
      </c>
      <c r="AT288" s="148" t="s">
        <v>169</v>
      </c>
      <c r="AU288" s="148" t="s">
        <v>87</v>
      </c>
      <c r="AY288" s="17" t="s">
        <v>167</v>
      </c>
      <c r="BE288" s="149">
        <f>IF(N288="základní",J288,0)</f>
        <v>0</v>
      </c>
      <c r="BF288" s="149">
        <f>IF(N288="snížená",J288,0)</f>
        <v>0</v>
      </c>
      <c r="BG288" s="149">
        <f>IF(N288="zákl. přenesená",J288,0)</f>
        <v>0</v>
      </c>
      <c r="BH288" s="149">
        <f>IF(N288="sníž. přenesená",J288,0)</f>
        <v>0</v>
      </c>
      <c r="BI288" s="149">
        <f>IF(N288="nulová",J288,0)</f>
        <v>0</v>
      </c>
      <c r="BJ288" s="17" t="s">
        <v>22</v>
      </c>
      <c r="BK288" s="149">
        <f>ROUND(I288*H288,1)</f>
        <v>0</v>
      </c>
      <c r="BL288" s="17" t="s">
        <v>302</v>
      </c>
      <c r="BM288" s="148" t="s">
        <v>971</v>
      </c>
    </row>
    <row r="289" spans="2:51" s="12" customFormat="1" ht="12">
      <c r="B289" s="150"/>
      <c r="D289" s="151" t="s">
        <v>176</v>
      </c>
      <c r="E289" s="152" t="s">
        <v>1</v>
      </c>
      <c r="F289" s="153" t="s">
        <v>972</v>
      </c>
      <c r="H289" s="154">
        <v>0.95</v>
      </c>
      <c r="I289" s="155"/>
      <c r="L289" s="150"/>
      <c r="M289" s="156"/>
      <c r="T289" s="157"/>
      <c r="AT289" s="152" t="s">
        <v>176</v>
      </c>
      <c r="AU289" s="152" t="s">
        <v>87</v>
      </c>
      <c r="AV289" s="12" t="s">
        <v>87</v>
      </c>
      <c r="AW289" s="12" t="s">
        <v>31</v>
      </c>
      <c r="AX289" s="12" t="s">
        <v>22</v>
      </c>
      <c r="AY289" s="152" t="s">
        <v>167</v>
      </c>
    </row>
    <row r="290" spans="2:65" s="1" customFormat="1" ht="24">
      <c r="B290" s="136"/>
      <c r="C290" s="137" t="s">
        <v>425</v>
      </c>
      <c r="D290" s="137" t="s">
        <v>169</v>
      </c>
      <c r="E290" s="138" t="s">
        <v>973</v>
      </c>
      <c r="F290" s="139" t="s">
        <v>974</v>
      </c>
      <c r="G290" s="140" t="s">
        <v>597</v>
      </c>
      <c r="H290" s="191"/>
      <c r="I290" s="142"/>
      <c r="J290" s="143">
        <f>ROUND(I290*H290,1)</f>
        <v>0</v>
      </c>
      <c r="K290" s="139" t="s">
        <v>173</v>
      </c>
      <c r="L290" s="32"/>
      <c r="M290" s="144" t="s">
        <v>1</v>
      </c>
      <c r="N290" s="145" t="s">
        <v>44</v>
      </c>
      <c r="P290" s="146">
        <f>O290*H290</f>
        <v>0</v>
      </c>
      <c r="Q290" s="146">
        <v>0</v>
      </c>
      <c r="R290" s="146">
        <f>Q290*H290</f>
        <v>0</v>
      </c>
      <c r="S290" s="146">
        <v>0</v>
      </c>
      <c r="T290" s="147">
        <f>S290*H290</f>
        <v>0</v>
      </c>
      <c r="AR290" s="148" t="s">
        <v>302</v>
      </c>
      <c r="AT290" s="148" t="s">
        <v>169</v>
      </c>
      <c r="AU290" s="148" t="s">
        <v>87</v>
      </c>
      <c r="AY290" s="17" t="s">
        <v>167</v>
      </c>
      <c r="BE290" s="149">
        <f>IF(N290="základní",J290,0)</f>
        <v>0</v>
      </c>
      <c r="BF290" s="149">
        <f>IF(N290="snížená",J290,0)</f>
        <v>0</v>
      </c>
      <c r="BG290" s="149">
        <f>IF(N290="zákl. přenesená",J290,0)</f>
        <v>0</v>
      </c>
      <c r="BH290" s="149">
        <f>IF(N290="sníž. přenesená",J290,0)</f>
        <v>0</v>
      </c>
      <c r="BI290" s="149">
        <f>IF(N290="nulová",J290,0)</f>
        <v>0</v>
      </c>
      <c r="BJ290" s="17" t="s">
        <v>22</v>
      </c>
      <c r="BK290" s="149">
        <f>ROUND(I290*H290,1)</f>
        <v>0</v>
      </c>
      <c r="BL290" s="17" t="s">
        <v>302</v>
      </c>
      <c r="BM290" s="148" t="s">
        <v>975</v>
      </c>
    </row>
    <row r="291" spans="2:63" s="11" customFormat="1" ht="22.9" customHeight="1">
      <c r="B291" s="124"/>
      <c r="D291" s="125" t="s">
        <v>78</v>
      </c>
      <c r="E291" s="134" t="s">
        <v>611</v>
      </c>
      <c r="F291" s="134" t="s">
        <v>612</v>
      </c>
      <c r="I291" s="127"/>
      <c r="J291" s="135">
        <f>BK291</f>
        <v>0</v>
      </c>
      <c r="L291" s="124"/>
      <c r="M291" s="129"/>
      <c r="P291" s="130">
        <f>SUM(P292:P322)</f>
        <v>0</v>
      </c>
      <c r="R291" s="130">
        <f>SUM(R292:R322)</f>
        <v>0.41588260000000005</v>
      </c>
      <c r="T291" s="131">
        <f>SUM(T292:T322)</f>
        <v>0</v>
      </c>
      <c r="AR291" s="125" t="s">
        <v>87</v>
      </c>
      <c r="AT291" s="132" t="s">
        <v>78</v>
      </c>
      <c r="AU291" s="132" t="s">
        <v>22</v>
      </c>
      <c r="AY291" s="125" t="s">
        <v>167</v>
      </c>
      <c r="BK291" s="133">
        <f>SUM(BK292:BK322)</f>
        <v>0</v>
      </c>
    </row>
    <row r="292" spans="2:65" s="1" customFormat="1" ht="24">
      <c r="B292" s="136"/>
      <c r="C292" s="137" t="s">
        <v>430</v>
      </c>
      <c r="D292" s="137" t="s">
        <v>169</v>
      </c>
      <c r="E292" s="138" t="s">
        <v>614</v>
      </c>
      <c r="F292" s="139" t="s">
        <v>615</v>
      </c>
      <c r="G292" s="140" t="s">
        <v>201</v>
      </c>
      <c r="H292" s="141">
        <v>10</v>
      </c>
      <c r="I292" s="142"/>
      <c r="J292" s="143">
        <f>ROUND(I292*H292,1)</f>
        <v>0</v>
      </c>
      <c r="K292" s="139" t="s">
        <v>173</v>
      </c>
      <c r="L292" s="32"/>
      <c r="M292" s="144" t="s">
        <v>1</v>
      </c>
      <c r="N292" s="145" t="s">
        <v>44</v>
      </c>
      <c r="P292" s="146">
        <f>O292*H292</f>
        <v>0</v>
      </c>
      <c r="Q292" s="146">
        <v>0.00047</v>
      </c>
      <c r="R292" s="146">
        <f>Q292*H292</f>
        <v>0.0047</v>
      </c>
      <c r="S292" s="146">
        <v>0</v>
      </c>
      <c r="T292" s="147">
        <f>S292*H292</f>
        <v>0</v>
      </c>
      <c r="AR292" s="148" t="s">
        <v>302</v>
      </c>
      <c r="AT292" s="148" t="s">
        <v>169</v>
      </c>
      <c r="AU292" s="148" t="s">
        <v>87</v>
      </c>
      <c r="AY292" s="17" t="s">
        <v>167</v>
      </c>
      <c r="BE292" s="149">
        <f>IF(N292="základní",J292,0)</f>
        <v>0</v>
      </c>
      <c r="BF292" s="149">
        <f>IF(N292="snížená",J292,0)</f>
        <v>0</v>
      </c>
      <c r="BG292" s="149">
        <f>IF(N292="zákl. přenesená",J292,0)</f>
        <v>0</v>
      </c>
      <c r="BH292" s="149">
        <f>IF(N292="sníž. přenesená",J292,0)</f>
        <v>0</v>
      </c>
      <c r="BI292" s="149">
        <f>IF(N292="nulová",J292,0)</f>
        <v>0</v>
      </c>
      <c r="BJ292" s="17" t="s">
        <v>22</v>
      </c>
      <c r="BK292" s="149">
        <f>ROUND(I292*H292,1)</f>
        <v>0</v>
      </c>
      <c r="BL292" s="17" t="s">
        <v>302</v>
      </c>
      <c r="BM292" s="148" t="s">
        <v>976</v>
      </c>
    </row>
    <row r="293" spans="2:51" s="12" customFormat="1" ht="12">
      <c r="B293" s="150"/>
      <c r="D293" s="151" t="s">
        <v>176</v>
      </c>
      <c r="E293" s="152" t="s">
        <v>1</v>
      </c>
      <c r="F293" s="153" t="s">
        <v>977</v>
      </c>
      <c r="H293" s="154">
        <v>9</v>
      </c>
      <c r="I293" s="155"/>
      <c r="L293" s="150"/>
      <c r="M293" s="156"/>
      <c r="T293" s="157"/>
      <c r="AT293" s="152" t="s">
        <v>176</v>
      </c>
      <c r="AU293" s="152" t="s">
        <v>87</v>
      </c>
      <c r="AV293" s="12" t="s">
        <v>87</v>
      </c>
      <c r="AW293" s="12" t="s">
        <v>31</v>
      </c>
      <c r="AX293" s="12" t="s">
        <v>79</v>
      </c>
      <c r="AY293" s="152" t="s">
        <v>167</v>
      </c>
    </row>
    <row r="294" spans="2:51" s="12" customFormat="1" ht="12">
      <c r="B294" s="150"/>
      <c r="D294" s="151" t="s">
        <v>176</v>
      </c>
      <c r="E294" s="152" t="s">
        <v>1</v>
      </c>
      <c r="F294" s="153" t="s">
        <v>978</v>
      </c>
      <c r="H294" s="154">
        <v>1</v>
      </c>
      <c r="I294" s="155"/>
      <c r="L294" s="150"/>
      <c r="M294" s="156"/>
      <c r="T294" s="157"/>
      <c r="AT294" s="152" t="s">
        <v>176</v>
      </c>
      <c r="AU294" s="152" t="s">
        <v>87</v>
      </c>
      <c r="AV294" s="12" t="s">
        <v>87</v>
      </c>
      <c r="AW294" s="12" t="s">
        <v>31</v>
      </c>
      <c r="AX294" s="12" t="s">
        <v>79</v>
      </c>
      <c r="AY294" s="152" t="s">
        <v>167</v>
      </c>
    </row>
    <row r="295" spans="2:51" s="13" customFormat="1" ht="12">
      <c r="B295" s="158"/>
      <c r="D295" s="151" t="s">
        <v>176</v>
      </c>
      <c r="E295" s="159" t="s">
        <v>1</v>
      </c>
      <c r="F295" s="160" t="s">
        <v>189</v>
      </c>
      <c r="H295" s="161">
        <v>10</v>
      </c>
      <c r="I295" s="162"/>
      <c r="L295" s="158"/>
      <c r="M295" s="163"/>
      <c r="T295" s="164"/>
      <c r="AT295" s="159" t="s">
        <v>176</v>
      </c>
      <c r="AU295" s="159" t="s">
        <v>87</v>
      </c>
      <c r="AV295" s="13" t="s">
        <v>174</v>
      </c>
      <c r="AW295" s="13" t="s">
        <v>31</v>
      </c>
      <c r="AX295" s="13" t="s">
        <v>22</v>
      </c>
      <c r="AY295" s="159" t="s">
        <v>167</v>
      </c>
    </row>
    <row r="296" spans="2:65" s="1" customFormat="1" ht="33" customHeight="1">
      <c r="B296" s="136"/>
      <c r="C296" s="178" t="s">
        <v>436</v>
      </c>
      <c r="D296" s="178" t="s">
        <v>554</v>
      </c>
      <c r="E296" s="179" t="s">
        <v>619</v>
      </c>
      <c r="F296" s="180" t="s">
        <v>620</v>
      </c>
      <c r="G296" s="181" t="s">
        <v>201</v>
      </c>
      <c r="H296" s="182">
        <v>10</v>
      </c>
      <c r="I296" s="183"/>
      <c r="J296" s="184">
        <f>ROUND(I296*H296,1)</f>
        <v>0</v>
      </c>
      <c r="K296" s="180" t="s">
        <v>1</v>
      </c>
      <c r="L296" s="185"/>
      <c r="M296" s="186" t="s">
        <v>1</v>
      </c>
      <c r="N296" s="187" t="s">
        <v>44</v>
      </c>
      <c r="P296" s="146">
        <f>O296*H296</f>
        <v>0</v>
      </c>
      <c r="Q296" s="146">
        <v>0.016</v>
      </c>
      <c r="R296" s="146">
        <f>Q296*H296</f>
        <v>0.16</v>
      </c>
      <c r="S296" s="146">
        <v>0</v>
      </c>
      <c r="T296" s="147">
        <f>S296*H296</f>
        <v>0</v>
      </c>
      <c r="AR296" s="148" t="s">
        <v>408</v>
      </c>
      <c r="AT296" s="148" t="s">
        <v>554</v>
      </c>
      <c r="AU296" s="148" t="s">
        <v>87</v>
      </c>
      <c r="AY296" s="17" t="s">
        <v>167</v>
      </c>
      <c r="BE296" s="149">
        <f>IF(N296="základní",J296,0)</f>
        <v>0</v>
      </c>
      <c r="BF296" s="149">
        <f>IF(N296="snížená",J296,0)</f>
        <v>0</v>
      </c>
      <c r="BG296" s="149">
        <f>IF(N296="zákl. přenesená",J296,0)</f>
        <v>0</v>
      </c>
      <c r="BH296" s="149">
        <f>IF(N296="sníž. přenesená",J296,0)</f>
        <v>0</v>
      </c>
      <c r="BI296" s="149">
        <f>IF(N296="nulová",J296,0)</f>
        <v>0</v>
      </c>
      <c r="BJ296" s="17" t="s">
        <v>22</v>
      </c>
      <c r="BK296" s="149">
        <f>ROUND(I296*H296,1)</f>
        <v>0</v>
      </c>
      <c r="BL296" s="17" t="s">
        <v>302</v>
      </c>
      <c r="BM296" s="148" t="s">
        <v>979</v>
      </c>
    </row>
    <row r="297" spans="2:65" s="1" customFormat="1" ht="24">
      <c r="B297" s="136"/>
      <c r="C297" s="137" t="s">
        <v>442</v>
      </c>
      <c r="D297" s="137" t="s">
        <v>169</v>
      </c>
      <c r="E297" s="138" t="s">
        <v>627</v>
      </c>
      <c r="F297" s="139" t="s">
        <v>628</v>
      </c>
      <c r="G297" s="140" t="s">
        <v>201</v>
      </c>
      <c r="H297" s="141">
        <v>1</v>
      </c>
      <c r="I297" s="142"/>
      <c r="J297" s="143">
        <f>ROUND(I297*H297,1)</f>
        <v>0</v>
      </c>
      <c r="K297" s="139" t="s">
        <v>173</v>
      </c>
      <c r="L297" s="32"/>
      <c r="M297" s="144" t="s">
        <v>1</v>
      </c>
      <c r="N297" s="145" t="s">
        <v>44</v>
      </c>
      <c r="P297" s="146">
        <f>O297*H297</f>
        <v>0</v>
      </c>
      <c r="Q297" s="146">
        <v>0</v>
      </c>
      <c r="R297" s="146">
        <f>Q297*H297</f>
        <v>0</v>
      </c>
      <c r="S297" s="146">
        <v>0</v>
      </c>
      <c r="T297" s="147">
        <f>S297*H297</f>
        <v>0</v>
      </c>
      <c r="AR297" s="148" t="s">
        <v>302</v>
      </c>
      <c r="AT297" s="148" t="s">
        <v>169</v>
      </c>
      <c r="AU297" s="148" t="s">
        <v>87</v>
      </c>
      <c r="AY297" s="17" t="s">
        <v>167</v>
      </c>
      <c r="BE297" s="149">
        <f>IF(N297="základní",J297,0)</f>
        <v>0</v>
      </c>
      <c r="BF297" s="149">
        <f>IF(N297="snížená",J297,0)</f>
        <v>0</v>
      </c>
      <c r="BG297" s="149">
        <f>IF(N297="zákl. přenesená",J297,0)</f>
        <v>0</v>
      </c>
      <c r="BH297" s="149">
        <f>IF(N297="sníž. přenesená",J297,0)</f>
        <v>0</v>
      </c>
      <c r="BI297" s="149">
        <f>IF(N297="nulová",J297,0)</f>
        <v>0</v>
      </c>
      <c r="BJ297" s="17" t="s">
        <v>22</v>
      </c>
      <c r="BK297" s="149">
        <f>ROUND(I297*H297,1)</f>
        <v>0</v>
      </c>
      <c r="BL297" s="17" t="s">
        <v>302</v>
      </c>
      <c r="BM297" s="148" t="s">
        <v>980</v>
      </c>
    </row>
    <row r="298" spans="2:51" s="12" customFormat="1" ht="12">
      <c r="B298" s="150"/>
      <c r="D298" s="151" t="s">
        <v>176</v>
      </c>
      <c r="E298" s="152" t="s">
        <v>1</v>
      </c>
      <c r="F298" s="153" t="s">
        <v>978</v>
      </c>
      <c r="H298" s="154">
        <v>1</v>
      </c>
      <c r="I298" s="155"/>
      <c r="L298" s="150"/>
      <c r="M298" s="156"/>
      <c r="T298" s="157"/>
      <c r="AT298" s="152" t="s">
        <v>176</v>
      </c>
      <c r="AU298" s="152" t="s">
        <v>87</v>
      </c>
      <c r="AV298" s="12" t="s">
        <v>87</v>
      </c>
      <c r="AW298" s="12" t="s">
        <v>31</v>
      </c>
      <c r="AX298" s="12" t="s">
        <v>22</v>
      </c>
      <c r="AY298" s="152" t="s">
        <v>167</v>
      </c>
    </row>
    <row r="299" spans="2:65" s="1" customFormat="1" ht="24">
      <c r="B299" s="136"/>
      <c r="C299" s="137" t="s">
        <v>447</v>
      </c>
      <c r="D299" s="137" t="s">
        <v>169</v>
      </c>
      <c r="E299" s="138" t="s">
        <v>981</v>
      </c>
      <c r="F299" s="139" t="s">
        <v>982</v>
      </c>
      <c r="G299" s="140" t="s">
        <v>201</v>
      </c>
      <c r="H299" s="141">
        <v>9</v>
      </c>
      <c r="I299" s="142"/>
      <c r="J299" s="143">
        <f>ROUND(I299*H299,1)</f>
        <v>0</v>
      </c>
      <c r="K299" s="139" t="s">
        <v>173</v>
      </c>
      <c r="L299" s="32"/>
      <c r="M299" s="144" t="s">
        <v>1</v>
      </c>
      <c r="N299" s="145" t="s">
        <v>44</v>
      </c>
      <c r="P299" s="146">
        <f>O299*H299</f>
        <v>0</v>
      </c>
      <c r="Q299" s="146">
        <v>0</v>
      </c>
      <c r="R299" s="146">
        <f>Q299*H299</f>
        <v>0</v>
      </c>
      <c r="S299" s="146">
        <v>0</v>
      </c>
      <c r="T299" s="147">
        <f>S299*H299</f>
        <v>0</v>
      </c>
      <c r="AR299" s="148" t="s">
        <v>302</v>
      </c>
      <c r="AT299" s="148" t="s">
        <v>169</v>
      </c>
      <c r="AU299" s="148" t="s">
        <v>87</v>
      </c>
      <c r="AY299" s="17" t="s">
        <v>167</v>
      </c>
      <c r="BE299" s="149">
        <f>IF(N299="základní",J299,0)</f>
        <v>0</v>
      </c>
      <c r="BF299" s="149">
        <f>IF(N299="snížená",J299,0)</f>
        <v>0</v>
      </c>
      <c r="BG299" s="149">
        <f>IF(N299="zákl. přenesená",J299,0)</f>
        <v>0</v>
      </c>
      <c r="BH299" s="149">
        <f>IF(N299="sníž. přenesená",J299,0)</f>
        <v>0</v>
      </c>
      <c r="BI299" s="149">
        <f>IF(N299="nulová",J299,0)</f>
        <v>0</v>
      </c>
      <c r="BJ299" s="17" t="s">
        <v>22</v>
      </c>
      <c r="BK299" s="149">
        <f>ROUND(I299*H299,1)</f>
        <v>0</v>
      </c>
      <c r="BL299" s="17" t="s">
        <v>302</v>
      </c>
      <c r="BM299" s="148" t="s">
        <v>983</v>
      </c>
    </row>
    <row r="300" spans="2:65" s="1" customFormat="1" ht="24">
      <c r="B300" s="136"/>
      <c r="C300" s="178" t="s">
        <v>457</v>
      </c>
      <c r="D300" s="178" t="s">
        <v>554</v>
      </c>
      <c r="E300" s="179" t="s">
        <v>631</v>
      </c>
      <c r="F300" s="180" t="s">
        <v>632</v>
      </c>
      <c r="G300" s="181" t="s">
        <v>201</v>
      </c>
      <c r="H300" s="182">
        <v>10</v>
      </c>
      <c r="I300" s="183"/>
      <c r="J300" s="184">
        <f>ROUND(I300*H300,1)</f>
        <v>0</v>
      </c>
      <c r="K300" s="180" t="s">
        <v>1</v>
      </c>
      <c r="L300" s="185"/>
      <c r="M300" s="186" t="s">
        <v>1</v>
      </c>
      <c r="N300" s="187" t="s">
        <v>44</v>
      </c>
      <c r="P300" s="146">
        <f>O300*H300</f>
        <v>0</v>
      </c>
      <c r="Q300" s="146">
        <v>0.016</v>
      </c>
      <c r="R300" s="146">
        <f>Q300*H300</f>
        <v>0.16</v>
      </c>
      <c r="S300" s="146">
        <v>0</v>
      </c>
      <c r="T300" s="147">
        <f>S300*H300</f>
        <v>0</v>
      </c>
      <c r="AR300" s="148" t="s">
        <v>408</v>
      </c>
      <c r="AT300" s="148" t="s">
        <v>554</v>
      </c>
      <c r="AU300" s="148" t="s">
        <v>87</v>
      </c>
      <c r="AY300" s="17" t="s">
        <v>167</v>
      </c>
      <c r="BE300" s="149">
        <f>IF(N300="základní",J300,0)</f>
        <v>0</v>
      </c>
      <c r="BF300" s="149">
        <f>IF(N300="snížená",J300,0)</f>
        <v>0</v>
      </c>
      <c r="BG300" s="149">
        <f>IF(N300="zákl. přenesená",J300,0)</f>
        <v>0</v>
      </c>
      <c r="BH300" s="149">
        <f>IF(N300="sníž. přenesená",J300,0)</f>
        <v>0</v>
      </c>
      <c r="BI300" s="149">
        <f>IF(N300="nulová",J300,0)</f>
        <v>0</v>
      </c>
      <c r="BJ300" s="17" t="s">
        <v>22</v>
      </c>
      <c r="BK300" s="149">
        <f>ROUND(I300*H300,1)</f>
        <v>0</v>
      </c>
      <c r="BL300" s="17" t="s">
        <v>302</v>
      </c>
      <c r="BM300" s="148" t="s">
        <v>984</v>
      </c>
    </row>
    <row r="301" spans="2:65" s="1" customFormat="1" ht="24">
      <c r="B301" s="136"/>
      <c r="C301" s="137" t="s">
        <v>462</v>
      </c>
      <c r="D301" s="137" t="s">
        <v>169</v>
      </c>
      <c r="E301" s="138" t="s">
        <v>985</v>
      </c>
      <c r="F301" s="139" t="s">
        <v>986</v>
      </c>
      <c r="G301" s="140" t="s">
        <v>201</v>
      </c>
      <c r="H301" s="141">
        <v>1</v>
      </c>
      <c r="I301" s="142"/>
      <c r="J301" s="143">
        <f>ROUND(I301*H301,1)</f>
        <v>0</v>
      </c>
      <c r="K301" s="139" t="s">
        <v>173</v>
      </c>
      <c r="L301" s="32"/>
      <c r="M301" s="144" t="s">
        <v>1</v>
      </c>
      <c r="N301" s="145" t="s">
        <v>44</v>
      </c>
      <c r="P301" s="146">
        <f>O301*H301</f>
        <v>0</v>
      </c>
      <c r="Q301" s="146">
        <v>0.00047</v>
      </c>
      <c r="R301" s="146">
        <f>Q301*H301</f>
        <v>0.00047</v>
      </c>
      <c r="S301" s="146">
        <v>0</v>
      </c>
      <c r="T301" s="147">
        <f>S301*H301</f>
        <v>0</v>
      </c>
      <c r="AR301" s="148" t="s">
        <v>302</v>
      </c>
      <c r="AT301" s="148" t="s">
        <v>169</v>
      </c>
      <c r="AU301" s="148" t="s">
        <v>87</v>
      </c>
      <c r="AY301" s="17" t="s">
        <v>167</v>
      </c>
      <c r="BE301" s="149">
        <f>IF(N301="základní",J301,0)</f>
        <v>0</v>
      </c>
      <c r="BF301" s="149">
        <f>IF(N301="snížená",J301,0)</f>
        <v>0</v>
      </c>
      <c r="BG301" s="149">
        <f>IF(N301="zákl. přenesená",J301,0)</f>
        <v>0</v>
      </c>
      <c r="BH301" s="149">
        <f>IF(N301="sníž. přenesená",J301,0)</f>
        <v>0</v>
      </c>
      <c r="BI301" s="149">
        <f>IF(N301="nulová",J301,0)</f>
        <v>0</v>
      </c>
      <c r="BJ301" s="17" t="s">
        <v>22</v>
      </c>
      <c r="BK301" s="149">
        <f>ROUND(I301*H301,1)</f>
        <v>0</v>
      </c>
      <c r="BL301" s="17" t="s">
        <v>302</v>
      </c>
      <c r="BM301" s="148" t="s">
        <v>987</v>
      </c>
    </row>
    <row r="302" spans="2:51" s="12" customFormat="1" ht="12">
      <c r="B302" s="150"/>
      <c r="D302" s="151" t="s">
        <v>176</v>
      </c>
      <c r="E302" s="152" t="s">
        <v>1</v>
      </c>
      <c r="F302" s="153" t="s">
        <v>988</v>
      </c>
      <c r="H302" s="154">
        <v>1</v>
      </c>
      <c r="I302" s="155"/>
      <c r="L302" s="150"/>
      <c r="M302" s="156"/>
      <c r="T302" s="157"/>
      <c r="AT302" s="152" t="s">
        <v>176</v>
      </c>
      <c r="AU302" s="152" t="s">
        <v>87</v>
      </c>
      <c r="AV302" s="12" t="s">
        <v>87</v>
      </c>
      <c r="AW302" s="12" t="s">
        <v>31</v>
      </c>
      <c r="AX302" s="12" t="s">
        <v>22</v>
      </c>
      <c r="AY302" s="152" t="s">
        <v>167</v>
      </c>
    </row>
    <row r="303" spans="2:65" s="1" customFormat="1" ht="24">
      <c r="B303" s="136"/>
      <c r="C303" s="178" t="s">
        <v>477</v>
      </c>
      <c r="D303" s="178" t="s">
        <v>554</v>
      </c>
      <c r="E303" s="179" t="s">
        <v>989</v>
      </c>
      <c r="F303" s="180" t="s">
        <v>990</v>
      </c>
      <c r="G303" s="181" t="s">
        <v>201</v>
      </c>
      <c r="H303" s="182">
        <v>1</v>
      </c>
      <c r="I303" s="183"/>
      <c r="J303" s="184">
        <f aca="true" t="shared" si="0" ref="J303:J311">ROUND(I303*H303,1)</f>
        <v>0</v>
      </c>
      <c r="K303" s="180" t="s">
        <v>1</v>
      </c>
      <c r="L303" s="185"/>
      <c r="M303" s="186" t="s">
        <v>1</v>
      </c>
      <c r="N303" s="187" t="s">
        <v>44</v>
      </c>
      <c r="P303" s="146">
        <f aca="true" t="shared" si="1" ref="P303:P311">O303*H303</f>
        <v>0</v>
      </c>
      <c r="Q303" s="146">
        <v>0.018</v>
      </c>
      <c r="R303" s="146">
        <f aca="true" t="shared" si="2" ref="R303:R311">Q303*H303</f>
        <v>0.018</v>
      </c>
      <c r="S303" s="146">
        <v>0</v>
      </c>
      <c r="T303" s="147">
        <f aca="true" t="shared" si="3" ref="T303:T311">S303*H303</f>
        <v>0</v>
      </c>
      <c r="AR303" s="148" t="s">
        <v>408</v>
      </c>
      <c r="AT303" s="148" t="s">
        <v>554</v>
      </c>
      <c r="AU303" s="148" t="s">
        <v>87</v>
      </c>
      <c r="AY303" s="17" t="s">
        <v>167</v>
      </c>
      <c r="BE303" s="149">
        <f aca="true" t="shared" si="4" ref="BE303:BE311">IF(N303="základní",J303,0)</f>
        <v>0</v>
      </c>
      <c r="BF303" s="149">
        <f aca="true" t="shared" si="5" ref="BF303:BF311">IF(N303="snížená",J303,0)</f>
        <v>0</v>
      </c>
      <c r="BG303" s="149">
        <f aca="true" t="shared" si="6" ref="BG303:BG311">IF(N303="zákl. přenesená",J303,0)</f>
        <v>0</v>
      </c>
      <c r="BH303" s="149">
        <f aca="true" t="shared" si="7" ref="BH303:BH311">IF(N303="sníž. přenesená",J303,0)</f>
        <v>0</v>
      </c>
      <c r="BI303" s="149">
        <f aca="true" t="shared" si="8" ref="BI303:BI311">IF(N303="nulová",J303,0)</f>
        <v>0</v>
      </c>
      <c r="BJ303" s="17" t="s">
        <v>22</v>
      </c>
      <c r="BK303" s="149">
        <f aca="true" t="shared" si="9" ref="BK303:BK311">ROUND(I303*H303,1)</f>
        <v>0</v>
      </c>
      <c r="BL303" s="17" t="s">
        <v>302</v>
      </c>
      <c r="BM303" s="148" t="s">
        <v>991</v>
      </c>
    </row>
    <row r="304" spans="2:65" s="1" customFormat="1" ht="24">
      <c r="B304" s="136"/>
      <c r="C304" s="137" t="s">
        <v>482</v>
      </c>
      <c r="D304" s="137" t="s">
        <v>169</v>
      </c>
      <c r="E304" s="138" t="s">
        <v>992</v>
      </c>
      <c r="F304" s="139" t="s">
        <v>993</v>
      </c>
      <c r="G304" s="140" t="s">
        <v>201</v>
      </c>
      <c r="H304" s="141">
        <v>1</v>
      </c>
      <c r="I304" s="142"/>
      <c r="J304" s="143">
        <f t="shared" si="0"/>
        <v>0</v>
      </c>
      <c r="K304" s="139" t="s">
        <v>173</v>
      </c>
      <c r="L304" s="32"/>
      <c r="M304" s="144" t="s">
        <v>1</v>
      </c>
      <c r="N304" s="145" t="s">
        <v>44</v>
      </c>
      <c r="P304" s="146">
        <f t="shared" si="1"/>
        <v>0</v>
      </c>
      <c r="Q304" s="146">
        <v>0</v>
      </c>
      <c r="R304" s="146">
        <f t="shared" si="2"/>
        <v>0</v>
      </c>
      <c r="S304" s="146">
        <v>0</v>
      </c>
      <c r="T304" s="147">
        <f t="shared" si="3"/>
        <v>0</v>
      </c>
      <c r="AR304" s="148" t="s">
        <v>302</v>
      </c>
      <c r="AT304" s="148" t="s">
        <v>169</v>
      </c>
      <c r="AU304" s="148" t="s">
        <v>87</v>
      </c>
      <c r="AY304" s="17" t="s">
        <v>167</v>
      </c>
      <c r="BE304" s="149">
        <f t="shared" si="4"/>
        <v>0</v>
      </c>
      <c r="BF304" s="149">
        <f t="shared" si="5"/>
        <v>0</v>
      </c>
      <c r="BG304" s="149">
        <f t="shared" si="6"/>
        <v>0</v>
      </c>
      <c r="BH304" s="149">
        <f t="shared" si="7"/>
        <v>0</v>
      </c>
      <c r="BI304" s="149">
        <f t="shared" si="8"/>
        <v>0</v>
      </c>
      <c r="BJ304" s="17" t="s">
        <v>22</v>
      </c>
      <c r="BK304" s="149">
        <f t="shared" si="9"/>
        <v>0</v>
      </c>
      <c r="BL304" s="17" t="s">
        <v>302</v>
      </c>
      <c r="BM304" s="148" t="s">
        <v>994</v>
      </c>
    </row>
    <row r="305" spans="2:65" s="1" customFormat="1" ht="33" customHeight="1">
      <c r="B305" s="136"/>
      <c r="C305" s="178" t="s">
        <v>486</v>
      </c>
      <c r="D305" s="178" t="s">
        <v>554</v>
      </c>
      <c r="E305" s="179" t="s">
        <v>995</v>
      </c>
      <c r="F305" s="180" t="s">
        <v>996</v>
      </c>
      <c r="G305" s="181" t="s">
        <v>201</v>
      </c>
      <c r="H305" s="182">
        <v>1</v>
      </c>
      <c r="I305" s="183"/>
      <c r="J305" s="184">
        <f t="shared" si="0"/>
        <v>0</v>
      </c>
      <c r="K305" s="180" t="s">
        <v>1</v>
      </c>
      <c r="L305" s="185"/>
      <c r="M305" s="186" t="s">
        <v>1</v>
      </c>
      <c r="N305" s="187" t="s">
        <v>44</v>
      </c>
      <c r="P305" s="146">
        <f t="shared" si="1"/>
        <v>0</v>
      </c>
      <c r="Q305" s="146">
        <v>0.039</v>
      </c>
      <c r="R305" s="146">
        <f t="shared" si="2"/>
        <v>0.039</v>
      </c>
      <c r="S305" s="146">
        <v>0</v>
      </c>
      <c r="T305" s="147">
        <f t="shared" si="3"/>
        <v>0</v>
      </c>
      <c r="AR305" s="148" t="s">
        <v>408</v>
      </c>
      <c r="AT305" s="148" t="s">
        <v>554</v>
      </c>
      <c r="AU305" s="148" t="s">
        <v>87</v>
      </c>
      <c r="AY305" s="17" t="s">
        <v>167</v>
      </c>
      <c r="BE305" s="149">
        <f t="shared" si="4"/>
        <v>0</v>
      </c>
      <c r="BF305" s="149">
        <f t="shared" si="5"/>
        <v>0</v>
      </c>
      <c r="BG305" s="149">
        <f t="shared" si="6"/>
        <v>0</v>
      </c>
      <c r="BH305" s="149">
        <f t="shared" si="7"/>
        <v>0</v>
      </c>
      <c r="BI305" s="149">
        <f t="shared" si="8"/>
        <v>0</v>
      </c>
      <c r="BJ305" s="17" t="s">
        <v>22</v>
      </c>
      <c r="BK305" s="149">
        <f t="shared" si="9"/>
        <v>0</v>
      </c>
      <c r="BL305" s="17" t="s">
        <v>302</v>
      </c>
      <c r="BM305" s="148" t="s">
        <v>997</v>
      </c>
    </row>
    <row r="306" spans="2:65" s="1" customFormat="1" ht="24">
      <c r="B306" s="136"/>
      <c r="C306" s="137" t="s">
        <v>495</v>
      </c>
      <c r="D306" s="137" t="s">
        <v>169</v>
      </c>
      <c r="E306" s="138" t="s">
        <v>639</v>
      </c>
      <c r="F306" s="139" t="s">
        <v>640</v>
      </c>
      <c r="G306" s="140" t="s">
        <v>201</v>
      </c>
      <c r="H306" s="141">
        <v>10</v>
      </c>
      <c r="I306" s="142"/>
      <c r="J306" s="143">
        <f t="shared" si="0"/>
        <v>0</v>
      </c>
      <c r="K306" s="139" t="s">
        <v>173</v>
      </c>
      <c r="L306" s="32"/>
      <c r="M306" s="144" t="s">
        <v>1</v>
      </c>
      <c r="N306" s="145" t="s">
        <v>44</v>
      </c>
      <c r="P306" s="146">
        <f t="shared" si="1"/>
        <v>0</v>
      </c>
      <c r="Q306" s="146">
        <v>0</v>
      </c>
      <c r="R306" s="146">
        <f t="shared" si="2"/>
        <v>0</v>
      </c>
      <c r="S306" s="146">
        <v>0</v>
      </c>
      <c r="T306" s="147">
        <f t="shared" si="3"/>
        <v>0</v>
      </c>
      <c r="AR306" s="148" t="s">
        <v>302</v>
      </c>
      <c r="AT306" s="148" t="s">
        <v>169</v>
      </c>
      <c r="AU306" s="148" t="s">
        <v>87</v>
      </c>
      <c r="AY306" s="17" t="s">
        <v>167</v>
      </c>
      <c r="BE306" s="149">
        <f t="shared" si="4"/>
        <v>0</v>
      </c>
      <c r="BF306" s="149">
        <f t="shared" si="5"/>
        <v>0</v>
      </c>
      <c r="BG306" s="149">
        <f t="shared" si="6"/>
        <v>0</v>
      </c>
      <c r="BH306" s="149">
        <f t="shared" si="7"/>
        <v>0</v>
      </c>
      <c r="BI306" s="149">
        <f t="shared" si="8"/>
        <v>0</v>
      </c>
      <c r="BJ306" s="17" t="s">
        <v>22</v>
      </c>
      <c r="BK306" s="149">
        <f t="shared" si="9"/>
        <v>0</v>
      </c>
      <c r="BL306" s="17" t="s">
        <v>302</v>
      </c>
      <c r="BM306" s="148" t="s">
        <v>998</v>
      </c>
    </row>
    <row r="307" spans="2:65" s="1" customFormat="1" ht="24">
      <c r="B307" s="136"/>
      <c r="C307" s="178" t="s">
        <v>499</v>
      </c>
      <c r="D307" s="178" t="s">
        <v>554</v>
      </c>
      <c r="E307" s="179" t="s">
        <v>647</v>
      </c>
      <c r="F307" s="180" t="s">
        <v>648</v>
      </c>
      <c r="G307" s="181" t="s">
        <v>201</v>
      </c>
      <c r="H307" s="182">
        <v>1</v>
      </c>
      <c r="I307" s="183"/>
      <c r="J307" s="184">
        <f t="shared" si="0"/>
        <v>0</v>
      </c>
      <c r="K307" s="180" t="s">
        <v>173</v>
      </c>
      <c r="L307" s="185"/>
      <c r="M307" s="186" t="s">
        <v>1</v>
      </c>
      <c r="N307" s="187" t="s">
        <v>44</v>
      </c>
      <c r="P307" s="146">
        <f t="shared" si="1"/>
        <v>0</v>
      </c>
      <c r="Q307" s="146">
        <v>0.00123</v>
      </c>
      <c r="R307" s="146">
        <f t="shared" si="2"/>
        <v>0.00123</v>
      </c>
      <c r="S307" s="146">
        <v>0</v>
      </c>
      <c r="T307" s="147">
        <f t="shared" si="3"/>
        <v>0</v>
      </c>
      <c r="AR307" s="148" t="s">
        <v>408</v>
      </c>
      <c r="AT307" s="148" t="s">
        <v>554</v>
      </c>
      <c r="AU307" s="148" t="s">
        <v>87</v>
      </c>
      <c r="AY307" s="17" t="s">
        <v>167</v>
      </c>
      <c r="BE307" s="149">
        <f t="shared" si="4"/>
        <v>0</v>
      </c>
      <c r="BF307" s="149">
        <f t="shared" si="5"/>
        <v>0</v>
      </c>
      <c r="BG307" s="149">
        <f t="shared" si="6"/>
        <v>0</v>
      </c>
      <c r="BH307" s="149">
        <f t="shared" si="7"/>
        <v>0</v>
      </c>
      <c r="BI307" s="149">
        <f t="shared" si="8"/>
        <v>0</v>
      </c>
      <c r="BJ307" s="17" t="s">
        <v>22</v>
      </c>
      <c r="BK307" s="149">
        <f t="shared" si="9"/>
        <v>0</v>
      </c>
      <c r="BL307" s="17" t="s">
        <v>302</v>
      </c>
      <c r="BM307" s="148" t="s">
        <v>999</v>
      </c>
    </row>
    <row r="308" spans="2:65" s="1" customFormat="1" ht="24">
      <c r="B308" s="136"/>
      <c r="C308" s="178" t="s">
        <v>506</v>
      </c>
      <c r="D308" s="178" t="s">
        <v>554</v>
      </c>
      <c r="E308" s="179" t="s">
        <v>1000</v>
      </c>
      <c r="F308" s="180" t="s">
        <v>1001</v>
      </c>
      <c r="G308" s="181" t="s">
        <v>201</v>
      </c>
      <c r="H308" s="182">
        <v>9</v>
      </c>
      <c r="I308" s="183"/>
      <c r="J308" s="184">
        <f t="shared" si="0"/>
        <v>0</v>
      </c>
      <c r="K308" s="180" t="s">
        <v>173</v>
      </c>
      <c r="L308" s="185"/>
      <c r="M308" s="186" t="s">
        <v>1</v>
      </c>
      <c r="N308" s="187" t="s">
        <v>44</v>
      </c>
      <c r="P308" s="146">
        <f t="shared" si="1"/>
        <v>0</v>
      </c>
      <c r="Q308" s="146">
        <v>0.00139</v>
      </c>
      <c r="R308" s="146">
        <f t="shared" si="2"/>
        <v>0.01251</v>
      </c>
      <c r="S308" s="146">
        <v>0</v>
      </c>
      <c r="T308" s="147">
        <f t="shared" si="3"/>
        <v>0</v>
      </c>
      <c r="AR308" s="148" t="s">
        <v>408</v>
      </c>
      <c r="AT308" s="148" t="s">
        <v>554</v>
      </c>
      <c r="AU308" s="148" t="s">
        <v>87</v>
      </c>
      <c r="AY308" s="17" t="s">
        <v>167</v>
      </c>
      <c r="BE308" s="149">
        <f t="shared" si="4"/>
        <v>0</v>
      </c>
      <c r="BF308" s="149">
        <f t="shared" si="5"/>
        <v>0</v>
      </c>
      <c r="BG308" s="149">
        <f t="shared" si="6"/>
        <v>0</v>
      </c>
      <c r="BH308" s="149">
        <f t="shared" si="7"/>
        <v>0</v>
      </c>
      <c r="BI308" s="149">
        <f t="shared" si="8"/>
        <v>0</v>
      </c>
      <c r="BJ308" s="17" t="s">
        <v>22</v>
      </c>
      <c r="BK308" s="149">
        <f t="shared" si="9"/>
        <v>0</v>
      </c>
      <c r="BL308" s="17" t="s">
        <v>302</v>
      </c>
      <c r="BM308" s="148" t="s">
        <v>1002</v>
      </c>
    </row>
    <row r="309" spans="2:65" s="1" customFormat="1" ht="24">
      <c r="B309" s="136"/>
      <c r="C309" s="137" t="s">
        <v>512</v>
      </c>
      <c r="D309" s="137" t="s">
        <v>169</v>
      </c>
      <c r="E309" s="138" t="s">
        <v>1003</v>
      </c>
      <c r="F309" s="139" t="s">
        <v>1004</v>
      </c>
      <c r="G309" s="140" t="s">
        <v>201</v>
      </c>
      <c r="H309" s="141">
        <v>1</v>
      </c>
      <c r="I309" s="142"/>
      <c r="J309" s="143">
        <f t="shared" si="0"/>
        <v>0</v>
      </c>
      <c r="K309" s="139" t="s">
        <v>173</v>
      </c>
      <c r="L309" s="32"/>
      <c r="M309" s="144" t="s">
        <v>1</v>
      </c>
      <c r="N309" s="145" t="s">
        <v>44</v>
      </c>
      <c r="P309" s="146">
        <f t="shared" si="1"/>
        <v>0</v>
      </c>
      <c r="Q309" s="146">
        <v>0</v>
      </c>
      <c r="R309" s="146">
        <f t="shared" si="2"/>
        <v>0</v>
      </c>
      <c r="S309" s="146">
        <v>0</v>
      </c>
      <c r="T309" s="147">
        <f t="shared" si="3"/>
        <v>0</v>
      </c>
      <c r="AR309" s="148" t="s">
        <v>302</v>
      </c>
      <c r="AT309" s="148" t="s">
        <v>169</v>
      </c>
      <c r="AU309" s="148" t="s">
        <v>87</v>
      </c>
      <c r="AY309" s="17" t="s">
        <v>167</v>
      </c>
      <c r="BE309" s="149">
        <f t="shared" si="4"/>
        <v>0</v>
      </c>
      <c r="BF309" s="149">
        <f t="shared" si="5"/>
        <v>0</v>
      </c>
      <c r="BG309" s="149">
        <f t="shared" si="6"/>
        <v>0</v>
      </c>
      <c r="BH309" s="149">
        <f t="shared" si="7"/>
        <v>0</v>
      </c>
      <c r="BI309" s="149">
        <f t="shared" si="8"/>
        <v>0</v>
      </c>
      <c r="BJ309" s="17" t="s">
        <v>22</v>
      </c>
      <c r="BK309" s="149">
        <f t="shared" si="9"/>
        <v>0</v>
      </c>
      <c r="BL309" s="17" t="s">
        <v>302</v>
      </c>
      <c r="BM309" s="148" t="s">
        <v>1005</v>
      </c>
    </row>
    <row r="310" spans="2:65" s="1" customFormat="1" ht="24">
      <c r="B310" s="136"/>
      <c r="C310" s="178" t="s">
        <v>516</v>
      </c>
      <c r="D310" s="178" t="s">
        <v>554</v>
      </c>
      <c r="E310" s="179" t="s">
        <v>1006</v>
      </c>
      <c r="F310" s="180" t="s">
        <v>1007</v>
      </c>
      <c r="G310" s="181" t="s">
        <v>201</v>
      </c>
      <c r="H310" s="182">
        <v>1</v>
      </c>
      <c r="I310" s="183"/>
      <c r="J310" s="184">
        <f t="shared" si="0"/>
        <v>0</v>
      </c>
      <c r="K310" s="180" t="s">
        <v>173</v>
      </c>
      <c r="L310" s="185"/>
      <c r="M310" s="186" t="s">
        <v>1</v>
      </c>
      <c r="N310" s="187" t="s">
        <v>44</v>
      </c>
      <c r="P310" s="146">
        <f t="shared" si="1"/>
        <v>0</v>
      </c>
      <c r="Q310" s="146">
        <v>0.00223</v>
      </c>
      <c r="R310" s="146">
        <f t="shared" si="2"/>
        <v>0.00223</v>
      </c>
      <c r="S310" s="146">
        <v>0</v>
      </c>
      <c r="T310" s="147">
        <f t="shared" si="3"/>
        <v>0</v>
      </c>
      <c r="AR310" s="148" t="s">
        <v>408</v>
      </c>
      <c r="AT310" s="148" t="s">
        <v>554</v>
      </c>
      <c r="AU310" s="148" t="s">
        <v>87</v>
      </c>
      <c r="AY310" s="17" t="s">
        <v>167</v>
      </c>
      <c r="BE310" s="149">
        <f t="shared" si="4"/>
        <v>0</v>
      </c>
      <c r="BF310" s="149">
        <f t="shared" si="5"/>
        <v>0</v>
      </c>
      <c r="BG310" s="149">
        <f t="shared" si="6"/>
        <v>0</v>
      </c>
      <c r="BH310" s="149">
        <f t="shared" si="7"/>
        <v>0</v>
      </c>
      <c r="BI310" s="149">
        <f t="shared" si="8"/>
        <v>0</v>
      </c>
      <c r="BJ310" s="17" t="s">
        <v>22</v>
      </c>
      <c r="BK310" s="149">
        <f t="shared" si="9"/>
        <v>0</v>
      </c>
      <c r="BL310" s="17" t="s">
        <v>302</v>
      </c>
      <c r="BM310" s="148" t="s">
        <v>1008</v>
      </c>
    </row>
    <row r="311" spans="2:65" s="1" customFormat="1" ht="24">
      <c r="B311" s="136"/>
      <c r="C311" s="137" t="s">
        <v>521</v>
      </c>
      <c r="D311" s="137" t="s">
        <v>169</v>
      </c>
      <c r="E311" s="138" t="s">
        <v>1009</v>
      </c>
      <c r="F311" s="139" t="s">
        <v>1010</v>
      </c>
      <c r="G311" s="140" t="s">
        <v>201</v>
      </c>
      <c r="H311" s="141">
        <v>1</v>
      </c>
      <c r="I311" s="142"/>
      <c r="J311" s="143">
        <f t="shared" si="0"/>
        <v>0</v>
      </c>
      <c r="K311" s="139" t="s">
        <v>173</v>
      </c>
      <c r="L311" s="32"/>
      <c r="M311" s="144" t="s">
        <v>1</v>
      </c>
      <c r="N311" s="145" t="s">
        <v>44</v>
      </c>
      <c r="P311" s="146">
        <f t="shared" si="1"/>
        <v>0</v>
      </c>
      <c r="Q311" s="146">
        <v>0.00027</v>
      </c>
      <c r="R311" s="146">
        <f t="shared" si="2"/>
        <v>0.00027</v>
      </c>
      <c r="S311" s="146">
        <v>0</v>
      </c>
      <c r="T311" s="147">
        <f t="shared" si="3"/>
        <v>0</v>
      </c>
      <c r="AR311" s="148" t="s">
        <v>302</v>
      </c>
      <c r="AT311" s="148" t="s">
        <v>169</v>
      </c>
      <c r="AU311" s="148" t="s">
        <v>87</v>
      </c>
      <c r="AY311" s="17" t="s">
        <v>167</v>
      </c>
      <c r="BE311" s="149">
        <f t="shared" si="4"/>
        <v>0</v>
      </c>
      <c r="BF311" s="149">
        <f t="shared" si="5"/>
        <v>0</v>
      </c>
      <c r="BG311" s="149">
        <f t="shared" si="6"/>
        <v>0</v>
      </c>
      <c r="BH311" s="149">
        <f t="shared" si="7"/>
        <v>0</v>
      </c>
      <c r="BI311" s="149">
        <f t="shared" si="8"/>
        <v>0</v>
      </c>
      <c r="BJ311" s="17" t="s">
        <v>22</v>
      </c>
      <c r="BK311" s="149">
        <f t="shared" si="9"/>
        <v>0</v>
      </c>
      <c r="BL311" s="17" t="s">
        <v>302</v>
      </c>
      <c r="BM311" s="148" t="s">
        <v>1011</v>
      </c>
    </row>
    <row r="312" spans="2:51" s="12" customFormat="1" ht="12">
      <c r="B312" s="150"/>
      <c r="D312" s="151" t="s">
        <v>176</v>
      </c>
      <c r="E312" s="152" t="s">
        <v>1</v>
      </c>
      <c r="F312" s="153" t="s">
        <v>1012</v>
      </c>
      <c r="H312" s="154">
        <v>1</v>
      </c>
      <c r="I312" s="155"/>
      <c r="L312" s="150"/>
      <c r="M312" s="156"/>
      <c r="T312" s="157"/>
      <c r="AT312" s="152" t="s">
        <v>176</v>
      </c>
      <c r="AU312" s="152" t="s">
        <v>87</v>
      </c>
      <c r="AV312" s="12" t="s">
        <v>87</v>
      </c>
      <c r="AW312" s="12" t="s">
        <v>31</v>
      </c>
      <c r="AX312" s="12" t="s">
        <v>22</v>
      </c>
      <c r="AY312" s="152" t="s">
        <v>167</v>
      </c>
    </row>
    <row r="313" spans="2:65" s="1" customFormat="1" ht="24">
      <c r="B313" s="136"/>
      <c r="C313" s="178" t="s">
        <v>525</v>
      </c>
      <c r="D313" s="178" t="s">
        <v>554</v>
      </c>
      <c r="E313" s="179" t="s">
        <v>1013</v>
      </c>
      <c r="F313" s="180" t="s">
        <v>1014</v>
      </c>
      <c r="G313" s="181" t="s">
        <v>185</v>
      </c>
      <c r="H313" s="182">
        <v>0.36</v>
      </c>
      <c r="I313" s="183"/>
      <c r="J313" s="184">
        <f>ROUND(I313*H313,1)</f>
        <v>0</v>
      </c>
      <c r="K313" s="180" t="s">
        <v>173</v>
      </c>
      <c r="L313" s="185"/>
      <c r="M313" s="186" t="s">
        <v>1</v>
      </c>
      <c r="N313" s="187" t="s">
        <v>44</v>
      </c>
      <c r="P313" s="146">
        <f>O313*H313</f>
        <v>0</v>
      </c>
      <c r="Q313" s="146">
        <v>0.03472</v>
      </c>
      <c r="R313" s="146">
        <f>Q313*H313</f>
        <v>0.0124992</v>
      </c>
      <c r="S313" s="146">
        <v>0</v>
      </c>
      <c r="T313" s="147">
        <f>S313*H313</f>
        <v>0</v>
      </c>
      <c r="AR313" s="148" t="s">
        <v>408</v>
      </c>
      <c r="AT313" s="148" t="s">
        <v>554</v>
      </c>
      <c r="AU313" s="148" t="s">
        <v>87</v>
      </c>
      <c r="AY313" s="17" t="s">
        <v>167</v>
      </c>
      <c r="BE313" s="149">
        <f>IF(N313="základní",J313,0)</f>
        <v>0</v>
      </c>
      <c r="BF313" s="149">
        <f>IF(N313="snížená",J313,0)</f>
        <v>0</v>
      </c>
      <c r="BG313" s="149">
        <f>IF(N313="zákl. přenesená",J313,0)</f>
        <v>0</v>
      </c>
      <c r="BH313" s="149">
        <f>IF(N313="sníž. přenesená",J313,0)</f>
        <v>0</v>
      </c>
      <c r="BI313" s="149">
        <f>IF(N313="nulová",J313,0)</f>
        <v>0</v>
      </c>
      <c r="BJ313" s="17" t="s">
        <v>22</v>
      </c>
      <c r="BK313" s="149">
        <f>ROUND(I313*H313,1)</f>
        <v>0</v>
      </c>
      <c r="BL313" s="17" t="s">
        <v>302</v>
      </c>
      <c r="BM313" s="148" t="s">
        <v>1015</v>
      </c>
    </row>
    <row r="314" spans="2:51" s="12" customFormat="1" ht="12">
      <c r="B314" s="150"/>
      <c r="D314" s="151" t="s">
        <v>176</v>
      </c>
      <c r="E314" s="152" t="s">
        <v>1</v>
      </c>
      <c r="F314" s="153" t="s">
        <v>1016</v>
      </c>
      <c r="H314" s="154">
        <v>0.36</v>
      </c>
      <c r="I314" s="155"/>
      <c r="L314" s="150"/>
      <c r="M314" s="156"/>
      <c r="T314" s="157"/>
      <c r="AT314" s="152" t="s">
        <v>176</v>
      </c>
      <c r="AU314" s="152" t="s">
        <v>87</v>
      </c>
      <c r="AV314" s="12" t="s">
        <v>87</v>
      </c>
      <c r="AW314" s="12" t="s">
        <v>31</v>
      </c>
      <c r="AX314" s="12" t="s">
        <v>22</v>
      </c>
      <c r="AY314" s="152" t="s">
        <v>167</v>
      </c>
    </row>
    <row r="315" spans="2:65" s="1" customFormat="1" ht="24">
      <c r="B315" s="136"/>
      <c r="C315" s="137" t="s">
        <v>529</v>
      </c>
      <c r="D315" s="137" t="s">
        <v>169</v>
      </c>
      <c r="E315" s="138" t="s">
        <v>1017</v>
      </c>
      <c r="F315" s="139" t="s">
        <v>1018</v>
      </c>
      <c r="G315" s="140" t="s">
        <v>201</v>
      </c>
      <c r="H315" s="141">
        <v>1</v>
      </c>
      <c r="I315" s="142"/>
      <c r="J315" s="143">
        <f>ROUND(I315*H315,1)</f>
        <v>0</v>
      </c>
      <c r="K315" s="139" t="s">
        <v>173</v>
      </c>
      <c r="L315" s="32"/>
      <c r="M315" s="144" t="s">
        <v>1</v>
      </c>
      <c r="N315" s="145" t="s">
        <v>44</v>
      </c>
      <c r="P315" s="146">
        <f>O315*H315</f>
        <v>0</v>
      </c>
      <c r="Q315" s="146">
        <v>0</v>
      </c>
      <c r="R315" s="146">
        <f>Q315*H315</f>
        <v>0</v>
      </c>
      <c r="S315" s="146">
        <v>0</v>
      </c>
      <c r="T315" s="147">
        <f>S315*H315</f>
        <v>0</v>
      </c>
      <c r="AR315" s="148" t="s">
        <v>302</v>
      </c>
      <c r="AT315" s="148" t="s">
        <v>169</v>
      </c>
      <c r="AU315" s="148" t="s">
        <v>87</v>
      </c>
      <c r="AY315" s="17" t="s">
        <v>167</v>
      </c>
      <c r="BE315" s="149">
        <f>IF(N315="základní",J315,0)</f>
        <v>0</v>
      </c>
      <c r="BF315" s="149">
        <f>IF(N315="snížená",J315,0)</f>
        <v>0</v>
      </c>
      <c r="BG315" s="149">
        <f>IF(N315="zákl. přenesená",J315,0)</f>
        <v>0</v>
      </c>
      <c r="BH315" s="149">
        <f>IF(N315="sníž. přenesená",J315,0)</f>
        <v>0</v>
      </c>
      <c r="BI315" s="149">
        <f>IF(N315="nulová",J315,0)</f>
        <v>0</v>
      </c>
      <c r="BJ315" s="17" t="s">
        <v>22</v>
      </c>
      <c r="BK315" s="149">
        <f>ROUND(I315*H315,1)</f>
        <v>0</v>
      </c>
      <c r="BL315" s="17" t="s">
        <v>302</v>
      </c>
      <c r="BM315" s="148" t="s">
        <v>1019</v>
      </c>
    </row>
    <row r="316" spans="2:65" s="1" customFormat="1" ht="21.75" customHeight="1">
      <c r="B316" s="136"/>
      <c r="C316" s="178" t="s">
        <v>534</v>
      </c>
      <c r="D316" s="178" t="s">
        <v>554</v>
      </c>
      <c r="E316" s="179" t="s">
        <v>1020</v>
      </c>
      <c r="F316" s="180" t="s">
        <v>1021</v>
      </c>
      <c r="G316" s="181" t="s">
        <v>220</v>
      </c>
      <c r="H316" s="182">
        <v>0.9</v>
      </c>
      <c r="I316" s="183"/>
      <c r="J316" s="184">
        <f>ROUND(I316*H316,1)</f>
        <v>0</v>
      </c>
      <c r="K316" s="180" t="s">
        <v>173</v>
      </c>
      <c r="L316" s="185"/>
      <c r="M316" s="186" t="s">
        <v>1</v>
      </c>
      <c r="N316" s="187" t="s">
        <v>44</v>
      </c>
      <c r="P316" s="146">
        <f>O316*H316</f>
        <v>0</v>
      </c>
      <c r="Q316" s="146">
        <v>0.005</v>
      </c>
      <c r="R316" s="146">
        <f>Q316*H316</f>
        <v>0.0045000000000000005</v>
      </c>
      <c r="S316" s="146">
        <v>0</v>
      </c>
      <c r="T316" s="147">
        <f>S316*H316</f>
        <v>0</v>
      </c>
      <c r="AR316" s="148" t="s">
        <v>408</v>
      </c>
      <c r="AT316" s="148" t="s">
        <v>554</v>
      </c>
      <c r="AU316" s="148" t="s">
        <v>87</v>
      </c>
      <c r="AY316" s="17" t="s">
        <v>167</v>
      </c>
      <c r="BE316" s="149">
        <f>IF(N316="základní",J316,0)</f>
        <v>0</v>
      </c>
      <c r="BF316" s="149">
        <f>IF(N316="snížená",J316,0)</f>
        <v>0</v>
      </c>
      <c r="BG316" s="149">
        <f>IF(N316="zákl. přenesená",J316,0)</f>
        <v>0</v>
      </c>
      <c r="BH316" s="149">
        <f>IF(N316="sníž. přenesená",J316,0)</f>
        <v>0</v>
      </c>
      <c r="BI316" s="149">
        <f>IF(N316="nulová",J316,0)</f>
        <v>0</v>
      </c>
      <c r="BJ316" s="17" t="s">
        <v>22</v>
      </c>
      <c r="BK316" s="149">
        <f>ROUND(I316*H316,1)</f>
        <v>0</v>
      </c>
      <c r="BL316" s="17" t="s">
        <v>302</v>
      </c>
      <c r="BM316" s="148" t="s">
        <v>1022</v>
      </c>
    </row>
    <row r="317" spans="2:65" s="1" customFormat="1" ht="24">
      <c r="B317" s="136"/>
      <c r="C317" s="178" t="s">
        <v>538</v>
      </c>
      <c r="D317" s="178" t="s">
        <v>554</v>
      </c>
      <c r="E317" s="179" t="s">
        <v>1023</v>
      </c>
      <c r="F317" s="180" t="s">
        <v>1024</v>
      </c>
      <c r="G317" s="181" t="s">
        <v>201</v>
      </c>
      <c r="H317" s="182">
        <v>1</v>
      </c>
      <c r="I317" s="183"/>
      <c r="J317" s="184">
        <f>ROUND(I317*H317,1)</f>
        <v>0</v>
      </c>
      <c r="K317" s="180" t="s">
        <v>173</v>
      </c>
      <c r="L317" s="185"/>
      <c r="M317" s="186" t="s">
        <v>1</v>
      </c>
      <c r="N317" s="187" t="s">
        <v>44</v>
      </c>
      <c r="P317" s="146">
        <f>O317*H317</f>
        <v>0</v>
      </c>
      <c r="Q317" s="146">
        <v>6E-05</v>
      </c>
      <c r="R317" s="146">
        <f>Q317*H317</f>
        <v>6E-05</v>
      </c>
      <c r="S317" s="146">
        <v>0</v>
      </c>
      <c r="T317" s="147">
        <f>S317*H317</f>
        <v>0</v>
      </c>
      <c r="AR317" s="148" t="s">
        <v>408</v>
      </c>
      <c r="AT317" s="148" t="s">
        <v>554</v>
      </c>
      <c r="AU317" s="148" t="s">
        <v>87</v>
      </c>
      <c r="AY317" s="17" t="s">
        <v>167</v>
      </c>
      <c r="BE317" s="149">
        <f>IF(N317="základní",J317,0)</f>
        <v>0</v>
      </c>
      <c r="BF317" s="149">
        <f>IF(N317="snížená",J317,0)</f>
        <v>0</v>
      </c>
      <c r="BG317" s="149">
        <f>IF(N317="zákl. přenesená",J317,0)</f>
        <v>0</v>
      </c>
      <c r="BH317" s="149">
        <f>IF(N317="sníž. přenesená",J317,0)</f>
        <v>0</v>
      </c>
      <c r="BI317" s="149">
        <f>IF(N317="nulová",J317,0)</f>
        <v>0</v>
      </c>
      <c r="BJ317" s="17" t="s">
        <v>22</v>
      </c>
      <c r="BK317" s="149">
        <f>ROUND(I317*H317,1)</f>
        <v>0</v>
      </c>
      <c r="BL317" s="17" t="s">
        <v>302</v>
      </c>
      <c r="BM317" s="148" t="s">
        <v>1025</v>
      </c>
    </row>
    <row r="318" spans="2:65" s="1" customFormat="1" ht="24">
      <c r="B318" s="136"/>
      <c r="C318" s="137" t="s">
        <v>546</v>
      </c>
      <c r="D318" s="137" t="s">
        <v>169</v>
      </c>
      <c r="E318" s="138" t="s">
        <v>1026</v>
      </c>
      <c r="F318" s="139" t="s">
        <v>1027</v>
      </c>
      <c r="G318" s="140" t="s">
        <v>185</v>
      </c>
      <c r="H318" s="141">
        <v>1.59</v>
      </c>
      <c r="I318" s="142"/>
      <c r="J318" s="143">
        <f>ROUND(I318*H318,1)</f>
        <v>0</v>
      </c>
      <c r="K318" s="139" t="s">
        <v>173</v>
      </c>
      <c r="L318" s="32"/>
      <c r="M318" s="144" t="s">
        <v>1</v>
      </c>
      <c r="N318" s="145" t="s">
        <v>44</v>
      </c>
      <c r="P318" s="146">
        <f>O318*H318</f>
        <v>0</v>
      </c>
      <c r="Q318" s="146">
        <v>0.00026</v>
      </c>
      <c r="R318" s="146">
        <f>Q318*H318</f>
        <v>0.00041339999999999997</v>
      </c>
      <c r="S318" s="146">
        <v>0</v>
      </c>
      <c r="T318" s="147">
        <f>S318*H318</f>
        <v>0</v>
      </c>
      <c r="AR318" s="148" t="s">
        <v>302</v>
      </c>
      <c r="AT318" s="148" t="s">
        <v>169</v>
      </c>
      <c r="AU318" s="148" t="s">
        <v>87</v>
      </c>
      <c r="AY318" s="17" t="s">
        <v>167</v>
      </c>
      <c r="BE318" s="149">
        <f>IF(N318="základní",J318,0)</f>
        <v>0</v>
      </c>
      <c r="BF318" s="149">
        <f>IF(N318="snížená",J318,0)</f>
        <v>0</v>
      </c>
      <c r="BG318" s="149">
        <f>IF(N318="zákl. přenesená",J318,0)</f>
        <v>0</v>
      </c>
      <c r="BH318" s="149">
        <f>IF(N318="sníž. přenesená",J318,0)</f>
        <v>0</v>
      </c>
      <c r="BI318" s="149">
        <f>IF(N318="nulová",J318,0)</f>
        <v>0</v>
      </c>
      <c r="BJ318" s="17" t="s">
        <v>22</v>
      </c>
      <c r="BK318" s="149">
        <f>ROUND(I318*H318,1)</f>
        <v>0</v>
      </c>
      <c r="BL318" s="17" t="s">
        <v>302</v>
      </c>
      <c r="BM318" s="148" t="s">
        <v>1028</v>
      </c>
    </row>
    <row r="319" spans="2:51" s="12" customFormat="1" ht="12">
      <c r="B319" s="150"/>
      <c r="D319" s="151" t="s">
        <v>176</v>
      </c>
      <c r="E319" s="152" t="s">
        <v>1</v>
      </c>
      <c r="F319" s="153" t="s">
        <v>1029</v>
      </c>
      <c r="H319" s="154">
        <v>1.59</v>
      </c>
      <c r="I319" s="155"/>
      <c r="L319" s="150"/>
      <c r="M319" s="156"/>
      <c r="T319" s="157"/>
      <c r="AT319" s="152" t="s">
        <v>176</v>
      </c>
      <c r="AU319" s="152" t="s">
        <v>87</v>
      </c>
      <c r="AV319" s="12" t="s">
        <v>87</v>
      </c>
      <c r="AW319" s="12" t="s">
        <v>31</v>
      </c>
      <c r="AX319" s="12" t="s">
        <v>22</v>
      </c>
      <c r="AY319" s="152" t="s">
        <v>167</v>
      </c>
    </row>
    <row r="320" spans="2:65" s="1" customFormat="1" ht="24">
      <c r="B320" s="136"/>
      <c r="C320" s="137" t="s">
        <v>553</v>
      </c>
      <c r="D320" s="137" t="s">
        <v>169</v>
      </c>
      <c r="E320" s="138" t="s">
        <v>1030</v>
      </c>
      <c r="F320" s="139" t="s">
        <v>1031</v>
      </c>
      <c r="G320" s="140" t="s">
        <v>201</v>
      </c>
      <c r="H320" s="141">
        <v>2</v>
      </c>
      <c r="I320" s="142"/>
      <c r="J320" s="143">
        <f>ROUND(I320*H320,1)</f>
        <v>0</v>
      </c>
      <c r="K320" s="139" t="s">
        <v>173</v>
      </c>
      <c r="L320" s="32"/>
      <c r="M320" s="144" t="s">
        <v>1</v>
      </c>
      <c r="N320" s="145" t="s">
        <v>44</v>
      </c>
      <c r="P320" s="146">
        <f>O320*H320</f>
        <v>0</v>
      </c>
      <c r="Q320" s="146">
        <v>0</v>
      </c>
      <c r="R320" s="146">
        <f>Q320*H320</f>
        <v>0</v>
      </c>
      <c r="S320" s="146">
        <v>0</v>
      </c>
      <c r="T320" s="147">
        <f>S320*H320</f>
        <v>0</v>
      </c>
      <c r="AR320" s="148" t="s">
        <v>302</v>
      </c>
      <c r="AT320" s="148" t="s">
        <v>169</v>
      </c>
      <c r="AU320" s="148" t="s">
        <v>87</v>
      </c>
      <c r="AY320" s="17" t="s">
        <v>167</v>
      </c>
      <c r="BE320" s="149">
        <f>IF(N320="základní",J320,0)</f>
        <v>0</v>
      </c>
      <c r="BF320" s="149">
        <f>IF(N320="snížená",J320,0)</f>
        <v>0</v>
      </c>
      <c r="BG320" s="149">
        <f>IF(N320="zákl. přenesená",J320,0)</f>
        <v>0</v>
      </c>
      <c r="BH320" s="149">
        <f>IF(N320="sníž. přenesená",J320,0)</f>
        <v>0</v>
      </c>
      <c r="BI320" s="149">
        <f>IF(N320="nulová",J320,0)</f>
        <v>0</v>
      </c>
      <c r="BJ320" s="17" t="s">
        <v>22</v>
      </c>
      <c r="BK320" s="149">
        <f>ROUND(I320*H320,1)</f>
        <v>0</v>
      </c>
      <c r="BL320" s="17" t="s">
        <v>302</v>
      </c>
      <c r="BM320" s="148" t="s">
        <v>1032</v>
      </c>
    </row>
    <row r="321" spans="2:65" s="1" customFormat="1" ht="24">
      <c r="B321" s="136"/>
      <c r="C321" s="178" t="s">
        <v>561</v>
      </c>
      <c r="D321" s="178" t="s">
        <v>554</v>
      </c>
      <c r="E321" s="179" t="s">
        <v>1033</v>
      </c>
      <c r="F321" s="180" t="s">
        <v>1034</v>
      </c>
      <c r="G321" s="181" t="s">
        <v>653</v>
      </c>
      <c r="H321" s="182">
        <v>1</v>
      </c>
      <c r="I321" s="183"/>
      <c r="J321" s="184">
        <f>ROUND(I321*H321,1)</f>
        <v>0</v>
      </c>
      <c r="K321" s="180" t="s">
        <v>1</v>
      </c>
      <c r="L321" s="185"/>
      <c r="M321" s="186" t="s">
        <v>1</v>
      </c>
      <c r="N321" s="187" t="s">
        <v>44</v>
      </c>
      <c r="P321" s="146">
        <f>O321*H321</f>
        <v>0</v>
      </c>
      <c r="Q321" s="146">
        <v>0</v>
      </c>
      <c r="R321" s="146">
        <f>Q321*H321</f>
        <v>0</v>
      </c>
      <c r="S321" s="146">
        <v>0</v>
      </c>
      <c r="T321" s="147">
        <f>S321*H321</f>
        <v>0</v>
      </c>
      <c r="AR321" s="148" t="s">
        <v>408</v>
      </c>
      <c r="AT321" s="148" t="s">
        <v>554</v>
      </c>
      <c r="AU321" s="148" t="s">
        <v>87</v>
      </c>
      <c r="AY321" s="17" t="s">
        <v>167</v>
      </c>
      <c r="BE321" s="149">
        <f>IF(N321="základní",J321,0)</f>
        <v>0</v>
      </c>
      <c r="BF321" s="149">
        <f>IF(N321="snížená",J321,0)</f>
        <v>0</v>
      </c>
      <c r="BG321" s="149">
        <f>IF(N321="zákl. přenesená",J321,0)</f>
        <v>0</v>
      </c>
      <c r="BH321" s="149">
        <f>IF(N321="sníž. přenesená",J321,0)</f>
        <v>0</v>
      </c>
      <c r="BI321" s="149">
        <f>IF(N321="nulová",J321,0)</f>
        <v>0</v>
      </c>
      <c r="BJ321" s="17" t="s">
        <v>22</v>
      </c>
      <c r="BK321" s="149">
        <f>ROUND(I321*H321,1)</f>
        <v>0</v>
      </c>
      <c r="BL321" s="17" t="s">
        <v>302</v>
      </c>
      <c r="BM321" s="148" t="s">
        <v>1035</v>
      </c>
    </row>
    <row r="322" spans="2:65" s="1" customFormat="1" ht="24">
      <c r="B322" s="136"/>
      <c r="C322" s="137" t="s">
        <v>566</v>
      </c>
      <c r="D322" s="137" t="s">
        <v>169</v>
      </c>
      <c r="E322" s="138" t="s">
        <v>668</v>
      </c>
      <c r="F322" s="139" t="s">
        <v>669</v>
      </c>
      <c r="G322" s="140" t="s">
        <v>597</v>
      </c>
      <c r="H322" s="191"/>
      <c r="I322" s="142"/>
      <c r="J322" s="143">
        <f>ROUND(I322*H322,1)</f>
        <v>0</v>
      </c>
      <c r="K322" s="139" t="s">
        <v>173</v>
      </c>
      <c r="L322" s="32"/>
      <c r="M322" s="144" t="s">
        <v>1</v>
      </c>
      <c r="N322" s="145" t="s">
        <v>44</v>
      </c>
      <c r="P322" s="146">
        <f>O322*H322</f>
        <v>0</v>
      </c>
      <c r="Q322" s="146">
        <v>0</v>
      </c>
      <c r="R322" s="146">
        <f>Q322*H322</f>
        <v>0</v>
      </c>
      <c r="S322" s="146">
        <v>0</v>
      </c>
      <c r="T322" s="147">
        <f>S322*H322</f>
        <v>0</v>
      </c>
      <c r="AR322" s="148" t="s">
        <v>302</v>
      </c>
      <c r="AT322" s="148" t="s">
        <v>169</v>
      </c>
      <c r="AU322" s="148" t="s">
        <v>87</v>
      </c>
      <c r="AY322" s="17" t="s">
        <v>167</v>
      </c>
      <c r="BE322" s="149">
        <f>IF(N322="základní",J322,0)</f>
        <v>0</v>
      </c>
      <c r="BF322" s="149">
        <f>IF(N322="snížená",J322,0)</f>
        <v>0</v>
      </c>
      <c r="BG322" s="149">
        <f>IF(N322="zákl. přenesená",J322,0)</f>
        <v>0</v>
      </c>
      <c r="BH322" s="149">
        <f>IF(N322="sníž. přenesená",J322,0)</f>
        <v>0</v>
      </c>
      <c r="BI322" s="149">
        <f>IF(N322="nulová",J322,0)</f>
        <v>0</v>
      </c>
      <c r="BJ322" s="17" t="s">
        <v>22</v>
      </c>
      <c r="BK322" s="149">
        <f>ROUND(I322*H322,1)</f>
        <v>0</v>
      </c>
      <c r="BL322" s="17" t="s">
        <v>302</v>
      </c>
      <c r="BM322" s="148" t="s">
        <v>1036</v>
      </c>
    </row>
    <row r="323" spans="2:63" s="11" customFormat="1" ht="22.9" customHeight="1">
      <c r="B323" s="124"/>
      <c r="D323" s="125" t="s">
        <v>78</v>
      </c>
      <c r="E323" s="134" t="s">
        <v>1037</v>
      </c>
      <c r="F323" s="134" t="s">
        <v>1038</v>
      </c>
      <c r="I323" s="127"/>
      <c r="J323" s="135">
        <f>BK323</f>
        <v>0</v>
      </c>
      <c r="L323" s="124"/>
      <c r="M323" s="129"/>
      <c r="P323" s="130">
        <f>SUM(P324:P329)</f>
        <v>0</v>
      </c>
      <c r="R323" s="130">
        <f>SUM(R324:R329)</f>
        <v>0</v>
      </c>
      <c r="T323" s="131">
        <f>SUM(T324:T329)</f>
        <v>0</v>
      </c>
      <c r="AR323" s="125" t="s">
        <v>87</v>
      </c>
      <c r="AT323" s="132" t="s">
        <v>78</v>
      </c>
      <c r="AU323" s="132" t="s">
        <v>22</v>
      </c>
      <c r="AY323" s="125" t="s">
        <v>167</v>
      </c>
      <c r="BK323" s="133">
        <f>SUM(BK324:BK329)</f>
        <v>0</v>
      </c>
    </row>
    <row r="324" spans="2:65" s="1" customFormat="1" ht="24">
      <c r="B324" s="136"/>
      <c r="C324" s="137" t="s">
        <v>571</v>
      </c>
      <c r="D324" s="137" t="s">
        <v>169</v>
      </c>
      <c r="E324" s="138" t="s">
        <v>1039</v>
      </c>
      <c r="F324" s="139" t="s">
        <v>1040</v>
      </c>
      <c r="G324" s="140" t="s">
        <v>201</v>
      </c>
      <c r="H324" s="141">
        <v>1</v>
      </c>
      <c r="I324" s="142"/>
      <c r="J324" s="143">
        <f aca="true" t="shared" si="10" ref="J324:J329">ROUND(I324*H324,1)</f>
        <v>0</v>
      </c>
      <c r="K324" s="139" t="s">
        <v>173</v>
      </c>
      <c r="L324" s="32"/>
      <c r="M324" s="144" t="s">
        <v>1</v>
      </c>
      <c r="N324" s="145" t="s">
        <v>44</v>
      </c>
      <c r="P324" s="146">
        <f aca="true" t="shared" si="11" ref="P324:P329">O324*H324</f>
        <v>0</v>
      </c>
      <c r="Q324" s="146">
        <v>0</v>
      </c>
      <c r="R324" s="146">
        <f aca="true" t="shared" si="12" ref="R324:R329">Q324*H324</f>
        <v>0</v>
      </c>
      <c r="S324" s="146">
        <v>0</v>
      </c>
      <c r="T324" s="147">
        <f aca="true" t="shared" si="13" ref="T324:T329">S324*H324</f>
        <v>0</v>
      </c>
      <c r="AR324" s="148" t="s">
        <v>302</v>
      </c>
      <c r="AT324" s="148" t="s">
        <v>169</v>
      </c>
      <c r="AU324" s="148" t="s">
        <v>87</v>
      </c>
      <c r="AY324" s="17" t="s">
        <v>167</v>
      </c>
      <c r="BE324" s="149">
        <f aca="true" t="shared" si="14" ref="BE324:BE329">IF(N324="základní",J324,0)</f>
        <v>0</v>
      </c>
      <c r="BF324" s="149">
        <f aca="true" t="shared" si="15" ref="BF324:BF329">IF(N324="snížená",J324,0)</f>
        <v>0</v>
      </c>
      <c r="BG324" s="149">
        <f aca="true" t="shared" si="16" ref="BG324:BG329">IF(N324="zákl. přenesená",J324,0)</f>
        <v>0</v>
      </c>
      <c r="BH324" s="149">
        <f aca="true" t="shared" si="17" ref="BH324:BH329">IF(N324="sníž. přenesená",J324,0)</f>
        <v>0</v>
      </c>
      <c r="BI324" s="149">
        <f aca="true" t="shared" si="18" ref="BI324:BI329">IF(N324="nulová",J324,0)</f>
        <v>0</v>
      </c>
      <c r="BJ324" s="17" t="s">
        <v>22</v>
      </c>
      <c r="BK324" s="149">
        <f aca="true" t="shared" si="19" ref="BK324:BK329">ROUND(I324*H324,1)</f>
        <v>0</v>
      </c>
      <c r="BL324" s="17" t="s">
        <v>302</v>
      </c>
      <c r="BM324" s="148" t="s">
        <v>1041</v>
      </c>
    </row>
    <row r="325" spans="2:65" s="1" customFormat="1" ht="21.75" customHeight="1">
      <c r="B325" s="136"/>
      <c r="C325" s="137" t="s">
        <v>577</v>
      </c>
      <c r="D325" s="137" t="s">
        <v>169</v>
      </c>
      <c r="E325" s="138" t="s">
        <v>1042</v>
      </c>
      <c r="F325" s="139" t="s">
        <v>1043</v>
      </c>
      <c r="G325" s="140" t="s">
        <v>201</v>
      </c>
      <c r="H325" s="141">
        <v>1</v>
      </c>
      <c r="I325" s="142"/>
      <c r="J325" s="143">
        <f t="shared" si="10"/>
        <v>0</v>
      </c>
      <c r="K325" s="139" t="s">
        <v>173</v>
      </c>
      <c r="L325" s="32"/>
      <c r="M325" s="144" t="s">
        <v>1</v>
      </c>
      <c r="N325" s="145" t="s">
        <v>44</v>
      </c>
      <c r="P325" s="146">
        <f t="shared" si="11"/>
        <v>0</v>
      </c>
      <c r="Q325" s="146">
        <v>0</v>
      </c>
      <c r="R325" s="146">
        <f t="shared" si="12"/>
        <v>0</v>
      </c>
      <c r="S325" s="146">
        <v>0</v>
      </c>
      <c r="T325" s="147">
        <f t="shared" si="13"/>
        <v>0</v>
      </c>
      <c r="AR325" s="148" t="s">
        <v>302</v>
      </c>
      <c r="AT325" s="148" t="s">
        <v>169</v>
      </c>
      <c r="AU325" s="148" t="s">
        <v>87</v>
      </c>
      <c r="AY325" s="17" t="s">
        <v>167</v>
      </c>
      <c r="BE325" s="149">
        <f t="shared" si="14"/>
        <v>0</v>
      </c>
      <c r="BF325" s="149">
        <f t="shared" si="15"/>
        <v>0</v>
      </c>
      <c r="BG325" s="149">
        <f t="shared" si="16"/>
        <v>0</v>
      </c>
      <c r="BH325" s="149">
        <f t="shared" si="17"/>
        <v>0</v>
      </c>
      <c r="BI325" s="149">
        <f t="shared" si="18"/>
        <v>0</v>
      </c>
      <c r="BJ325" s="17" t="s">
        <v>22</v>
      </c>
      <c r="BK325" s="149">
        <f t="shared" si="19"/>
        <v>0</v>
      </c>
      <c r="BL325" s="17" t="s">
        <v>302</v>
      </c>
      <c r="BM325" s="148" t="s">
        <v>1044</v>
      </c>
    </row>
    <row r="326" spans="2:65" s="1" customFormat="1" ht="24">
      <c r="B326" s="136"/>
      <c r="C326" s="137" t="s">
        <v>583</v>
      </c>
      <c r="D326" s="137" t="s">
        <v>169</v>
      </c>
      <c r="E326" s="138" t="s">
        <v>1045</v>
      </c>
      <c r="F326" s="139" t="s">
        <v>1046</v>
      </c>
      <c r="G326" s="140" t="s">
        <v>201</v>
      </c>
      <c r="H326" s="141">
        <v>1</v>
      </c>
      <c r="I326" s="142"/>
      <c r="J326" s="143">
        <f t="shared" si="10"/>
        <v>0</v>
      </c>
      <c r="K326" s="139" t="s">
        <v>173</v>
      </c>
      <c r="L326" s="32"/>
      <c r="M326" s="144" t="s">
        <v>1</v>
      </c>
      <c r="N326" s="145" t="s">
        <v>44</v>
      </c>
      <c r="P326" s="146">
        <f t="shared" si="11"/>
        <v>0</v>
      </c>
      <c r="Q326" s="146">
        <v>0</v>
      </c>
      <c r="R326" s="146">
        <f t="shared" si="12"/>
        <v>0</v>
      </c>
      <c r="S326" s="146">
        <v>0</v>
      </c>
      <c r="T326" s="147">
        <f t="shared" si="13"/>
        <v>0</v>
      </c>
      <c r="AR326" s="148" t="s">
        <v>302</v>
      </c>
      <c r="AT326" s="148" t="s">
        <v>169</v>
      </c>
      <c r="AU326" s="148" t="s">
        <v>87</v>
      </c>
      <c r="AY326" s="17" t="s">
        <v>167</v>
      </c>
      <c r="BE326" s="149">
        <f t="shared" si="14"/>
        <v>0</v>
      </c>
      <c r="BF326" s="149">
        <f t="shared" si="15"/>
        <v>0</v>
      </c>
      <c r="BG326" s="149">
        <f t="shared" si="16"/>
        <v>0</v>
      </c>
      <c r="BH326" s="149">
        <f t="shared" si="17"/>
        <v>0</v>
      </c>
      <c r="BI326" s="149">
        <f t="shared" si="18"/>
        <v>0</v>
      </c>
      <c r="BJ326" s="17" t="s">
        <v>22</v>
      </c>
      <c r="BK326" s="149">
        <f t="shared" si="19"/>
        <v>0</v>
      </c>
      <c r="BL326" s="17" t="s">
        <v>302</v>
      </c>
      <c r="BM326" s="148" t="s">
        <v>1047</v>
      </c>
    </row>
    <row r="327" spans="2:65" s="1" customFormat="1" ht="16.5" customHeight="1">
      <c r="B327" s="136"/>
      <c r="C327" s="137" t="s">
        <v>589</v>
      </c>
      <c r="D327" s="137" t="s">
        <v>169</v>
      </c>
      <c r="E327" s="138" t="s">
        <v>1048</v>
      </c>
      <c r="F327" s="139" t="s">
        <v>1049</v>
      </c>
      <c r="G327" s="140" t="s">
        <v>1050</v>
      </c>
      <c r="H327" s="141">
        <v>1</v>
      </c>
      <c r="I327" s="142"/>
      <c r="J327" s="143">
        <f t="shared" si="10"/>
        <v>0</v>
      </c>
      <c r="K327" s="139" t="s">
        <v>173</v>
      </c>
      <c r="L327" s="32"/>
      <c r="M327" s="144" t="s">
        <v>1</v>
      </c>
      <c r="N327" s="145" t="s">
        <v>44</v>
      </c>
      <c r="P327" s="146">
        <f t="shared" si="11"/>
        <v>0</v>
      </c>
      <c r="Q327" s="146">
        <v>0</v>
      </c>
      <c r="R327" s="146">
        <f t="shared" si="12"/>
        <v>0</v>
      </c>
      <c r="S327" s="146">
        <v>0</v>
      </c>
      <c r="T327" s="147">
        <f t="shared" si="13"/>
        <v>0</v>
      </c>
      <c r="AR327" s="148" t="s">
        <v>302</v>
      </c>
      <c r="AT327" s="148" t="s">
        <v>169</v>
      </c>
      <c r="AU327" s="148" t="s">
        <v>87</v>
      </c>
      <c r="AY327" s="17" t="s">
        <v>167</v>
      </c>
      <c r="BE327" s="149">
        <f t="shared" si="14"/>
        <v>0</v>
      </c>
      <c r="BF327" s="149">
        <f t="shared" si="15"/>
        <v>0</v>
      </c>
      <c r="BG327" s="149">
        <f t="shared" si="16"/>
        <v>0</v>
      </c>
      <c r="BH327" s="149">
        <f t="shared" si="17"/>
        <v>0</v>
      </c>
      <c r="BI327" s="149">
        <f t="shared" si="18"/>
        <v>0</v>
      </c>
      <c r="BJ327" s="17" t="s">
        <v>22</v>
      </c>
      <c r="BK327" s="149">
        <f t="shared" si="19"/>
        <v>0</v>
      </c>
      <c r="BL327" s="17" t="s">
        <v>302</v>
      </c>
      <c r="BM327" s="148" t="s">
        <v>1051</v>
      </c>
    </row>
    <row r="328" spans="2:65" s="1" customFormat="1" ht="24">
      <c r="B328" s="136"/>
      <c r="C328" s="178" t="s">
        <v>594</v>
      </c>
      <c r="D328" s="178" t="s">
        <v>554</v>
      </c>
      <c r="E328" s="179" t="s">
        <v>1052</v>
      </c>
      <c r="F328" s="180" t="s">
        <v>1053</v>
      </c>
      <c r="G328" s="181" t="s">
        <v>788</v>
      </c>
      <c r="H328" s="182">
        <v>1</v>
      </c>
      <c r="I328" s="183"/>
      <c r="J328" s="184">
        <f t="shared" si="10"/>
        <v>0</v>
      </c>
      <c r="K328" s="180" t="s">
        <v>1</v>
      </c>
      <c r="L328" s="185"/>
      <c r="M328" s="186" t="s">
        <v>1</v>
      </c>
      <c r="N328" s="187" t="s">
        <v>44</v>
      </c>
      <c r="P328" s="146">
        <f t="shared" si="11"/>
        <v>0</v>
      </c>
      <c r="Q328" s="146">
        <v>0</v>
      </c>
      <c r="R328" s="146">
        <f t="shared" si="12"/>
        <v>0</v>
      </c>
      <c r="S328" s="146">
        <v>0</v>
      </c>
      <c r="T328" s="147">
        <f t="shared" si="13"/>
        <v>0</v>
      </c>
      <c r="AR328" s="148" t="s">
        <v>408</v>
      </c>
      <c r="AT328" s="148" t="s">
        <v>554</v>
      </c>
      <c r="AU328" s="148" t="s">
        <v>87</v>
      </c>
      <c r="AY328" s="17" t="s">
        <v>167</v>
      </c>
      <c r="BE328" s="149">
        <f t="shared" si="14"/>
        <v>0</v>
      </c>
      <c r="BF328" s="149">
        <f t="shared" si="15"/>
        <v>0</v>
      </c>
      <c r="BG328" s="149">
        <f t="shared" si="16"/>
        <v>0</v>
      </c>
      <c r="BH328" s="149">
        <f t="shared" si="17"/>
        <v>0</v>
      </c>
      <c r="BI328" s="149">
        <f t="shared" si="18"/>
        <v>0</v>
      </c>
      <c r="BJ328" s="17" t="s">
        <v>22</v>
      </c>
      <c r="BK328" s="149">
        <f t="shared" si="19"/>
        <v>0</v>
      </c>
      <c r="BL328" s="17" t="s">
        <v>302</v>
      </c>
      <c r="BM328" s="148" t="s">
        <v>1054</v>
      </c>
    </row>
    <row r="329" spans="2:65" s="1" customFormat="1" ht="24">
      <c r="B329" s="136"/>
      <c r="C329" s="137" t="s">
        <v>601</v>
      </c>
      <c r="D329" s="137" t="s">
        <v>169</v>
      </c>
      <c r="E329" s="138" t="s">
        <v>1055</v>
      </c>
      <c r="F329" s="139" t="s">
        <v>1056</v>
      </c>
      <c r="G329" s="140" t="s">
        <v>597</v>
      </c>
      <c r="H329" s="191"/>
      <c r="I329" s="142"/>
      <c r="J329" s="143">
        <f t="shared" si="10"/>
        <v>0</v>
      </c>
      <c r="K329" s="139" t="s">
        <v>173</v>
      </c>
      <c r="L329" s="32"/>
      <c r="M329" s="144" t="s">
        <v>1</v>
      </c>
      <c r="N329" s="145" t="s">
        <v>44</v>
      </c>
      <c r="P329" s="146">
        <f t="shared" si="11"/>
        <v>0</v>
      </c>
      <c r="Q329" s="146">
        <v>0</v>
      </c>
      <c r="R329" s="146">
        <f t="shared" si="12"/>
        <v>0</v>
      </c>
      <c r="S329" s="146">
        <v>0</v>
      </c>
      <c r="T329" s="147">
        <f t="shared" si="13"/>
        <v>0</v>
      </c>
      <c r="AR329" s="148" t="s">
        <v>302</v>
      </c>
      <c r="AT329" s="148" t="s">
        <v>169</v>
      </c>
      <c r="AU329" s="148" t="s">
        <v>87</v>
      </c>
      <c r="AY329" s="17" t="s">
        <v>167</v>
      </c>
      <c r="BE329" s="149">
        <f t="shared" si="14"/>
        <v>0</v>
      </c>
      <c r="BF329" s="149">
        <f t="shared" si="15"/>
        <v>0</v>
      </c>
      <c r="BG329" s="149">
        <f t="shared" si="16"/>
        <v>0</v>
      </c>
      <c r="BH329" s="149">
        <f t="shared" si="17"/>
        <v>0</v>
      </c>
      <c r="BI329" s="149">
        <f t="shared" si="18"/>
        <v>0</v>
      </c>
      <c r="BJ329" s="17" t="s">
        <v>22</v>
      </c>
      <c r="BK329" s="149">
        <f t="shared" si="19"/>
        <v>0</v>
      </c>
      <c r="BL329" s="17" t="s">
        <v>302</v>
      </c>
      <c r="BM329" s="148" t="s">
        <v>1057</v>
      </c>
    </row>
    <row r="330" spans="2:63" s="11" customFormat="1" ht="22.9" customHeight="1">
      <c r="B330" s="124"/>
      <c r="D330" s="125" t="s">
        <v>78</v>
      </c>
      <c r="E330" s="134" t="s">
        <v>671</v>
      </c>
      <c r="F330" s="134" t="s">
        <v>672</v>
      </c>
      <c r="I330" s="127"/>
      <c r="J330" s="135">
        <f>BK330</f>
        <v>0</v>
      </c>
      <c r="L330" s="124"/>
      <c r="M330" s="129"/>
      <c r="P330" s="130">
        <f>SUM(P331:P350)</f>
        <v>0</v>
      </c>
      <c r="R330" s="130">
        <f>SUM(R331:R350)</f>
        <v>8.404345</v>
      </c>
      <c r="T330" s="131">
        <f>SUM(T331:T350)</f>
        <v>0</v>
      </c>
      <c r="AR330" s="125" t="s">
        <v>87</v>
      </c>
      <c r="AT330" s="132" t="s">
        <v>78</v>
      </c>
      <c r="AU330" s="132" t="s">
        <v>22</v>
      </c>
      <c r="AY330" s="125" t="s">
        <v>167</v>
      </c>
      <c r="BK330" s="133">
        <f>SUM(BK331:BK350)</f>
        <v>0</v>
      </c>
    </row>
    <row r="331" spans="2:65" s="1" customFormat="1" ht="16.5" customHeight="1">
      <c r="B331" s="136"/>
      <c r="C331" s="137" t="s">
        <v>604</v>
      </c>
      <c r="D331" s="137" t="s">
        <v>169</v>
      </c>
      <c r="E331" s="138" t="s">
        <v>1058</v>
      </c>
      <c r="F331" s="139" t="s">
        <v>1059</v>
      </c>
      <c r="G331" s="140" t="s">
        <v>185</v>
      </c>
      <c r="H331" s="141">
        <v>189.3</v>
      </c>
      <c r="I331" s="142"/>
      <c r="J331" s="143">
        <f>ROUND(I331*H331,1)</f>
        <v>0</v>
      </c>
      <c r="K331" s="139" t="s">
        <v>173</v>
      </c>
      <c r="L331" s="32"/>
      <c r="M331" s="144" t="s">
        <v>1</v>
      </c>
      <c r="N331" s="145" t="s">
        <v>44</v>
      </c>
      <c r="P331" s="146">
        <f>O331*H331</f>
        <v>0</v>
      </c>
      <c r="Q331" s="146">
        <v>0.0005</v>
      </c>
      <c r="R331" s="146">
        <f>Q331*H331</f>
        <v>0.09465000000000001</v>
      </c>
      <c r="S331" s="146">
        <v>0</v>
      </c>
      <c r="T331" s="147">
        <f>S331*H331</f>
        <v>0</v>
      </c>
      <c r="AR331" s="148" t="s">
        <v>302</v>
      </c>
      <c r="AT331" s="148" t="s">
        <v>169</v>
      </c>
      <c r="AU331" s="148" t="s">
        <v>87</v>
      </c>
      <c r="AY331" s="17" t="s">
        <v>167</v>
      </c>
      <c r="BE331" s="149">
        <f>IF(N331="základní",J331,0)</f>
        <v>0</v>
      </c>
      <c r="BF331" s="149">
        <f>IF(N331="snížená",J331,0)</f>
        <v>0</v>
      </c>
      <c r="BG331" s="149">
        <f>IF(N331="zákl. přenesená",J331,0)</f>
        <v>0</v>
      </c>
      <c r="BH331" s="149">
        <f>IF(N331="sníž. přenesená",J331,0)</f>
        <v>0</v>
      </c>
      <c r="BI331" s="149">
        <f>IF(N331="nulová",J331,0)</f>
        <v>0</v>
      </c>
      <c r="BJ331" s="17" t="s">
        <v>22</v>
      </c>
      <c r="BK331" s="149">
        <f>ROUND(I331*H331,1)</f>
        <v>0</v>
      </c>
      <c r="BL331" s="17" t="s">
        <v>302</v>
      </c>
      <c r="BM331" s="148" t="s">
        <v>1060</v>
      </c>
    </row>
    <row r="332" spans="2:51" s="12" customFormat="1" ht="12">
      <c r="B332" s="150"/>
      <c r="D332" s="151" t="s">
        <v>176</v>
      </c>
      <c r="E332" s="152" t="s">
        <v>1</v>
      </c>
      <c r="F332" s="153" t="s">
        <v>1061</v>
      </c>
      <c r="H332" s="154">
        <v>37.382</v>
      </c>
      <c r="I332" s="155"/>
      <c r="L332" s="150"/>
      <c r="M332" s="156"/>
      <c r="T332" s="157"/>
      <c r="AT332" s="152" t="s">
        <v>176</v>
      </c>
      <c r="AU332" s="152" t="s">
        <v>87</v>
      </c>
      <c r="AV332" s="12" t="s">
        <v>87</v>
      </c>
      <c r="AW332" s="12" t="s">
        <v>31</v>
      </c>
      <c r="AX332" s="12" t="s">
        <v>79</v>
      </c>
      <c r="AY332" s="152" t="s">
        <v>167</v>
      </c>
    </row>
    <row r="333" spans="2:51" s="12" customFormat="1" ht="12">
      <c r="B333" s="150"/>
      <c r="D333" s="151" t="s">
        <v>176</v>
      </c>
      <c r="E333" s="152" t="s">
        <v>1</v>
      </c>
      <c r="F333" s="153" t="s">
        <v>1062</v>
      </c>
      <c r="H333" s="154">
        <v>27.82</v>
      </c>
      <c r="I333" s="155"/>
      <c r="L333" s="150"/>
      <c r="M333" s="156"/>
      <c r="T333" s="157"/>
      <c r="AT333" s="152" t="s">
        <v>176</v>
      </c>
      <c r="AU333" s="152" t="s">
        <v>87</v>
      </c>
      <c r="AV333" s="12" t="s">
        <v>87</v>
      </c>
      <c r="AW333" s="12" t="s">
        <v>31</v>
      </c>
      <c r="AX333" s="12" t="s">
        <v>79</v>
      </c>
      <c r="AY333" s="152" t="s">
        <v>167</v>
      </c>
    </row>
    <row r="334" spans="2:51" s="12" customFormat="1" ht="12">
      <c r="B334" s="150"/>
      <c r="D334" s="151" t="s">
        <v>176</v>
      </c>
      <c r="E334" s="152" t="s">
        <v>1</v>
      </c>
      <c r="F334" s="153" t="s">
        <v>1063</v>
      </c>
      <c r="H334" s="154">
        <v>108.68</v>
      </c>
      <c r="I334" s="155"/>
      <c r="L334" s="150"/>
      <c r="M334" s="156"/>
      <c r="T334" s="157"/>
      <c r="AT334" s="152" t="s">
        <v>176</v>
      </c>
      <c r="AU334" s="152" t="s">
        <v>87</v>
      </c>
      <c r="AV334" s="12" t="s">
        <v>87</v>
      </c>
      <c r="AW334" s="12" t="s">
        <v>31</v>
      </c>
      <c r="AX334" s="12" t="s">
        <v>79</v>
      </c>
      <c r="AY334" s="152" t="s">
        <v>167</v>
      </c>
    </row>
    <row r="335" spans="2:51" s="12" customFormat="1" ht="12">
      <c r="B335" s="150"/>
      <c r="D335" s="151" t="s">
        <v>176</v>
      </c>
      <c r="E335" s="152" t="s">
        <v>1</v>
      </c>
      <c r="F335" s="153" t="s">
        <v>1064</v>
      </c>
      <c r="H335" s="154">
        <v>15.418</v>
      </c>
      <c r="I335" s="155"/>
      <c r="L335" s="150"/>
      <c r="M335" s="156"/>
      <c r="T335" s="157"/>
      <c r="AT335" s="152" t="s">
        <v>176</v>
      </c>
      <c r="AU335" s="152" t="s">
        <v>87</v>
      </c>
      <c r="AV335" s="12" t="s">
        <v>87</v>
      </c>
      <c r="AW335" s="12" t="s">
        <v>31</v>
      </c>
      <c r="AX335" s="12" t="s">
        <v>79</v>
      </c>
      <c r="AY335" s="152" t="s">
        <v>167</v>
      </c>
    </row>
    <row r="336" spans="2:51" s="13" customFormat="1" ht="12">
      <c r="B336" s="158"/>
      <c r="D336" s="151" t="s">
        <v>176</v>
      </c>
      <c r="E336" s="159" t="s">
        <v>1</v>
      </c>
      <c r="F336" s="160" t="s">
        <v>189</v>
      </c>
      <c r="H336" s="161">
        <v>189.3</v>
      </c>
      <c r="I336" s="162"/>
      <c r="L336" s="158"/>
      <c r="M336" s="163"/>
      <c r="T336" s="164"/>
      <c r="AT336" s="159" t="s">
        <v>176</v>
      </c>
      <c r="AU336" s="159" t="s">
        <v>87</v>
      </c>
      <c r="AV336" s="13" t="s">
        <v>174</v>
      </c>
      <c r="AW336" s="13" t="s">
        <v>31</v>
      </c>
      <c r="AX336" s="13" t="s">
        <v>22</v>
      </c>
      <c r="AY336" s="159" t="s">
        <v>167</v>
      </c>
    </row>
    <row r="337" spans="2:65" s="1" customFormat="1" ht="24">
      <c r="B337" s="136"/>
      <c r="C337" s="137" t="s">
        <v>607</v>
      </c>
      <c r="D337" s="137" t="s">
        <v>169</v>
      </c>
      <c r="E337" s="138" t="s">
        <v>674</v>
      </c>
      <c r="F337" s="139" t="s">
        <v>675</v>
      </c>
      <c r="G337" s="140" t="s">
        <v>185</v>
      </c>
      <c r="H337" s="141">
        <v>287.4</v>
      </c>
      <c r="I337" s="142"/>
      <c r="J337" s="143">
        <f>ROUND(I337*H337,1)</f>
        <v>0</v>
      </c>
      <c r="K337" s="139" t="s">
        <v>173</v>
      </c>
      <c r="L337" s="32"/>
      <c r="M337" s="144" t="s">
        <v>1</v>
      </c>
      <c r="N337" s="145" t="s">
        <v>44</v>
      </c>
      <c r="P337" s="146">
        <f>O337*H337</f>
        <v>0</v>
      </c>
      <c r="Q337" s="146">
        <v>0.0063</v>
      </c>
      <c r="R337" s="146">
        <f>Q337*H337</f>
        <v>1.81062</v>
      </c>
      <c r="S337" s="146">
        <v>0</v>
      </c>
      <c r="T337" s="147">
        <f>S337*H337</f>
        <v>0</v>
      </c>
      <c r="AR337" s="148" t="s">
        <v>302</v>
      </c>
      <c r="AT337" s="148" t="s">
        <v>169</v>
      </c>
      <c r="AU337" s="148" t="s">
        <v>87</v>
      </c>
      <c r="AY337" s="17" t="s">
        <v>167</v>
      </c>
      <c r="BE337" s="149">
        <f>IF(N337="základní",J337,0)</f>
        <v>0</v>
      </c>
      <c r="BF337" s="149">
        <f>IF(N337="snížená",J337,0)</f>
        <v>0</v>
      </c>
      <c r="BG337" s="149">
        <f>IF(N337="zákl. přenesená",J337,0)</f>
        <v>0</v>
      </c>
      <c r="BH337" s="149">
        <f>IF(N337="sníž. přenesená",J337,0)</f>
        <v>0</v>
      </c>
      <c r="BI337" s="149">
        <f>IF(N337="nulová",J337,0)</f>
        <v>0</v>
      </c>
      <c r="BJ337" s="17" t="s">
        <v>22</v>
      </c>
      <c r="BK337" s="149">
        <f>ROUND(I337*H337,1)</f>
        <v>0</v>
      </c>
      <c r="BL337" s="17" t="s">
        <v>302</v>
      </c>
      <c r="BM337" s="148" t="s">
        <v>1065</v>
      </c>
    </row>
    <row r="338" spans="2:51" s="12" customFormat="1" ht="12">
      <c r="B338" s="150"/>
      <c r="D338" s="151" t="s">
        <v>176</v>
      </c>
      <c r="E338" s="152" t="s">
        <v>1</v>
      </c>
      <c r="F338" s="153" t="s">
        <v>1066</v>
      </c>
      <c r="H338" s="154">
        <v>189.3</v>
      </c>
      <c r="I338" s="155"/>
      <c r="L338" s="150"/>
      <c r="M338" s="156"/>
      <c r="T338" s="157"/>
      <c r="AT338" s="152" t="s">
        <v>176</v>
      </c>
      <c r="AU338" s="152" t="s">
        <v>87</v>
      </c>
      <c r="AV338" s="12" t="s">
        <v>87</v>
      </c>
      <c r="AW338" s="12" t="s">
        <v>31</v>
      </c>
      <c r="AX338" s="12" t="s">
        <v>79</v>
      </c>
      <c r="AY338" s="152" t="s">
        <v>167</v>
      </c>
    </row>
    <row r="339" spans="2:51" s="12" customFormat="1" ht="12">
      <c r="B339" s="150"/>
      <c r="D339" s="151" t="s">
        <v>176</v>
      </c>
      <c r="E339" s="152" t="s">
        <v>1</v>
      </c>
      <c r="F339" s="153" t="s">
        <v>1067</v>
      </c>
      <c r="H339" s="154">
        <v>98.1</v>
      </c>
      <c r="I339" s="155"/>
      <c r="L339" s="150"/>
      <c r="M339" s="156"/>
      <c r="T339" s="157"/>
      <c r="AT339" s="152" t="s">
        <v>176</v>
      </c>
      <c r="AU339" s="152" t="s">
        <v>87</v>
      </c>
      <c r="AV339" s="12" t="s">
        <v>87</v>
      </c>
      <c r="AW339" s="12" t="s">
        <v>31</v>
      </c>
      <c r="AX339" s="12" t="s">
        <v>79</v>
      </c>
      <c r="AY339" s="152" t="s">
        <v>167</v>
      </c>
    </row>
    <row r="340" spans="2:51" s="13" customFormat="1" ht="12">
      <c r="B340" s="158"/>
      <c r="D340" s="151" t="s">
        <v>176</v>
      </c>
      <c r="E340" s="159" t="s">
        <v>1</v>
      </c>
      <c r="F340" s="160" t="s">
        <v>189</v>
      </c>
      <c r="H340" s="161">
        <v>287.4</v>
      </c>
      <c r="I340" s="162"/>
      <c r="L340" s="158"/>
      <c r="M340" s="163"/>
      <c r="T340" s="164"/>
      <c r="AT340" s="159" t="s">
        <v>176</v>
      </c>
      <c r="AU340" s="159" t="s">
        <v>87</v>
      </c>
      <c r="AV340" s="13" t="s">
        <v>174</v>
      </c>
      <c r="AW340" s="13" t="s">
        <v>31</v>
      </c>
      <c r="AX340" s="13" t="s">
        <v>22</v>
      </c>
      <c r="AY340" s="159" t="s">
        <v>167</v>
      </c>
    </row>
    <row r="341" spans="2:65" s="1" customFormat="1" ht="24">
      <c r="B341" s="136"/>
      <c r="C341" s="178" t="s">
        <v>613</v>
      </c>
      <c r="D341" s="178" t="s">
        <v>554</v>
      </c>
      <c r="E341" s="179" t="s">
        <v>682</v>
      </c>
      <c r="F341" s="180" t="s">
        <v>683</v>
      </c>
      <c r="G341" s="181" t="s">
        <v>185</v>
      </c>
      <c r="H341" s="182">
        <v>309</v>
      </c>
      <c r="I341" s="183"/>
      <c r="J341" s="184">
        <f>ROUND(I341*H341,1)</f>
        <v>0</v>
      </c>
      <c r="K341" s="180" t="s">
        <v>173</v>
      </c>
      <c r="L341" s="185"/>
      <c r="M341" s="186" t="s">
        <v>1</v>
      </c>
      <c r="N341" s="187" t="s">
        <v>44</v>
      </c>
      <c r="P341" s="146">
        <f>O341*H341</f>
        <v>0</v>
      </c>
      <c r="Q341" s="146">
        <v>0.0192</v>
      </c>
      <c r="R341" s="146">
        <f>Q341*H341</f>
        <v>5.932799999999999</v>
      </c>
      <c r="S341" s="146">
        <v>0</v>
      </c>
      <c r="T341" s="147">
        <f>S341*H341</f>
        <v>0</v>
      </c>
      <c r="AR341" s="148" t="s">
        <v>408</v>
      </c>
      <c r="AT341" s="148" t="s">
        <v>554</v>
      </c>
      <c r="AU341" s="148" t="s">
        <v>87</v>
      </c>
      <c r="AY341" s="17" t="s">
        <v>167</v>
      </c>
      <c r="BE341" s="149">
        <f>IF(N341="základní",J341,0)</f>
        <v>0</v>
      </c>
      <c r="BF341" s="149">
        <f>IF(N341="snížená",J341,0)</f>
        <v>0</v>
      </c>
      <c r="BG341" s="149">
        <f>IF(N341="zákl. přenesená",J341,0)</f>
        <v>0</v>
      </c>
      <c r="BH341" s="149">
        <f>IF(N341="sníž. přenesená",J341,0)</f>
        <v>0</v>
      </c>
      <c r="BI341" s="149">
        <f>IF(N341="nulová",J341,0)</f>
        <v>0</v>
      </c>
      <c r="BJ341" s="17" t="s">
        <v>22</v>
      </c>
      <c r="BK341" s="149">
        <f>ROUND(I341*H341,1)</f>
        <v>0</v>
      </c>
      <c r="BL341" s="17" t="s">
        <v>302</v>
      </c>
      <c r="BM341" s="148" t="s">
        <v>1068</v>
      </c>
    </row>
    <row r="342" spans="2:51" s="12" customFormat="1" ht="12">
      <c r="B342" s="150"/>
      <c r="D342" s="151" t="s">
        <v>176</v>
      </c>
      <c r="E342" s="152" t="s">
        <v>1</v>
      </c>
      <c r="F342" s="153" t="s">
        <v>1069</v>
      </c>
      <c r="H342" s="154">
        <v>309</v>
      </c>
      <c r="I342" s="155"/>
      <c r="L342" s="150"/>
      <c r="M342" s="156"/>
      <c r="T342" s="157"/>
      <c r="AT342" s="152" t="s">
        <v>176</v>
      </c>
      <c r="AU342" s="152" t="s">
        <v>87</v>
      </c>
      <c r="AV342" s="12" t="s">
        <v>87</v>
      </c>
      <c r="AW342" s="12" t="s">
        <v>31</v>
      </c>
      <c r="AX342" s="12" t="s">
        <v>22</v>
      </c>
      <c r="AY342" s="152" t="s">
        <v>167</v>
      </c>
    </row>
    <row r="343" spans="2:65" s="1" customFormat="1" ht="24">
      <c r="B343" s="136"/>
      <c r="C343" s="137" t="s">
        <v>618</v>
      </c>
      <c r="D343" s="137" t="s">
        <v>169</v>
      </c>
      <c r="E343" s="138" t="s">
        <v>1070</v>
      </c>
      <c r="F343" s="139" t="s">
        <v>1071</v>
      </c>
      <c r="G343" s="140" t="s">
        <v>220</v>
      </c>
      <c r="H343" s="141">
        <v>28.9</v>
      </c>
      <c r="I343" s="142"/>
      <c r="J343" s="143">
        <f>ROUND(I343*H343,1)</f>
        <v>0</v>
      </c>
      <c r="K343" s="139" t="s">
        <v>173</v>
      </c>
      <c r="L343" s="32"/>
      <c r="M343" s="144" t="s">
        <v>1</v>
      </c>
      <c r="N343" s="145" t="s">
        <v>44</v>
      </c>
      <c r="P343" s="146">
        <f>O343*H343</f>
        <v>0</v>
      </c>
      <c r="Q343" s="146">
        <v>0</v>
      </c>
      <c r="R343" s="146">
        <f>Q343*H343</f>
        <v>0</v>
      </c>
      <c r="S343" s="146">
        <v>0</v>
      </c>
      <c r="T343" s="147">
        <f>S343*H343</f>
        <v>0</v>
      </c>
      <c r="AR343" s="148" t="s">
        <v>302</v>
      </c>
      <c r="AT343" s="148" t="s">
        <v>169</v>
      </c>
      <c r="AU343" s="148" t="s">
        <v>87</v>
      </c>
      <c r="AY343" s="17" t="s">
        <v>167</v>
      </c>
      <c r="BE343" s="149">
        <f>IF(N343="základní",J343,0)</f>
        <v>0</v>
      </c>
      <c r="BF343" s="149">
        <f>IF(N343="snížená",J343,0)</f>
        <v>0</v>
      </c>
      <c r="BG343" s="149">
        <f>IF(N343="zákl. přenesená",J343,0)</f>
        <v>0</v>
      </c>
      <c r="BH343" s="149">
        <f>IF(N343="sníž. přenesená",J343,0)</f>
        <v>0</v>
      </c>
      <c r="BI343" s="149">
        <f>IF(N343="nulová",J343,0)</f>
        <v>0</v>
      </c>
      <c r="BJ343" s="17" t="s">
        <v>22</v>
      </c>
      <c r="BK343" s="149">
        <f>ROUND(I343*H343,1)</f>
        <v>0</v>
      </c>
      <c r="BL343" s="17" t="s">
        <v>302</v>
      </c>
      <c r="BM343" s="148" t="s">
        <v>1072</v>
      </c>
    </row>
    <row r="344" spans="2:51" s="12" customFormat="1" ht="12">
      <c r="B344" s="150"/>
      <c r="D344" s="151" t="s">
        <v>176</v>
      </c>
      <c r="E344" s="152" t="s">
        <v>1</v>
      </c>
      <c r="F344" s="153" t="s">
        <v>1073</v>
      </c>
      <c r="H344" s="154">
        <v>28.9</v>
      </c>
      <c r="I344" s="155"/>
      <c r="L344" s="150"/>
      <c r="M344" s="156"/>
      <c r="T344" s="157"/>
      <c r="AT344" s="152" t="s">
        <v>176</v>
      </c>
      <c r="AU344" s="152" t="s">
        <v>87</v>
      </c>
      <c r="AV344" s="12" t="s">
        <v>87</v>
      </c>
      <c r="AW344" s="12" t="s">
        <v>31</v>
      </c>
      <c r="AX344" s="12" t="s">
        <v>22</v>
      </c>
      <c r="AY344" s="152" t="s">
        <v>167</v>
      </c>
    </row>
    <row r="345" spans="2:65" s="1" customFormat="1" ht="21.75" customHeight="1">
      <c r="B345" s="136"/>
      <c r="C345" s="178" t="s">
        <v>622</v>
      </c>
      <c r="D345" s="178" t="s">
        <v>554</v>
      </c>
      <c r="E345" s="179" t="s">
        <v>1074</v>
      </c>
      <c r="F345" s="180" t="s">
        <v>1075</v>
      </c>
      <c r="G345" s="181" t="s">
        <v>220</v>
      </c>
      <c r="H345" s="182">
        <v>37.5</v>
      </c>
      <c r="I345" s="183"/>
      <c r="J345" s="184">
        <f>ROUND(I345*H345,1)</f>
        <v>0</v>
      </c>
      <c r="K345" s="180" t="s">
        <v>173</v>
      </c>
      <c r="L345" s="185"/>
      <c r="M345" s="186" t="s">
        <v>1</v>
      </c>
      <c r="N345" s="187" t="s">
        <v>44</v>
      </c>
      <c r="P345" s="146">
        <f>O345*H345</f>
        <v>0</v>
      </c>
      <c r="Q345" s="146">
        <v>0.00013</v>
      </c>
      <c r="R345" s="146">
        <f>Q345*H345</f>
        <v>0.004875</v>
      </c>
      <c r="S345" s="146">
        <v>0</v>
      </c>
      <c r="T345" s="147">
        <f>S345*H345</f>
        <v>0</v>
      </c>
      <c r="AR345" s="148" t="s">
        <v>408</v>
      </c>
      <c r="AT345" s="148" t="s">
        <v>554</v>
      </c>
      <c r="AU345" s="148" t="s">
        <v>87</v>
      </c>
      <c r="AY345" s="17" t="s">
        <v>167</v>
      </c>
      <c r="BE345" s="149">
        <f>IF(N345="základní",J345,0)</f>
        <v>0</v>
      </c>
      <c r="BF345" s="149">
        <f>IF(N345="snížená",J345,0)</f>
        <v>0</v>
      </c>
      <c r="BG345" s="149">
        <f>IF(N345="zákl. přenesená",J345,0)</f>
        <v>0</v>
      </c>
      <c r="BH345" s="149">
        <f>IF(N345="sníž. přenesená",J345,0)</f>
        <v>0</v>
      </c>
      <c r="BI345" s="149">
        <f>IF(N345="nulová",J345,0)</f>
        <v>0</v>
      </c>
      <c r="BJ345" s="17" t="s">
        <v>22</v>
      </c>
      <c r="BK345" s="149">
        <f>ROUND(I345*H345,1)</f>
        <v>0</v>
      </c>
      <c r="BL345" s="17" t="s">
        <v>302</v>
      </c>
      <c r="BM345" s="148" t="s">
        <v>1076</v>
      </c>
    </row>
    <row r="346" spans="2:51" s="12" customFormat="1" ht="12">
      <c r="B346" s="150"/>
      <c r="D346" s="151" t="s">
        <v>176</v>
      </c>
      <c r="E346" s="152" t="s">
        <v>1</v>
      </c>
      <c r="F346" s="153" t="s">
        <v>1077</v>
      </c>
      <c r="H346" s="154">
        <v>37.5</v>
      </c>
      <c r="I346" s="155"/>
      <c r="L346" s="150"/>
      <c r="M346" s="156"/>
      <c r="T346" s="157"/>
      <c r="AT346" s="152" t="s">
        <v>176</v>
      </c>
      <c r="AU346" s="152" t="s">
        <v>87</v>
      </c>
      <c r="AV346" s="12" t="s">
        <v>87</v>
      </c>
      <c r="AW346" s="12" t="s">
        <v>31</v>
      </c>
      <c r="AX346" s="12" t="s">
        <v>22</v>
      </c>
      <c r="AY346" s="152" t="s">
        <v>167</v>
      </c>
    </row>
    <row r="347" spans="2:65" s="1" customFormat="1" ht="24">
      <c r="B347" s="136"/>
      <c r="C347" s="137" t="s">
        <v>626</v>
      </c>
      <c r="D347" s="137" t="s">
        <v>169</v>
      </c>
      <c r="E347" s="138" t="s">
        <v>687</v>
      </c>
      <c r="F347" s="139" t="s">
        <v>688</v>
      </c>
      <c r="G347" s="140" t="s">
        <v>220</v>
      </c>
      <c r="H347" s="141">
        <v>280</v>
      </c>
      <c r="I347" s="142"/>
      <c r="J347" s="143">
        <f>ROUND(I347*H347,1)</f>
        <v>0</v>
      </c>
      <c r="K347" s="139" t="s">
        <v>173</v>
      </c>
      <c r="L347" s="32"/>
      <c r="M347" s="144" t="s">
        <v>1</v>
      </c>
      <c r="N347" s="145" t="s">
        <v>44</v>
      </c>
      <c r="P347" s="146">
        <f>O347*H347</f>
        <v>0</v>
      </c>
      <c r="Q347" s="146">
        <v>0.00043</v>
      </c>
      <c r="R347" s="146">
        <f>Q347*H347</f>
        <v>0.1204</v>
      </c>
      <c r="S347" s="146">
        <v>0</v>
      </c>
      <c r="T347" s="147">
        <f>S347*H347</f>
        <v>0</v>
      </c>
      <c r="AR347" s="148" t="s">
        <v>302</v>
      </c>
      <c r="AT347" s="148" t="s">
        <v>169</v>
      </c>
      <c r="AU347" s="148" t="s">
        <v>87</v>
      </c>
      <c r="AY347" s="17" t="s">
        <v>167</v>
      </c>
      <c r="BE347" s="149">
        <f>IF(N347="základní",J347,0)</f>
        <v>0</v>
      </c>
      <c r="BF347" s="149">
        <f>IF(N347="snížená",J347,0)</f>
        <v>0</v>
      </c>
      <c r="BG347" s="149">
        <f>IF(N347="zákl. přenesená",J347,0)</f>
        <v>0</v>
      </c>
      <c r="BH347" s="149">
        <f>IF(N347="sníž. přenesená",J347,0)</f>
        <v>0</v>
      </c>
      <c r="BI347" s="149">
        <f>IF(N347="nulová",J347,0)</f>
        <v>0</v>
      </c>
      <c r="BJ347" s="17" t="s">
        <v>22</v>
      </c>
      <c r="BK347" s="149">
        <f>ROUND(I347*H347,1)</f>
        <v>0</v>
      </c>
      <c r="BL347" s="17" t="s">
        <v>302</v>
      </c>
      <c r="BM347" s="148" t="s">
        <v>1078</v>
      </c>
    </row>
    <row r="348" spans="2:65" s="1" customFormat="1" ht="24">
      <c r="B348" s="136"/>
      <c r="C348" s="178" t="s">
        <v>630</v>
      </c>
      <c r="D348" s="178" t="s">
        <v>554</v>
      </c>
      <c r="E348" s="179" t="s">
        <v>692</v>
      </c>
      <c r="F348" s="180" t="s">
        <v>693</v>
      </c>
      <c r="G348" s="181" t="s">
        <v>201</v>
      </c>
      <c r="H348" s="182">
        <v>980</v>
      </c>
      <c r="I348" s="183"/>
      <c r="J348" s="184">
        <f>ROUND(I348*H348,1)</f>
        <v>0</v>
      </c>
      <c r="K348" s="180" t="s">
        <v>173</v>
      </c>
      <c r="L348" s="185"/>
      <c r="M348" s="186" t="s">
        <v>1</v>
      </c>
      <c r="N348" s="187" t="s">
        <v>44</v>
      </c>
      <c r="P348" s="146">
        <f>O348*H348</f>
        <v>0</v>
      </c>
      <c r="Q348" s="146">
        <v>0.00045</v>
      </c>
      <c r="R348" s="146">
        <f>Q348*H348</f>
        <v>0.441</v>
      </c>
      <c r="S348" s="146">
        <v>0</v>
      </c>
      <c r="T348" s="147">
        <f>S348*H348</f>
        <v>0</v>
      </c>
      <c r="AR348" s="148" t="s">
        <v>408</v>
      </c>
      <c r="AT348" s="148" t="s">
        <v>554</v>
      </c>
      <c r="AU348" s="148" t="s">
        <v>87</v>
      </c>
      <c r="AY348" s="17" t="s">
        <v>167</v>
      </c>
      <c r="BE348" s="149">
        <f>IF(N348="základní",J348,0)</f>
        <v>0</v>
      </c>
      <c r="BF348" s="149">
        <f>IF(N348="snížená",J348,0)</f>
        <v>0</v>
      </c>
      <c r="BG348" s="149">
        <f>IF(N348="zákl. přenesená",J348,0)</f>
        <v>0</v>
      </c>
      <c r="BH348" s="149">
        <f>IF(N348="sníž. přenesená",J348,0)</f>
        <v>0</v>
      </c>
      <c r="BI348" s="149">
        <f>IF(N348="nulová",J348,0)</f>
        <v>0</v>
      </c>
      <c r="BJ348" s="17" t="s">
        <v>22</v>
      </c>
      <c r="BK348" s="149">
        <f>ROUND(I348*H348,1)</f>
        <v>0</v>
      </c>
      <c r="BL348" s="17" t="s">
        <v>302</v>
      </c>
      <c r="BM348" s="148" t="s">
        <v>1079</v>
      </c>
    </row>
    <row r="349" spans="2:51" s="12" customFormat="1" ht="12">
      <c r="B349" s="150"/>
      <c r="D349" s="151" t="s">
        <v>176</v>
      </c>
      <c r="E349" s="152" t="s">
        <v>1</v>
      </c>
      <c r="F349" s="153" t="s">
        <v>1080</v>
      </c>
      <c r="H349" s="154">
        <v>980</v>
      </c>
      <c r="I349" s="155"/>
      <c r="L349" s="150"/>
      <c r="M349" s="156"/>
      <c r="T349" s="157"/>
      <c r="AT349" s="152" t="s">
        <v>176</v>
      </c>
      <c r="AU349" s="152" t="s">
        <v>87</v>
      </c>
      <c r="AV349" s="12" t="s">
        <v>87</v>
      </c>
      <c r="AW349" s="12" t="s">
        <v>31</v>
      </c>
      <c r="AX349" s="12" t="s">
        <v>22</v>
      </c>
      <c r="AY349" s="152" t="s">
        <v>167</v>
      </c>
    </row>
    <row r="350" spans="2:65" s="1" customFormat="1" ht="24">
      <c r="B350" s="136"/>
      <c r="C350" s="137" t="s">
        <v>634</v>
      </c>
      <c r="D350" s="137" t="s">
        <v>169</v>
      </c>
      <c r="E350" s="138" t="s">
        <v>697</v>
      </c>
      <c r="F350" s="139" t="s">
        <v>698</v>
      </c>
      <c r="G350" s="140" t="s">
        <v>597</v>
      </c>
      <c r="H350" s="191"/>
      <c r="I350" s="142"/>
      <c r="J350" s="143">
        <f>ROUND(I350*H350,1)</f>
        <v>0</v>
      </c>
      <c r="K350" s="139" t="s">
        <v>173</v>
      </c>
      <c r="L350" s="32"/>
      <c r="M350" s="144" t="s">
        <v>1</v>
      </c>
      <c r="N350" s="145" t="s">
        <v>44</v>
      </c>
      <c r="P350" s="146">
        <f>O350*H350</f>
        <v>0</v>
      </c>
      <c r="Q350" s="146">
        <v>0</v>
      </c>
      <c r="R350" s="146">
        <f>Q350*H350</f>
        <v>0</v>
      </c>
      <c r="S350" s="146">
        <v>0</v>
      </c>
      <c r="T350" s="147">
        <f>S350*H350</f>
        <v>0</v>
      </c>
      <c r="AR350" s="148" t="s">
        <v>302</v>
      </c>
      <c r="AT350" s="148" t="s">
        <v>169</v>
      </c>
      <c r="AU350" s="148" t="s">
        <v>87</v>
      </c>
      <c r="AY350" s="17" t="s">
        <v>167</v>
      </c>
      <c r="BE350" s="149">
        <f>IF(N350="základní",J350,0)</f>
        <v>0</v>
      </c>
      <c r="BF350" s="149">
        <f>IF(N350="snížená",J350,0)</f>
        <v>0</v>
      </c>
      <c r="BG350" s="149">
        <f>IF(N350="zákl. přenesená",J350,0)</f>
        <v>0</v>
      </c>
      <c r="BH350" s="149">
        <f>IF(N350="sníž. přenesená",J350,0)</f>
        <v>0</v>
      </c>
      <c r="BI350" s="149">
        <f>IF(N350="nulová",J350,0)</f>
        <v>0</v>
      </c>
      <c r="BJ350" s="17" t="s">
        <v>22</v>
      </c>
      <c r="BK350" s="149">
        <f>ROUND(I350*H350,1)</f>
        <v>0</v>
      </c>
      <c r="BL350" s="17" t="s">
        <v>302</v>
      </c>
      <c r="BM350" s="148" t="s">
        <v>1081</v>
      </c>
    </row>
    <row r="351" spans="2:63" s="11" customFormat="1" ht="22.9" customHeight="1">
      <c r="B351" s="124"/>
      <c r="D351" s="125" t="s">
        <v>78</v>
      </c>
      <c r="E351" s="134" t="s">
        <v>1082</v>
      </c>
      <c r="F351" s="134" t="s">
        <v>1083</v>
      </c>
      <c r="I351" s="127"/>
      <c r="J351" s="135">
        <f>BK351</f>
        <v>0</v>
      </c>
      <c r="L351" s="124"/>
      <c r="M351" s="129"/>
      <c r="P351" s="130">
        <f>SUM(P352:P353)</f>
        <v>0</v>
      </c>
      <c r="R351" s="130">
        <f>SUM(R352:R353)</f>
        <v>0</v>
      </c>
      <c r="T351" s="131">
        <f>SUM(T352:T353)</f>
        <v>0.752</v>
      </c>
      <c r="AR351" s="125" t="s">
        <v>87</v>
      </c>
      <c r="AT351" s="132" t="s">
        <v>78</v>
      </c>
      <c r="AU351" s="132" t="s">
        <v>22</v>
      </c>
      <c r="AY351" s="125" t="s">
        <v>167</v>
      </c>
      <c r="BK351" s="133">
        <f>SUM(BK352:BK353)</f>
        <v>0</v>
      </c>
    </row>
    <row r="352" spans="2:65" s="1" customFormat="1" ht="24">
      <c r="B352" s="136"/>
      <c r="C352" s="137" t="s">
        <v>638</v>
      </c>
      <c r="D352" s="137" t="s">
        <v>169</v>
      </c>
      <c r="E352" s="138" t="s">
        <v>1084</v>
      </c>
      <c r="F352" s="139" t="s">
        <v>1085</v>
      </c>
      <c r="G352" s="140" t="s">
        <v>185</v>
      </c>
      <c r="H352" s="141">
        <v>30.08</v>
      </c>
      <c r="I352" s="142"/>
      <c r="J352" s="143">
        <f>ROUND(I352*H352,1)</f>
        <v>0</v>
      </c>
      <c r="K352" s="139" t="s">
        <v>173</v>
      </c>
      <c r="L352" s="32"/>
      <c r="M352" s="144" t="s">
        <v>1</v>
      </c>
      <c r="N352" s="145" t="s">
        <v>44</v>
      </c>
      <c r="P352" s="146">
        <f>O352*H352</f>
        <v>0</v>
      </c>
      <c r="Q352" s="146">
        <v>0</v>
      </c>
      <c r="R352" s="146">
        <f>Q352*H352</f>
        <v>0</v>
      </c>
      <c r="S352" s="146">
        <v>0.025</v>
      </c>
      <c r="T352" s="147">
        <f>S352*H352</f>
        <v>0.752</v>
      </c>
      <c r="AR352" s="148" t="s">
        <v>302</v>
      </c>
      <c r="AT352" s="148" t="s">
        <v>169</v>
      </c>
      <c r="AU352" s="148" t="s">
        <v>87</v>
      </c>
      <c r="AY352" s="17" t="s">
        <v>167</v>
      </c>
      <c r="BE352" s="149">
        <f>IF(N352="základní",J352,0)</f>
        <v>0</v>
      </c>
      <c r="BF352" s="149">
        <f>IF(N352="snížená",J352,0)</f>
        <v>0</v>
      </c>
      <c r="BG352" s="149">
        <f>IF(N352="zákl. přenesená",J352,0)</f>
        <v>0</v>
      </c>
      <c r="BH352" s="149">
        <f>IF(N352="sníž. přenesená",J352,0)</f>
        <v>0</v>
      </c>
      <c r="BI352" s="149">
        <f>IF(N352="nulová",J352,0)</f>
        <v>0</v>
      </c>
      <c r="BJ352" s="17" t="s">
        <v>22</v>
      </c>
      <c r="BK352" s="149">
        <f>ROUND(I352*H352,1)</f>
        <v>0</v>
      </c>
      <c r="BL352" s="17" t="s">
        <v>302</v>
      </c>
      <c r="BM352" s="148" t="s">
        <v>1086</v>
      </c>
    </row>
    <row r="353" spans="2:51" s="12" customFormat="1" ht="12">
      <c r="B353" s="150"/>
      <c r="D353" s="151" t="s">
        <v>176</v>
      </c>
      <c r="E353" s="152" t="s">
        <v>1</v>
      </c>
      <c r="F353" s="153" t="s">
        <v>1087</v>
      </c>
      <c r="H353" s="154">
        <v>30.08</v>
      </c>
      <c r="I353" s="155"/>
      <c r="L353" s="150"/>
      <c r="M353" s="156"/>
      <c r="T353" s="157"/>
      <c r="AT353" s="152" t="s">
        <v>176</v>
      </c>
      <c r="AU353" s="152" t="s">
        <v>87</v>
      </c>
      <c r="AV353" s="12" t="s">
        <v>87</v>
      </c>
      <c r="AW353" s="12" t="s">
        <v>31</v>
      </c>
      <c r="AX353" s="12" t="s">
        <v>22</v>
      </c>
      <c r="AY353" s="152" t="s">
        <v>167</v>
      </c>
    </row>
    <row r="354" spans="2:63" s="11" customFormat="1" ht="22.9" customHeight="1">
      <c r="B354" s="124"/>
      <c r="D354" s="125" t="s">
        <v>78</v>
      </c>
      <c r="E354" s="134" t="s">
        <v>1088</v>
      </c>
      <c r="F354" s="134" t="s">
        <v>1089</v>
      </c>
      <c r="I354" s="127"/>
      <c r="J354" s="135">
        <f>BK354</f>
        <v>0</v>
      </c>
      <c r="L354" s="124"/>
      <c r="M354" s="129"/>
      <c r="P354" s="130">
        <f>SUM(P355:P394)</f>
        <v>0</v>
      </c>
      <c r="R354" s="130">
        <f>SUM(R355:R394)</f>
        <v>10.630103</v>
      </c>
      <c r="T354" s="131">
        <f>SUM(T355:T394)</f>
        <v>0.393</v>
      </c>
      <c r="AR354" s="125" t="s">
        <v>87</v>
      </c>
      <c r="AT354" s="132" t="s">
        <v>78</v>
      </c>
      <c r="AU354" s="132" t="s">
        <v>22</v>
      </c>
      <c r="AY354" s="125" t="s">
        <v>167</v>
      </c>
      <c r="BK354" s="133">
        <f>SUM(BK355:BK394)</f>
        <v>0</v>
      </c>
    </row>
    <row r="355" spans="2:65" s="1" customFormat="1" ht="24">
      <c r="B355" s="136"/>
      <c r="C355" s="137" t="s">
        <v>642</v>
      </c>
      <c r="D355" s="137" t="s">
        <v>169</v>
      </c>
      <c r="E355" s="138" t="s">
        <v>1090</v>
      </c>
      <c r="F355" s="139" t="s">
        <v>1091</v>
      </c>
      <c r="G355" s="140" t="s">
        <v>185</v>
      </c>
      <c r="H355" s="141">
        <v>140.4</v>
      </c>
      <c r="I355" s="142"/>
      <c r="J355" s="143">
        <f>ROUND(I355*H355,1)</f>
        <v>0</v>
      </c>
      <c r="K355" s="139" t="s">
        <v>173</v>
      </c>
      <c r="L355" s="32"/>
      <c r="M355" s="144" t="s">
        <v>1</v>
      </c>
      <c r="N355" s="145" t="s">
        <v>44</v>
      </c>
      <c r="P355" s="146">
        <f>O355*H355</f>
        <v>0</v>
      </c>
      <c r="Q355" s="146">
        <v>0</v>
      </c>
      <c r="R355" s="146">
        <f>Q355*H355</f>
        <v>0</v>
      </c>
      <c r="S355" s="146">
        <v>0.0025</v>
      </c>
      <c r="T355" s="147">
        <f>S355*H355</f>
        <v>0.35100000000000003</v>
      </c>
      <c r="AR355" s="148" t="s">
        <v>302</v>
      </c>
      <c r="AT355" s="148" t="s">
        <v>169</v>
      </c>
      <c r="AU355" s="148" t="s">
        <v>87</v>
      </c>
      <c r="AY355" s="17" t="s">
        <v>167</v>
      </c>
      <c r="BE355" s="149">
        <f>IF(N355="základní",J355,0)</f>
        <v>0</v>
      </c>
      <c r="BF355" s="149">
        <f>IF(N355="snížená",J355,0)</f>
        <v>0</v>
      </c>
      <c r="BG355" s="149">
        <f>IF(N355="zákl. přenesená",J355,0)</f>
        <v>0</v>
      </c>
      <c r="BH355" s="149">
        <f>IF(N355="sníž. přenesená",J355,0)</f>
        <v>0</v>
      </c>
      <c r="BI355" s="149">
        <f>IF(N355="nulová",J355,0)</f>
        <v>0</v>
      </c>
      <c r="BJ355" s="17" t="s">
        <v>22</v>
      </c>
      <c r="BK355" s="149">
        <f>ROUND(I355*H355,1)</f>
        <v>0</v>
      </c>
      <c r="BL355" s="17" t="s">
        <v>302</v>
      </c>
      <c r="BM355" s="148" t="s">
        <v>1092</v>
      </c>
    </row>
    <row r="356" spans="2:51" s="12" customFormat="1" ht="12">
      <c r="B356" s="150"/>
      <c r="D356" s="151" t="s">
        <v>176</v>
      </c>
      <c r="E356" s="152" t="s">
        <v>1</v>
      </c>
      <c r="F356" s="153" t="s">
        <v>1093</v>
      </c>
      <c r="H356" s="154">
        <v>58.3</v>
      </c>
      <c r="I356" s="155"/>
      <c r="L356" s="150"/>
      <c r="M356" s="156"/>
      <c r="T356" s="157"/>
      <c r="AT356" s="152" t="s">
        <v>176</v>
      </c>
      <c r="AU356" s="152" t="s">
        <v>87</v>
      </c>
      <c r="AV356" s="12" t="s">
        <v>87</v>
      </c>
      <c r="AW356" s="12" t="s">
        <v>31</v>
      </c>
      <c r="AX356" s="12" t="s">
        <v>79</v>
      </c>
      <c r="AY356" s="152" t="s">
        <v>167</v>
      </c>
    </row>
    <row r="357" spans="2:51" s="12" customFormat="1" ht="12">
      <c r="B357" s="150"/>
      <c r="D357" s="151" t="s">
        <v>176</v>
      </c>
      <c r="E357" s="152" t="s">
        <v>1</v>
      </c>
      <c r="F357" s="153" t="s">
        <v>1094</v>
      </c>
      <c r="H357" s="154">
        <v>67.8</v>
      </c>
      <c r="I357" s="155"/>
      <c r="L357" s="150"/>
      <c r="M357" s="156"/>
      <c r="T357" s="157"/>
      <c r="AT357" s="152" t="s">
        <v>176</v>
      </c>
      <c r="AU357" s="152" t="s">
        <v>87</v>
      </c>
      <c r="AV357" s="12" t="s">
        <v>87</v>
      </c>
      <c r="AW357" s="12" t="s">
        <v>31</v>
      </c>
      <c r="AX357" s="12" t="s">
        <v>79</v>
      </c>
      <c r="AY357" s="152" t="s">
        <v>167</v>
      </c>
    </row>
    <row r="358" spans="2:51" s="12" customFormat="1" ht="12">
      <c r="B358" s="150"/>
      <c r="D358" s="151" t="s">
        <v>176</v>
      </c>
      <c r="E358" s="152" t="s">
        <v>1</v>
      </c>
      <c r="F358" s="153" t="s">
        <v>1095</v>
      </c>
      <c r="H358" s="154">
        <v>14.3</v>
      </c>
      <c r="I358" s="155"/>
      <c r="L358" s="150"/>
      <c r="M358" s="156"/>
      <c r="T358" s="157"/>
      <c r="AT358" s="152" t="s">
        <v>176</v>
      </c>
      <c r="AU358" s="152" t="s">
        <v>87</v>
      </c>
      <c r="AV358" s="12" t="s">
        <v>87</v>
      </c>
      <c r="AW358" s="12" t="s">
        <v>31</v>
      </c>
      <c r="AX358" s="12" t="s">
        <v>79</v>
      </c>
      <c r="AY358" s="152" t="s">
        <v>167</v>
      </c>
    </row>
    <row r="359" spans="2:51" s="13" customFormat="1" ht="12">
      <c r="B359" s="158"/>
      <c r="D359" s="151" t="s">
        <v>176</v>
      </c>
      <c r="E359" s="159" t="s">
        <v>1</v>
      </c>
      <c r="F359" s="160" t="s">
        <v>189</v>
      </c>
      <c r="H359" s="161">
        <v>140.4</v>
      </c>
      <c r="I359" s="162"/>
      <c r="L359" s="158"/>
      <c r="M359" s="163"/>
      <c r="T359" s="164"/>
      <c r="AT359" s="159" t="s">
        <v>176</v>
      </c>
      <c r="AU359" s="159" t="s">
        <v>87</v>
      </c>
      <c r="AV359" s="13" t="s">
        <v>174</v>
      </c>
      <c r="AW359" s="13" t="s">
        <v>31</v>
      </c>
      <c r="AX359" s="13" t="s">
        <v>22</v>
      </c>
      <c r="AY359" s="159" t="s">
        <v>167</v>
      </c>
    </row>
    <row r="360" spans="2:65" s="1" customFormat="1" ht="21.75" customHeight="1">
      <c r="B360" s="136"/>
      <c r="C360" s="137" t="s">
        <v>646</v>
      </c>
      <c r="D360" s="137" t="s">
        <v>169</v>
      </c>
      <c r="E360" s="138" t="s">
        <v>1096</v>
      </c>
      <c r="F360" s="139" t="s">
        <v>1097</v>
      </c>
      <c r="G360" s="140" t="s">
        <v>220</v>
      </c>
      <c r="H360" s="141">
        <v>140</v>
      </c>
      <c r="I360" s="142"/>
      <c r="J360" s="143">
        <f>ROUND(I360*H360,1)</f>
        <v>0</v>
      </c>
      <c r="K360" s="139" t="s">
        <v>173</v>
      </c>
      <c r="L360" s="32"/>
      <c r="M360" s="144" t="s">
        <v>1</v>
      </c>
      <c r="N360" s="145" t="s">
        <v>44</v>
      </c>
      <c r="P360" s="146">
        <f>O360*H360</f>
        <v>0</v>
      </c>
      <c r="Q360" s="146">
        <v>0</v>
      </c>
      <c r="R360" s="146">
        <f>Q360*H360</f>
        <v>0</v>
      </c>
      <c r="S360" s="146">
        <v>0.0003</v>
      </c>
      <c r="T360" s="147">
        <f>S360*H360</f>
        <v>0.041999999999999996</v>
      </c>
      <c r="AR360" s="148" t="s">
        <v>302</v>
      </c>
      <c r="AT360" s="148" t="s">
        <v>169</v>
      </c>
      <c r="AU360" s="148" t="s">
        <v>87</v>
      </c>
      <c r="AY360" s="17" t="s">
        <v>167</v>
      </c>
      <c r="BE360" s="149">
        <f>IF(N360="základní",J360,0)</f>
        <v>0</v>
      </c>
      <c r="BF360" s="149">
        <f>IF(N360="snížená",J360,0)</f>
        <v>0</v>
      </c>
      <c r="BG360" s="149">
        <f>IF(N360="zákl. přenesená",J360,0)</f>
        <v>0</v>
      </c>
      <c r="BH360" s="149">
        <f>IF(N360="sníž. přenesená",J360,0)</f>
        <v>0</v>
      </c>
      <c r="BI360" s="149">
        <f>IF(N360="nulová",J360,0)</f>
        <v>0</v>
      </c>
      <c r="BJ360" s="17" t="s">
        <v>22</v>
      </c>
      <c r="BK360" s="149">
        <f>ROUND(I360*H360,1)</f>
        <v>0</v>
      </c>
      <c r="BL360" s="17" t="s">
        <v>302</v>
      </c>
      <c r="BM360" s="148" t="s">
        <v>1098</v>
      </c>
    </row>
    <row r="361" spans="2:65" s="1" customFormat="1" ht="24">
      <c r="B361" s="136"/>
      <c r="C361" s="137" t="s">
        <v>650</v>
      </c>
      <c r="D361" s="137" t="s">
        <v>169</v>
      </c>
      <c r="E361" s="138" t="s">
        <v>1099</v>
      </c>
      <c r="F361" s="139" t="s">
        <v>1100</v>
      </c>
      <c r="G361" s="140" t="s">
        <v>185</v>
      </c>
      <c r="H361" s="141">
        <v>239.1</v>
      </c>
      <c r="I361" s="142"/>
      <c r="J361" s="143">
        <f>ROUND(I361*H361,1)</f>
        <v>0</v>
      </c>
      <c r="K361" s="139" t="s">
        <v>173</v>
      </c>
      <c r="L361" s="32"/>
      <c r="M361" s="144" t="s">
        <v>1</v>
      </c>
      <c r="N361" s="145" t="s">
        <v>44</v>
      </c>
      <c r="P361" s="146">
        <f>O361*H361</f>
        <v>0</v>
      </c>
      <c r="Q361" s="146">
        <v>0</v>
      </c>
      <c r="R361" s="146">
        <f>Q361*H361</f>
        <v>0</v>
      </c>
      <c r="S361" s="146">
        <v>0</v>
      </c>
      <c r="T361" s="147">
        <f>S361*H361</f>
        <v>0</v>
      </c>
      <c r="AR361" s="148" t="s">
        <v>302</v>
      </c>
      <c r="AT361" s="148" t="s">
        <v>169</v>
      </c>
      <c r="AU361" s="148" t="s">
        <v>87</v>
      </c>
      <c r="AY361" s="17" t="s">
        <v>167</v>
      </c>
      <c r="BE361" s="149">
        <f>IF(N361="základní",J361,0)</f>
        <v>0</v>
      </c>
      <c r="BF361" s="149">
        <f>IF(N361="snížená",J361,0)</f>
        <v>0</v>
      </c>
      <c r="BG361" s="149">
        <f>IF(N361="zákl. přenesená",J361,0)</f>
        <v>0</v>
      </c>
      <c r="BH361" s="149">
        <f>IF(N361="sníž. přenesená",J361,0)</f>
        <v>0</v>
      </c>
      <c r="BI361" s="149">
        <f>IF(N361="nulová",J361,0)</f>
        <v>0</v>
      </c>
      <c r="BJ361" s="17" t="s">
        <v>22</v>
      </c>
      <c r="BK361" s="149">
        <f>ROUND(I361*H361,1)</f>
        <v>0</v>
      </c>
      <c r="BL361" s="17" t="s">
        <v>302</v>
      </c>
      <c r="BM361" s="148" t="s">
        <v>1101</v>
      </c>
    </row>
    <row r="362" spans="2:51" s="12" customFormat="1" ht="12">
      <c r="B362" s="150"/>
      <c r="D362" s="151" t="s">
        <v>176</v>
      </c>
      <c r="E362" s="152" t="s">
        <v>1</v>
      </c>
      <c r="F362" s="153" t="s">
        <v>1087</v>
      </c>
      <c r="H362" s="154">
        <v>30.08</v>
      </c>
      <c r="I362" s="155"/>
      <c r="L362" s="150"/>
      <c r="M362" s="156"/>
      <c r="T362" s="157"/>
      <c r="AT362" s="152" t="s">
        <v>176</v>
      </c>
      <c r="AU362" s="152" t="s">
        <v>87</v>
      </c>
      <c r="AV362" s="12" t="s">
        <v>87</v>
      </c>
      <c r="AW362" s="12" t="s">
        <v>31</v>
      </c>
      <c r="AX362" s="12" t="s">
        <v>79</v>
      </c>
      <c r="AY362" s="152" t="s">
        <v>167</v>
      </c>
    </row>
    <row r="363" spans="2:51" s="12" customFormat="1" ht="12">
      <c r="B363" s="150"/>
      <c r="D363" s="151" t="s">
        <v>176</v>
      </c>
      <c r="E363" s="152" t="s">
        <v>1</v>
      </c>
      <c r="F363" s="153" t="s">
        <v>1093</v>
      </c>
      <c r="H363" s="154">
        <v>58.3</v>
      </c>
      <c r="I363" s="155"/>
      <c r="L363" s="150"/>
      <c r="M363" s="156"/>
      <c r="T363" s="157"/>
      <c r="AT363" s="152" t="s">
        <v>176</v>
      </c>
      <c r="AU363" s="152" t="s">
        <v>87</v>
      </c>
      <c r="AV363" s="12" t="s">
        <v>87</v>
      </c>
      <c r="AW363" s="12" t="s">
        <v>31</v>
      </c>
      <c r="AX363" s="12" t="s">
        <v>79</v>
      </c>
      <c r="AY363" s="152" t="s">
        <v>167</v>
      </c>
    </row>
    <row r="364" spans="2:51" s="12" customFormat="1" ht="12">
      <c r="B364" s="150"/>
      <c r="D364" s="151" t="s">
        <v>176</v>
      </c>
      <c r="E364" s="152" t="s">
        <v>1</v>
      </c>
      <c r="F364" s="153" t="s">
        <v>1102</v>
      </c>
      <c r="H364" s="154">
        <v>58.03</v>
      </c>
      <c r="I364" s="155"/>
      <c r="L364" s="150"/>
      <c r="M364" s="156"/>
      <c r="T364" s="157"/>
      <c r="AT364" s="152" t="s">
        <v>176</v>
      </c>
      <c r="AU364" s="152" t="s">
        <v>87</v>
      </c>
      <c r="AV364" s="12" t="s">
        <v>87</v>
      </c>
      <c r="AW364" s="12" t="s">
        <v>31</v>
      </c>
      <c r="AX364" s="12" t="s">
        <v>79</v>
      </c>
      <c r="AY364" s="152" t="s">
        <v>167</v>
      </c>
    </row>
    <row r="365" spans="2:51" s="12" customFormat="1" ht="12">
      <c r="B365" s="150"/>
      <c r="D365" s="151" t="s">
        <v>176</v>
      </c>
      <c r="E365" s="152" t="s">
        <v>1</v>
      </c>
      <c r="F365" s="153" t="s">
        <v>1103</v>
      </c>
      <c r="H365" s="154">
        <v>10.54</v>
      </c>
      <c r="I365" s="155"/>
      <c r="L365" s="150"/>
      <c r="M365" s="156"/>
      <c r="T365" s="157"/>
      <c r="AT365" s="152" t="s">
        <v>176</v>
      </c>
      <c r="AU365" s="152" t="s">
        <v>87</v>
      </c>
      <c r="AV365" s="12" t="s">
        <v>87</v>
      </c>
      <c r="AW365" s="12" t="s">
        <v>31</v>
      </c>
      <c r="AX365" s="12" t="s">
        <v>79</v>
      </c>
      <c r="AY365" s="152" t="s">
        <v>167</v>
      </c>
    </row>
    <row r="366" spans="2:51" s="12" customFormat="1" ht="12">
      <c r="B366" s="150"/>
      <c r="D366" s="151" t="s">
        <v>176</v>
      </c>
      <c r="E366" s="152" t="s">
        <v>1</v>
      </c>
      <c r="F366" s="153" t="s">
        <v>1104</v>
      </c>
      <c r="H366" s="154">
        <v>67.85</v>
      </c>
      <c r="I366" s="155"/>
      <c r="L366" s="150"/>
      <c r="M366" s="156"/>
      <c r="T366" s="157"/>
      <c r="AT366" s="152" t="s">
        <v>176</v>
      </c>
      <c r="AU366" s="152" t="s">
        <v>87</v>
      </c>
      <c r="AV366" s="12" t="s">
        <v>87</v>
      </c>
      <c r="AW366" s="12" t="s">
        <v>31</v>
      </c>
      <c r="AX366" s="12" t="s">
        <v>79</v>
      </c>
      <c r="AY366" s="152" t="s">
        <v>167</v>
      </c>
    </row>
    <row r="367" spans="2:51" s="12" customFormat="1" ht="12">
      <c r="B367" s="150"/>
      <c r="D367" s="151" t="s">
        <v>176</v>
      </c>
      <c r="E367" s="152" t="s">
        <v>1</v>
      </c>
      <c r="F367" s="153" t="s">
        <v>1105</v>
      </c>
      <c r="H367" s="154">
        <v>14.3</v>
      </c>
      <c r="I367" s="155"/>
      <c r="L367" s="150"/>
      <c r="M367" s="156"/>
      <c r="T367" s="157"/>
      <c r="AT367" s="152" t="s">
        <v>176</v>
      </c>
      <c r="AU367" s="152" t="s">
        <v>87</v>
      </c>
      <c r="AV367" s="12" t="s">
        <v>87</v>
      </c>
      <c r="AW367" s="12" t="s">
        <v>31</v>
      </c>
      <c r="AX367" s="12" t="s">
        <v>79</v>
      </c>
      <c r="AY367" s="152" t="s">
        <v>167</v>
      </c>
    </row>
    <row r="368" spans="2:51" s="13" customFormat="1" ht="12">
      <c r="B368" s="158"/>
      <c r="D368" s="151" t="s">
        <v>176</v>
      </c>
      <c r="E368" s="159" t="s">
        <v>1</v>
      </c>
      <c r="F368" s="160" t="s">
        <v>189</v>
      </c>
      <c r="H368" s="161">
        <v>239.1</v>
      </c>
      <c r="I368" s="162"/>
      <c r="L368" s="158"/>
      <c r="M368" s="163"/>
      <c r="T368" s="164"/>
      <c r="AT368" s="159" t="s">
        <v>176</v>
      </c>
      <c r="AU368" s="159" t="s">
        <v>87</v>
      </c>
      <c r="AV368" s="13" t="s">
        <v>174</v>
      </c>
      <c r="AW368" s="13" t="s">
        <v>31</v>
      </c>
      <c r="AX368" s="13" t="s">
        <v>22</v>
      </c>
      <c r="AY368" s="159" t="s">
        <v>167</v>
      </c>
    </row>
    <row r="369" spans="2:65" s="1" customFormat="1" ht="16.5" customHeight="1">
      <c r="B369" s="136"/>
      <c r="C369" s="137" t="s">
        <v>655</v>
      </c>
      <c r="D369" s="137" t="s">
        <v>169</v>
      </c>
      <c r="E369" s="138" t="s">
        <v>1106</v>
      </c>
      <c r="F369" s="139" t="s">
        <v>1107</v>
      </c>
      <c r="G369" s="140" t="s">
        <v>185</v>
      </c>
      <c r="H369" s="141">
        <v>239.1</v>
      </c>
      <c r="I369" s="142"/>
      <c r="J369" s="143">
        <f>ROUND(I369*H369,1)</f>
        <v>0</v>
      </c>
      <c r="K369" s="139" t="s">
        <v>173</v>
      </c>
      <c r="L369" s="32"/>
      <c r="M369" s="144" t="s">
        <v>1</v>
      </c>
      <c r="N369" s="145" t="s">
        <v>44</v>
      </c>
      <c r="P369" s="146">
        <f>O369*H369</f>
        <v>0</v>
      </c>
      <c r="Q369" s="146">
        <v>0</v>
      </c>
      <c r="R369" s="146">
        <f>Q369*H369</f>
        <v>0</v>
      </c>
      <c r="S369" s="146">
        <v>0</v>
      </c>
      <c r="T369" s="147">
        <f>S369*H369</f>
        <v>0</v>
      </c>
      <c r="AR369" s="148" t="s">
        <v>302</v>
      </c>
      <c r="AT369" s="148" t="s">
        <v>169</v>
      </c>
      <c r="AU369" s="148" t="s">
        <v>87</v>
      </c>
      <c r="AY369" s="17" t="s">
        <v>167</v>
      </c>
      <c r="BE369" s="149">
        <f>IF(N369="základní",J369,0)</f>
        <v>0</v>
      </c>
      <c r="BF369" s="149">
        <f>IF(N369="snížená",J369,0)</f>
        <v>0</v>
      </c>
      <c r="BG369" s="149">
        <f>IF(N369="zákl. přenesená",J369,0)</f>
        <v>0</v>
      </c>
      <c r="BH369" s="149">
        <f>IF(N369="sníž. přenesená",J369,0)</f>
        <v>0</v>
      </c>
      <c r="BI369" s="149">
        <f>IF(N369="nulová",J369,0)</f>
        <v>0</v>
      </c>
      <c r="BJ369" s="17" t="s">
        <v>22</v>
      </c>
      <c r="BK369" s="149">
        <f>ROUND(I369*H369,1)</f>
        <v>0</v>
      </c>
      <c r="BL369" s="17" t="s">
        <v>302</v>
      </c>
      <c r="BM369" s="148" t="s">
        <v>1108</v>
      </c>
    </row>
    <row r="370" spans="2:65" s="1" customFormat="1" ht="24">
      <c r="B370" s="136"/>
      <c r="C370" s="137" t="s">
        <v>659</v>
      </c>
      <c r="D370" s="137" t="s">
        <v>169</v>
      </c>
      <c r="E370" s="138" t="s">
        <v>1109</v>
      </c>
      <c r="F370" s="139" t="s">
        <v>1110</v>
      </c>
      <c r="G370" s="140" t="s">
        <v>185</v>
      </c>
      <c r="H370" s="141">
        <v>239.1</v>
      </c>
      <c r="I370" s="142"/>
      <c r="J370" s="143">
        <f>ROUND(I370*H370,1)</f>
        <v>0</v>
      </c>
      <c r="K370" s="139" t="s">
        <v>173</v>
      </c>
      <c r="L370" s="32"/>
      <c r="M370" s="144" t="s">
        <v>1</v>
      </c>
      <c r="N370" s="145" t="s">
        <v>44</v>
      </c>
      <c r="P370" s="146">
        <f>O370*H370</f>
        <v>0</v>
      </c>
      <c r="Q370" s="146">
        <v>7E-05</v>
      </c>
      <c r="R370" s="146">
        <f>Q370*H370</f>
        <v>0.016737</v>
      </c>
      <c r="S370" s="146">
        <v>0</v>
      </c>
      <c r="T370" s="147">
        <f>S370*H370</f>
        <v>0</v>
      </c>
      <c r="AR370" s="148" t="s">
        <v>302</v>
      </c>
      <c r="AT370" s="148" t="s">
        <v>169</v>
      </c>
      <c r="AU370" s="148" t="s">
        <v>87</v>
      </c>
      <c r="AY370" s="17" t="s">
        <v>167</v>
      </c>
      <c r="BE370" s="149">
        <f>IF(N370="základní",J370,0)</f>
        <v>0</v>
      </c>
      <c r="BF370" s="149">
        <f>IF(N370="snížená",J370,0)</f>
        <v>0</v>
      </c>
      <c r="BG370" s="149">
        <f>IF(N370="zákl. přenesená",J370,0)</f>
        <v>0</v>
      </c>
      <c r="BH370" s="149">
        <f>IF(N370="sníž. přenesená",J370,0)</f>
        <v>0</v>
      </c>
      <c r="BI370" s="149">
        <f>IF(N370="nulová",J370,0)</f>
        <v>0</v>
      </c>
      <c r="BJ370" s="17" t="s">
        <v>22</v>
      </c>
      <c r="BK370" s="149">
        <f>ROUND(I370*H370,1)</f>
        <v>0</v>
      </c>
      <c r="BL370" s="17" t="s">
        <v>302</v>
      </c>
      <c r="BM370" s="148" t="s">
        <v>1111</v>
      </c>
    </row>
    <row r="371" spans="2:65" s="1" customFormat="1" ht="24">
      <c r="B371" s="136"/>
      <c r="C371" s="137" t="s">
        <v>663</v>
      </c>
      <c r="D371" s="137" t="s">
        <v>169</v>
      </c>
      <c r="E371" s="138" t="s">
        <v>1112</v>
      </c>
      <c r="F371" s="139" t="s">
        <v>1113</v>
      </c>
      <c r="G371" s="140" t="s">
        <v>185</v>
      </c>
      <c r="H371" s="141">
        <v>239.3</v>
      </c>
      <c r="I371" s="142"/>
      <c r="J371" s="143">
        <f>ROUND(I371*H371,1)</f>
        <v>0</v>
      </c>
      <c r="K371" s="139" t="s">
        <v>173</v>
      </c>
      <c r="L371" s="32"/>
      <c r="M371" s="144" t="s">
        <v>1</v>
      </c>
      <c r="N371" s="145" t="s">
        <v>44</v>
      </c>
      <c r="P371" s="146">
        <f>O371*H371</f>
        <v>0</v>
      </c>
      <c r="Q371" s="146">
        <v>0.0408</v>
      </c>
      <c r="R371" s="146">
        <f>Q371*H371</f>
        <v>9.763440000000001</v>
      </c>
      <c r="S371" s="146">
        <v>0</v>
      </c>
      <c r="T371" s="147">
        <f>S371*H371</f>
        <v>0</v>
      </c>
      <c r="AR371" s="148" t="s">
        <v>302</v>
      </c>
      <c r="AT371" s="148" t="s">
        <v>169</v>
      </c>
      <c r="AU371" s="148" t="s">
        <v>87</v>
      </c>
      <c r="AY371" s="17" t="s">
        <v>167</v>
      </c>
      <c r="BE371" s="149">
        <f>IF(N371="základní",J371,0)</f>
        <v>0</v>
      </c>
      <c r="BF371" s="149">
        <f>IF(N371="snížená",J371,0)</f>
        <v>0</v>
      </c>
      <c r="BG371" s="149">
        <f>IF(N371="zákl. přenesená",J371,0)</f>
        <v>0</v>
      </c>
      <c r="BH371" s="149">
        <f>IF(N371="sníž. přenesená",J371,0)</f>
        <v>0</v>
      </c>
      <c r="BI371" s="149">
        <f>IF(N371="nulová",J371,0)</f>
        <v>0</v>
      </c>
      <c r="BJ371" s="17" t="s">
        <v>22</v>
      </c>
      <c r="BK371" s="149">
        <f>ROUND(I371*H371,1)</f>
        <v>0</v>
      </c>
      <c r="BL371" s="17" t="s">
        <v>302</v>
      </c>
      <c r="BM371" s="148" t="s">
        <v>1114</v>
      </c>
    </row>
    <row r="372" spans="2:65" s="1" customFormat="1" ht="16.5" customHeight="1">
      <c r="B372" s="136"/>
      <c r="C372" s="137" t="s">
        <v>667</v>
      </c>
      <c r="D372" s="137" t="s">
        <v>169</v>
      </c>
      <c r="E372" s="138" t="s">
        <v>1115</v>
      </c>
      <c r="F372" s="139" t="s">
        <v>1116</v>
      </c>
      <c r="G372" s="140" t="s">
        <v>185</v>
      </c>
      <c r="H372" s="141">
        <v>214.3</v>
      </c>
      <c r="I372" s="142"/>
      <c r="J372" s="143">
        <f>ROUND(I372*H372,1)</f>
        <v>0</v>
      </c>
      <c r="K372" s="139" t="s">
        <v>173</v>
      </c>
      <c r="L372" s="32"/>
      <c r="M372" s="144" t="s">
        <v>1</v>
      </c>
      <c r="N372" s="145" t="s">
        <v>44</v>
      </c>
      <c r="P372" s="146">
        <f>O372*H372</f>
        <v>0</v>
      </c>
      <c r="Q372" s="146">
        <v>0.0005</v>
      </c>
      <c r="R372" s="146">
        <f>Q372*H372</f>
        <v>0.10715000000000001</v>
      </c>
      <c r="S372" s="146">
        <v>0</v>
      </c>
      <c r="T372" s="147">
        <f>S372*H372</f>
        <v>0</v>
      </c>
      <c r="AR372" s="148" t="s">
        <v>302</v>
      </c>
      <c r="AT372" s="148" t="s">
        <v>169</v>
      </c>
      <c r="AU372" s="148" t="s">
        <v>87</v>
      </c>
      <c r="AY372" s="17" t="s">
        <v>167</v>
      </c>
      <c r="BE372" s="149">
        <f>IF(N372="základní",J372,0)</f>
        <v>0</v>
      </c>
      <c r="BF372" s="149">
        <f>IF(N372="snížená",J372,0)</f>
        <v>0</v>
      </c>
      <c r="BG372" s="149">
        <f>IF(N372="zákl. přenesená",J372,0)</f>
        <v>0</v>
      </c>
      <c r="BH372" s="149">
        <f>IF(N372="sníž. přenesená",J372,0)</f>
        <v>0</v>
      </c>
      <c r="BI372" s="149">
        <f>IF(N372="nulová",J372,0)</f>
        <v>0</v>
      </c>
      <c r="BJ372" s="17" t="s">
        <v>22</v>
      </c>
      <c r="BK372" s="149">
        <f>ROUND(I372*H372,1)</f>
        <v>0</v>
      </c>
      <c r="BL372" s="17" t="s">
        <v>302</v>
      </c>
      <c r="BM372" s="148" t="s">
        <v>1117</v>
      </c>
    </row>
    <row r="373" spans="2:51" s="12" customFormat="1" ht="12">
      <c r="B373" s="150"/>
      <c r="D373" s="151" t="s">
        <v>176</v>
      </c>
      <c r="E373" s="152" t="s">
        <v>1</v>
      </c>
      <c r="F373" s="153" t="s">
        <v>1087</v>
      </c>
      <c r="H373" s="154">
        <v>30.08</v>
      </c>
      <c r="I373" s="155"/>
      <c r="L373" s="150"/>
      <c r="M373" s="156"/>
      <c r="T373" s="157"/>
      <c r="AT373" s="152" t="s">
        <v>176</v>
      </c>
      <c r="AU373" s="152" t="s">
        <v>87</v>
      </c>
      <c r="AV373" s="12" t="s">
        <v>87</v>
      </c>
      <c r="AW373" s="12" t="s">
        <v>31</v>
      </c>
      <c r="AX373" s="12" t="s">
        <v>79</v>
      </c>
      <c r="AY373" s="152" t="s">
        <v>167</v>
      </c>
    </row>
    <row r="374" spans="2:51" s="12" customFormat="1" ht="12">
      <c r="B374" s="150"/>
      <c r="D374" s="151" t="s">
        <v>176</v>
      </c>
      <c r="E374" s="152" t="s">
        <v>1</v>
      </c>
      <c r="F374" s="153" t="s">
        <v>1093</v>
      </c>
      <c r="H374" s="154">
        <v>58.3</v>
      </c>
      <c r="I374" s="155"/>
      <c r="L374" s="150"/>
      <c r="M374" s="156"/>
      <c r="T374" s="157"/>
      <c r="AT374" s="152" t="s">
        <v>176</v>
      </c>
      <c r="AU374" s="152" t="s">
        <v>87</v>
      </c>
      <c r="AV374" s="12" t="s">
        <v>87</v>
      </c>
      <c r="AW374" s="12" t="s">
        <v>31</v>
      </c>
      <c r="AX374" s="12" t="s">
        <v>79</v>
      </c>
      <c r="AY374" s="152" t="s">
        <v>167</v>
      </c>
    </row>
    <row r="375" spans="2:51" s="12" customFormat="1" ht="12">
      <c r="B375" s="150"/>
      <c r="D375" s="151" t="s">
        <v>176</v>
      </c>
      <c r="E375" s="152" t="s">
        <v>1</v>
      </c>
      <c r="F375" s="153" t="s">
        <v>1102</v>
      </c>
      <c r="H375" s="154">
        <v>58.03</v>
      </c>
      <c r="I375" s="155"/>
      <c r="L375" s="150"/>
      <c r="M375" s="156"/>
      <c r="T375" s="157"/>
      <c r="AT375" s="152" t="s">
        <v>176</v>
      </c>
      <c r="AU375" s="152" t="s">
        <v>87</v>
      </c>
      <c r="AV375" s="12" t="s">
        <v>87</v>
      </c>
      <c r="AW375" s="12" t="s">
        <v>31</v>
      </c>
      <c r="AX375" s="12" t="s">
        <v>79</v>
      </c>
      <c r="AY375" s="152" t="s">
        <v>167</v>
      </c>
    </row>
    <row r="376" spans="2:51" s="12" customFormat="1" ht="12">
      <c r="B376" s="150"/>
      <c r="D376" s="151" t="s">
        <v>176</v>
      </c>
      <c r="E376" s="152" t="s">
        <v>1</v>
      </c>
      <c r="F376" s="153" t="s">
        <v>1118</v>
      </c>
      <c r="H376" s="154">
        <v>67.89</v>
      </c>
      <c r="I376" s="155"/>
      <c r="L376" s="150"/>
      <c r="M376" s="156"/>
      <c r="T376" s="157"/>
      <c r="AT376" s="152" t="s">
        <v>176</v>
      </c>
      <c r="AU376" s="152" t="s">
        <v>87</v>
      </c>
      <c r="AV376" s="12" t="s">
        <v>87</v>
      </c>
      <c r="AW376" s="12" t="s">
        <v>31</v>
      </c>
      <c r="AX376" s="12" t="s">
        <v>79</v>
      </c>
      <c r="AY376" s="152" t="s">
        <v>167</v>
      </c>
    </row>
    <row r="377" spans="2:51" s="13" customFormat="1" ht="12">
      <c r="B377" s="158"/>
      <c r="D377" s="151" t="s">
        <v>176</v>
      </c>
      <c r="E377" s="159" t="s">
        <v>1</v>
      </c>
      <c r="F377" s="160" t="s">
        <v>189</v>
      </c>
      <c r="H377" s="161">
        <v>214.3</v>
      </c>
      <c r="I377" s="162"/>
      <c r="L377" s="158"/>
      <c r="M377" s="163"/>
      <c r="T377" s="164"/>
      <c r="AT377" s="159" t="s">
        <v>176</v>
      </c>
      <c r="AU377" s="159" t="s">
        <v>87</v>
      </c>
      <c r="AV377" s="13" t="s">
        <v>174</v>
      </c>
      <c r="AW377" s="13" t="s">
        <v>31</v>
      </c>
      <c r="AX377" s="13" t="s">
        <v>22</v>
      </c>
      <c r="AY377" s="159" t="s">
        <v>167</v>
      </c>
    </row>
    <row r="378" spans="2:65" s="1" customFormat="1" ht="16.5" customHeight="1">
      <c r="B378" s="136"/>
      <c r="C378" s="137" t="s">
        <v>673</v>
      </c>
      <c r="D378" s="137" t="s">
        <v>169</v>
      </c>
      <c r="E378" s="138" t="s">
        <v>1119</v>
      </c>
      <c r="F378" s="139" t="s">
        <v>1120</v>
      </c>
      <c r="G378" s="140" t="s">
        <v>220</v>
      </c>
      <c r="H378" s="141">
        <v>210</v>
      </c>
      <c r="I378" s="142"/>
      <c r="J378" s="143">
        <f>ROUND(I378*H378,1)</f>
        <v>0</v>
      </c>
      <c r="K378" s="139" t="s">
        <v>173</v>
      </c>
      <c r="L378" s="32"/>
      <c r="M378" s="144" t="s">
        <v>1</v>
      </c>
      <c r="N378" s="145" t="s">
        <v>44</v>
      </c>
      <c r="P378" s="146">
        <f>O378*H378</f>
        <v>0</v>
      </c>
      <c r="Q378" s="146">
        <v>1E-05</v>
      </c>
      <c r="R378" s="146">
        <f>Q378*H378</f>
        <v>0.0021000000000000003</v>
      </c>
      <c r="S378" s="146">
        <v>0</v>
      </c>
      <c r="T378" s="147">
        <f>S378*H378</f>
        <v>0</v>
      </c>
      <c r="AR378" s="148" t="s">
        <v>302</v>
      </c>
      <c r="AT378" s="148" t="s">
        <v>169</v>
      </c>
      <c r="AU378" s="148" t="s">
        <v>87</v>
      </c>
      <c r="AY378" s="17" t="s">
        <v>167</v>
      </c>
      <c r="BE378" s="149">
        <f>IF(N378="základní",J378,0)</f>
        <v>0</v>
      </c>
      <c r="BF378" s="149">
        <f>IF(N378="snížená",J378,0)</f>
        <v>0</v>
      </c>
      <c r="BG378" s="149">
        <f>IF(N378="zákl. přenesená",J378,0)</f>
        <v>0</v>
      </c>
      <c r="BH378" s="149">
        <f>IF(N378="sníž. přenesená",J378,0)</f>
        <v>0</v>
      </c>
      <c r="BI378" s="149">
        <f>IF(N378="nulová",J378,0)</f>
        <v>0</v>
      </c>
      <c r="BJ378" s="17" t="s">
        <v>22</v>
      </c>
      <c r="BK378" s="149">
        <f>ROUND(I378*H378,1)</f>
        <v>0</v>
      </c>
      <c r="BL378" s="17" t="s">
        <v>302</v>
      </c>
      <c r="BM378" s="148" t="s">
        <v>1121</v>
      </c>
    </row>
    <row r="379" spans="2:65" s="1" customFormat="1" ht="16.5" customHeight="1">
      <c r="B379" s="136"/>
      <c r="C379" s="178" t="s">
        <v>681</v>
      </c>
      <c r="D379" s="178" t="s">
        <v>554</v>
      </c>
      <c r="E379" s="179" t="s">
        <v>1122</v>
      </c>
      <c r="F379" s="180" t="s">
        <v>1123</v>
      </c>
      <c r="G379" s="181" t="s">
        <v>220</v>
      </c>
      <c r="H379" s="182">
        <v>216</v>
      </c>
      <c r="I379" s="183"/>
      <c r="J379" s="184">
        <f>ROUND(I379*H379,1)</f>
        <v>0</v>
      </c>
      <c r="K379" s="180" t="s">
        <v>173</v>
      </c>
      <c r="L379" s="185"/>
      <c r="M379" s="186" t="s">
        <v>1</v>
      </c>
      <c r="N379" s="187" t="s">
        <v>44</v>
      </c>
      <c r="P379" s="146">
        <f>O379*H379</f>
        <v>0</v>
      </c>
      <c r="Q379" s="146">
        <v>0.0003</v>
      </c>
      <c r="R379" s="146">
        <f>Q379*H379</f>
        <v>0.0648</v>
      </c>
      <c r="S379" s="146">
        <v>0</v>
      </c>
      <c r="T379" s="147">
        <f>S379*H379</f>
        <v>0</v>
      </c>
      <c r="AR379" s="148" t="s">
        <v>408</v>
      </c>
      <c r="AT379" s="148" t="s">
        <v>554</v>
      </c>
      <c r="AU379" s="148" t="s">
        <v>87</v>
      </c>
      <c r="AY379" s="17" t="s">
        <v>167</v>
      </c>
      <c r="BE379" s="149">
        <f>IF(N379="základní",J379,0)</f>
        <v>0</v>
      </c>
      <c r="BF379" s="149">
        <f>IF(N379="snížená",J379,0)</f>
        <v>0</v>
      </c>
      <c r="BG379" s="149">
        <f>IF(N379="zákl. přenesená",J379,0)</f>
        <v>0</v>
      </c>
      <c r="BH379" s="149">
        <f>IF(N379="sníž. přenesená",J379,0)</f>
        <v>0</v>
      </c>
      <c r="BI379" s="149">
        <f>IF(N379="nulová",J379,0)</f>
        <v>0</v>
      </c>
      <c r="BJ379" s="17" t="s">
        <v>22</v>
      </c>
      <c r="BK379" s="149">
        <f>ROUND(I379*H379,1)</f>
        <v>0</v>
      </c>
      <c r="BL379" s="17" t="s">
        <v>302</v>
      </c>
      <c r="BM379" s="148" t="s">
        <v>1124</v>
      </c>
    </row>
    <row r="380" spans="2:51" s="12" customFormat="1" ht="12">
      <c r="B380" s="150"/>
      <c r="D380" s="151" t="s">
        <v>176</v>
      </c>
      <c r="E380" s="152" t="s">
        <v>1</v>
      </c>
      <c r="F380" s="153" t="s">
        <v>1125</v>
      </c>
      <c r="H380" s="154">
        <v>216</v>
      </c>
      <c r="I380" s="155"/>
      <c r="L380" s="150"/>
      <c r="M380" s="156"/>
      <c r="T380" s="157"/>
      <c r="AT380" s="152" t="s">
        <v>176</v>
      </c>
      <c r="AU380" s="152" t="s">
        <v>87</v>
      </c>
      <c r="AV380" s="12" t="s">
        <v>87</v>
      </c>
      <c r="AW380" s="12" t="s">
        <v>31</v>
      </c>
      <c r="AX380" s="12" t="s">
        <v>22</v>
      </c>
      <c r="AY380" s="152" t="s">
        <v>167</v>
      </c>
    </row>
    <row r="381" spans="2:65" s="1" customFormat="1" ht="21.75" customHeight="1">
      <c r="B381" s="136"/>
      <c r="C381" s="178" t="s">
        <v>686</v>
      </c>
      <c r="D381" s="178" t="s">
        <v>554</v>
      </c>
      <c r="E381" s="179" t="s">
        <v>1126</v>
      </c>
      <c r="F381" s="180" t="s">
        <v>1127</v>
      </c>
      <c r="G381" s="181" t="s">
        <v>185</v>
      </c>
      <c r="H381" s="182">
        <v>250</v>
      </c>
      <c r="I381" s="183"/>
      <c r="J381" s="184">
        <f>ROUND(I381*H381,1)</f>
        <v>0</v>
      </c>
      <c r="K381" s="180" t="s">
        <v>173</v>
      </c>
      <c r="L381" s="185"/>
      <c r="M381" s="186" t="s">
        <v>1</v>
      </c>
      <c r="N381" s="187" t="s">
        <v>44</v>
      </c>
      <c r="P381" s="146">
        <f>O381*H381</f>
        <v>0</v>
      </c>
      <c r="Q381" s="146">
        <v>0.00235</v>
      </c>
      <c r="R381" s="146">
        <f>Q381*H381</f>
        <v>0.5875</v>
      </c>
      <c r="S381" s="146">
        <v>0</v>
      </c>
      <c r="T381" s="147">
        <f>S381*H381</f>
        <v>0</v>
      </c>
      <c r="AR381" s="148" t="s">
        <v>408</v>
      </c>
      <c r="AT381" s="148" t="s">
        <v>554</v>
      </c>
      <c r="AU381" s="148" t="s">
        <v>87</v>
      </c>
      <c r="AY381" s="17" t="s">
        <v>167</v>
      </c>
      <c r="BE381" s="149">
        <f>IF(N381="základní",J381,0)</f>
        <v>0</v>
      </c>
      <c r="BF381" s="149">
        <f>IF(N381="snížená",J381,0)</f>
        <v>0</v>
      </c>
      <c r="BG381" s="149">
        <f>IF(N381="zákl. přenesená",J381,0)</f>
        <v>0</v>
      </c>
      <c r="BH381" s="149">
        <f>IF(N381="sníž. přenesená",J381,0)</f>
        <v>0</v>
      </c>
      <c r="BI381" s="149">
        <f>IF(N381="nulová",J381,0)</f>
        <v>0</v>
      </c>
      <c r="BJ381" s="17" t="s">
        <v>22</v>
      </c>
      <c r="BK381" s="149">
        <f>ROUND(I381*H381,1)</f>
        <v>0</v>
      </c>
      <c r="BL381" s="17" t="s">
        <v>302</v>
      </c>
      <c r="BM381" s="148" t="s">
        <v>1128</v>
      </c>
    </row>
    <row r="382" spans="2:51" s="12" customFormat="1" ht="12">
      <c r="B382" s="150"/>
      <c r="D382" s="151" t="s">
        <v>176</v>
      </c>
      <c r="E382" s="152" t="s">
        <v>1</v>
      </c>
      <c r="F382" s="153" t="s">
        <v>1129</v>
      </c>
      <c r="H382" s="154">
        <v>250</v>
      </c>
      <c r="I382" s="155"/>
      <c r="L382" s="150"/>
      <c r="M382" s="156"/>
      <c r="T382" s="157"/>
      <c r="AT382" s="152" t="s">
        <v>176</v>
      </c>
      <c r="AU382" s="152" t="s">
        <v>87</v>
      </c>
      <c r="AV382" s="12" t="s">
        <v>87</v>
      </c>
      <c r="AW382" s="12" t="s">
        <v>31</v>
      </c>
      <c r="AX382" s="12" t="s">
        <v>22</v>
      </c>
      <c r="AY382" s="152" t="s">
        <v>167</v>
      </c>
    </row>
    <row r="383" spans="2:65" s="1" customFormat="1" ht="16.5" customHeight="1">
      <c r="B383" s="136"/>
      <c r="C383" s="137" t="s">
        <v>691</v>
      </c>
      <c r="D383" s="137" t="s">
        <v>169</v>
      </c>
      <c r="E383" s="138" t="s">
        <v>1130</v>
      </c>
      <c r="F383" s="139" t="s">
        <v>1131</v>
      </c>
      <c r="G383" s="140" t="s">
        <v>185</v>
      </c>
      <c r="H383" s="141">
        <v>24.9</v>
      </c>
      <c r="I383" s="142"/>
      <c r="J383" s="143">
        <f>ROUND(I383*H383,1)</f>
        <v>0</v>
      </c>
      <c r="K383" s="139" t="s">
        <v>173</v>
      </c>
      <c r="L383" s="32"/>
      <c r="M383" s="144" t="s">
        <v>1</v>
      </c>
      <c r="N383" s="145" t="s">
        <v>44</v>
      </c>
      <c r="P383" s="146">
        <f>O383*H383</f>
        <v>0</v>
      </c>
      <c r="Q383" s="146">
        <v>0.0003</v>
      </c>
      <c r="R383" s="146">
        <f>Q383*H383</f>
        <v>0.007469999999999999</v>
      </c>
      <c r="S383" s="146">
        <v>0</v>
      </c>
      <c r="T383" s="147">
        <f>S383*H383</f>
        <v>0</v>
      </c>
      <c r="AR383" s="148" t="s">
        <v>302</v>
      </c>
      <c r="AT383" s="148" t="s">
        <v>169</v>
      </c>
      <c r="AU383" s="148" t="s">
        <v>87</v>
      </c>
      <c r="AY383" s="17" t="s">
        <v>167</v>
      </c>
      <c r="BE383" s="149">
        <f>IF(N383="základní",J383,0)</f>
        <v>0</v>
      </c>
      <c r="BF383" s="149">
        <f>IF(N383="snížená",J383,0)</f>
        <v>0</v>
      </c>
      <c r="BG383" s="149">
        <f>IF(N383="zákl. přenesená",J383,0)</f>
        <v>0</v>
      </c>
      <c r="BH383" s="149">
        <f>IF(N383="sníž. přenesená",J383,0)</f>
        <v>0</v>
      </c>
      <c r="BI383" s="149">
        <f>IF(N383="nulová",J383,0)</f>
        <v>0</v>
      </c>
      <c r="BJ383" s="17" t="s">
        <v>22</v>
      </c>
      <c r="BK383" s="149">
        <f>ROUND(I383*H383,1)</f>
        <v>0</v>
      </c>
      <c r="BL383" s="17" t="s">
        <v>302</v>
      </c>
      <c r="BM383" s="148" t="s">
        <v>1132</v>
      </c>
    </row>
    <row r="384" spans="2:51" s="12" customFormat="1" ht="12">
      <c r="B384" s="150"/>
      <c r="D384" s="151" t="s">
        <v>176</v>
      </c>
      <c r="E384" s="152" t="s">
        <v>1</v>
      </c>
      <c r="F384" s="153" t="s">
        <v>1133</v>
      </c>
      <c r="H384" s="154">
        <v>10.6</v>
      </c>
      <c r="I384" s="155"/>
      <c r="L384" s="150"/>
      <c r="M384" s="156"/>
      <c r="T384" s="157"/>
      <c r="AT384" s="152" t="s">
        <v>176</v>
      </c>
      <c r="AU384" s="152" t="s">
        <v>87</v>
      </c>
      <c r="AV384" s="12" t="s">
        <v>87</v>
      </c>
      <c r="AW384" s="12" t="s">
        <v>31</v>
      </c>
      <c r="AX384" s="12" t="s">
        <v>79</v>
      </c>
      <c r="AY384" s="152" t="s">
        <v>167</v>
      </c>
    </row>
    <row r="385" spans="2:51" s="12" customFormat="1" ht="12">
      <c r="B385" s="150"/>
      <c r="D385" s="151" t="s">
        <v>176</v>
      </c>
      <c r="E385" s="152" t="s">
        <v>1</v>
      </c>
      <c r="F385" s="153" t="s">
        <v>1105</v>
      </c>
      <c r="H385" s="154">
        <v>14.3</v>
      </c>
      <c r="I385" s="155"/>
      <c r="L385" s="150"/>
      <c r="M385" s="156"/>
      <c r="T385" s="157"/>
      <c r="AT385" s="152" t="s">
        <v>176</v>
      </c>
      <c r="AU385" s="152" t="s">
        <v>87</v>
      </c>
      <c r="AV385" s="12" t="s">
        <v>87</v>
      </c>
      <c r="AW385" s="12" t="s">
        <v>31</v>
      </c>
      <c r="AX385" s="12" t="s">
        <v>79</v>
      </c>
      <c r="AY385" s="152" t="s">
        <v>167</v>
      </c>
    </row>
    <row r="386" spans="2:51" s="13" customFormat="1" ht="12">
      <c r="B386" s="158"/>
      <c r="D386" s="151" t="s">
        <v>176</v>
      </c>
      <c r="E386" s="159" t="s">
        <v>1</v>
      </c>
      <c r="F386" s="160" t="s">
        <v>189</v>
      </c>
      <c r="H386" s="161">
        <v>24.9</v>
      </c>
      <c r="I386" s="162"/>
      <c r="L386" s="158"/>
      <c r="M386" s="163"/>
      <c r="T386" s="164"/>
      <c r="AT386" s="159" t="s">
        <v>176</v>
      </c>
      <c r="AU386" s="159" t="s">
        <v>87</v>
      </c>
      <c r="AV386" s="13" t="s">
        <v>174</v>
      </c>
      <c r="AW386" s="13" t="s">
        <v>31</v>
      </c>
      <c r="AX386" s="13" t="s">
        <v>22</v>
      </c>
      <c r="AY386" s="159" t="s">
        <v>167</v>
      </c>
    </row>
    <row r="387" spans="2:65" s="1" customFormat="1" ht="16.5" customHeight="1">
      <c r="B387" s="136"/>
      <c r="C387" s="178" t="s">
        <v>696</v>
      </c>
      <c r="D387" s="178" t="s">
        <v>554</v>
      </c>
      <c r="E387" s="179" t="s">
        <v>1134</v>
      </c>
      <c r="F387" s="180" t="s">
        <v>1135</v>
      </c>
      <c r="G387" s="181" t="s">
        <v>185</v>
      </c>
      <c r="H387" s="182">
        <v>27.75</v>
      </c>
      <c r="I387" s="183"/>
      <c r="J387" s="184">
        <f>ROUND(I387*H387,1)</f>
        <v>0</v>
      </c>
      <c r="K387" s="180" t="s">
        <v>173</v>
      </c>
      <c r="L387" s="185"/>
      <c r="M387" s="186" t="s">
        <v>1</v>
      </c>
      <c r="N387" s="187" t="s">
        <v>44</v>
      </c>
      <c r="P387" s="146">
        <f>O387*H387</f>
        <v>0</v>
      </c>
      <c r="Q387" s="146">
        <v>0.00264</v>
      </c>
      <c r="R387" s="146">
        <f>Q387*H387</f>
        <v>0.07326</v>
      </c>
      <c r="S387" s="146">
        <v>0</v>
      </c>
      <c r="T387" s="147">
        <f>S387*H387</f>
        <v>0</v>
      </c>
      <c r="AR387" s="148" t="s">
        <v>408</v>
      </c>
      <c r="AT387" s="148" t="s">
        <v>554</v>
      </c>
      <c r="AU387" s="148" t="s">
        <v>87</v>
      </c>
      <c r="AY387" s="17" t="s">
        <v>167</v>
      </c>
      <c r="BE387" s="149">
        <f>IF(N387="základní",J387,0)</f>
        <v>0</v>
      </c>
      <c r="BF387" s="149">
        <f>IF(N387="snížená",J387,0)</f>
        <v>0</v>
      </c>
      <c r="BG387" s="149">
        <f>IF(N387="zákl. přenesená",J387,0)</f>
        <v>0</v>
      </c>
      <c r="BH387" s="149">
        <f>IF(N387="sníž. přenesená",J387,0)</f>
        <v>0</v>
      </c>
      <c r="BI387" s="149">
        <f>IF(N387="nulová",J387,0)</f>
        <v>0</v>
      </c>
      <c r="BJ387" s="17" t="s">
        <v>22</v>
      </c>
      <c r="BK387" s="149">
        <f>ROUND(I387*H387,1)</f>
        <v>0</v>
      </c>
      <c r="BL387" s="17" t="s">
        <v>302</v>
      </c>
      <c r="BM387" s="148" t="s">
        <v>1136</v>
      </c>
    </row>
    <row r="388" spans="2:51" s="12" customFormat="1" ht="12">
      <c r="B388" s="150"/>
      <c r="D388" s="151" t="s">
        <v>176</v>
      </c>
      <c r="E388" s="152" t="s">
        <v>1</v>
      </c>
      <c r="F388" s="153" t="s">
        <v>1137</v>
      </c>
      <c r="H388" s="154">
        <v>27.75</v>
      </c>
      <c r="I388" s="155"/>
      <c r="L388" s="150"/>
      <c r="M388" s="156"/>
      <c r="T388" s="157"/>
      <c r="AT388" s="152" t="s">
        <v>176</v>
      </c>
      <c r="AU388" s="152" t="s">
        <v>87</v>
      </c>
      <c r="AV388" s="12" t="s">
        <v>87</v>
      </c>
      <c r="AW388" s="12" t="s">
        <v>31</v>
      </c>
      <c r="AX388" s="12" t="s">
        <v>22</v>
      </c>
      <c r="AY388" s="152" t="s">
        <v>167</v>
      </c>
    </row>
    <row r="389" spans="2:65" s="1" customFormat="1" ht="24">
      <c r="B389" s="136"/>
      <c r="C389" s="137" t="s">
        <v>702</v>
      </c>
      <c r="D389" s="137" t="s">
        <v>169</v>
      </c>
      <c r="E389" s="138" t="s">
        <v>1138</v>
      </c>
      <c r="F389" s="139" t="s">
        <v>1139</v>
      </c>
      <c r="G389" s="140" t="s">
        <v>220</v>
      </c>
      <c r="H389" s="141">
        <v>17.5</v>
      </c>
      <c r="I389" s="142"/>
      <c r="J389" s="143">
        <f>ROUND(I389*H389,1)</f>
        <v>0</v>
      </c>
      <c r="K389" s="139" t="s">
        <v>173</v>
      </c>
      <c r="L389" s="32"/>
      <c r="M389" s="144" t="s">
        <v>1</v>
      </c>
      <c r="N389" s="145" t="s">
        <v>44</v>
      </c>
      <c r="P389" s="146">
        <f>O389*H389</f>
        <v>0</v>
      </c>
      <c r="Q389" s="146">
        <v>2E-05</v>
      </c>
      <c r="R389" s="146">
        <f>Q389*H389</f>
        <v>0.00035000000000000005</v>
      </c>
      <c r="S389" s="146">
        <v>0</v>
      </c>
      <c r="T389" s="147">
        <f>S389*H389</f>
        <v>0</v>
      </c>
      <c r="AR389" s="148" t="s">
        <v>302</v>
      </c>
      <c r="AT389" s="148" t="s">
        <v>169</v>
      </c>
      <c r="AU389" s="148" t="s">
        <v>87</v>
      </c>
      <c r="AY389" s="17" t="s">
        <v>167</v>
      </c>
      <c r="BE389" s="149">
        <f>IF(N389="základní",J389,0)</f>
        <v>0</v>
      </c>
      <c r="BF389" s="149">
        <f>IF(N389="snížená",J389,0)</f>
        <v>0</v>
      </c>
      <c r="BG389" s="149">
        <f>IF(N389="zákl. přenesená",J389,0)</f>
        <v>0</v>
      </c>
      <c r="BH389" s="149">
        <f>IF(N389="sníž. přenesená",J389,0)</f>
        <v>0</v>
      </c>
      <c r="BI389" s="149">
        <f>IF(N389="nulová",J389,0)</f>
        <v>0</v>
      </c>
      <c r="BJ389" s="17" t="s">
        <v>22</v>
      </c>
      <c r="BK389" s="149">
        <f>ROUND(I389*H389,1)</f>
        <v>0</v>
      </c>
      <c r="BL389" s="17" t="s">
        <v>302</v>
      </c>
      <c r="BM389" s="148" t="s">
        <v>1140</v>
      </c>
    </row>
    <row r="390" spans="2:51" s="12" customFormat="1" ht="12">
      <c r="B390" s="150"/>
      <c r="D390" s="151" t="s">
        <v>176</v>
      </c>
      <c r="E390" s="152" t="s">
        <v>1</v>
      </c>
      <c r="F390" s="153" t="s">
        <v>1141</v>
      </c>
      <c r="H390" s="154">
        <v>17.5</v>
      </c>
      <c r="I390" s="155"/>
      <c r="L390" s="150"/>
      <c r="M390" s="156"/>
      <c r="T390" s="157"/>
      <c r="AT390" s="152" t="s">
        <v>176</v>
      </c>
      <c r="AU390" s="152" t="s">
        <v>87</v>
      </c>
      <c r="AV390" s="12" t="s">
        <v>87</v>
      </c>
      <c r="AW390" s="12" t="s">
        <v>31</v>
      </c>
      <c r="AX390" s="12" t="s">
        <v>22</v>
      </c>
      <c r="AY390" s="152" t="s">
        <v>167</v>
      </c>
    </row>
    <row r="391" spans="2:65" s="1" customFormat="1" ht="16.5" customHeight="1">
      <c r="B391" s="136"/>
      <c r="C391" s="137" t="s">
        <v>740</v>
      </c>
      <c r="D391" s="137" t="s">
        <v>169</v>
      </c>
      <c r="E391" s="138" t="s">
        <v>1142</v>
      </c>
      <c r="F391" s="139" t="s">
        <v>1143</v>
      </c>
      <c r="G391" s="140" t="s">
        <v>220</v>
      </c>
      <c r="H391" s="141">
        <v>24</v>
      </c>
      <c r="I391" s="142"/>
      <c r="J391" s="143">
        <f>ROUND(I391*H391,1)</f>
        <v>0</v>
      </c>
      <c r="K391" s="139" t="s">
        <v>173</v>
      </c>
      <c r="L391" s="32"/>
      <c r="M391" s="144" t="s">
        <v>1</v>
      </c>
      <c r="N391" s="145" t="s">
        <v>44</v>
      </c>
      <c r="P391" s="146">
        <f>O391*H391</f>
        <v>0</v>
      </c>
      <c r="Q391" s="146">
        <v>1E-05</v>
      </c>
      <c r="R391" s="146">
        <f>Q391*H391</f>
        <v>0.00024000000000000003</v>
      </c>
      <c r="S391" s="146">
        <v>0</v>
      </c>
      <c r="T391" s="147">
        <f>S391*H391</f>
        <v>0</v>
      </c>
      <c r="AR391" s="148" t="s">
        <v>302</v>
      </c>
      <c r="AT391" s="148" t="s">
        <v>169</v>
      </c>
      <c r="AU391" s="148" t="s">
        <v>87</v>
      </c>
      <c r="AY391" s="17" t="s">
        <v>167</v>
      </c>
      <c r="BE391" s="149">
        <f>IF(N391="základní",J391,0)</f>
        <v>0</v>
      </c>
      <c r="BF391" s="149">
        <f>IF(N391="snížená",J391,0)</f>
        <v>0</v>
      </c>
      <c r="BG391" s="149">
        <f>IF(N391="zákl. přenesená",J391,0)</f>
        <v>0</v>
      </c>
      <c r="BH391" s="149">
        <f>IF(N391="sníž. přenesená",J391,0)</f>
        <v>0</v>
      </c>
      <c r="BI391" s="149">
        <f>IF(N391="nulová",J391,0)</f>
        <v>0</v>
      </c>
      <c r="BJ391" s="17" t="s">
        <v>22</v>
      </c>
      <c r="BK391" s="149">
        <f>ROUND(I391*H391,1)</f>
        <v>0</v>
      </c>
      <c r="BL391" s="17" t="s">
        <v>302</v>
      </c>
      <c r="BM391" s="148" t="s">
        <v>1144</v>
      </c>
    </row>
    <row r="392" spans="2:65" s="1" customFormat="1" ht="16.5" customHeight="1">
      <c r="B392" s="136"/>
      <c r="C392" s="178" t="s">
        <v>744</v>
      </c>
      <c r="D392" s="178" t="s">
        <v>554</v>
      </c>
      <c r="E392" s="179" t="s">
        <v>1145</v>
      </c>
      <c r="F392" s="180" t="s">
        <v>1146</v>
      </c>
      <c r="G392" s="181" t="s">
        <v>220</v>
      </c>
      <c r="H392" s="182">
        <v>25.2</v>
      </c>
      <c r="I392" s="183"/>
      <c r="J392" s="184">
        <f>ROUND(I392*H392,1)</f>
        <v>0</v>
      </c>
      <c r="K392" s="180" t="s">
        <v>1</v>
      </c>
      <c r="L392" s="185"/>
      <c r="M392" s="186" t="s">
        <v>1</v>
      </c>
      <c r="N392" s="187" t="s">
        <v>44</v>
      </c>
      <c r="P392" s="146">
        <f>O392*H392</f>
        <v>0</v>
      </c>
      <c r="Q392" s="146">
        <v>0.00028</v>
      </c>
      <c r="R392" s="146">
        <f>Q392*H392</f>
        <v>0.007055999999999999</v>
      </c>
      <c r="S392" s="146">
        <v>0</v>
      </c>
      <c r="T392" s="147">
        <f>S392*H392</f>
        <v>0</v>
      </c>
      <c r="AR392" s="148" t="s">
        <v>408</v>
      </c>
      <c r="AT392" s="148" t="s">
        <v>554</v>
      </c>
      <c r="AU392" s="148" t="s">
        <v>87</v>
      </c>
      <c r="AY392" s="17" t="s">
        <v>167</v>
      </c>
      <c r="BE392" s="149">
        <f>IF(N392="základní",J392,0)</f>
        <v>0</v>
      </c>
      <c r="BF392" s="149">
        <f>IF(N392="snížená",J392,0)</f>
        <v>0</v>
      </c>
      <c r="BG392" s="149">
        <f>IF(N392="zákl. přenesená",J392,0)</f>
        <v>0</v>
      </c>
      <c r="BH392" s="149">
        <f>IF(N392="sníž. přenesená",J392,0)</f>
        <v>0</v>
      </c>
      <c r="BI392" s="149">
        <f>IF(N392="nulová",J392,0)</f>
        <v>0</v>
      </c>
      <c r="BJ392" s="17" t="s">
        <v>22</v>
      </c>
      <c r="BK392" s="149">
        <f>ROUND(I392*H392,1)</f>
        <v>0</v>
      </c>
      <c r="BL392" s="17" t="s">
        <v>302</v>
      </c>
      <c r="BM392" s="148" t="s">
        <v>1147</v>
      </c>
    </row>
    <row r="393" spans="2:51" s="12" customFormat="1" ht="12">
      <c r="B393" s="150"/>
      <c r="D393" s="151" t="s">
        <v>176</v>
      </c>
      <c r="E393" s="152" t="s">
        <v>1</v>
      </c>
      <c r="F393" s="153" t="s">
        <v>1148</v>
      </c>
      <c r="H393" s="154">
        <v>25.2</v>
      </c>
      <c r="I393" s="155"/>
      <c r="L393" s="150"/>
      <c r="M393" s="156"/>
      <c r="T393" s="157"/>
      <c r="AT393" s="152" t="s">
        <v>176</v>
      </c>
      <c r="AU393" s="152" t="s">
        <v>87</v>
      </c>
      <c r="AV393" s="12" t="s">
        <v>87</v>
      </c>
      <c r="AW393" s="12" t="s">
        <v>31</v>
      </c>
      <c r="AX393" s="12" t="s">
        <v>22</v>
      </c>
      <c r="AY393" s="152" t="s">
        <v>167</v>
      </c>
    </row>
    <row r="394" spans="2:65" s="1" customFormat="1" ht="24">
      <c r="B394" s="136"/>
      <c r="C394" s="137" t="s">
        <v>749</v>
      </c>
      <c r="D394" s="137" t="s">
        <v>169</v>
      </c>
      <c r="E394" s="138" t="s">
        <v>1149</v>
      </c>
      <c r="F394" s="139" t="s">
        <v>1150</v>
      </c>
      <c r="G394" s="140" t="s">
        <v>597</v>
      </c>
      <c r="H394" s="191"/>
      <c r="I394" s="142"/>
      <c r="J394" s="143">
        <f>ROUND(I394*H394,1)</f>
        <v>0</v>
      </c>
      <c r="K394" s="139" t="s">
        <v>173</v>
      </c>
      <c r="L394" s="32"/>
      <c r="M394" s="144" t="s">
        <v>1</v>
      </c>
      <c r="N394" s="145" t="s">
        <v>44</v>
      </c>
      <c r="P394" s="146">
        <f>O394*H394</f>
        <v>0</v>
      </c>
      <c r="Q394" s="146">
        <v>0</v>
      </c>
      <c r="R394" s="146">
        <f>Q394*H394</f>
        <v>0</v>
      </c>
      <c r="S394" s="146">
        <v>0</v>
      </c>
      <c r="T394" s="147">
        <f>S394*H394</f>
        <v>0</v>
      </c>
      <c r="AR394" s="148" t="s">
        <v>302</v>
      </c>
      <c r="AT394" s="148" t="s">
        <v>169</v>
      </c>
      <c r="AU394" s="148" t="s">
        <v>87</v>
      </c>
      <c r="AY394" s="17" t="s">
        <v>167</v>
      </c>
      <c r="BE394" s="149">
        <f>IF(N394="základní",J394,0)</f>
        <v>0</v>
      </c>
      <c r="BF394" s="149">
        <f>IF(N394="snížená",J394,0)</f>
        <v>0</v>
      </c>
      <c r="BG394" s="149">
        <f>IF(N394="zákl. přenesená",J394,0)</f>
        <v>0</v>
      </c>
      <c r="BH394" s="149">
        <f>IF(N394="sníž. přenesená",J394,0)</f>
        <v>0</v>
      </c>
      <c r="BI394" s="149">
        <f>IF(N394="nulová",J394,0)</f>
        <v>0</v>
      </c>
      <c r="BJ394" s="17" t="s">
        <v>22</v>
      </c>
      <c r="BK394" s="149">
        <f>ROUND(I394*H394,1)</f>
        <v>0</v>
      </c>
      <c r="BL394" s="17" t="s">
        <v>302</v>
      </c>
      <c r="BM394" s="148" t="s">
        <v>1151</v>
      </c>
    </row>
    <row r="395" spans="2:63" s="11" customFormat="1" ht="22.9" customHeight="1">
      <c r="B395" s="124"/>
      <c r="D395" s="125" t="s">
        <v>78</v>
      </c>
      <c r="E395" s="134" t="s">
        <v>1152</v>
      </c>
      <c r="F395" s="134" t="s">
        <v>1153</v>
      </c>
      <c r="I395" s="127"/>
      <c r="J395" s="135">
        <f>BK395</f>
        <v>0</v>
      </c>
      <c r="L395" s="124"/>
      <c r="M395" s="129"/>
      <c r="P395" s="130">
        <f>SUM(P396:P406)</f>
        <v>0</v>
      </c>
      <c r="R395" s="130">
        <f>SUM(R396:R406)</f>
        <v>0.5980819999999999</v>
      </c>
      <c r="T395" s="131">
        <f>SUM(T396:T406)</f>
        <v>0</v>
      </c>
      <c r="AR395" s="125" t="s">
        <v>87</v>
      </c>
      <c r="AT395" s="132" t="s">
        <v>78</v>
      </c>
      <c r="AU395" s="132" t="s">
        <v>22</v>
      </c>
      <c r="AY395" s="125" t="s">
        <v>167</v>
      </c>
      <c r="BK395" s="133">
        <f>SUM(BK396:BK406)</f>
        <v>0</v>
      </c>
    </row>
    <row r="396" spans="2:65" s="1" customFormat="1" ht="16.5" customHeight="1">
      <c r="B396" s="136"/>
      <c r="C396" s="137" t="s">
        <v>762</v>
      </c>
      <c r="D396" s="137" t="s">
        <v>169</v>
      </c>
      <c r="E396" s="138" t="s">
        <v>1154</v>
      </c>
      <c r="F396" s="139" t="s">
        <v>1155</v>
      </c>
      <c r="G396" s="140" t="s">
        <v>185</v>
      </c>
      <c r="H396" s="141">
        <v>16.2</v>
      </c>
      <c r="I396" s="142"/>
      <c r="J396" s="143">
        <f>ROUND(I396*H396,1)</f>
        <v>0</v>
      </c>
      <c r="K396" s="139" t="s">
        <v>173</v>
      </c>
      <c r="L396" s="32"/>
      <c r="M396" s="144" t="s">
        <v>1</v>
      </c>
      <c r="N396" s="145" t="s">
        <v>44</v>
      </c>
      <c r="P396" s="146">
        <f>O396*H396</f>
        <v>0</v>
      </c>
      <c r="Q396" s="146">
        <v>0.024</v>
      </c>
      <c r="R396" s="146">
        <f>Q396*H396</f>
        <v>0.3888</v>
      </c>
      <c r="S396" s="146">
        <v>0</v>
      </c>
      <c r="T396" s="147">
        <f>S396*H396</f>
        <v>0</v>
      </c>
      <c r="AR396" s="148" t="s">
        <v>302</v>
      </c>
      <c r="AT396" s="148" t="s">
        <v>169</v>
      </c>
      <c r="AU396" s="148" t="s">
        <v>87</v>
      </c>
      <c r="AY396" s="17" t="s">
        <v>167</v>
      </c>
      <c r="BE396" s="149">
        <f>IF(N396="základní",J396,0)</f>
        <v>0</v>
      </c>
      <c r="BF396" s="149">
        <f>IF(N396="snížená",J396,0)</f>
        <v>0</v>
      </c>
      <c r="BG396" s="149">
        <f>IF(N396="zákl. přenesená",J396,0)</f>
        <v>0</v>
      </c>
      <c r="BH396" s="149">
        <f>IF(N396="sníž. přenesená",J396,0)</f>
        <v>0</v>
      </c>
      <c r="BI396" s="149">
        <f>IF(N396="nulová",J396,0)</f>
        <v>0</v>
      </c>
      <c r="BJ396" s="17" t="s">
        <v>22</v>
      </c>
      <c r="BK396" s="149">
        <f>ROUND(I396*H396,1)</f>
        <v>0</v>
      </c>
      <c r="BL396" s="17" t="s">
        <v>302</v>
      </c>
      <c r="BM396" s="148" t="s">
        <v>1156</v>
      </c>
    </row>
    <row r="397" spans="2:51" s="12" customFormat="1" ht="12">
      <c r="B397" s="150"/>
      <c r="D397" s="151" t="s">
        <v>176</v>
      </c>
      <c r="E397" s="152" t="s">
        <v>1</v>
      </c>
      <c r="F397" s="153" t="s">
        <v>1157</v>
      </c>
      <c r="H397" s="154">
        <v>16.2</v>
      </c>
      <c r="I397" s="155"/>
      <c r="L397" s="150"/>
      <c r="M397" s="156"/>
      <c r="T397" s="157"/>
      <c r="AT397" s="152" t="s">
        <v>176</v>
      </c>
      <c r="AU397" s="152" t="s">
        <v>87</v>
      </c>
      <c r="AV397" s="12" t="s">
        <v>87</v>
      </c>
      <c r="AW397" s="12" t="s">
        <v>31</v>
      </c>
      <c r="AX397" s="12" t="s">
        <v>22</v>
      </c>
      <c r="AY397" s="152" t="s">
        <v>167</v>
      </c>
    </row>
    <row r="398" spans="2:65" s="1" customFormat="1" ht="21.75" customHeight="1">
      <c r="B398" s="136"/>
      <c r="C398" s="137" t="s">
        <v>768</v>
      </c>
      <c r="D398" s="137" t="s">
        <v>169</v>
      </c>
      <c r="E398" s="138" t="s">
        <v>1158</v>
      </c>
      <c r="F398" s="139" t="s">
        <v>1159</v>
      </c>
      <c r="G398" s="140" t="s">
        <v>220</v>
      </c>
      <c r="H398" s="141">
        <v>15.3</v>
      </c>
      <c r="I398" s="142"/>
      <c r="J398" s="143">
        <f>ROUND(I398*H398,1)</f>
        <v>0</v>
      </c>
      <c r="K398" s="139" t="s">
        <v>173</v>
      </c>
      <c r="L398" s="32"/>
      <c r="M398" s="144" t="s">
        <v>1</v>
      </c>
      <c r="N398" s="145" t="s">
        <v>44</v>
      </c>
      <c r="P398" s="146">
        <f>O398*H398</f>
        <v>0</v>
      </c>
      <c r="Q398" s="146">
        <v>2E-05</v>
      </c>
      <c r="R398" s="146">
        <f>Q398*H398</f>
        <v>0.00030600000000000007</v>
      </c>
      <c r="S398" s="146">
        <v>0</v>
      </c>
      <c r="T398" s="147">
        <f>S398*H398</f>
        <v>0</v>
      </c>
      <c r="AR398" s="148" t="s">
        <v>302</v>
      </c>
      <c r="AT398" s="148" t="s">
        <v>169</v>
      </c>
      <c r="AU398" s="148" t="s">
        <v>87</v>
      </c>
      <c r="AY398" s="17" t="s">
        <v>167</v>
      </c>
      <c r="BE398" s="149">
        <f>IF(N398="základní",J398,0)</f>
        <v>0</v>
      </c>
      <c r="BF398" s="149">
        <f>IF(N398="snížená",J398,0)</f>
        <v>0</v>
      </c>
      <c r="BG398" s="149">
        <f>IF(N398="zákl. přenesená",J398,0)</f>
        <v>0</v>
      </c>
      <c r="BH398" s="149">
        <f>IF(N398="sníž. přenesená",J398,0)</f>
        <v>0</v>
      </c>
      <c r="BI398" s="149">
        <f>IF(N398="nulová",J398,0)</f>
        <v>0</v>
      </c>
      <c r="BJ398" s="17" t="s">
        <v>22</v>
      </c>
      <c r="BK398" s="149">
        <f>ROUND(I398*H398,1)</f>
        <v>0</v>
      </c>
      <c r="BL398" s="17" t="s">
        <v>302</v>
      </c>
      <c r="BM398" s="148" t="s">
        <v>1160</v>
      </c>
    </row>
    <row r="399" spans="2:51" s="12" customFormat="1" ht="12">
      <c r="B399" s="150"/>
      <c r="D399" s="151" t="s">
        <v>176</v>
      </c>
      <c r="E399" s="152" t="s">
        <v>1</v>
      </c>
      <c r="F399" s="153" t="s">
        <v>1161</v>
      </c>
      <c r="H399" s="154">
        <v>15.3</v>
      </c>
      <c r="I399" s="155"/>
      <c r="L399" s="150"/>
      <c r="M399" s="156"/>
      <c r="T399" s="157"/>
      <c r="AT399" s="152" t="s">
        <v>176</v>
      </c>
      <c r="AU399" s="152" t="s">
        <v>87</v>
      </c>
      <c r="AV399" s="12" t="s">
        <v>87</v>
      </c>
      <c r="AW399" s="12" t="s">
        <v>31</v>
      </c>
      <c r="AX399" s="12" t="s">
        <v>22</v>
      </c>
      <c r="AY399" s="152" t="s">
        <v>167</v>
      </c>
    </row>
    <row r="400" spans="2:65" s="1" customFormat="1" ht="16.5" customHeight="1">
      <c r="B400" s="136"/>
      <c r="C400" s="137" t="s">
        <v>773</v>
      </c>
      <c r="D400" s="137" t="s">
        <v>169</v>
      </c>
      <c r="E400" s="138" t="s">
        <v>1162</v>
      </c>
      <c r="F400" s="139" t="s">
        <v>1163</v>
      </c>
      <c r="G400" s="140" t="s">
        <v>185</v>
      </c>
      <c r="H400" s="141">
        <v>16.2</v>
      </c>
      <c r="I400" s="142"/>
      <c r="J400" s="143">
        <f aca="true" t="shared" si="20" ref="J400:J406">ROUND(I400*H400,1)</f>
        <v>0</v>
      </c>
      <c r="K400" s="139" t="s">
        <v>173</v>
      </c>
      <c r="L400" s="32"/>
      <c r="M400" s="144" t="s">
        <v>1</v>
      </c>
      <c r="N400" s="145" t="s">
        <v>44</v>
      </c>
      <c r="P400" s="146">
        <f aca="true" t="shared" si="21" ref="P400:P406">O400*H400</f>
        <v>0</v>
      </c>
      <c r="Q400" s="146">
        <v>0</v>
      </c>
      <c r="R400" s="146">
        <f aca="true" t="shared" si="22" ref="R400:R406">Q400*H400</f>
        <v>0</v>
      </c>
      <c r="S400" s="146">
        <v>0</v>
      </c>
      <c r="T400" s="147">
        <f aca="true" t="shared" si="23" ref="T400:T406">S400*H400</f>
        <v>0</v>
      </c>
      <c r="AR400" s="148" t="s">
        <v>302</v>
      </c>
      <c r="AT400" s="148" t="s">
        <v>169</v>
      </c>
      <c r="AU400" s="148" t="s">
        <v>87</v>
      </c>
      <c r="AY400" s="17" t="s">
        <v>167</v>
      </c>
      <c r="BE400" s="149">
        <f aca="true" t="shared" si="24" ref="BE400:BE406">IF(N400="základní",J400,0)</f>
        <v>0</v>
      </c>
      <c r="BF400" s="149">
        <f aca="true" t="shared" si="25" ref="BF400:BF406">IF(N400="snížená",J400,0)</f>
        <v>0</v>
      </c>
      <c r="BG400" s="149">
        <f aca="true" t="shared" si="26" ref="BG400:BG406">IF(N400="zákl. přenesená",J400,0)</f>
        <v>0</v>
      </c>
      <c r="BH400" s="149">
        <f aca="true" t="shared" si="27" ref="BH400:BH406">IF(N400="sníž. přenesená",J400,0)</f>
        <v>0</v>
      </c>
      <c r="BI400" s="149">
        <f aca="true" t="shared" si="28" ref="BI400:BI406">IF(N400="nulová",J400,0)</f>
        <v>0</v>
      </c>
      <c r="BJ400" s="17" t="s">
        <v>22</v>
      </c>
      <c r="BK400" s="149">
        <f aca="true" t="shared" si="29" ref="BK400:BK406">ROUND(I400*H400,1)</f>
        <v>0</v>
      </c>
      <c r="BL400" s="17" t="s">
        <v>302</v>
      </c>
      <c r="BM400" s="148" t="s">
        <v>1164</v>
      </c>
    </row>
    <row r="401" spans="2:65" s="1" customFormat="1" ht="24">
      <c r="B401" s="136"/>
      <c r="C401" s="137" t="s">
        <v>778</v>
      </c>
      <c r="D401" s="137" t="s">
        <v>169</v>
      </c>
      <c r="E401" s="138" t="s">
        <v>1165</v>
      </c>
      <c r="F401" s="139" t="s">
        <v>1166</v>
      </c>
      <c r="G401" s="140" t="s">
        <v>185</v>
      </c>
      <c r="H401" s="141">
        <v>16.2</v>
      </c>
      <c r="I401" s="142"/>
      <c r="J401" s="143">
        <f t="shared" si="20"/>
        <v>0</v>
      </c>
      <c r="K401" s="139" t="s">
        <v>173</v>
      </c>
      <c r="L401" s="32"/>
      <c r="M401" s="144" t="s">
        <v>1</v>
      </c>
      <c r="N401" s="145" t="s">
        <v>44</v>
      </c>
      <c r="P401" s="146">
        <f t="shared" si="21"/>
        <v>0</v>
      </c>
      <c r="Q401" s="146">
        <v>0.0003</v>
      </c>
      <c r="R401" s="146">
        <f t="shared" si="22"/>
        <v>0.00486</v>
      </c>
      <c r="S401" s="146">
        <v>0</v>
      </c>
      <c r="T401" s="147">
        <f t="shared" si="23"/>
        <v>0</v>
      </c>
      <c r="AR401" s="148" t="s">
        <v>302</v>
      </c>
      <c r="AT401" s="148" t="s">
        <v>169</v>
      </c>
      <c r="AU401" s="148" t="s">
        <v>87</v>
      </c>
      <c r="AY401" s="17" t="s">
        <v>167</v>
      </c>
      <c r="BE401" s="149">
        <f t="shared" si="24"/>
        <v>0</v>
      </c>
      <c r="BF401" s="149">
        <f t="shared" si="25"/>
        <v>0</v>
      </c>
      <c r="BG401" s="149">
        <f t="shared" si="26"/>
        <v>0</v>
      </c>
      <c r="BH401" s="149">
        <f t="shared" si="27"/>
        <v>0</v>
      </c>
      <c r="BI401" s="149">
        <f t="shared" si="28"/>
        <v>0</v>
      </c>
      <c r="BJ401" s="17" t="s">
        <v>22</v>
      </c>
      <c r="BK401" s="149">
        <f t="shared" si="29"/>
        <v>0</v>
      </c>
      <c r="BL401" s="17" t="s">
        <v>302</v>
      </c>
      <c r="BM401" s="148" t="s">
        <v>1167</v>
      </c>
    </row>
    <row r="402" spans="2:65" s="1" customFormat="1" ht="24">
      <c r="B402" s="136"/>
      <c r="C402" s="137" t="s">
        <v>1168</v>
      </c>
      <c r="D402" s="137" t="s">
        <v>169</v>
      </c>
      <c r="E402" s="138" t="s">
        <v>1169</v>
      </c>
      <c r="F402" s="139" t="s">
        <v>1170</v>
      </c>
      <c r="G402" s="140" t="s">
        <v>185</v>
      </c>
      <c r="H402" s="141">
        <v>16.2</v>
      </c>
      <c r="I402" s="142"/>
      <c r="J402" s="143">
        <f t="shared" si="20"/>
        <v>0</v>
      </c>
      <c r="K402" s="139" t="s">
        <v>173</v>
      </c>
      <c r="L402" s="32"/>
      <c r="M402" s="144" t="s">
        <v>1</v>
      </c>
      <c r="N402" s="145" t="s">
        <v>44</v>
      </c>
      <c r="P402" s="146">
        <f t="shared" si="21"/>
        <v>0</v>
      </c>
      <c r="Q402" s="146">
        <v>0.0015</v>
      </c>
      <c r="R402" s="146">
        <f t="shared" si="22"/>
        <v>0.0243</v>
      </c>
      <c r="S402" s="146">
        <v>0</v>
      </c>
      <c r="T402" s="147">
        <f t="shared" si="23"/>
        <v>0</v>
      </c>
      <c r="AR402" s="148" t="s">
        <v>302</v>
      </c>
      <c r="AT402" s="148" t="s">
        <v>169</v>
      </c>
      <c r="AU402" s="148" t="s">
        <v>87</v>
      </c>
      <c r="AY402" s="17" t="s">
        <v>167</v>
      </c>
      <c r="BE402" s="149">
        <f t="shared" si="24"/>
        <v>0</v>
      </c>
      <c r="BF402" s="149">
        <f t="shared" si="25"/>
        <v>0</v>
      </c>
      <c r="BG402" s="149">
        <f t="shared" si="26"/>
        <v>0</v>
      </c>
      <c r="BH402" s="149">
        <f t="shared" si="27"/>
        <v>0</v>
      </c>
      <c r="BI402" s="149">
        <f t="shared" si="28"/>
        <v>0</v>
      </c>
      <c r="BJ402" s="17" t="s">
        <v>22</v>
      </c>
      <c r="BK402" s="149">
        <f t="shared" si="29"/>
        <v>0</v>
      </c>
      <c r="BL402" s="17" t="s">
        <v>302</v>
      </c>
      <c r="BM402" s="148" t="s">
        <v>1171</v>
      </c>
    </row>
    <row r="403" spans="2:65" s="1" customFormat="1" ht="33" customHeight="1">
      <c r="B403" s="136"/>
      <c r="C403" s="137" t="s">
        <v>1172</v>
      </c>
      <c r="D403" s="137" t="s">
        <v>169</v>
      </c>
      <c r="E403" s="138" t="s">
        <v>1173</v>
      </c>
      <c r="F403" s="139" t="s">
        <v>1174</v>
      </c>
      <c r="G403" s="140" t="s">
        <v>201</v>
      </c>
      <c r="H403" s="141">
        <v>4</v>
      </c>
      <c r="I403" s="142"/>
      <c r="J403" s="143">
        <f t="shared" si="20"/>
        <v>0</v>
      </c>
      <c r="K403" s="139" t="s">
        <v>173</v>
      </c>
      <c r="L403" s="32"/>
      <c r="M403" s="144" t="s">
        <v>1</v>
      </c>
      <c r="N403" s="145" t="s">
        <v>44</v>
      </c>
      <c r="P403" s="146">
        <f t="shared" si="21"/>
        <v>0</v>
      </c>
      <c r="Q403" s="146">
        <v>0.01115</v>
      </c>
      <c r="R403" s="146">
        <f t="shared" si="22"/>
        <v>0.0446</v>
      </c>
      <c r="S403" s="146">
        <v>0</v>
      </c>
      <c r="T403" s="147">
        <f t="shared" si="23"/>
        <v>0</v>
      </c>
      <c r="AR403" s="148" t="s">
        <v>302</v>
      </c>
      <c r="AT403" s="148" t="s">
        <v>169</v>
      </c>
      <c r="AU403" s="148" t="s">
        <v>87</v>
      </c>
      <c r="AY403" s="17" t="s">
        <v>167</v>
      </c>
      <c r="BE403" s="149">
        <f t="shared" si="24"/>
        <v>0</v>
      </c>
      <c r="BF403" s="149">
        <f t="shared" si="25"/>
        <v>0</v>
      </c>
      <c r="BG403" s="149">
        <f t="shared" si="26"/>
        <v>0</v>
      </c>
      <c r="BH403" s="149">
        <f t="shared" si="27"/>
        <v>0</v>
      </c>
      <c r="BI403" s="149">
        <f t="shared" si="28"/>
        <v>0</v>
      </c>
      <c r="BJ403" s="17" t="s">
        <v>22</v>
      </c>
      <c r="BK403" s="149">
        <f t="shared" si="29"/>
        <v>0</v>
      </c>
      <c r="BL403" s="17" t="s">
        <v>302</v>
      </c>
      <c r="BM403" s="148" t="s">
        <v>1175</v>
      </c>
    </row>
    <row r="404" spans="2:65" s="1" customFormat="1" ht="24">
      <c r="B404" s="136"/>
      <c r="C404" s="137" t="s">
        <v>368</v>
      </c>
      <c r="D404" s="137" t="s">
        <v>169</v>
      </c>
      <c r="E404" s="138" t="s">
        <v>1176</v>
      </c>
      <c r="F404" s="139" t="s">
        <v>1177</v>
      </c>
      <c r="G404" s="140" t="s">
        <v>185</v>
      </c>
      <c r="H404" s="141">
        <v>16.2</v>
      </c>
      <c r="I404" s="142"/>
      <c r="J404" s="143">
        <f t="shared" si="20"/>
        <v>0</v>
      </c>
      <c r="K404" s="139" t="s">
        <v>173</v>
      </c>
      <c r="L404" s="32"/>
      <c r="M404" s="144" t="s">
        <v>1</v>
      </c>
      <c r="N404" s="145" t="s">
        <v>44</v>
      </c>
      <c r="P404" s="146">
        <f t="shared" si="21"/>
        <v>0</v>
      </c>
      <c r="Q404" s="146">
        <v>0.0054</v>
      </c>
      <c r="R404" s="146">
        <f t="shared" si="22"/>
        <v>0.08748</v>
      </c>
      <c r="S404" s="146">
        <v>0</v>
      </c>
      <c r="T404" s="147">
        <f t="shared" si="23"/>
        <v>0</v>
      </c>
      <c r="AR404" s="148" t="s">
        <v>302</v>
      </c>
      <c r="AT404" s="148" t="s">
        <v>169</v>
      </c>
      <c r="AU404" s="148" t="s">
        <v>87</v>
      </c>
      <c r="AY404" s="17" t="s">
        <v>167</v>
      </c>
      <c r="BE404" s="149">
        <f t="shared" si="24"/>
        <v>0</v>
      </c>
      <c r="BF404" s="149">
        <f t="shared" si="25"/>
        <v>0</v>
      </c>
      <c r="BG404" s="149">
        <f t="shared" si="26"/>
        <v>0</v>
      </c>
      <c r="BH404" s="149">
        <f t="shared" si="27"/>
        <v>0</v>
      </c>
      <c r="BI404" s="149">
        <f t="shared" si="28"/>
        <v>0</v>
      </c>
      <c r="BJ404" s="17" t="s">
        <v>22</v>
      </c>
      <c r="BK404" s="149">
        <f t="shared" si="29"/>
        <v>0</v>
      </c>
      <c r="BL404" s="17" t="s">
        <v>302</v>
      </c>
      <c r="BM404" s="148" t="s">
        <v>1178</v>
      </c>
    </row>
    <row r="405" spans="2:65" s="1" customFormat="1" ht="16.5" customHeight="1">
      <c r="B405" s="136"/>
      <c r="C405" s="137" t="s">
        <v>1179</v>
      </c>
      <c r="D405" s="137" t="s">
        <v>169</v>
      </c>
      <c r="E405" s="138" t="s">
        <v>1180</v>
      </c>
      <c r="F405" s="139" t="s">
        <v>1181</v>
      </c>
      <c r="G405" s="140" t="s">
        <v>220</v>
      </c>
      <c r="H405" s="141">
        <v>15.3</v>
      </c>
      <c r="I405" s="142"/>
      <c r="J405" s="143">
        <f t="shared" si="20"/>
        <v>0</v>
      </c>
      <c r="K405" s="139" t="s">
        <v>173</v>
      </c>
      <c r="L405" s="32"/>
      <c r="M405" s="144" t="s">
        <v>1</v>
      </c>
      <c r="N405" s="145" t="s">
        <v>44</v>
      </c>
      <c r="P405" s="146">
        <f t="shared" si="21"/>
        <v>0</v>
      </c>
      <c r="Q405" s="146">
        <v>0.00312</v>
      </c>
      <c r="R405" s="146">
        <f t="shared" si="22"/>
        <v>0.047736</v>
      </c>
      <c r="S405" s="146">
        <v>0</v>
      </c>
      <c r="T405" s="147">
        <f t="shared" si="23"/>
        <v>0</v>
      </c>
      <c r="AR405" s="148" t="s">
        <v>302</v>
      </c>
      <c r="AT405" s="148" t="s">
        <v>169</v>
      </c>
      <c r="AU405" s="148" t="s">
        <v>87</v>
      </c>
      <c r="AY405" s="17" t="s">
        <v>167</v>
      </c>
      <c r="BE405" s="149">
        <f t="shared" si="24"/>
        <v>0</v>
      </c>
      <c r="BF405" s="149">
        <f t="shared" si="25"/>
        <v>0</v>
      </c>
      <c r="BG405" s="149">
        <f t="shared" si="26"/>
        <v>0</v>
      </c>
      <c r="BH405" s="149">
        <f t="shared" si="27"/>
        <v>0</v>
      </c>
      <c r="BI405" s="149">
        <f t="shared" si="28"/>
        <v>0</v>
      </c>
      <c r="BJ405" s="17" t="s">
        <v>22</v>
      </c>
      <c r="BK405" s="149">
        <f t="shared" si="29"/>
        <v>0</v>
      </c>
      <c r="BL405" s="17" t="s">
        <v>302</v>
      </c>
      <c r="BM405" s="148" t="s">
        <v>1182</v>
      </c>
    </row>
    <row r="406" spans="2:65" s="1" customFormat="1" ht="24">
      <c r="B406" s="136"/>
      <c r="C406" s="137" t="s">
        <v>1183</v>
      </c>
      <c r="D406" s="137" t="s">
        <v>169</v>
      </c>
      <c r="E406" s="138" t="s">
        <v>1184</v>
      </c>
      <c r="F406" s="139" t="s">
        <v>1185</v>
      </c>
      <c r="G406" s="140" t="s">
        <v>597</v>
      </c>
      <c r="H406" s="191"/>
      <c r="I406" s="142"/>
      <c r="J406" s="143">
        <f t="shared" si="20"/>
        <v>0</v>
      </c>
      <c r="K406" s="139" t="s">
        <v>173</v>
      </c>
      <c r="L406" s="32"/>
      <c r="M406" s="144" t="s">
        <v>1</v>
      </c>
      <c r="N406" s="145" t="s">
        <v>44</v>
      </c>
      <c r="P406" s="146">
        <f t="shared" si="21"/>
        <v>0</v>
      </c>
      <c r="Q406" s="146">
        <v>0</v>
      </c>
      <c r="R406" s="146">
        <f t="shared" si="22"/>
        <v>0</v>
      </c>
      <c r="S406" s="146">
        <v>0</v>
      </c>
      <c r="T406" s="147">
        <f t="shared" si="23"/>
        <v>0</v>
      </c>
      <c r="AR406" s="148" t="s">
        <v>302</v>
      </c>
      <c r="AT406" s="148" t="s">
        <v>169</v>
      </c>
      <c r="AU406" s="148" t="s">
        <v>87</v>
      </c>
      <c r="AY406" s="17" t="s">
        <v>167</v>
      </c>
      <c r="BE406" s="149">
        <f t="shared" si="24"/>
        <v>0</v>
      </c>
      <c r="BF406" s="149">
        <f t="shared" si="25"/>
        <v>0</v>
      </c>
      <c r="BG406" s="149">
        <f t="shared" si="26"/>
        <v>0</v>
      </c>
      <c r="BH406" s="149">
        <f t="shared" si="27"/>
        <v>0</v>
      </c>
      <c r="BI406" s="149">
        <f t="shared" si="28"/>
        <v>0</v>
      </c>
      <c r="BJ406" s="17" t="s">
        <v>22</v>
      </c>
      <c r="BK406" s="149">
        <f t="shared" si="29"/>
        <v>0</v>
      </c>
      <c r="BL406" s="17" t="s">
        <v>302</v>
      </c>
      <c r="BM406" s="148" t="s">
        <v>1186</v>
      </c>
    </row>
    <row r="407" spans="2:63" s="11" customFormat="1" ht="22.9" customHeight="1">
      <c r="B407" s="124"/>
      <c r="D407" s="125" t="s">
        <v>78</v>
      </c>
      <c r="E407" s="134" t="s">
        <v>766</v>
      </c>
      <c r="F407" s="134" t="s">
        <v>767</v>
      </c>
      <c r="I407" s="127"/>
      <c r="J407" s="135">
        <f>BK407</f>
        <v>0</v>
      </c>
      <c r="L407" s="124"/>
      <c r="M407" s="129"/>
      <c r="P407" s="130">
        <f>SUM(P408:P412)</f>
        <v>0</v>
      </c>
      <c r="R407" s="130">
        <f>SUM(R408:R412)</f>
        <v>1.5290599999999999</v>
      </c>
      <c r="T407" s="131">
        <f>SUM(T408:T412)</f>
        <v>0.301909</v>
      </c>
      <c r="AR407" s="125" t="s">
        <v>87</v>
      </c>
      <c r="AT407" s="132" t="s">
        <v>78</v>
      </c>
      <c r="AU407" s="132" t="s">
        <v>22</v>
      </c>
      <c r="AY407" s="125" t="s">
        <v>167</v>
      </c>
      <c r="BK407" s="133">
        <f>SUM(BK408:BK412)</f>
        <v>0</v>
      </c>
    </row>
    <row r="408" spans="2:65" s="1" customFormat="1" ht="16.5" customHeight="1">
      <c r="B408" s="136"/>
      <c r="C408" s="137" t="s">
        <v>1187</v>
      </c>
      <c r="D408" s="137" t="s">
        <v>169</v>
      </c>
      <c r="E408" s="138" t="s">
        <v>769</v>
      </c>
      <c r="F408" s="139" t="s">
        <v>770</v>
      </c>
      <c r="G408" s="140" t="s">
        <v>185</v>
      </c>
      <c r="H408" s="141">
        <v>973.9</v>
      </c>
      <c r="I408" s="142"/>
      <c r="J408" s="143">
        <f>ROUND(I408*H408,1)</f>
        <v>0</v>
      </c>
      <c r="K408" s="139" t="s">
        <v>173</v>
      </c>
      <c r="L408" s="32"/>
      <c r="M408" s="144" t="s">
        <v>1</v>
      </c>
      <c r="N408" s="145" t="s">
        <v>44</v>
      </c>
      <c r="P408" s="146">
        <f>O408*H408</f>
        <v>0</v>
      </c>
      <c r="Q408" s="146">
        <v>0.001</v>
      </c>
      <c r="R408" s="146">
        <f>Q408*H408</f>
        <v>0.9739</v>
      </c>
      <c r="S408" s="146">
        <v>0.00031</v>
      </c>
      <c r="T408" s="147">
        <f>S408*H408</f>
        <v>0.301909</v>
      </c>
      <c r="AR408" s="148" t="s">
        <v>302</v>
      </c>
      <c r="AT408" s="148" t="s">
        <v>169</v>
      </c>
      <c r="AU408" s="148" t="s">
        <v>87</v>
      </c>
      <c r="AY408" s="17" t="s">
        <v>167</v>
      </c>
      <c r="BE408" s="149">
        <f>IF(N408="základní",J408,0)</f>
        <v>0</v>
      </c>
      <c r="BF408" s="149">
        <f>IF(N408="snížená",J408,0)</f>
        <v>0</v>
      </c>
      <c r="BG408" s="149">
        <f>IF(N408="zákl. přenesená",J408,0)</f>
        <v>0</v>
      </c>
      <c r="BH408" s="149">
        <f>IF(N408="sníž. přenesená",J408,0)</f>
        <v>0</v>
      </c>
      <c r="BI408" s="149">
        <f>IF(N408="nulová",J408,0)</f>
        <v>0</v>
      </c>
      <c r="BJ408" s="17" t="s">
        <v>22</v>
      </c>
      <c r="BK408" s="149">
        <f>ROUND(I408*H408,1)</f>
        <v>0</v>
      </c>
      <c r="BL408" s="17" t="s">
        <v>302</v>
      </c>
      <c r="BM408" s="148" t="s">
        <v>1188</v>
      </c>
    </row>
    <row r="409" spans="2:51" s="12" customFormat="1" ht="12">
      <c r="B409" s="150"/>
      <c r="D409" s="151" t="s">
        <v>176</v>
      </c>
      <c r="E409" s="152" t="s">
        <v>1</v>
      </c>
      <c r="F409" s="153" t="s">
        <v>1189</v>
      </c>
      <c r="H409" s="154">
        <v>973.9</v>
      </c>
      <c r="I409" s="155"/>
      <c r="L409" s="150"/>
      <c r="M409" s="156"/>
      <c r="T409" s="157"/>
      <c r="AT409" s="152" t="s">
        <v>176</v>
      </c>
      <c r="AU409" s="152" t="s">
        <v>87</v>
      </c>
      <c r="AV409" s="12" t="s">
        <v>87</v>
      </c>
      <c r="AW409" s="12" t="s">
        <v>31</v>
      </c>
      <c r="AX409" s="12" t="s">
        <v>22</v>
      </c>
      <c r="AY409" s="152" t="s">
        <v>167</v>
      </c>
    </row>
    <row r="410" spans="2:65" s="1" customFormat="1" ht="24">
      <c r="B410" s="136"/>
      <c r="C410" s="137" t="s">
        <v>1190</v>
      </c>
      <c r="D410" s="137" t="s">
        <v>169</v>
      </c>
      <c r="E410" s="138" t="s">
        <v>774</v>
      </c>
      <c r="F410" s="139" t="s">
        <v>775</v>
      </c>
      <c r="G410" s="140" t="s">
        <v>185</v>
      </c>
      <c r="H410" s="141">
        <v>1387.9</v>
      </c>
      <c r="I410" s="142"/>
      <c r="J410" s="143">
        <f>ROUND(I410*H410,1)</f>
        <v>0</v>
      </c>
      <c r="K410" s="139" t="s">
        <v>173</v>
      </c>
      <c r="L410" s="32"/>
      <c r="M410" s="144" t="s">
        <v>1</v>
      </c>
      <c r="N410" s="145" t="s">
        <v>44</v>
      </c>
      <c r="P410" s="146">
        <f>O410*H410</f>
        <v>0</v>
      </c>
      <c r="Q410" s="146">
        <v>0.0002</v>
      </c>
      <c r="R410" s="146">
        <f>Q410*H410</f>
        <v>0.27758000000000005</v>
      </c>
      <c r="S410" s="146">
        <v>0</v>
      </c>
      <c r="T410" s="147">
        <f>S410*H410</f>
        <v>0</v>
      </c>
      <c r="AR410" s="148" t="s">
        <v>302</v>
      </c>
      <c r="AT410" s="148" t="s">
        <v>169</v>
      </c>
      <c r="AU410" s="148" t="s">
        <v>87</v>
      </c>
      <c r="AY410" s="17" t="s">
        <v>167</v>
      </c>
      <c r="BE410" s="149">
        <f>IF(N410="základní",J410,0)</f>
        <v>0</v>
      </c>
      <c r="BF410" s="149">
        <f>IF(N410="snížená",J410,0)</f>
        <v>0</v>
      </c>
      <c r="BG410" s="149">
        <f>IF(N410="zákl. přenesená",J410,0)</f>
        <v>0</v>
      </c>
      <c r="BH410" s="149">
        <f>IF(N410="sníž. přenesená",J410,0)</f>
        <v>0</v>
      </c>
      <c r="BI410" s="149">
        <f>IF(N410="nulová",J410,0)</f>
        <v>0</v>
      </c>
      <c r="BJ410" s="17" t="s">
        <v>22</v>
      </c>
      <c r="BK410" s="149">
        <f>ROUND(I410*H410,1)</f>
        <v>0</v>
      </c>
      <c r="BL410" s="17" t="s">
        <v>302</v>
      </c>
      <c r="BM410" s="148" t="s">
        <v>1191</v>
      </c>
    </row>
    <row r="411" spans="2:51" s="12" customFormat="1" ht="12">
      <c r="B411" s="150"/>
      <c r="D411" s="151" t="s">
        <v>176</v>
      </c>
      <c r="E411" s="152" t="s">
        <v>1</v>
      </c>
      <c r="F411" s="153" t="s">
        <v>1192</v>
      </c>
      <c r="H411" s="154">
        <v>1387.9</v>
      </c>
      <c r="I411" s="155"/>
      <c r="L411" s="150"/>
      <c r="M411" s="156"/>
      <c r="T411" s="157"/>
      <c r="AT411" s="152" t="s">
        <v>176</v>
      </c>
      <c r="AU411" s="152" t="s">
        <v>87</v>
      </c>
      <c r="AV411" s="12" t="s">
        <v>87</v>
      </c>
      <c r="AW411" s="12" t="s">
        <v>31</v>
      </c>
      <c r="AX411" s="12" t="s">
        <v>22</v>
      </c>
      <c r="AY411" s="152" t="s">
        <v>167</v>
      </c>
    </row>
    <row r="412" spans="2:65" s="1" customFormat="1" ht="24">
      <c r="B412" s="136"/>
      <c r="C412" s="137" t="s">
        <v>1193</v>
      </c>
      <c r="D412" s="137" t="s">
        <v>169</v>
      </c>
      <c r="E412" s="138" t="s">
        <v>779</v>
      </c>
      <c r="F412" s="139" t="s">
        <v>780</v>
      </c>
      <c r="G412" s="140" t="s">
        <v>185</v>
      </c>
      <c r="H412" s="141">
        <v>1387.9</v>
      </c>
      <c r="I412" s="142"/>
      <c r="J412" s="143">
        <f>ROUND(I412*H412,1)</f>
        <v>0</v>
      </c>
      <c r="K412" s="139" t="s">
        <v>173</v>
      </c>
      <c r="L412" s="32"/>
      <c r="M412" s="144" t="s">
        <v>1</v>
      </c>
      <c r="N412" s="145" t="s">
        <v>44</v>
      </c>
      <c r="P412" s="146">
        <f>O412*H412</f>
        <v>0</v>
      </c>
      <c r="Q412" s="146">
        <v>0.0002</v>
      </c>
      <c r="R412" s="146">
        <f>Q412*H412</f>
        <v>0.27758000000000005</v>
      </c>
      <c r="S412" s="146">
        <v>0</v>
      </c>
      <c r="T412" s="147">
        <f>S412*H412</f>
        <v>0</v>
      </c>
      <c r="AR412" s="148" t="s">
        <v>302</v>
      </c>
      <c r="AT412" s="148" t="s">
        <v>169</v>
      </c>
      <c r="AU412" s="148" t="s">
        <v>87</v>
      </c>
      <c r="AY412" s="17" t="s">
        <v>167</v>
      </c>
      <c r="BE412" s="149">
        <f>IF(N412="základní",J412,0)</f>
        <v>0</v>
      </c>
      <c r="BF412" s="149">
        <f>IF(N412="snížená",J412,0)</f>
        <v>0</v>
      </c>
      <c r="BG412" s="149">
        <f>IF(N412="zákl. přenesená",J412,0)</f>
        <v>0</v>
      </c>
      <c r="BH412" s="149">
        <f>IF(N412="sníž. přenesená",J412,0)</f>
        <v>0</v>
      </c>
      <c r="BI412" s="149">
        <f>IF(N412="nulová",J412,0)</f>
        <v>0</v>
      </c>
      <c r="BJ412" s="17" t="s">
        <v>22</v>
      </c>
      <c r="BK412" s="149">
        <f>ROUND(I412*H412,1)</f>
        <v>0</v>
      </c>
      <c r="BL412" s="17" t="s">
        <v>302</v>
      </c>
      <c r="BM412" s="148" t="s">
        <v>1194</v>
      </c>
    </row>
    <row r="413" spans="2:63" s="11" customFormat="1" ht="22.9" customHeight="1">
      <c r="B413" s="124"/>
      <c r="D413" s="125" t="s">
        <v>78</v>
      </c>
      <c r="E413" s="134" t="s">
        <v>784</v>
      </c>
      <c r="F413" s="134" t="s">
        <v>1195</v>
      </c>
      <c r="I413" s="127"/>
      <c r="J413" s="135">
        <f>BK413</f>
        <v>0</v>
      </c>
      <c r="L413" s="124"/>
      <c r="M413" s="129"/>
      <c r="P413" s="130">
        <f>P414</f>
        <v>0</v>
      </c>
      <c r="R413" s="130">
        <f>R414</f>
        <v>0</v>
      </c>
      <c r="T413" s="131">
        <f>T414</f>
        <v>0</v>
      </c>
      <c r="AR413" s="125" t="s">
        <v>87</v>
      </c>
      <c r="AT413" s="132" t="s">
        <v>78</v>
      </c>
      <c r="AU413" s="132" t="s">
        <v>22</v>
      </c>
      <c r="AY413" s="125" t="s">
        <v>167</v>
      </c>
      <c r="BK413" s="133">
        <f>BK414</f>
        <v>0</v>
      </c>
    </row>
    <row r="414" spans="2:65" s="1" customFormat="1" ht="21.75" customHeight="1">
      <c r="B414" s="136"/>
      <c r="C414" s="137" t="s">
        <v>1196</v>
      </c>
      <c r="D414" s="137" t="s">
        <v>169</v>
      </c>
      <c r="E414" s="138" t="s">
        <v>1197</v>
      </c>
      <c r="F414" s="139" t="s">
        <v>1198</v>
      </c>
      <c r="G414" s="140" t="s">
        <v>1199</v>
      </c>
      <c r="H414" s="204">
        <v>0</v>
      </c>
      <c r="I414" s="203">
        <v>0</v>
      </c>
      <c r="J414" s="143">
        <f>ROUND(I414*H414,1)</f>
        <v>0</v>
      </c>
      <c r="K414" s="139" t="s">
        <v>1</v>
      </c>
      <c r="L414" s="32"/>
      <c r="M414" s="192" t="s">
        <v>1</v>
      </c>
      <c r="N414" s="193" t="s">
        <v>44</v>
      </c>
      <c r="O414" s="194"/>
      <c r="P414" s="195">
        <f>O414*H414</f>
        <v>0</v>
      </c>
      <c r="Q414" s="195">
        <v>0</v>
      </c>
      <c r="R414" s="195">
        <f>Q414*H414</f>
        <v>0</v>
      </c>
      <c r="S414" s="195">
        <v>0</v>
      </c>
      <c r="T414" s="196">
        <f>S414*H414</f>
        <v>0</v>
      </c>
      <c r="AR414" s="148" t="s">
        <v>302</v>
      </c>
      <c r="AT414" s="148" t="s">
        <v>169</v>
      </c>
      <c r="AU414" s="148" t="s">
        <v>87</v>
      </c>
      <c r="AY414" s="17" t="s">
        <v>167</v>
      </c>
      <c r="BE414" s="149">
        <f>IF(N414="základní",J414,0)</f>
        <v>0</v>
      </c>
      <c r="BF414" s="149">
        <f>IF(N414="snížená",J414,0)</f>
        <v>0</v>
      </c>
      <c r="BG414" s="149">
        <f>IF(N414="zákl. přenesená",J414,0)</f>
        <v>0</v>
      </c>
      <c r="BH414" s="149">
        <f>IF(N414="sníž. přenesená",J414,0)</f>
        <v>0</v>
      </c>
      <c r="BI414" s="149">
        <f>IF(N414="nulová",J414,0)</f>
        <v>0</v>
      </c>
      <c r="BJ414" s="17" t="s">
        <v>22</v>
      </c>
      <c r="BK414" s="149">
        <f>ROUND(I414*H414,1)</f>
        <v>0</v>
      </c>
      <c r="BL414" s="17" t="s">
        <v>302</v>
      </c>
      <c r="BM414" s="148" t="s">
        <v>1200</v>
      </c>
    </row>
    <row r="415" spans="2:12" s="1" customFormat="1" ht="6.95" customHeight="1">
      <c r="B415" s="44"/>
      <c r="C415" s="45"/>
      <c r="D415" s="45"/>
      <c r="E415" s="45"/>
      <c r="F415" s="45"/>
      <c r="G415" s="45"/>
      <c r="H415" s="45"/>
      <c r="I415" s="45"/>
      <c r="J415" s="45"/>
      <c r="K415" s="45"/>
      <c r="L415" s="32"/>
    </row>
  </sheetData>
  <sheetProtection algorithmName="SHA-512" hashValue="ksaM6xM8oJXtyL5HiaZvDYGY/y4azQDkOCjMFxUu4opR4UOO/Bh52whPOAYWCCknxjQ4+qrIffZSt0sICzhcCw==" saltValue="1nq+esQnLD8d69TWAT/Hfg==" spinCount="100000" sheet="1" objects="1" scenarios="1"/>
  <autoFilter ref="C135:K414"/>
  <mergeCells count="12">
    <mergeCell ref="E128:H128"/>
    <mergeCell ref="L2:V2"/>
    <mergeCell ref="E85:H85"/>
    <mergeCell ref="E87:H87"/>
    <mergeCell ref="E89:H89"/>
    <mergeCell ref="E124:H124"/>
    <mergeCell ref="E126:H126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28"/>
  <sheetViews>
    <sheetView showGridLines="0" workbookViewId="0" topLeftCell="A105">
      <selection activeCell="L135" sqref="L13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9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7" t="s">
        <v>107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61" t="str">
        <f>'Rekapitulace stavby'!K6</f>
        <v>Revitalizace objektu a úprava dvora Bezručovo náměstí 13, Opava</v>
      </c>
      <c r="F7" s="262"/>
      <c r="G7" s="262"/>
      <c r="H7" s="262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61" t="s">
        <v>825</v>
      </c>
      <c r="F9" s="260"/>
      <c r="G9" s="260"/>
      <c r="H9" s="260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22" t="s">
        <v>1201</v>
      </c>
      <c r="F11" s="260"/>
      <c r="G11" s="260"/>
      <c r="H11" s="26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3" t="str">
        <f>'Rekapitulace stavby'!E14</f>
        <v>Vyplň údaj</v>
      </c>
      <c r="F20" s="233"/>
      <c r="G20" s="233"/>
      <c r="H20" s="233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38" t="s">
        <v>1</v>
      </c>
      <c r="F29" s="238"/>
      <c r="G29" s="238"/>
      <c r="H29" s="238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ROUND(J122,0)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ROUND((SUM(BE122:BE127)),0)</f>
        <v>0</v>
      </c>
      <c r="I35" s="96">
        <v>0.21</v>
      </c>
      <c r="J35" s="85">
        <f>ROUND(((SUM(BE122:BE127))*I35),0)</f>
        <v>0</v>
      </c>
      <c r="L35" s="32"/>
    </row>
    <row r="36" spans="2:12" s="1" customFormat="1" ht="14.45" customHeight="1">
      <c r="B36" s="32"/>
      <c r="E36" s="27" t="s">
        <v>45</v>
      </c>
      <c r="F36" s="85">
        <f>ROUND((SUM(BF122:BF127)),0)</f>
        <v>0</v>
      </c>
      <c r="I36" s="96">
        <v>0.15</v>
      </c>
      <c r="J36" s="85">
        <f>ROUND(((SUM(BF122:BF127))*I36),0)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ROUND((SUM(BG122:BG127)),0)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ROUND((SUM(BH122:BH127)),0)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ROUND((SUM(BI122:BI127)),0)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61" t="str">
        <f>E7</f>
        <v>Revitalizace objektu a úprava dvora Bezručovo náměstí 13, Opava</v>
      </c>
      <c r="F85" s="262"/>
      <c r="G85" s="262"/>
      <c r="H85" s="262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61" t="s">
        <v>825</v>
      </c>
      <c r="F87" s="260"/>
      <c r="G87" s="260"/>
      <c r="H87" s="260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22" t="str">
        <f>E11</f>
        <v>02-2 - Technika prostředí staveb - 2.et.</v>
      </c>
      <c r="F89" s="260"/>
      <c r="G89" s="260"/>
      <c r="H89" s="26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J122</f>
        <v>0</v>
      </c>
      <c r="L98" s="32"/>
      <c r="AU98" s="17" t="s">
        <v>138</v>
      </c>
    </row>
    <row r="99" spans="2:12" s="8" customFormat="1" ht="24.95" customHeight="1">
      <c r="B99" s="108"/>
      <c r="D99" s="109" t="s">
        <v>145</v>
      </c>
      <c r="E99" s="110"/>
      <c r="F99" s="110"/>
      <c r="G99" s="110"/>
      <c r="H99" s="110"/>
      <c r="I99" s="110"/>
      <c r="J99" s="111">
        <f>J123</f>
        <v>0</v>
      </c>
      <c r="L99" s="108"/>
    </row>
    <row r="100" spans="2:12" s="9" customFormat="1" ht="19.9" customHeight="1">
      <c r="B100" s="112"/>
      <c r="D100" s="113" t="s">
        <v>783</v>
      </c>
      <c r="E100" s="114"/>
      <c r="F100" s="114"/>
      <c r="G100" s="114"/>
      <c r="H100" s="114"/>
      <c r="I100" s="114"/>
      <c r="J100" s="115">
        <f>J124</f>
        <v>0</v>
      </c>
      <c r="L100" s="112"/>
    </row>
    <row r="101" spans="2:12" s="1" customFormat="1" ht="21.75" customHeight="1">
      <c r="B101" s="32"/>
      <c r="L101" s="32"/>
    </row>
    <row r="102" spans="2:12" s="1" customFormat="1" ht="6.95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2"/>
    </row>
    <row r="106" spans="2:12" s="1" customFormat="1" ht="6.95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2"/>
    </row>
    <row r="107" spans="2:12" s="1" customFormat="1" ht="24.95" customHeight="1">
      <c r="B107" s="32"/>
      <c r="C107" s="21" t="s">
        <v>152</v>
      </c>
      <c r="L107" s="32"/>
    </row>
    <row r="108" spans="2:12" s="1" customFormat="1" ht="6.95" customHeight="1">
      <c r="B108" s="32"/>
      <c r="L108" s="32"/>
    </row>
    <row r="109" spans="2:12" s="1" customFormat="1" ht="12" customHeight="1">
      <c r="B109" s="32"/>
      <c r="C109" s="27" t="s">
        <v>16</v>
      </c>
      <c r="L109" s="32"/>
    </row>
    <row r="110" spans="2:12" s="1" customFormat="1" ht="26.25" customHeight="1">
      <c r="B110" s="32"/>
      <c r="E110" s="261" t="str">
        <f>E7</f>
        <v>Revitalizace objektu a úprava dvora Bezručovo náměstí 13, Opava</v>
      </c>
      <c r="F110" s="262"/>
      <c r="G110" s="262"/>
      <c r="H110" s="262"/>
      <c r="L110" s="32"/>
    </row>
    <row r="111" spans="2:12" ht="12" customHeight="1">
      <c r="B111" s="20"/>
      <c r="C111" s="27" t="s">
        <v>130</v>
      </c>
      <c r="L111" s="20"/>
    </row>
    <row r="112" spans="2:12" s="1" customFormat="1" ht="16.5" customHeight="1">
      <c r="B112" s="32"/>
      <c r="E112" s="261" t="s">
        <v>825</v>
      </c>
      <c r="F112" s="260"/>
      <c r="G112" s="260"/>
      <c r="H112" s="260"/>
      <c r="L112" s="32"/>
    </row>
    <row r="113" spans="2:12" s="1" customFormat="1" ht="12" customHeight="1">
      <c r="B113" s="32"/>
      <c r="C113" s="27" t="s">
        <v>132</v>
      </c>
      <c r="L113" s="32"/>
    </row>
    <row r="114" spans="2:12" s="1" customFormat="1" ht="16.5" customHeight="1">
      <c r="B114" s="32"/>
      <c r="E114" s="222" t="str">
        <f>E11</f>
        <v>02-2 - Technika prostředí staveb - 2.et.</v>
      </c>
      <c r="F114" s="260"/>
      <c r="G114" s="260"/>
      <c r="H114" s="260"/>
      <c r="L114" s="32"/>
    </row>
    <row r="115" spans="2:12" s="1" customFormat="1" ht="6.95" customHeight="1">
      <c r="B115" s="32"/>
      <c r="L115" s="32"/>
    </row>
    <row r="116" spans="2:12" s="1" customFormat="1" ht="12" customHeight="1">
      <c r="B116" s="32"/>
      <c r="C116" s="27" t="s">
        <v>19</v>
      </c>
      <c r="F116" s="25" t="str">
        <f>F14</f>
        <v>Opava</v>
      </c>
      <c r="I116" s="27" t="s">
        <v>21</v>
      </c>
      <c r="J116" s="52" t="str">
        <f>IF(J14="","",J14)</f>
        <v>Vyplň údaj</v>
      </c>
      <c r="L116" s="32"/>
    </row>
    <row r="117" spans="2:12" s="1" customFormat="1" ht="6.95" customHeight="1">
      <c r="B117" s="32"/>
      <c r="L117" s="32"/>
    </row>
    <row r="118" spans="2:12" s="1" customFormat="1" ht="15.2" customHeight="1">
      <c r="B118" s="32"/>
      <c r="C118" s="27" t="s">
        <v>23</v>
      </c>
      <c r="F118" s="25" t="str">
        <f>E17</f>
        <v>Slezská univerzita v Opavě</v>
      </c>
      <c r="I118" s="27" t="s">
        <v>32</v>
      </c>
      <c r="J118" s="30" t="str">
        <f>E23</f>
        <v xml:space="preserve">ing. Václav Č e c h </v>
      </c>
      <c r="L118" s="32"/>
    </row>
    <row r="119" spans="2:12" s="1" customFormat="1" ht="15.2" customHeight="1">
      <c r="B119" s="32"/>
      <c r="C119" s="27" t="s">
        <v>29</v>
      </c>
      <c r="F119" s="25" t="str">
        <f>IF(E20="","",E20)</f>
        <v>Vyplň údaj</v>
      </c>
      <c r="I119" s="27" t="s">
        <v>35</v>
      </c>
      <c r="J119" s="30" t="str">
        <f>E26</f>
        <v>Sandtner Vladimír</v>
      </c>
      <c r="L119" s="32"/>
    </row>
    <row r="120" spans="2:12" s="1" customFormat="1" ht="10.35" customHeight="1">
      <c r="B120" s="32"/>
      <c r="L120" s="32"/>
    </row>
    <row r="121" spans="2:20" s="10" customFormat="1" ht="29.25" customHeight="1">
      <c r="B121" s="116"/>
      <c r="C121" s="117" t="s">
        <v>153</v>
      </c>
      <c r="D121" s="118" t="s">
        <v>64</v>
      </c>
      <c r="E121" s="118" t="s">
        <v>60</v>
      </c>
      <c r="F121" s="118" t="s">
        <v>61</v>
      </c>
      <c r="G121" s="118" t="s">
        <v>154</v>
      </c>
      <c r="H121" s="118" t="s">
        <v>155</v>
      </c>
      <c r="I121" s="118" t="s">
        <v>156</v>
      </c>
      <c r="J121" s="118" t="s">
        <v>136</v>
      </c>
      <c r="K121" s="119" t="s">
        <v>157</v>
      </c>
      <c r="L121" s="116"/>
      <c r="M121" s="58" t="s">
        <v>1</v>
      </c>
      <c r="N121" s="59" t="s">
        <v>43</v>
      </c>
      <c r="O121" s="59" t="s">
        <v>158</v>
      </c>
      <c r="P121" s="59" t="s">
        <v>159</v>
      </c>
      <c r="Q121" s="59" t="s">
        <v>160</v>
      </c>
      <c r="R121" s="59" t="s">
        <v>161</v>
      </c>
      <c r="S121" s="59" t="s">
        <v>162</v>
      </c>
      <c r="T121" s="60" t="s">
        <v>163</v>
      </c>
    </row>
    <row r="122" spans="2:63" s="1" customFormat="1" ht="22.9" customHeight="1">
      <c r="B122" s="32"/>
      <c r="C122" s="63" t="s">
        <v>164</v>
      </c>
      <c r="J122" s="120">
        <f>BK122</f>
        <v>0</v>
      </c>
      <c r="L122" s="32"/>
      <c r="M122" s="61"/>
      <c r="N122" s="53"/>
      <c r="O122" s="53"/>
      <c r="P122" s="121">
        <f>P123</f>
        <v>0</v>
      </c>
      <c r="Q122" s="53"/>
      <c r="R122" s="121">
        <f>R123</f>
        <v>0</v>
      </c>
      <c r="S122" s="53"/>
      <c r="T122" s="122">
        <f>T123</f>
        <v>0</v>
      </c>
      <c r="AT122" s="17" t="s">
        <v>78</v>
      </c>
      <c r="AU122" s="17" t="s">
        <v>138</v>
      </c>
      <c r="BK122" s="123">
        <f>BK123</f>
        <v>0</v>
      </c>
    </row>
    <row r="123" spans="2:63" s="11" customFormat="1" ht="25.9" customHeight="1">
      <c r="B123" s="124"/>
      <c r="D123" s="125" t="s">
        <v>78</v>
      </c>
      <c r="E123" s="126" t="s">
        <v>542</v>
      </c>
      <c r="F123" s="126" t="s">
        <v>543</v>
      </c>
      <c r="I123" s="127"/>
      <c r="J123" s="128">
        <f>BK123</f>
        <v>0</v>
      </c>
      <c r="L123" s="124"/>
      <c r="M123" s="129"/>
      <c r="P123" s="130">
        <f>P124</f>
        <v>0</v>
      </c>
      <c r="R123" s="130">
        <f>R124</f>
        <v>0</v>
      </c>
      <c r="T123" s="131">
        <f>T124</f>
        <v>0</v>
      </c>
      <c r="AR123" s="125" t="s">
        <v>87</v>
      </c>
      <c r="AT123" s="132" t="s">
        <v>78</v>
      </c>
      <c r="AU123" s="132" t="s">
        <v>79</v>
      </c>
      <c r="AY123" s="125" t="s">
        <v>167</v>
      </c>
      <c r="BK123" s="133">
        <f>BK124</f>
        <v>0</v>
      </c>
    </row>
    <row r="124" spans="2:63" s="11" customFormat="1" ht="22.9" customHeight="1">
      <c r="B124" s="124"/>
      <c r="D124" s="125" t="s">
        <v>78</v>
      </c>
      <c r="E124" s="134" t="s">
        <v>784</v>
      </c>
      <c r="F124" s="134" t="s">
        <v>785</v>
      </c>
      <c r="I124" s="127"/>
      <c r="J124" s="135">
        <f>BK124</f>
        <v>0</v>
      </c>
      <c r="L124" s="124"/>
      <c r="M124" s="129"/>
      <c r="P124" s="130">
        <f>SUM(P125:P127)</f>
        <v>0</v>
      </c>
      <c r="R124" s="130">
        <f>SUM(R125:R127)</f>
        <v>0</v>
      </c>
      <c r="T124" s="131">
        <f>SUM(T125:T127)</f>
        <v>0</v>
      </c>
      <c r="AR124" s="125" t="s">
        <v>87</v>
      </c>
      <c r="AT124" s="132" t="s">
        <v>78</v>
      </c>
      <c r="AU124" s="132" t="s">
        <v>22</v>
      </c>
      <c r="AY124" s="125" t="s">
        <v>167</v>
      </c>
      <c r="BK124" s="133">
        <f>SUM(BK125:BK127)</f>
        <v>0</v>
      </c>
    </row>
    <row r="125" spans="2:65" s="1" customFormat="1" ht="16.5" customHeight="1">
      <c r="B125" s="136"/>
      <c r="C125" s="137" t="s">
        <v>22</v>
      </c>
      <c r="D125" s="137" t="s">
        <v>169</v>
      </c>
      <c r="E125" s="138" t="s">
        <v>1202</v>
      </c>
      <c r="F125" s="139" t="s">
        <v>1203</v>
      </c>
      <c r="G125" s="140" t="s">
        <v>788</v>
      </c>
      <c r="H125" s="141">
        <v>1</v>
      </c>
      <c r="I125" s="142"/>
      <c r="J125" s="143">
        <f>ROUND(I125*H125,1)</f>
        <v>0</v>
      </c>
      <c r="K125" s="139" t="s">
        <v>1</v>
      </c>
      <c r="L125" s="32"/>
      <c r="M125" s="144" t="s">
        <v>1</v>
      </c>
      <c r="N125" s="145" t="s">
        <v>44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AR125" s="148" t="s">
        <v>302</v>
      </c>
      <c r="AT125" s="148" t="s">
        <v>169</v>
      </c>
      <c r="AU125" s="148" t="s">
        <v>87</v>
      </c>
      <c r="AY125" s="17" t="s">
        <v>167</v>
      </c>
      <c r="BE125" s="149">
        <f>IF(N125="základní",J125,0)</f>
        <v>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17" t="s">
        <v>22</v>
      </c>
      <c r="BK125" s="149">
        <f>ROUND(I125*H125,1)</f>
        <v>0</v>
      </c>
      <c r="BL125" s="17" t="s">
        <v>302</v>
      </c>
      <c r="BM125" s="148" t="s">
        <v>801</v>
      </c>
    </row>
    <row r="126" spans="2:65" s="1" customFormat="1" ht="16.5" customHeight="1">
      <c r="B126" s="136"/>
      <c r="C126" s="137" t="s">
        <v>87</v>
      </c>
      <c r="D126" s="137" t="s">
        <v>169</v>
      </c>
      <c r="E126" s="138" t="s">
        <v>1204</v>
      </c>
      <c r="F126" s="139" t="s">
        <v>1766</v>
      </c>
      <c r="G126" s="140" t="s">
        <v>788</v>
      </c>
      <c r="H126" s="141">
        <v>1</v>
      </c>
      <c r="I126" s="142"/>
      <c r="J126" s="143">
        <f>ROUND(I126*H126,1)</f>
        <v>0</v>
      </c>
      <c r="K126" s="139" t="s">
        <v>1</v>
      </c>
      <c r="L126" s="32"/>
      <c r="M126" s="144" t="s">
        <v>1</v>
      </c>
      <c r="N126" s="145" t="s">
        <v>44</v>
      </c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AR126" s="148" t="s">
        <v>302</v>
      </c>
      <c r="AT126" s="148" t="s">
        <v>169</v>
      </c>
      <c r="AU126" s="148" t="s">
        <v>87</v>
      </c>
      <c r="AY126" s="17" t="s">
        <v>167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7" t="s">
        <v>22</v>
      </c>
      <c r="BK126" s="149">
        <f>ROUND(I126*H126,1)</f>
        <v>0</v>
      </c>
      <c r="BL126" s="17" t="s">
        <v>302</v>
      </c>
      <c r="BM126" s="148" t="s">
        <v>1205</v>
      </c>
    </row>
    <row r="127" spans="2:65" s="1" customFormat="1" ht="16.5" customHeight="1">
      <c r="B127" s="136"/>
      <c r="C127" s="137" t="s">
        <v>181</v>
      </c>
      <c r="D127" s="137" t="s">
        <v>169</v>
      </c>
      <c r="E127" s="138" t="s">
        <v>1206</v>
      </c>
      <c r="F127" s="139" t="s">
        <v>1207</v>
      </c>
      <c r="G127" s="140" t="s">
        <v>788</v>
      </c>
      <c r="H127" s="141">
        <v>1</v>
      </c>
      <c r="I127" s="142"/>
      <c r="J127" s="143">
        <f>ROUND(I127*H127,1)</f>
        <v>0</v>
      </c>
      <c r="K127" s="139" t="s">
        <v>1</v>
      </c>
      <c r="L127" s="32"/>
      <c r="M127" s="192" t="s">
        <v>1</v>
      </c>
      <c r="N127" s="193" t="s">
        <v>44</v>
      </c>
      <c r="O127" s="194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AR127" s="148" t="s">
        <v>302</v>
      </c>
      <c r="AT127" s="148" t="s">
        <v>169</v>
      </c>
      <c r="AU127" s="148" t="s">
        <v>87</v>
      </c>
      <c r="AY127" s="17" t="s">
        <v>167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17" t="s">
        <v>22</v>
      </c>
      <c r="BK127" s="149">
        <f>ROUND(I127*H127,1)</f>
        <v>0</v>
      </c>
      <c r="BL127" s="17" t="s">
        <v>302</v>
      </c>
      <c r="BM127" s="148" t="s">
        <v>1208</v>
      </c>
    </row>
    <row r="128" spans="2:12" s="1" customFormat="1" ht="6.95" customHeight="1">
      <c r="B128" s="44"/>
      <c r="C128" s="45"/>
      <c r="D128" s="45"/>
      <c r="E128" s="45"/>
      <c r="F128" s="45"/>
      <c r="G128" s="45"/>
      <c r="H128" s="45"/>
      <c r="I128" s="45"/>
      <c r="J128" s="45"/>
      <c r="K128" s="45"/>
      <c r="L128" s="32"/>
    </row>
  </sheetData>
  <autoFilter ref="C121:K127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36"/>
  <sheetViews>
    <sheetView showGridLines="0" workbookViewId="0" topLeftCell="A106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9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7" t="s">
        <v>110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61" t="str">
        <f>'Rekapitulace stavby'!K6</f>
        <v>Revitalizace objektu a úprava dvora Bezručovo náměstí 13, Opava</v>
      </c>
      <c r="F7" s="262"/>
      <c r="G7" s="262"/>
      <c r="H7" s="262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61" t="s">
        <v>825</v>
      </c>
      <c r="F9" s="260"/>
      <c r="G9" s="260"/>
      <c r="H9" s="260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22" t="s">
        <v>1209</v>
      </c>
      <c r="F11" s="260"/>
      <c r="G11" s="260"/>
      <c r="H11" s="26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3" t="str">
        <f>'Rekapitulace stavby'!E14</f>
        <v>Vyplň údaj</v>
      </c>
      <c r="F20" s="233"/>
      <c r="G20" s="233"/>
      <c r="H20" s="233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38" t="s">
        <v>1</v>
      </c>
      <c r="F29" s="238"/>
      <c r="G29" s="238"/>
      <c r="H29" s="238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ROUND(J123,0)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ROUND((SUM(BE123:BE135)),0)</f>
        <v>0</v>
      </c>
      <c r="I35" s="96">
        <v>0.21</v>
      </c>
      <c r="J35" s="85">
        <f>ROUND(((SUM(BE123:BE135))*I35),0)</f>
        <v>0</v>
      </c>
      <c r="L35" s="32"/>
    </row>
    <row r="36" spans="2:12" s="1" customFormat="1" ht="14.45" customHeight="1">
      <c r="B36" s="32"/>
      <c r="E36" s="27" t="s">
        <v>45</v>
      </c>
      <c r="F36" s="85">
        <f>ROUND((SUM(BF123:BF135)),0)</f>
        <v>0</v>
      </c>
      <c r="I36" s="96">
        <v>0.15</v>
      </c>
      <c r="J36" s="85">
        <f>ROUND(((SUM(BF123:BF135))*I36),0)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ROUND((SUM(BG123:BG135)),0)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ROUND((SUM(BH123:BH135)),0)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ROUND((SUM(BI123:BI135)),0)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61" t="str">
        <f>E7</f>
        <v>Revitalizace objektu a úprava dvora Bezručovo náměstí 13, Opava</v>
      </c>
      <c r="F85" s="262"/>
      <c r="G85" s="262"/>
      <c r="H85" s="262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61" t="s">
        <v>825</v>
      </c>
      <c r="F87" s="260"/>
      <c r="G87" s="260"/>
      <c r="H87" s="260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22" t="str">
        <f>E11</f>
        <v>02-3 - Vedlejší a ostatní nákladsy st. - 2.etapa</v>
      </c>
      <c r="F89" s="260"/>
      <c r="G89" s="260"/>
      <c r="H89" s="26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J123</f>
        <v>0</v>
      </c>
      <c r="L98" s="32"/>
      <c r="AU98" s="17" t="s">
        <v>138</v>
      </c>
    </row>
    <row r="99" spans="2:12" s="8" customFormat="1" ht="24.95" customHeight="1">
      <c r="B99" s="108"/>
      <c r="D99" s="109" t="s">
        <v>803</v>
      </c>
      <c r="E99" s="110"/>
      <c r="F99" s="110"/>
      <c r="G99" s="110"/>
      <c r="H99" s="110"/>
      <c r="I99" s="110"/>
      <c r="J99" s="111">
        <f>J124</f>
        <v>0</v>
      </c>
      <c r="L99" s="108"/>
    </row>
    <row r="100" spans="2:12" s="9" customFormat="1" ht="19.9" customHeight="1">
      <c r="B100" s="112"/>
      <c r="D100" s="113" t="s">
        <v>804</v>
      </c>
      <c r="E100" s="114"/>
      <c r="F100" s="114"/>
      <c r="G100" s="114"/>
      <c r="H100" s="114"/>
      <c r="I100" s="114"/>
      <c r="J100" s="115">
        <f>J125</f>
        <v>0</v>
      </c>
      <c r="L100" s="112"/>
    </row>
    <row r="101" spans="2:12" s="9" customFormat="1" ht="19.9" customHeight="1">
      <c r="B101" s="112"/>
      <c r="D101" s="113" t="s">
        <v>805</v>
      </c>
      <c r="E101" s="114"/>
      <c r="F101" s="114"/>
      <c r="G101" s="114"/>
      <c r="H101" s="114"/>
      <c r="I101" s="114"/>
      <c r="J101" s="115">
        <f>J131</f>
        <v>0</v>
      </c>
      <c r="L101" s="112"/>
    </row>
    <row r="102" spans="2:12" s="1" customFormat="1" ht="21.75" customHeight="1">
      <c r="B102" s="32"/>
      <c r="L102" s="32"/>
    </row>
    <row r="103" spans="2:12" s="1" customFormat="1" ht="6.9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2"/>
    </row>
    <row r="107" spans="2:12" s="1" customFormat="1" ht="6.95" customHeight="1"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2"/>
    </row>
    <row r="108" spans="2:12" s="1" customFormat="1" ht="24.95" customHeight="1">
      <c r="B108" s="32"/>
      <c r="C108" s="21" t="s">
        <v>152</v>
      </c>
      <c r="L108" s="32"/>
    </row>
    <row r="109" spans="2:12" s="1" customFormat="1" ht="6.95" customHeight="1">
      <c r="B109" s="32"/>
      <c r="L109" s="32"/>
    </row>
    <row r="110" spans="2:12" s="1" customFormat="1" ht="12" customHeight="1">
      <c r="B110" s="32"/>
      <c r="C110" s="27" t="s">
        <v>16</v>
      </c>
      <c r="L110" s="32"/>
    </row>
    <row r="111" spans="2:12" s="1" customFormat="1" ht="26.25" customHeight="1">
      <c r="B111" s="32"/>
      <c r="E111" s="261" t="str">
        <f>E7</f>
        <v>Revitalizace objektu a úprava dvora Bezručovo náměstí 13, Opava</v>
      </c>
      <c r="F111" s="262"/>
      <c r="G111" s="262"/>
      <c r="H111" s="262"/>
      <c r="L111" s="32"/>
    </row>
    <row r="112" spans="2:12" ht="12" customHeight="1">
      <c r="B112" s="20"/>
      <c r="C112" s="27" t="s">
        <v>130</v>
      </c>
      <c r="L112" s="20"/>
    </row>
    <row r="113" spans="2:12" s="1" customFormat="1" ht="16.5" customHeight="1">
      <c r="B113" s="32"/>
      <c r="E113" s="261" t="s">
        <v>825</v>
      </c>
      <c r="F113" s="260"/>
      <c r="G113" s="260"/>
      <c r="H113" s="260"/>
      <c r="L113" s="32"/>
    </row>
    <row r="114" spans="2:12" s="1" customFormat="1" ht="12" customHeight="1">
      <c r="B114" s="32"/>
      <c r="C114" s="27" t="s">
        <v>132</v>
      </c>
      <c r="L114" s="32"/>
    </row>
    <row r="115" spans="2:12" s="1" customFormat="1" ht="16.5" customHeight="1">
      <c r="B115" s="32"/>
      <c r="E115" s="222" t="str">
        <f>E11</f>
        <v>02-3 - Vedlejší a ostatní nákladsy st. - 2.etapa</v>
      </c>
      <c r="F115" s="260"/>
      <c r="G115" s="260"/>
      <c r="H115" s="260"/>
      <c r="L115" s="32"/>
    </row>
    <row r="116" spans="2:12" s="1" customFormat="1" ht="6.95" customHeight="1">
      <c r="B116" s="32"/>
      <c r="L116" s="32"/>
    </row>
    <row r="117" spans="2:12" s="1" customFormat="1" ht="12" customHeight="1">
      <c r="B117" s="32"/>
      <c r="C117" s="27" t="s">
        <v>19</v>
      </c>
      <c r="F117" s="25" t="str">
        <f>F14</f>
        <v>Opava</v>
      </c>
      <c r="I117" s="27" t="s">
        <v>21</v>
      </c>
      <c r="J117" s="52" t="str">
        <f>IF(J14="","",J14)</f>
        <v>Vyplň údaj</v>
      </c>
      <c r="L117" s="32"/>
    </row>
    <row r="118" spans="2:12" s="1" customFormat="1" ht="6.95" customHeight="1">
      <c r="B118" s="32"/>
      <c r="L118" s="32"/>
    </row>
    <row r="119" spans="2:12" s="1" customFormat="1" ht="15.2" customHeight="1">
      <c r="B119" s="32"/>
      <c r="C119" s="27" t="s">
        <v>23</v>
      </c>
      <c r="F119" s="25" t="str">
        <f>E17</f>
        <v>Slezská univerzita v Opavě</v>
      </c>
      <c r="I119" s="27" t="s">
        <v>32</v>
      </c>
      <c r="J119" s="30" t="str">
        <f>E23</f>
        <v xml:space="preserve">ing. Václav Č e c h </v>
      </c>
      <c r="L119" s="32"/>
    </row>
    <row r="120" spans="2:12" s="1" customFormat="1" ht="15.2" customHeight="1">
      <c r="B120" s="32"/>
      <c r="C120" s="27" t="s">
        <v>29</v>
      </c>
      <c r="F120" s="25" t="str">
        <f>IF(E20="","",E20)</f>
        <v>Vyplň údaj</v>
      </c>
      <c r="I120" s="27" t="s">
        <v>35</v>
      </c>
      <c r="J120" s="30" t="str">
        <f>E26</f>
        <v>Sandtner Vladimír</v>
      </c>
      <c r="L120" s="32"/>
    </row>
    <row r="121" spans="2:12" s="1" customFormat="1" ht="10.35" customHeight="1">
      <c r="B121" s="32"/>
      <c r="L121" s="32"/>
    </row>
    <row r="122" spans="2:20" s="10" customFormat="1" ht="29.25" customHeight="1">
      <c r="B122" s="116"/>
      <c r="C122" s="117" t="s">
        <v>153</v>
      </c>
      <c r="D122" s="118" t="s">
        <v>64</v>
      </c>
      <c r="E122" s="118" t="s">
        <v>60</v>
      </c>
      <c r="F122" s="118" t="s">
        <v>61</v>
      </c>
      <c r="G122" s="118" t="s">
        <v>154</v>
      </c>
      <c r="H122" s="118" t="s">
        <v>155</v>
      </c>
      <c r="I122" s="118" t="s">
        <v>156</v>
      </c>
      <c r="J122" s="118" t="s">
        <v>136</v>
      </c>
      <c r="K122" s="119" t="s">
        <v>157</v>
      </c>
      <c r="L122" s="116"/>
      <c r="M122" s="58" t="s">
        <v>1</v>
      </c>
      <c r="N122" s="59" t="s">
        <v>43</v>
      </c>
      <c r="O122" s="59" t="s">
        <v>158</v>
      </c>
      <c r="P122" s="59" t="s">
        <v>159</v>
      </c>
      <c r="Q122" s="59" t="s">
        <v>160</v>
      </c>
      <c r="R122" s="59" t="s">
        <v>161</v>
      </c>
      <c r="S122" s="59" t="s">
        <v>162</v>
      </c>
      <c r="T122" s="60" t="s">
        <v>163</v>
      </c>
    </row>
    <row r="123" spans="2:63" s="1" customFormat="1" ht="22.9" customHeight="1">
      <c r="B123" s="32"/>
      <c r="C123" s="63" t="s">
        <v>164</v>
      </c>
      <c r="J123" s="120">
        <f>BK123</f>
        <v>0</v>
      </c>
      <c r="L123" s="32"/>
      <c r="M123" s="61"/>
      <c r="N123" s="53"/>
      <c r="O123" s="53"/>
      <c r="P123" s="121">
        <f>P124</f>
        <v>0</v>
      </c>
      <c r="Q123" s="53"/>
      <c r="R123" s="121">
        <f>R124</f>
        <v>0</v>
      </c>
      <c r="S123" s="53"/>
      <c r="T123" s="122">
        <f>T124</f>
        <v>0</v>
      </c>
      <c r="AT123" s="17" t="s">
        <v>78</v>
      </c>
      <c r="AU123" s="17" t="s">
        <v>138</v>
      </c>
      <c r="BK123" s="123">
        <f>BK124</f>
        <v>0</v>
      </c>
    </row>
    <row r="124" spans="2:63" s="11" customFormat="1" ht="25.9" customHeight="1">
      <c r="B124" s="124"/>
      <c r="D124" s="125" t="s">
        <v>78</v>
      </c>
      <c r="E124" s="126" t="s">
        <v>806</v>
      </c>
      <c r="F124" s="126" t="s">
        <v>807</v>
      </c>
      <c r="I124" s="127"/>
      <c r="J124" s="128">
        <f>BK124</f>
        <v>0</v>
      </c>
      <c r="L124" s="124"/>
      <c r="M124" s="129"/>
      <c r="P124" s="130">
        <f>P125+P131</f>
        <v>0</v>
      </c>
      <c r="R124" s="130">
        <f>R125+R131</f>
        <v>0</v>
      </c>
      <c r="T124" s="131">
        <f>T125+T131</f>
        <v>0</v>
      </c>
      <c r="AR124" s="125" t="s">
        <v>174</v>
      </c>
      <c r="AT124" s="132" t="s">
        <v>78</v>
      </c>
      <c r="AU124" s="132" t="s">
        <v>79</v>
      </c>
      <c r="AY124" s="125" t="s">
        <v>167</v>
      </c>
      <c r="BK124" s="133">
        <f>BK125+BK131</f>
        <v>0</v>
      </c>
    </row>
    <row r="125" spans="2:63" s="11" customFormat="1" ht="22.9" customHeight="1">
      <c r="B125" s="124"/>
      <c r="D125" s="125" t="s">
        <v>78</v>
      </c>
      <c r="E125" s="134" t="s">
        <v>808</v>
      </c>
      <c r="F125" s="134" t="s">
        <v>809</v>
      </c>
      <c r="I125" s="127"/>
      <c r="J125" s="135">
        <f>BK125</f>
        <v>0</v>
      </c>
      <c r="L125" s="124"/>
      <c r="M125" s="129"/>
      <c r="P125" s="130">
        <f>SUM(P126:P130)</f>
        <v>0</v>
      </c>
      <c r="R125" s="130">
        <f>SUM(R126:R130)</f>
        <v>0</v>
      </c>
      <c r="T125" s="131">
        <f>SUM(T126:T130)</f>
        <v>0</v>
      </c>
      <c r="AR125" s="125" t="s">
        <v>174</v>
      </c>
      <c r="AT125" s="132" t="s">
        <v>78</v>
      </c>
      <c r="AU125" s="132" t="s">
        <v>22</v>
      </c>
      <c r="AY125" s="125" t="s">
        <v>167</v>
      </c>
      <c r="BK125" s="133">
        <f>SUM(BK126:BK130)</f>
        <v>0</v>
      </c>
    </row>
    <row r="126" spans="2:65" s="1" customFormat="1" ht="16.5" customHeight="1">
      <c r="B126" s="136"/>
      <c r="C126" s="137" t="s">
        <v>22</v>
      </c>
      <c r="D126" s="137" t="s">
        <v>169</v>
      </c>
      <c r="E126" s="138" t="s">
        <v>810</v>
      </c>
      <c r="F126" s="139" t="s">
        <v>811</v>
      </c>
      <c r="G126" s="140" t="s">
        <v>788</v>
      </c>
      <c r="H126" s="141">
        <v>1</v>
      </c>
      <c r="I126" s="142"/>
      <c r="J126" s="143">
        <f>ROUND(I126*H126,1)</f>
        <v>0</v>
      </c>
      <c r="K126" s="139" t="s">
        <v>173</v>
      </c>
      <c r="L126" s="32"/>
      <c r="M126" s="144" t="s">
        <v>1</v>
      </c>
      <c r="N126" s="145" t="s">
        <v>44</v>
      </c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AR126" s="148" t="s">
        <v>812</v>
      </c>
      <c r="AT126" s="148" t="s">
        <v>169</v>
      </c>
      <c r="AU126" s="148" t="s">
        <v>87</v>
      </c>
      <c r="AY126" s="17" t="s">
        <v>167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7" t="s">
        <v>22</v>
      </c>
      <c r="BK126" s="149">
        <f>ROUND(I126*H126,1)</f>
        <v>0</v>
      </c>
      <c r="BL126" s="17" t="s">
        <v>812</v>
      </c>
      <c r="BM126" s="148" t="s">
        <v>813</v>
      </c>
    </row>
    <row r="127" spans="2:51" s="14" customFormat="1" ht="12">
      <c r="B127" s="165"/>
      <c r="D127" s="151" t="s">
        <v>176</v>
      </c>
      <c r="E127" s="166" t="s">
        <v>1</v>
      </c>
      <c r="F127" s="167" t="s">
        <v>814</v>
      </c>
      <c r="H127" s="166" t="s">
        <v>1</v>
      </c>
      <c r="I127" s="168"/>
      <c r="L127" s="165"/>
      <c r="M127" s="169"/>
      <c r="T127" s="170"/>
      <c r="AT127" s="166" t="s">
        <v>176</v>
      </c>
      <c r="AU127" s="166" t="s">
        <v>87</v>
      </c>
      <c r="AV127" s="14" t="s">
        <v>22</v>
      </c>
      <c r="AW127" s="14" t="s">
        <v>31</v>
      </c>
      <c r="AX127" s="14" t="s">
        <v>79</v>
      </c>
      <c r="AY127" s="166" t="s">
        <v>167</v>
      </c>
    </row>
    <row r="128" spans="2:51" s="14" customFormat="1" ht="22.5">
      <c r="B128" s="165"/>
      <c r="D128" s="151" t="s">
        <v>176</v>
      </c>
      <c r="E128" s="166" t="s">
        <v>1</v>
      </c>
      <c r="F128" s="167" t="s">
        <v>815</v>
      </c>
      <c r="H128" s="166" t="s">
        <v>1</v>
      </c>
      <c r="I128" s="168"/>
      <c r="L128" s="165"/>
      <c r="M128" s="169"/>
      <c r="T128" s="170"/>
      <c r="AT128" s="166" t="s">
        <v>176</v>
      </c>
      <c r="AU128" s="166" t="s">
        <v>87</v>
      </c>
      <c r="AV128" s="14" t="s">
        <v>22</v>
      </c>
      <c r="AW128" s="14" t="s">
        <v>31</v>
      </c>
      <c r="AX128" s="14" t="s">
        <v>79</v>
      </c>
      <c r="AY128" s="166" t="s">
        <v>167</v>
      </c>
    </row>
    <row r="129" spans="2:51" s="14" customFormat="1" ht="33.75">
      <c r="B129" s="165"/>
      <c r="D129" s="151" t="s">
        <v>176</v>
      </c>
      <c r="E129" s="166" t="s">
        <v>1</v>
      </c>
      <c r="F129" s="167" t="s">
        <v>816</v>
      </c>
      <c r="H129" s="166" t="s">
        <v>1</v>
      </c>
      <c r="I129" s="168"/>
      <c r="L129" s="165"/>
      <c r="M129" s="169"/>
      <c r="T129" s="170"/>
      <c r="AT129" s="166" t="s">
        <v>176</v>
      </c>
      <c r="AU129" s="166" t="s">
        <v>87</v>
      </c>
      <c r="AV129" s="14" t="s">
        <v>22</v>
      </c>
      <c r="AW129" s="14" t="s">
        <v>31</v>
      </c>
      <c r="AX129" s="14" t="s">
        <v>79</v>
      </c>
      <c r="AY129" s="166" t="s">
        <v>167</v>
      </c>
    </row>
    <row r="130" spans="2:51" s="12" customFormat="1" ht="12">
      <c r="B130" s="150"/>
      <c r="D130" s="151" t="s">
        <v>176</v>
      </c>
      <c r="E130" s="152" t="s">
        <v>1</v>
      </c>
      <c r="F130" s="153" t="s">
        <v>22</v>
      </c>
      <c r="H130" s="154">
        <v>1</v>
      </c>
      <c r="I130" s="155"/>
      <c r="L130" s="150"/>
      <c r="M130" s="156"/>
      <c r="T130" s="157"/>
      <c r="AT130" s="152" t="s">
        <v>176</v>
      </c>
      <c r="AU130" s="152" t="s">
        <v>87</v>
      </c>
      <c r="AV130" s="12" t="s">
        <v>87</v>
      </c>
      <c r="AW130" s="12" t="s">
        <v>31</v>
      </c>
      <c r="AX130" s="12" t="s">
        <v>22</v>
      </c>
      <c r="AY130" s="152" t="s">
        <v>167</v>
      </c>
    </row>
    <row r="131" spans="2:63" s="11" customFormat="1" ht="22.9" customHeight="1">
      <c r="B131" s="124"/>
      <c r="D131" s="125" t="s">
        <v>78</v>
      </c>
      <c r="E131" s="134" t="s">
        <v>817</v>
      </c>
      <c r="F131" s="134" t="s">
        <v>818</v>
      </c>
      <c r="I131" s="127"/>
      <c r="J131" s="135">
        <f>BK131</f>
        <v>0</v>
      </c>
      <c r="L131" s="124"/>
      <c r="M131" s="129"/>
      <c r="P131" s="130">
        <f>SUM(P132:P135)</f>
        <v>0</v>
      </c>
      <c r="R131" s="130">
        <f>SUM(R132:R135)</f>
        <v>0</v>
      </c>
      <c r="T131" s="131">
        <f>SUM(T132:T135)</f>
        <v>0</v>
      </c>
      <c r="AR131" s="125" t="s">
        <v>174</v>
      </c>
      <c r="AT131" s="132" t="s">
        <v>78</v>
      </c>
      <c r="AU131" s="132" t="s">
        <v>22</v>
      </c>
      <c r="AY131" s="125" t="s">
        <v>167</v>
      </c>
      <c r="BK131" s="133">
        <f>SUM(BK132:BK135)</f>
        <v>0</v>
      </c>
    </row>
    <row r="132" spans="2:65" s="1" customFormat="1" ht="16.5" customHeight="1">
      <c r="B132" s="136"/>
      <c r="C132" s="137" t="s">
        <v>87</v>
      </c>
      <c r="D132" s="137" t="s">
        <v>169</v>
      </c>
      <c r="E132" s="138" t="s">
        <v>819</v>
      </c>
      <c r="F132" s="139" t="s">
        <v>820</v>
      </c>
      <c r="G132" s="140" t="s">
        <v>788</v>
      </c>
      <c r="H132" s="141">
        <v>1</v>
      </c>
      <c r="I132" s="142"/>
      <c r="J132" s="143">
        <f>ROUND(I132*H132,1)</f>
        <v>0</v>
      </c>
      <c r="K132" s="139" t="s">
        <v>173</v>
      </c>
      <c r="L132" s="32"/>
      <c r="M132" s="144" t="s">
        <v>1</v>
      </c>
      <c r="N132" s="145" t="s">
        <v>44</v>
      </c>
      <c r="P132" s="146">
        <f>O132*H132</f>
        <v>0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AR132" s="148" t="s">
        <v>821</v>
      </c>
      <c r="AT132" s="148" t="s">
        <v>169</v>
      </c>
      <c r="AU132" s="148" t="s">
        <v>87</v>
      </c>
      <c r="AY132" s="17" t="s">
        <v>167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7" t="s">
        <v>22</v>
      </c>
      <c r="BK132" s="149">
        <f>ROUND(I132*H132,1)</f>
        <v>0</v>
      </c>
      <c r="BL132" s="17" t="s">
        <v>821</v>
      </c>
      <c r="BM132" s="148" t="s">
        <v>822</v>
      </c>
    </row>
    <row r="133" spans="2:51" s="14" customFormat="1" ht="12">
      <c r="B133" s="165"/>
      <c r="D133" s="151" t="s">
        <v>176</v>
      </c>
      <c r="E133" s="166" t="s">
        <v>1</v>
      </c>
      <c r="F133" s="167" t="s">
        <v>823</v>
      </c>
      <c r="H133" s="166" t="s">
        <v>1</v>
      </c>
      <c r="I133" s="168"/>
      <c r="L133" s="165"/>
      <c r="M133" s="169"/>
      <c r="T133" s="170"/>
      <c r="AT133" s="166" t="s">
        <v>176</v>
      </c>
      <c r="AU133" s="166" t="s">
        <v>87</v>
      </c>
      <c r="AV133" s="14" t="s">
        <v>22</v>
      </c>
      <c r="AW133" s="14" t="s">
        <v>31</v>
      </c>
      <c r="AX133" s="14" t="s">
        <v>79</v>
      </c>
      <c r="AY133" s="166" t="s">
        <v>167</v>
      </c>
    </row>
    <row r="134" spans="2:51" s="14" customFormat="1" ht="22.5">
      <c r="B134" s="165"/>
      <c r="D134" s="151" t="s">
        <v>176</v>
      </c>
      <c r="E134" s="166" t="s">
        <v>1</v>
      </c>
      <c r="F134" s="167" t="s">
        <v>824</v>
      </c>
      <c r="H134" s="166" t="s">
        <v>1</v>
      </c>
      <c r="I134" s="168"/>
      <c r="L134" s="165"/>
      <c r="M134" s="169"/>
      <c r="T134" s="170"/>
      <c r="AT134" s="166" t="s">
        <v>176</v>
      </c>
      <c r="AU134" s="166" t="s">
        <v>87</v>
      </c>
      <c r="AV134" s="14" t="s">
        <v>22</v>
      </c>
      <c r="AW134" s="14" t="s">
        <v>31</v>
      </c>
      <c r="AX134" s="14" t="s">
        <v>79</v>
      </c>
      <c r="AY134" s="166" t="s">
        <v>167</v>
      </c>
    </row>
    <row r="135" spans="2:51" s="12" customFormat="1" ht="12">
      <c r="B135" s="150"/>
      <c r="D135" s="151" t="s">
        <v>176</v>
      </c>
      <c r="E135" s="152" t="s">
        <v>1</v>
      </c>
      <c r="F135" s="153" t="s">
        <v>22</v>
      </c>
      <c r="H135" s="154">
        <v>1</v>
      </c>
      <c r="I135" s="155"/>
      <c r="L135" s="150"/>
      <c r="M135" s="197"/>
      <c r="N135" s="198"/>
      <c r="O135" s="198"/>
      <c r="P135" s="198"/>
      <c r="Q135" s="198"/>
      <c r="R135" s="198"/>
      <c r="S135" s="198"/>
      <c r="T135" s="199"/>
      <c r="AT135" s="152" t="s">
        <v>176</v>
      </c>
      <c r="AU135" s="152" t="s">
        <v>87</v>
      </c>
      <c r="AV135" s="12" t="s">
        <v>87</v>
      </c>
      <c r="AW135" s="12" t="s">
        <v>31</v>
      </c>
      <c r="AX135" s="12" t="s">
        <v>22</v>
      </c>
      <c r="AY135" s="152" t="s">
        <v>167</v>
      </c>
    </row>
    <row r="136" spans="2:12" s="1" customFormat="1" ht="6.95" customHeight="1">
      <c r="B136" s="44"/>
      <c r="C136" s="45"/>
      <c r="D136" s="45"/>
      <c r="E136" s="45"/>
      <c r="F136" s="45"/>
      <c r="G136" s="45"/>
      <c r="H136" s="45"/>
      <c r="I136" s="45"/>
      <c r="J136" s="45"/>
      <c r="K136" s="45"/>
      <c r="L136" s="32"/>
    </row>
  </sheetData>
  <autoFilter ref="C122:K135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62"/>
  <sheetViews>
    <sheetView showGridLines="0" workbookViewId="0" topLeftCell="A109">
      <selection activeCell="K166" sqref="K16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9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7" t="s">
        <v>116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61" t="str">
        <f>'Rekapitulace stavby'!K6</f>
        <v>Revitalizace objektu a úprava dvora Bezručovo náměstí 13, Opava</v>
      </c>
      <c r="F7" s="262"/>
      <c r="G7" s="262"/>
      <c r="H7" s="262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61" t="s">
        <v>1210</v>
      </c>
      <c r="F9" s="260"/>
      <c r="G9" s="260"/>
      <c r="H9" s="260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22" t="s">
        <v>1211</v>
      </c>
      <c r="F11" s="260"/>
      <c r="G11" s="260"/>
      <c r="H11" s="26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3" t="str">
        <f>'Rekapitulace stavby'!E14</f>
        <v>Vyplň údaj</v>
      </c>
      <c r="F20" s="233"/>
      <c r="G20" s="233"/>
      <c r="H20" s="233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38" t="s">
        <v>1</v>
      </c>
      <c r="F29" s="238"/>
      <c r="G29" s="238"/>
      <c r="H29" s="238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ROUND(J126,0)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ROUND((SUM(BE126:BE161)),0)</f>
        <v>0</v>
      </c>
      <c r="I35" s="96">
        <v>0.21</v>
      </c>
      <c r="J35" s="85">
        <f>ROUND(((SUM(BE126:BE161))*I35),0)</f>
        <v>0</v>
      </c>
      <c r="L35" s="32"/>
    </row>
    <row r="36" spans="2:12" s="1" customFormat="1" ht="14.45" customHeight="1">
      <c r="B36" s="32"/>
      <c r="E36" s="27" t="s">
        <v>45</v>
      </c>
      <c r="F36" s="85">
        <f>ROUND((SUM(BF126:BF161)),0)</f>
        <v>0</v>
      </c>
      <c r="I36" s="96">
        <v>0.15</v>
      </c>
      <c r="J36" s="85">
        <f>ROUND(((SUM(BF126:BF161))*I36),0)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ROUND((SUM(BG126:BG161)),0)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ROUND((SUM(BH126:BH161)),0)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ROUND((SUM(BI126:BI161)),0)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61" t="str">
        <f>E7</f>
        <v>Revitalizace objektu a úprava dvora Bezručovo náměstí 13, Opava</v>
      </c>
      <c r="F85" s="262"/>
      <c r="G85" s="262"/>
      <c r="H85" s="262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61" t="s">
        <v>1210</v>
      </c>
      <c r="F87" s="260"/>
      <c r="G87" s="260"/>
      <c r="H87" s="260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22" t="str">
        <f>E11</f>
        <v>03-1 - Odstranění buněk a bourací práce</v>
      </c>
      <c r="F89" s="260"/>
      <c r="G89" s="260"/>
      <c r="H89" s="26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J126</f>
        <v>0</v>
      </c>
      <c r="L98" s="32"/>
      <c r="AU98" s="17" t="s">
        <v>138</v>
      </c>
    </row>
    <row r="99" spans="2:12" s="8" customFormat="1" ht="24.95" customHeight="1">
      <c r="B99" s="108"/>
      <c r="D99" s="109" t="s">
        <v>139</v>
      </c>
      <c r="E99" s="110"/>
      <c r="F99" s="110"/>
      <c r="G99" s="110"/>
      <c r="H99" s="110"/>
      <c r="I99" s="110"/>
      <c r="J99" s="111">
        <f>J127</f>
        <v>0</v>
      </c>
      <c r="L99" s="108"/>
    </row>
    <row r="100" spans="2:12" s="9" customFormat="1" ht="19.9" customHeight="1">
      <c r="B100" s="112"/>
      <c r="D100" s="113" t="s">
        <v>1212</v>
      </c>
      <c r="E100" s="114"/>
      <c r="F100" s="114"/>
      <c r="G100" s="114"/>
      <c r="H100" s="114"/>
      <c r="I100" s="114"/>
      <c r="J100" s="115">
        <f>J128</f>
        <v>0</v>
      </c>
      <c r="L100" s="112"/>
    </row>
    <row r="101" spans="2:12" s="9" customFormat="1" ht="19.9" customHeight="1">
      <c r="B101" s="112"/>
      <c r="D101" s="113" t="s">
        <v>1213</v>
      </c>
      <c r="E101" s="114"/>
      <c r="F101" s="114"/>
      <c r="G101" s="114"/>
      <c r="H101" s="114"/>
      <c r="I101" s="114"/>
      <c r="J101" s="115">
        <f>J142</f>
        <v>0</v>
      </c>
      <c r="L101" s="112"/>
    </row>
    <row r="102" spans="2:12" s="8" customFormat="1" ht="24.95" customHeight="1">
      <c r="B102" s="108"/>
      <c r="D102" s="109" t="s">
        <v>145</v>
      </c>
      <c r="E102" s="110"/>
      <c r="F102" s="110"/>
      <c r="G102" s="110"/>
      <c r="H102" s="110"/>
      <c r="I102" s="110"/>
      <c r="J102" s="111">
        <f>J149</f>
        <v>0</v>
      </c>
      <c r="L102" s="108"/>
    </row>
    <row r="103" spans="2:12" s="9" customFormat="1" ht="19.9" customHeight="1">
      <c r="B103" s="112"/>
      <c r="D103" s="113" t="s">
        <v>1214</v>
      </c>
      <c r="E103" s="114"/>
      <c r="F103" s="114"/>
      <c r="G103" s="114"/>
      <c r="H103" s="114"/>
      <c r="I103" s="114"/>
      <c r="J103" s="115">
        <f>J150</f>
        <v>0</v>
      </c>
      <c r="L103" s="112"/>
    </row>
    <row r="104" spans="2:12" s="9" customFormat="1" ht="19.9" customHeight="1">
      <c r="B104" s="112"/>
      <c r="D104" s="113" t="s">
        <v>828</v>
      </c>
      <c r="E104" s="114"/>
      <c r="F104" s="114"/>
      <c r="G104" s="114"/>
      <c r="H104" s="114"/>
      <c r="I104" s="114"/>
      <c r="J104" s="115">
        <f>J157</f>
        <v>0</v>
      </c>
      <c r="L104" s="112"/>
    </row>
    <row r="105" spans="2:12" s="1" customFormat="1" ht="21.75" customHeight="1">
      <c r="B105" s="32"/>
      <c r="L105" s="32"/>
    </row>
    <row r="106" spans="2:12" s="1" customFormat="1" ht="6.9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2"/>
    </row>
    <row r="110" spans="2:12" s="1" customFormat="1" ht="6.95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2"/>
    </row>
    <row r="111" spans="2:12" s="1" customFormat="1" ht="24.95" customHeight="1">
      <c r="B111" s="32"/>
      <c r="C111" s="21" t="s">
        <v>152</v>
      </c>
      <c r="L111" s="32"/>
    </row>
    <row r="112" spans="2:12" s="1" customFormat="1" ht="6.95" customHeight="1">
      <c r="B112" s="32"/>
      <c r="L112" s="32"/>
    </row>
    <row r="113" spans="2:12" s="1" customFormat="1" ht="12" customHeight="1">
      <c r="B113" s="32"/>
      <c r="C113" s="27" t="s">
        <v>16</v>
      </c>
      <c r="L113" s="32"/>
    </row>
    <row r="114" spans="2:12" s="1" customFormat="1" ht="26.25" customHeight="1">
      <c r="B114" s="32"/>
      <c r="E114" s="261" t="str">
        <f>E7</f>
        <v>Revitalizace objektu a úprava dvora Bezručovo náměstí 13, Opava</v>
      </c>
      <c r="F114" s="262"/>
      <c r="G114" s="262"/>
      <c r="H114" s="262"/>
      <c r="L114" s="32"/>
    </row>
    <row r="115" spans="2:12" ht="12" customHeight="1">
      <c r="B115" s="20"/>
      <c r="C115" s="27" t="s">
        <v>130</v>
      </c>
      <c r="L115" s="20"/>
    </row>
    <row r="116" spans="2:12" s="1" customFormat="1" ht="16.5" customHeight="1">
      <c r="B116" s="32"/>
      <c r="E116" s="261" t="s">
        <v>1210</v>
      </c>
      <c r="F116" s="260"/>
      <c r="G116" s="260"/>
      <c r="H116" s="260"/>
      <c r="L116" s="32"/>
    </row>
    <row r="117" spans="2:12" s="1" customFormat="1" ht="12" customHeight="1">
      <c r="B117" s="32"/>
      <c r="C117" s="27" t="s">
        <v>132</v>
      </c>
      <c r="L117" s="32"/>
    </row>
    <row r="118" spans="2:12" s="1" customFormat="1" ht="16.5" customHeight="1">
      <c r="B118" s="32"/>
      <c r="E118" s="222" t="str">
        <f>E11</f>
        <v>03-1 - Odstranění buněk a bourací práce</v>
      </c>
      <c r="F118" s="260"/>
      <c r="G118" s="260"/>
      <c r="H118" s="260"/>
      <c r="L118" s="32"/>
    </row>
    <row r="119" spans="2:12" s="1" customFormat="1" ht="6.95" customHeight="1">
      <c r="B119" s="32"/>
      <c r="L119" s="32"/>
    </row>
    <row r="120" spans="2:12" s="1" customFormat="1" ht="12" customHeight="1">
      <c r="B120" s="32"/>
      <c r="C120" s="27" t="s">
        <v>19</v>
      </c>
      <c r="F120" s="25" t="str">
        <f>F14</f>
        <v>Opava</v>
      </c>
      <c r="I120" s="27" t="s">
        <v>21</v>
      </c>
      <c r="J120" s="52" t="str">
        <f>IF(J14="","",J14)</f>
        <v>Vyplň údaj</v>
      </c>
      <c r="L120" s="32"/>
    </row>
    <row r="121" spans="2:12" s="1" customFormat="1" ht="6.95" customHeight="1">
      <c r="B121" s="32"/>
      <c r="L121" s="32"/>
    </row>
    <row r="122" spans="2:12" s="1" customFormat="1" ht="15.2" customHeight="1">
      <c r="B122" s="32"/>
      <c r="C122" s="27" t="s">
        <v>23</v>
      </c>
      <c r="F122" s="25" t="str">
        <f>E17</f>
        <v>Slezská univerzita v Opavě</v>
      </c>
      <c r="I122" s="27" t="s">
        <v>32</v>
      </c>
      <c r="J122" s="30" t="str">
        <f>E23</f>
        <v xml:space="preserve">ing. Václav Č e c h </v>
      </c>
      <c r="L122" s="32"/>
    </row>
    <row r="123" spans="2:12" s="1" customFormat="1" ht="15.2" customHeight="1">
      <c r="B123" s="32"/>
      <c r="C123" s="27" t="s">
        <v>29</v>
      </c>
      <c r="F123" s="25" t="str">
        <f>IF(E20="","",E20)</f>
        <v>Vyplň údaj</v>
      </c>
      <c r="I123" s="27" t="s">
        <v>35</v>
      </c>
      <c r="J123" s="30" t="str">
        <f>E26</f>
        <v>Sandtner Vladimír</v>
      </c>
      <c r="L123" s="32"/>
    </row>
    <row r="124" spans="2:12" s="1" customFormat="1" ht="10.35" customHeight="1">
      <c r="B124" s="32"/>
      <c r="L124" s="32"/>
    </row>
    <row r="125" spans="2:20" s="10" customFormat="1" ht="29.25" customHeight="1">
      <c r="B125" s="116"/>
      <c r="C125" s="117" t="s">
        <v>153</v>
      </c>
      <c r="D125" s="118" t="s">
        <v>64</v>
      </c>
      <c r="E125" s="118" t="s">
        <v>60</v>
      </c>
      <c r="F125" s="118" t="s">
        <v>61</v>
      </c>
      <c r="G125" s="118" t="s">
        <v>154</v>
      </c>
      <c r="H125" s="118" t="s">
        <v>155</v>
      </c>
      <c r="I125" s="118" t="s">
        <v>156</v>
      </c>
      <c r="J125" s="118" t="s">
        <v>136</v>
      </c>
      <c r="K125" s="119" t="s">
        <v>157</v>
      </c>
      <c r="L125" s="116"/>
      <c r="M125" s="58" t="s">
        <v>1</v>
      </c>
      <c r="N125" s="59" t="s">
        <v>43</v>
      </c>
      <c r="O125" s="59" t="s">
        <v>158</v>
      </c>
      <c r="P125" s="59" t="s">
        <v>159</v>
      </c>
      <c r="Q125" s="59" t="s">
        <v>160</v>
      </c>
      <c r="R125" s="59" t="s">
        <v>161</v>
      </c>
      <c r="S125" s="59" t="s">
        <v>162</v>
      </c>
      <c r="T125" s="60" t="s">
        <v>163</v>
      </c>
    </row>
    <row r="126" spans="2:63" s="1" customFormat="1" ht="22.9" customHeight="1">
      <c r="B126" s="32"/>
      <c r="C126" s="63" t="s">
        <v>164</v>
      </c>
      <c r="J126" s="120">
        <f>BK126</f>
        <v>0</v>
      </c>
      <c r="L126" s="32"/>
      <c r="M126" s="61"/>
      <c r="N126" s="53"/>
      <c r="O126" s="53"/>
      <c r="P126" s="121">
        <f>P127+P149</f>
        <v>0</v>
      </c>
      <c r="Q126" s="53"/>
      <c r="R126" s="121">
        <f>R127+R149</f>
        <v>0</v>
      </c>
      <c r="S126" s="53"/>
      <c r="T126" s="122">
        <f>T127+T149</f>
        <v>64.7867</v>
      </c>
      <c r="AT126" s="17" t="s">
        <v>78</v>
      </c>
      <c r="AU126" s="17" t="s">
        <v>138</v>
      </c>
      <c r="BK126" s="123">
        <f>BK127+BK149</f>
        <v>0</v>
      </c>
    </row>
    <row r="127" spans="2:63" s="11" customFormat="1" ht="25.9" customHeight="1">
      <c r="B127" s="124"/>
      <c r="D127" s="125" t="s">
        <v>78</v>
      </c>
      <c r="E127" s="126" t="s">
        <v>165</v>
      </c>
      <c r="F127" s="126" t="s">
        <v>166</v>
      </c>
      <c r="I127" s="127"/>
      <c r="J127" s="128">
        <f>BK127</f>
        <v>0</v>
      </c>
      <c r="L127" s="124"/>
      <c r="M127" s="129"/>
      <c r="P127" s="130">
        <f>P128+P142</f>
        <v>0</v>
      </c>
      <c r="R127" s="130">
        <f>R128+R142</f>
        <v>0</v>
      </c>
      <c r="T127" s="131">
        <f>T128+T142</f>
        <v>63.403999999999996</v>
      </c>
      <c r="AR127" s="125" t="s">
        <v>22</v>
      </c>
      <c r="AT127" s="132" t="s">
        <v>78</v>
      </c>
      <c r="AU127" s="132" t="s">
        <v>79</v>
      </c>
      <c r="AY127" s="125" t="s">
        <v>167</v>
      </c>
      <c r="BK127" s="133">
        <f>BK128+BK142</f>
        <v>0</v>
      </c>
    </row>
    <row r="128" spans="2:63" s="11" customFormat="1" ht="22.9" customHeight="1">
      <c r="B128" s="124"/>
      <c r="D128" s="125" t="s">
        <v>78</v>
      </c>
      <c r="E128" s="134" t="s">
        <v>217</v>
      </c>
      <c r="F128" s="134" t="s">
        <v>1215</v>
      </c>
      <c r="I128" s="127"/>
      <c r="J128" s="135">
        <f>BK128</f>
        <v>0</v>
      </c>
      <c r="L128" s="124"/>
      <c r="M128" s="129"/>
      <c r="P128" s="130">
        <f>SUM(P129:P141)</f>
        <v>0</v>
      </c>
      <c r="R128" s="130">
        <f>SUM(R129:R141)</f>
        <v>0</v>
      </c>
      <c r="T128" s="131">
        <f>SUM(T129:T141)</f>
        <v>63.403999999999996</v>
      </c>
      <c r="AR128" s="125" t="s">
        <v>22</v>
      </c>
      <c r="AT128" s="132" t="s">
        <v>78</v>
      </c>
      <c r="AU128" s="132" t="s">
        <v>22</v>
      </c>
      <c r="AY128" s="125" t="s">
        <v>167</v>
      </c>
      <c r="BK128" s="133">
        <f>SUM(BK129:BK141)</f>
        <v>0</v>
      </c>
    </row>
    <row r="129" spans="2:65" s="1" customFormat="1" ht="24">
      <c r="B129" s="136"/>
      <c r="C129" s="137" t="s">
        <v>22</v>
      </c>
      <c r="D129" s="137" t="s">
        <v>169</v>
      </c>
      <c r="E129" s="138" t="s">
        <v>1216</v>
      </c>
      <c r="F129" s="139" t="s">
        <v>1217</v>
      </c>
      <c r="G129" s="140" t="s">
        <v>185</v>
      </c>
      <c r="H129" s="141">
        <v>59.6</v>
      </c>
      <c r="I129" s="142"/>
      <c r="J129" s="143">
        <f>ROUND(I129*H129,1)</f>
        <v>0</v>
      </c>
      <c r="K129" s="139" t="s">
        <v>173</v>
      </c>
      <c r="L129" s="32"/>
      <c r="M129" s="144" t="s">
        <v>1</v>
      </c>
      <c r="N129" s="145" t="s">
        <v>44</v>
      </c>
      <c r="P129" s="146">
        <f>O129*H129</f>
        <v>0</v>
      </c>
      <c r="Q129" s="146">
        <v>0</v>
      </c>
      <c r="R129" s="146">
        <f>Q129*H129</f>
        <v>0</v>
      </c>
      <c r="S129" s="146">
        <v>0.255</v>
      </c>
      <c r="T129" s="147">
        <f>S129*H129</f>
        <v>15.198</v>
      </c>
      <c r="AR129" s="148" t="s">
        <v>174</v>
      </c>
      <c r="AT129" s="148" t="s">
        <v>169</v>
      </c>
      <c r="AU129" s="148" t="s">
        <v>87</v>
      </c>
      <c r="AY129" s="17" t="s">
        <v>167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17" t="s">
        <v>22</v>
      </c>
      <c r="BK129" s="149">
        <f>ROUND(I129*H129,1)</f>
        <v>0</v>
      </c>
      <c r="BL129" s="17" t="s">
        <v>174</v>
      </c>
      <c r="BM129" s="148" t="s">
        <v>1218</v>
      </c>
    </row>
    <row r="130" spans="2:51" s="12" customFormat="1" ht="12">
      <c r="B130" s="150"/>
      <c r="D130" s="151" t="s">
        <v>176</v>
      </c>
      <c r="E130" s="152" t="s">
        <v>1</v>
      </c>
      <c r="F130" s="153" t="s">
        <v>1219</v>
      </c>
      <c r="H130" s="154">
        <v>59.6</v>
      </c>
      <c r="I130" s="155"/>
      <c r="L130" s="150"/>
      <c r="M130" s="156"/>
      <c r="T130" s="157"/>
      <c r="AT130" s="152" t="s">
        <v>176</v>
      </c>
      <c r="AU130" s="152" t="s">
        <v>87</v>
      </c>
      <c r="AV130" s="12" t="s">
        <v>87</v>
      </c>
      <c r="AW130" s="12" t="s">
        <v>31</v>
      </c>
      <c r="AX130" s="12" t="s">
        <v>22</v>
      </c>
      <c r="AY130" s="152" t="s">
        <v>167</v>
      </c>
    </row>
    <row r="131" spans="2:65" s="1" customFormat="1" ht="24">
      <c r="B131" s="136"/>
      <c r="C131" s="137" t="s">
        <v>87</v>
      </c>
      <c r="D131" s="137" t="s">
        <v>169</v>
      </c>
      <c r="E131" s="138" t="s">
        <v>1220</v>
      </c>
      <c r="F131" s="139" t="s">
        <v>1221</v>
      </c>
      <c r="G131" s="140" t="s">
        <v>185</v>
      </c>
      <c r="H131" s="141">
        <v>59.6</v>
      </c>
      <c r="I131" s="142"/>
      <c r="J131" s="143">
        <f>ROUND(I131*H131,1)</f>
        <v>0</v>
      </c>
      <c r="K131" s="139" t="s">
        <v>173</v>
      </c>
      <c r="L131" s="32"/>
      <c r="M131" s="144" t="s">
        <v>1</v>
      </c>
      <c r="N131" s="145" t="s">
        <v>44</v>
      </c>
      <c r="P131" s="146">
        <f>O131*H131</f>
        <v>0</v>
      </c>
      <c r="Q131" s="146">
        <v>0</v>
      </c>
      <c r="R131" s="146">
        <f>Q131*H131</f>
        <v>0</v>
      </c>
      <c r="S131" s="146">
        <v>0.18</v>
      </c>
      <c r="T131" s="147">
        <f>S131*H131</f>
        <v>10.728</v>
      </c>
      <c r="AR131" s="148" t="s">
        <v>174</v>
      </c>
      <c r="AT131" s="148" t="s">
        <v>169</v>
      </c>
      <c r="AU131" s="148" t="s">
        <v>87</v>
      </c>
      <c r="AY131" s="17" t="s">
        <v>167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17" t="s">
        <v>22</v>
      </c>
      <c r="BK131" s="149">
        <f>ROUND(I131*H131,1)</f>
        <v>0</v>
      </c>
      <c r="BL131" s="17" t="s">
        <v>174</v>
      </c>
      <c r="BM131" s="148" t="s">
        <v>1222</v>
      </c>
    </row>
    <row r="132" spans="2:65" s="1" customFormat="1" ht="24">
      <c r="B132" s="136"/>
      <c r="C132" s="137" t="s">
        <v>181</v>
      </c>
      <c r="D132" s="137" t="s">
        <v>169</v>
      </c>
      <c r="E132" s="138" t="s">
        <v>1223</v>
      </c>
      <c r="F132" s="139" t="s">
        <v>1224</v>
      </c>
      <c r="G132" s="140" t="s">
        <v>220</v>
      </c>
      <c r="H132" s="141">
        <v>25</v>
      </c>
      <c r="I132" s="142"/>
      <c r="J132" s="143">
        <f>ROUND(I132*H132,1)</f>
        <v>0</v>
      </c>
      <c r="K132" s="139" t="s">
        <v>173</v>
      </c>
      <c r="L132" s="32"/>
      <c r="M132" s="144" t="s">
        <v>1</v>
      </c>
      <c r="N132" s="145" t="s">
        <v>44</v>
      </c>
      <c r="P132" s="146">
        <f>O132*H132</f>
        <v>0</v>
      </c>
      <c r="Q132" s="146">
        <v>0</v>
      </c>
      <c r="R132" s="146">
        <f>Q132*H132</f>
        <v>0</v>
      </c>
      <c r="S132" s="146">
        <v>0.35</v>
      </c>
      <c r="T132" s="147">
        <f>S132*H132</f>
        <v>8.75</v>
      </c>
      <c r="AR132" s="148" t="s">
        <v>174</v>
      </c>
      <c r="AT132" s="148" t="s">
        <v>169</v>
      </c>
      <c r="AU132" s="148" t="s">
        <v>87</v>
      </c>
      <c r="AY132" s="17" t="s">
        <v>167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7" t="s">
        <v>22</v>
      </c>
      <c r="BK132" s="149">
        <f>ROUND(I132*H132,1)</f>
        <v>0</v>
      </c>
      <c r="BL132" s="17" t="s">
        <v>174</v>
      </c>
      <c r="BM132" s="148" t="s">
        <v>1225</v>
      </c>
    </row>
    <row r="133" spans="2:65" s="1" customFormat="1" ht="24">
      <c r="B133" s="136"/>
      <c r="C133" s="137" t="s">
        <v>174</v>
      </c>
      <c r="D133" s="137" t="s">
        <v>169</v>
      </c>
      <c r="E133" s="138" t="s">
        <v>1226</v>
      </c>
      <c r="F133" s="139" t="s">
        <v>1227</v>
      </c>
      <c r="G133" s="140" t="s">
        <v>220</v>
      </c>
      <c r="H133" s="141">
        <v>7.2</v>
      </c>
      <c r="I133" s="142"/>
      <c r="J133" s="143">
        <f>ROUND(I133*H133,1)</f>
        <v>0</v>
      </c>
      <c r="K133" s="139" t="s">
        <v>173</v>
      </c>
      <c r="L133" s="32"/>
      <c r="M133" s="144" t="s">
        <v>1</v>
      </c>
      <c r="N133" s="145" t="s">
        <v>44</v>
      </c>
      <c r="P133" s="146">
        <f>O133*H133</f>
        <v>0</v>
      </c>
      <c r="Q133" s="146">
        <v>0</v>
      </c>
      <c r="R133" s="146">
        <f>Q133*H133</f>
        <v>0</v>
      </c>
      <c r="S133" s="146">
        <v>0.07</v>
      </c>
      <c r="T133" s="147">
        <f>S133*H133</f>
        <v>0.5040000000000001</v>
      </c>
      <c r="AR133" s="148" t="s">
        <v>174</v>
      </c>
      <c r="AT133" s="148" t="s">
        <v>169</v>
      </c>
      <c r="AU133" s="148" t="s">
        <v>87</v>
      </c>
      <c r="AY133" s="17" t="s">
        <v>167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17" t="s">
        <v>22</v>
      </c>
      <c r="BK133" s="149">
        <f>ROUND(I133*H133,1)</f>
        <v>0</v>
      </c>
      <c r="BL133" s="17" t="s">
        <v>174</v>
      </c>
      <c r="BM133" s="148" t="s">
        <v>1228</v>
      </c>
    </row>
    <row r="134" spans="2:51" s="12" customFormat="1" ht="12">
      <c r="B134" s="150"/>
      <c r="D134" s="151" t="s">
        <v>176</v>
      </c>
      <c r="E134" s="152" t="s">
        <v>1</v>
      </c>
      <c r="F134" s="153" t="s">
        <v>1229</v>
      </c>
      <c r="H134" s="154">
        <v>7.2</v>
      </c>
      <c r="I134" s="155"/>
      <c r="L134" s="150"/>
      <c r="M134" s="156"/>
      <c r="T134" s="157"/>
      <c r="AT134" s="152" t="s">
        <v>176</v>
      </c>
      <c r="AU134" s="152" t="s">
        <v>87</v>
      </c>
      <c r="AV134" s="12" t="s">
        <v>87</v>
      </c>
      <c r="AW134" s="12" t="s">
        <v>31</v>
      </c>
      <c r="AX134" s="12" t="s">
        <v>22</v>
      </c>
      <c r="AY134" s="152" t="s">
        <v>167</v>
      </c>
    </row>
    <row r="135" spans="2:65" s="1" customFormat="1" ht="24">
      <c r="B135" s="136"/>
      <c r="C135" s="137" t="s">
        <v>198</v>
      </c>
      <c r="D135" s="137" t="s">
        <v>169</v>
      </c>
      <c r="E135" s="138" t="s">
        <v>1230</v>
      </c>
      <c r="F135" s="139" t="s">
        <v>1231</v>
      </c>
      <c r="G135" s="140" t="s">
        <v>185</v>
      </c>
      <c r="H135" s="141">
        <v>17.6</v>
      </c>
      <c r="I135" s="142"/>
      <c r="J135" s="143">
        <f>ROUND(I135*H135,1)</f>
        <v>0</v>
      </c>
      <c r="K135" s="139" t="s">
        <v>173</v>
      </c>
      <c r="L135" s="32"/>
      <c r="M135" s="144" t="s">
        <v>1</v>
      </c>
      <c r="N135" s="145" t="s">
        <v>44</v>
      </c>
      <c r="P135" s="146">
        <f>O135*H135</f>
        <v>0</v>
      </c>
      <c r="Q135" s="146">
        <v>0</v>
      </c>
      <c r="R135" s="146">
        <f>Q135*H135</f>
        <v>0</v>
      </c>
      <c r="S135" s="146">
        <v>0.24</v>
      </c>
      <c r="T135" s="147">
        <f>S135*H135</f>
        <v>4.224</v>
      </c>
      <c r="AR135" s="148" t="s">
        <v>174</v>
      </c>
      <c r="AT135" s="148" t="s">
        <v>169</v>
      </c>
      <c r="AU135" s="148" t="s">
        <v>87</v>
      </c>
      <c r="AY135" s="17" t="s">
        <v>167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7" t="s">
        <v>22</v>
      </c>
      <c r="BK135" s="149">
        <f>ROUND(I135*H135,1)</f>
        <v>0</v>
      </c>
      <c r="BL135" s="17" t="s">
        <v>174</v>
      </c>
      <c r="BM135" s="148" t="s">
        <v>1232</v>
      </c>
    </row>
    <row r="136" spans="2:51" s="12" customFormat="1" ht="12">
      <c r="B136" s="150"/>
      <c r="D136" s="151" t="s">
        <v>176</v>
      </c>
      <c r="E136" s="152" t="s">
        <v>1</v>
      </c>
      <c r="F136" s="153" t="s">
        <v>1233</v>
      </c>
      <c r="H136" s="154">
        <v>15</v>
      </c>
      <c r="I136" s="155"/>
      <c r="L136" s="150"/>
      <c r="M136" s="156"/>
      <c r="T136" s="157"/>
      <c r="AT136" s="152" t="s">
        <v>176</v>
      </c>
      <c r="AU136" s="152" t="s">
        <v>87</v>
      </c>
      <c r="AV136" s="12" t="s">
        <v>87</v>
      </c>
      <c r="AW136" s="12" t="s">
        <v>31</v>
      </c>
      <c r="AX136" s="12" t="s">
        <v>79</v>
      </c>
      <c r="AY136" s="152" t="s">
        <v>167</v>
      </c>
    </row>
    <row r="137" spans="2:51" s="12" customFormat="1" ht="12">
      <c r="B137" s="150"/>
      <c r="D137" s="151" t="s">
        <v>176</v>
      </c>
      <c r="E137" s="152" t="s">
        <v>1</v>
      </c>
      <c r="F137" s="153" t="s">
        <v>1234</v>
      </c>
      <c r="H137" s="154">
        <v>2.6</v>
      </c>
      <c r="I137" s="155"/>
      <c r="L137" s="150"/>
      <c r="M137" s="156"/>
      <c r="T137" s="157"/>
      <c r="AT137" s="152" t="s">
        <v>176</v>
      </c>
      <c r="AU137" s="152" t="s">
        <v>87</v>
      </c>
      <c r="AV137" s="12" t="s">
        <v>87</v>
      </c>
      <c r="AW137" s="12" t="s">
        <v>31</v>
      </c>
      <c r="AX137" s="12" t="s">
        <v>79</v>
      </c>
      <c r="AY137" s="152" t="s">
        <v>167</v>
      </c>
    </row>
    <row r="138" spans="2:51" s="13" customFormat="1" ht="12">
      <c r="B138" s="158"/>
      <c r="D138" s="151" t="s">
        <v>176</v>
      </c>
      <c r="E138" s="159" t="s">
        <v>1</v>
      </c>
      <c r="F138" s="160" t="s">
        <v>189</v>
      </c>
      <c r="H138" s="161">
        <v>17.6</v>
      </c>
      <c r="I138" s="162"/>
      <c r="L138" s="158"/>
      <c r="M138" s="163"/>
      <c r="T138" s="164"/>
      <c r="AT138" s="159" t="s">
        <v>176</v>
      </c>
      <c r="AU138" s="159" t="s">
        <v>87</v>
      </c>
      <c r="AV138" s="13" t="s">
        <v>174</v>
      </c>
      <c r="AW138" s="13" t="s">
        <v>31</v>
      </c>
      <c r="AX138" s="13" t="s">
        <v>22</v>
      </c>
      <c r="AY138" s="159" t="s">
        <v>167</v>
      </c>
    </row>
    <row r="139" spans="2:65" s="1" customFormat="1" ht="16.5" customHeight="1">
      <c r="B139" s="136"/>
      <c r="C139" s="137" t="s">
        <v>203</v>
      </c>
      <c r="D139" s="137" t="s">
        <v>169</v>
      </c>
      <c r="E139" s="138" t="s">
        <v>1235</v>
      </c>
      <c r="F139" s="139" t="s">
        <v>1236</v>
      </c>
      <c r="G139" s="140" t="s">
        <v>1237</v>
      </c>
      <c r="H139" s="141">
        <v>20</v>
      </c>
      <c r="I139" s="142"/>
      <c r="J139" s="143">
        <f>ROUND(I139*H139,1)</f>
        <v>0</v>
      </c>
      <c r="K139" s="139" t="s">
        <v>1</v>
      </c>
      <c r="L139" s="32"/>
      <c r="M139" s="144" t="s">
        <v>1</v>
      </c>
      <c r="N139" s="145" t="s">
        <v>44</v>
      </c>
      <c r="P139" s="146">
        <f>O139*H139</f>
        <v>0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AR139" s="148" t="s">
        <v>174</v>
      </c>
      <c r="AT139" s="148" t="s">
        <v>169</v>
      </c>
      <c r="AU139" s="148" t="s">
        <v>87</v>
      </c>
      <c r="AY139" s="17" t="s">
        <v>167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7" t="s">
        <v>22</v>
      </c>
      <c r="BK139" s="149">
        <f>ROUND(I139*H139,1)</f>
        <v>0</v>
      </c>
      <c r="BL139" s="17" t="s">
        <v>174</v>
      </c>
      <c r="BM139" s="148" t="s">
        <v>1238</v>
      </c>
    </row>
    <row r="140" spans="2:65" s="1" customFormat="1" ht="24">
      <c r="B140" s="136"/>
      <c r="C140" s="137" t="s">
        <v>207</v>
      </c>
      <c r="D140" s="137" t="s">
        <v>169</v>
      </c>
      <c r="E140" s="138" t="s">
        <v>1239</v>
      </c>
      <c r="F140" s="139" t="s">
        <v>1240</v>
      </c>
      <c r="G140" s="140" t="s">
        <v>201</v>
      </c>
      <c r="H140" s="141">
        <v>12</v>
      </c>
      <c r="I140" s="142"/>
      <c r="J140" s="143">
        <f>ROUND(I140*H140,1)</f>
        <v>0</v>
      </c>
      <c r="K140" s="139" t="s">
        <v>1</v>
      </c>
      <c r="L140" s="32"/>
      <c r="M140" s="144" t="s">
        <v>1</v>
      </c>
      <c r="N140" s="145" t="s">
        <v>44</v>
      </c>
      <c r="P140" s="146">
        <f>O140*H140</f>
        <v>0</v>
      </c>
      <c r="Q140" s="146">
        <v>0</v>
      </c>
      <c r="R140" s="146">
        <f>Q140*H140</f>
        <v>0</v>
      </c>
      <c r="S140" s="146">
        <v>2</v>
      </c>
      <c r="T140" s="147">
        <f>S140*H140</f>
        <v>24</v>
      </c>
      <c r="AR140" s="148" t="s">
        <v>174</v>
      </c>
      <c r="AT140" s="148" t="s">
        <v>169</v>
      </c>
      <c r="AU140" s="148" t="s">
        <v>87</v>
      </c>
      <c r="AY140" s="17" t="s">
        <v>167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7" t="s">
        <v>22</v>
      </c>
      <c r="BK140" s="149">
        <f>ROUND(I140*H140,1)</f>
        <v>0</v>
      </c>
      <c r="BL140" s="17" t="s">
        <v>174</v>
      </c>
      <c r="BM140" s="148" t="s">
        <v>1241</v>
      </c>
    </row>
    <row r="141" spans="2:65" s="1" customFormat="1" ht="24">
      <c r="B141" s="136"/>
      <c r="C141" s="137" t="s">
        <v>212</v>
      </c>
      <c r="D141" s="137" t="s">
        <v>169</v>
      </c>
      <c r="E141" s="138" t="s">
        <v>1242</v>
      </c>
      <c r="F141" s="139" t="s">
        <v>1764</v>
      </c>
      <c r="G141" s="140" t="s">
        <v>653</v>
      </c>
      <c r="H141" s="141">
        <v>12</v>
      </c>
      <c r="I141" s="142"/>
      <c r="J141" s="143">
        <f>ROUND(I141*H141,1)</f>
        <v>0</v>
      </c>
      <c r="K141" s="139" t="s">
        <v>1</v>
      </c>
      <c r="L141" s="32"/>
      <c r="M141" s="144" t="s">
        <v>1</v>
      </c>
      <c r="N141" s="145" t="s">
        <v>44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AR141" s="148" t="s">
        <v>174</v>
      </c>
      <c r="AT141" s="148" t="s">
        <v>169</v>
      </c>
      <c r="AU141" s="148" t="s">
        <v>87</v>
      </c>
      <c r="AY141" s="17" t="s">
        <v>167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7" t="s">
        <v>22</v>
      </c>
      <c r="BK141" s="149">
        <f>ROUND(I141*H141,1)</f>
        <v>0</v>
      </c>
      <c r="BL141" s="17" t="s">
        <v>174</v>
      </c>
      <c r="BM141" s="148" t="s">
        <v>1243</v>
      </c>
    </row>
    <row r="142" spans="2:63" s="11" customFormat="1" ht="22.9" customHeight="1">
      <c r="B142" s="124"/>
      <c r="D142" s="125" t="s">
        <v>78</v>
      </c>
      <c r="E142" s="134" t="s">
        <v>1244</v>
      </c>
      <c r="F142" s="134" t="s">
        <v>1245</v>
      </c>
      <c r="I142" s="127"/>
      <c r="J142" s="135">
        <f>BK142</f>
        <v>0</v>
      </c>
      <c r="L142" s="124"/>
      <c r="M142" s="129"/>
      <c r="P142" s="130">
        <f>SUM(P143:P148)</f>
        <v>0</v>
      </c>
      <c r="R142" s="130">
        <f>SUM(R143:R148)</f>
        <v>0</v>
      </c>
      <c r="T142" s="131">
        <f>SUM(T143:T148)</f>
        <v>0</v>
      </c>
      <c r="AR142" s="125" t="s">
        <v>22</v>
      </c>
      <c r="AT142" s="132" t="s">
        <v>78</v>
      </c>
      <c r="AU142" s="132" t="s">
        <v>22</v>
      </c>
      <c r="AY142" s="125" t="s">
        <v>167</v>
      </c>
      <c r="BK142" s="133">
        <f>SUM(BK143:BK148)</f>
        <v>0</v>
      </c>
    </row>
    <row r="143" spans="2:65" s="1" customFormat="1" ht="24">
      <c r="B143" s="136"/>
      <c r="C143" s="137" t="s">
        <v>217</v>
      </c>
      <c r="D143" s="137" t="s">
        <v>169</v>
      </c>
      <c r="E143" s="138" t="s">
        <v>1246</v>
      </c>
      <c r="F143" s="139" t="s">
        <v>1247</v>
      </c>
      <c r="G143" s="140" t="s">
        <v>228</v>
      </c>
      <c r="H143" s="141">
        <v>64.787</v>
      </c>
      <c r="I143" s="142"/>
      <c r="J143" s="143">
        <f>ROUND(I143*H143,1)</f>
        <v>0</v>
      </c>
      <c r="K143" s="139" t="s">
        <v>173</v>
      </c>
      <c r="L143" s="32"/>
      <c r="M143" s="144" t="s">
        <v>1</v>
      </c>
      <c r="N143" s="145" t="s">
        <v>44</v>
      </c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AR143" s="148" t="s">
        <v>174</v>
      </c>
      <c r="AT143" s="148" t="s">
        <v>169</v>
      </c>
      <c r="AU143" s="148" t="s">
        <v>87</v>
      </c>
      <c r="AY143" s="17" t="s">
        <v>167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7" t="s">
        <v>22</v>
      </c>
      <c r="BK143" s="149">
        <f>ROUND(I143*H143,1)</f>
        <v>0</v>
      </c>
      <c r="BL143" s="17" t="s">
        <v>174</v>
      </c>
      <c r="BM143" s="148" t="s">
        <v>1248</v>
      </c>
    </row>
    <row r="144" spans="2:65" s="1" customFormat="1" ht="33" customHeight="1">
      <c r="B144" s="136"/>
      <c r="C144" s="137" t="s">
        <v>225</v>
      </c>
      <c r="D144" s="137" t="s">
        <v>169</v>
      </c>
      <c r="E144" s="138" t="s">
        <v>526</v>
      </c>
      <c r="F144" s="139" t="s">
        <v>527</v>
      </c>
      <c r="G144" s="140" t="s">
        <v>228</v>
      </c>
      <c r="H144" s="141">
        <v>64.787</v>
      </c>
      <c r="I144" s="142"/>
      <c r="J144" s="143">
        <f>ROUND(I144*H144,1)</f>
        <v>0</v>
      </c>
      <c r="K144" s="139" t="s">
        <v>173</v>
      </c>
      <c r="L144" s="32"/>
      <c r="M144" s="144" t="s">
        <v>1</v>
      </c>
      <c r="N144" s="145" t="s">
        <v>44</v>
      </c>
      <c r="P144" s="146">
        <f>O144*H144</f>
        <v>0</v>
      </c>
      <c r="Q144" s="146">
        <v>0</v>
      </c>
      <c r="R144" s="146">
        <f>Q144*H144</f>
        <v>0</v>
      </c>
      <c r="S144" s="146">
        <v>0</v>
      </c>
      <c r="T144" s="147">
        <f>S144*H144</f>
        <v>0</v>
      </c>
      <c r="AR144" s="148" t="s">
        <v>174</v>
      </c>
      <c r="AT144" s="148" t="s">
        <v>169</v>
      </c>
      <c r="AU144" s="148" t="s">
        <v>87</v>
      </c>
      <c r="AY144" s="17" t="s">
        <v>167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7" t="s">
        <v>22</v>
      </c>
      <c r="BK144" s="149">
        <f>ROUND(I144*H144,1)</f>
        <v>0</v>
      </c>
      <c r="BL144" s="17" t="s">
        <v>174</v>
      </c>
      <c r="BM144" s="148" t="s">
        <v>1249</v>
      </c>
    </row>
    <row r="145" spans="2:65" s="1" customFormat="1" ht="24">
      <c r="B145" s="136"/>
      <c r="C145" s="137" t="s">
        <v>236</v>
      </c>
      <c r="D145" s="137" t="s">
        <v>169</v>
      </c>
      <c r="E145" s="138" t="s">
        <v>530</v>
      </c>
      <c r="F145" s="139" t="s">
        <v>1250</v>
      </c>
      <c r="G145" s="140" t="s">
        <v>228</v>
      </c>
      <c r="H145" s="141">
        <v>647.87</v>
      </c>
      <c r="I145" s="142"/>
      <c r="J145" s="143">
        <f>ROUND(I145*H145,1)</f>
        <v>0</v>
      </c>
      <c r="K145" s="139" t="s">
        <v>173</v>
      </c>
      <c r="L145" s="32"/>
      <c r="M145" s="144" t="s">
        <v>1</v>
      </c>
      <c r="N145" s="145" t="s">
        <v>44</v>
      </c>
      <c r="P145" s="146">
        <f>O145*H145</f>
        <v>0</v>
      </c>
      <c r="Q145" s="146">
        <v>0</v>
      </c>
      <c r="R145" s="146">
        <f>Q145*H145</f>
        <v>0</v>
      </c>
      <c r="S145" s="146">
        <v>0</v>
      </c>
      <c r="T145" s="147">
        <f>S145*H145</f>
        <v>0</v>
      </c>
      <c r="AR145" s="148" t="s">
        <v>174</v>
      </c>
      <c r="AT145" s="148" t="s">
        <v>169</v>
      </c>
      <c r="AU145" s="148" t="s">
        <v>87</v>
      </c>
      <c r="AY145" s="17" t="s">
        <v>167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7" t="s">
        <v>22</v>
      </c>
      <c r="BK145" s="149">
        <f>ROUND(I145*H145,1)</f>
        <v>0</v>
      </c>
      <c r="BL145" s="17" t="s">
        <v>174</v>
      </c>
      <c r="BM145" s="148" t="s">
        <v>1251</v>
      </c>
    </row>
    <row r="146" spans="2:51" s="12" customFormat="1" ht="12">
      <c r="B146" s="150"/>
      <c r="D146" s="151" t="s">
        <v>176</v>
      </c>
      <c r="F146" s="153" t="s">
        <v>1252</v>
      </c>
      <c r="H146" s="154">
        <v>647.87</v>
      </c>
      <c r="I146" s="155"/>
      <c r="L146" s="150"/>
      <c r="M146" s="156"/>
      <c r="T146" s="157"/>
      <c r="AT146" s="152" t="s">
        <v>176</v>
      </c>
      <c r="AU146" s="152" t="s">
        <v>87</v>
      </c>
      <c r="AV146" s="12" t="s">
        <v>87</v>
      </c>
      <c r="AW146" s="12" t="s">
        <v>3</v>
      </c>
      <c r="AX146" s="12" t="s">
        <v>22</v>
      </c>
      <c r="AY146" s="152" t="s">
        <v>167</v>
      </c>
    </row>
    <row r="147" spans="2:65" s="1" customFormat="1" ht="33" customHeight="1">
      <c r="B147" s="136"/>
      <c r="C147" s="137" t="s">
        <v>320</v>
      </c>
      <c r="D147" s="137" t="s">
        <v>169</v>
      </c>
      <c r="E147" s="138" t="s">
        <v>539</v>
      </c>
      <c r="F147" s="139" t="s">
        <v>540</v>
      </c>
      <c r="G147" s="140" t="s">
        <v>228</v>
      </c>
      <c r="H147" s="141">
        <v>24.76</v>
      </c>
      <c r="I147" s="142"/>
      <c r="J147" s="143">
        <f>ROUND(I147*H147,1)</f>
        <v>0</v>
      </c>
      <c r="K147" s="139" t="s">
        <v>173</v>
      </c>
      <c r="L147" s="32"/>
      <c r="M147" s="144" t="s">
        <v>1</v>
      </c>
      <c r="N147" s="145" t="s">
        <v>44</v>
      </c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AR147" s="148" t="s">
        <v>174</v>
      </c>
      <c r="AT147" s="148" t="s">
        <v>169</v>
      </c>
      <c r="AU147" s="148" t="s">
        <v>87</v>
      </c>
      <c r="AY147" s="17" t="s">
        <v>167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7" t="s">
        <v>22</v>
      </c>
      <c r="BK147" s="149">
        <f>ROUND(I147*H147,1)</f>
        <v>0</v>
      </c>
      <c r="BL147" s="17" t="s">
        <v>174</v>
      </c>
      <c r="BM147" s="148" t="s">
        <v>1253</v>
      </c>
    </row>
    <row r="148" spans="2:65" s="1" customFormat="1" ht="33" customHeight="1">
      <c r="B148" s="136"/>
      <c r="C148" s="137" t="s">
        <v>331</v>
      </c>
      <c r="D148" s="137" t="s">
        <v>169</v>
      </c>
      <c r="E148" s="138" t="s">
        <v>1254</v>
      </c>
      <c r="F148" s="139" t="s">
        <v>1255</v>
      </c>
      <c r="G148" s="140" t="s">
        <v>228</v>
      </c>
      <c r="H148" s="141">
        <v>39.404</v>
      </c>
      <c r="I148" s="142"/>
      <c r="J148" s="143">
        <f>ROUND(I148*H148,1)</f>
        <v>0</v>
      </c>
      <c r="K148" s="139" t="s">
        <v>173</v>
      </c>
      <c r="L148" s="32"/>
      <c r="M148" s="144" t="s">
        <v>1</v>
      </c>
      <c r="N148" s="145" t="s">
        <v>44</v>
      </c>
      <c r="P148" s="146">
        <f>O148*H148</f>
        <v>0</v>
      </c>
      <c r="Q148" s="146">
        <v>0</v>
      </c>
      <c r="R148" s="146">
        <f>Q148*H148</f>
        <v>0</v>
      </c>
      <c r="S148" s="146">
        <v>0</v>
      </c>
      <c r="T148" s="147">
        <f>S148*H148</f>
        <v>0</v>
      </c>
      <c r="AR148" s="148" t="s">
        <v>174</v>
      </c>
      <c r="AT148" s="148" t="s">
        <v>169</v>
      </c>
      <c r="AU148" s="148" t="s">
        <v>87</v>
      </c>
      <c r="AY148" s="17" t="s">
        <v>167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17" t="s">
        <v>22</v>
      </c>
      <c r="BK148" s="149">
        <f>ROUND(I148*H148,1)</f>
        <v>0</v>
      </c>
      <c r="BL148" s="17" t="s">
        <v>174</v>
      </c>
      <c r="BM148" s="148" t="s">
        <v>1256</v>
      </c>
    </row>
    <row r="149" spans="2:63" s="11" customFormat="1" ht="25.9" customHeight="1">
      <c r="B149" s="124"/>
      <c r="D149" s="125" t="s">
        <v>78</v>
      </c>
      <c r="E149" s="126" t="s">
        <v>542</v>
      </c>
      <c r="F149" s="126" t="s">
        <v>543</v>
      </c>
      <c r="I149" s="127"/>
      <c r="J149" s="128">
        <f>BK149</f>
        <v>0</v>
      </c>
      <c r="L149" s="124"/>
      <c r="M149" s="129"/>
      <c r="P149" s="130">
        <f>P150+P157</f>
        <v>0</v>
      </c>
      <c r="R149" s="130">
        <f>R150+R157</f>
        <v>0</v>
      </c>
      <c r="T149" s="131">
        <f>T150+T157</f>
        <v>1.3827</v>
      </c>
      <c r="AR149" s="125" t="s">
        <v>87</v>
      </c>
      <c r="AT149" s="132" t="s">
        <v>78</v>
      </c>
      <c r="AU149" s="132" t="s">
        <v>79</v>
      </c>
      <c r="AY149" s="125" t="s">
        <v>167</v>
      </c>
      <c r="BK149" s="133">
        <f>BK150+BK157</f>
        <v>0</v>
      </c>
    </row>
    <row r="150" spans="2:63" s="11" customFormat="1" ht="22.9" customHeight="1">
      <c r="B150" s="124"/>
      <c r="D150" s="125" t="s">
        <v>78</v>
      </c>
      <c r="E150" s="134" t="s">
        <v>1257</v>
      </c>
      <c r="F150" s="134" t="s">
        <v>1258</v>
      </c>
      <c r="I150" s="127"/>
      <c r="J150" s="135">
        <f>BK150</f>
        <v>0</v>
      </c>
      <c r="L150" s="124"/>
      <c r="M150" s="129"/>
      <c r="P150" s="130">
        <f>SUM(P151:P156)</f>
        <v>0</v>
      </c>
      <c r="R150" s="130">
        <f>SUM(R151:R156)</f>
        <v>0</v>
      </c>
      <c r="T150" s="131">
        <f>SUM(T151:T156)</f>
        <v>0.7595000000000001</v>
      </c>
      <c r="AR150" s="125" t="s">
        <v>87</v>
      </c>
      <c r="AT150" s="132" t="s">
        <v>78</v>
      </c>
      <c r="AU150" s="132" t="s">
        <v>22</v>
      </c>
      <c r="AY150" s="125" t="s">
        <v>167</v>
      </c>
      <c r="BK150" s="133">
        <f>SUM(BK151:BK156)</f>
        <v>0</v>
      </c>
    </row>
    <row r="151" spans="2:65" s="1" customFormat="1" ht="21.75" customHeight="1">
      <c r="B151" s="136"/>
      <c r="C151" s="137" t="s">
        <v>258</v>
      </c>
      <c r="D151" s="137" t="s">
        <v>169</v>
      </c>
      <c r="E151" s="138" t="s">
        <v>1259</v>
      </c>
      <c r="F151" s="139" t="s">
        <v>1260</v>
      </c>
      <c r="G151" s="140" t="s">
        <v>185</v>
      </c>
      <c r="H151" s="141">
        <v>26.44</v>
      </c>
      <c r="I151" s="142"/>
      <c r="J151" s="143">
        <f>ROUND(I151*H151,1)</f>
        <v>0</v>
      </c>
      <c r="K151" s="139" t="s">
        <v>173</v>
      </c>
      <c r="L151" s="32"/>
      <c r="M151" s="144" t="s">
        <v>1</v>
      </c>
      <c r="N151" s="145" t="s">
        <v>44</v>
      </c>
      <c r="P151" s="146">
        <f>O151*H151</f>
        <v>0</v>
      </c>
      <c r="Q151" s="146">
        <v>0</v>
      </c>
      <c r="R151" s="146">
        <f>Q151*H151</f>
        <v>0</v>
      </c>
      <c r="S151" s="146">
        <v>0.014</v>
      </c>
      <c r="T151" s="147">
        <f>S151*H151</f>
        <v>0.37016000000000004</v>
      </c>
      <c r="AR151" s="148" t="s">
        <v>302</v>
      </c>
      <c r="AT151" s="148" t="s">
        <v>169</v>
      </c>
      <c r="AU151" s="148" t="s">
        <v>87</v>
      </c>
      <c r="AY151" s="17" t="s">
        <v>167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22</v>
      </c>
      <c r="BK151" s="149">
        <f>ROUND(I151*H151,1)</f>
        <v>0</v>
      </c>
      <c r="BL151" s="17" t="s">
        <v>302</v>
      </c>
      <c r="BM151" s="148" t="s">
        <v>1261</v>
      </c>
    </row>
    <row r="152" spans="2:51" s="12" customFormat="1" ht="12">
      <c r="B152" s="150"/>
      <c r="D152" s="151" t="s">
        <v>176</v>
      </c>
      <c r="E152" s="152" t="s">
        <v>1</v>
      </c>
      <c r="F152" s="153" t="s">
        <v>1262</v>
      </c>
      <c r="H152" s="154">
        <v>26.44</v>
      </c>
      <c r="I152" s="155"/>
      <c r="L152" s="150"/>
      <c r="M152" s="156"/>
      <c r="T152" s="157"/>
      <c r="AT152" s="152" t="s">
        <v>176</v>
      </c>
      <c r="AU152" s="152" t="s">
        <v>87</v>
      </c>
      <c r="AV152" s="12" t="s">
        <v>87</v>
      </c>
      <c r="AW152" s="12" t="s">
        <v>31</v>
      </c>
      <c r="AX152" s="12" t="s">
        <v>22</v>
      </c>
      <c r="AY152" s="152" t="s">
        <v>167</v>
      </c>
    </row>
    <row r="153" spans="2:65" s="1" customFormat="1" ht="24">
      <c r="B153" s="136"/>
      <c r="C153" s="137" t="s">
        <v>8</v>
      </c>
      <c r="D153" s="137" t="s">
        <v>169</v>
      </c>
      <c r="E153" s="138" t="s">
        <v>1263</v>
      </c>
      <c r="F153" s="139" t="s">
        <v>1264</v>
      </c>
      <c r="G153" s="140" t="s">
        <v>185</v>
      </c>
      <c r="H153" s="141">
        <v>26.44</v>
      </c>
      <c r="I153" s="142"/>
      <c r="J153" s="143">
        <f>ROUND(I153*H153,1)</f>
        <v>0</v>
      </c>
      <c r="K153" s="139" t="s">
        <v>173</v>
      </c>
      <c r="L153" s="32"/>
      <c r="M153" s="144" t="s">
        <v>1</v>
      </c>
      <c r="N153" s="145" t="s">
        <v>44</v>
      </c>
      <c r="P153" s="146">
        <f>O153*H153</f>
        <v>0</v>
      </c>
      <c r="Q153" s="146">
        <v>0</v>
      </c>
      <c r="R153" s="146">
        <f>Q153*H153</f>
        <v>0</v>
      </c>
      <c r="S153" s="146">
        <v>0.006</v>
      </c>
      <c r="T153" s="147">
        <f>S153*H153</f>
        <v>0.15864</v>
      </c>
      <c r="AR153" s="148" t="s">
        <v>302</v>
      </c>
      <c r="AT153" s="148" t="s">
        <v>169</v>
      </c>
      <c r="AU153" s="148" t="s">
        <v>87</v>
      </c>
      <c r="AY153" s="17" t="s">
        <v>167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17" t="s">
        <v>22</v>
      </c>
      <c r="BK153" s="149">
        <f>ROUND(I153*H153,1)</f>
        <v>0</v>
      </c>
      <c r="BL153" s="17" t="s">
        <v>302</v>
      </c>
      <c r="BM153" s="148" t="s">
        <v>1265</v>
      </c>
    </row>
    <row r="154" spans="2:65" s="1" customFormat="1" ht="24">
      <c r="B154" s="136"/>
      <c r="C154" s="137" t="s">
        <v>302</v>
      </c>
      <c r="D154" s="137" t="s">
        <v>169</v>
      </c>
      <c r="E154" s="138" t="s">
        <v>1266</v>
      </c>
      <c r="F154" s="139" t="s">
        <v>1267</v>
      </c>
      <c r="G154" s="140" t="s">
        <v>201</v>
      </c>
      <c r="H154" s="141">
        <v>4</v>
      </c>
      <c r="I154" s="142"/>
      <c r="J154" s="143">
        <f>ROUND(I154*H154,1)</f>
        <v>0</v>
      </c>
      <c r="K154" s="139" t="s">
        <v>173</v>
      </c>
      <c r="L154" s="32"/>
      <c r="M154" s="144" t="s">
        <v>1</v>
      </c>
      <c r="N154" s="145" t="s">
        <v>44</v>
      </c>
      <c r="P154" s="146">
        <f>O154*H154</f>
        <v>0</v>
      </c>
      <c r="Q154" s="146">
        <v>0</v>
      </c>
      <c r="R154" s="146">
        <f>Q154*H154</f>
        <v>0</v>
      </c>
      <c r="S154" s="146">
        <v>0.0003</v>
      </c>
      <c r="T154" s="147">
        <f>S154*H154</f>
        <v>0.0012</v>
      </c>
      <c r="AR154" s="148" t="s">
        <v>302</v>
      </c>
      <c r="AT154" s="148" t="s">
        <v>169</v>
      </c>
      <c r="AU154" s="148" t="s">
        <v>87</v>
      </c>
      <c r="AY154" s="17" t="s">
        <v>167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22</v>
      </c>
      <c r="BK154" s="149">
        <f>ROUND(I154*H154,1)</f>
        <v>0</v>
      </c>
      <c r="BL154" s="17" t="s">
        <v>302</v>
      </c>
      <c r="BM154" s="148" t="s">
        <v>1268</v>
      </c>
    </row>
    <row r="155" spans="2:65" s="1" customFormat="1" ht="16.5" customHeight="1">
      <c r="B155" s="136"/>
      <c r="C155" s="137" t="s">
        <v>306</v>
      </c>
      <c r="D155" s="137" t="s">
        <v>169</v>
      </c>
      <c r="E155" s="138" t="s">
        <v>1269</v>
      </c>
      <c r="F155" s="139" t="s">
        <v>1270</v>
      </c>
      <c r="G155" s="140" t="s">
        <v>220</v>
      </c>
      <c r="H155" s="141">
        <v>135</v>
      </c>
      <c r="I155" s="142"/>
      <c r="J155" s="143">
        <f>ROUND(I155*H155,1)</f>
        <v>0</v>
      </c>
      <c r="K155" s="139" t="s">
        <v>173</v>
      </c>
      <c r="L155" s="32"/>
      <c r="M155" s="144" t="s">
        <v>1</v>
      </c>
      <c r="N155" s="145" t="s">
        <v>44</v>
      </c>
      <c r="P155" s="146">
        <f>O155*H155</f>
        <v>0</v>
      </c>
      <c r="Q155" s="146">
        <v>0</v>
      </c>
      <c r="R155" s="146">
        <f>Q155*H155</f>
        <v>0</v>
      </c>
      <c r="S155" s="146">
        <v>0.0017</v>
      </c>
      <c r="T155" s="147">
        <f>S155*H155</f>
        <v>0.22949999999999998</v>
      </c>
      <c r="AR155" s="148" t="s">
        <v>302</v>
      </c>
      <c r="AT155" s="148" t="s">
        <v>169</v>
      </c>
      <c r="AU155" s="148" t="s">
        <v>87</v>
      </c>
      <c r="AY155" s="17" t="s">
        <v>167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22</v>
      </c>
      <c r="BK155" s="149">
        <f>ROUND(I155*H155,1)</f>
        <v>0</v>
      </c>
      <c r="BL155" s="17" t="s">
        <v>302</v>
      </c>
      <c r="BM155" s="148" t="s">
        <v>1271</v>
      </c>
    </row>
    <row r="156" spans="2:51" s="12" customFormat="1" ht="12">
      <c r="B156" s="150"/>
      <c r="D156" s="151" t="s">
        <v>176</v>
      </c>
      <c r="E156" s="152" t="s">
        <v>1</v>
      </c>
      <c r="F156" s="153" t="s">
        <v>1272</v>
      </c>
      <c r="H156" s="154">
        <v>135</v>
      </c>
      <c r="I156" s="155"/>
      <c r="L156" s="150"/>
      <c r="M156" s="156"/>
      <c r="T156" s="157"/>
      <c r="AT156" s="152" t="s">
        <v>176</v>
      </c>
      <c r="AU156" s="152" t="s">
        <v>87</v>
      </c>
      <c r="AV156" s="12" t="s">
        <v>87</v>
      </c>
      <c r="AW156" s="12" t="s">
        <v>31</v>
      </c>
      <c r="AX156" s="12" t="s">
        <v>22</v>
      </c>
      <c r="AY156" s="152" t="s">
        <v>167</v>
      </c>
    </row>
    <row r="157" spans="2:63" s="11" customFormat="1" ht="22.9" customHeight="1">
      <c r="B157" s="124"/>
      <c r="D157" s="125" t="s">
        <v>78</v>
      </c>
      <c r="E157" s="134" t="s">
        <v>1037</v>
      </c>
      <c r="F157" s="134" t="s">
        <v>1038</v>
      </c>
      <c r="I157" s="127"/>
      <c r="J157" s="135">
        <f>BK157</f>
        <v>0</v>
      </c>
      <c r="L157" s="124"/>
      <c r="M157" s="129"/>
      <c r="P157" s="130">
        <f>SUM(P158:P161)</f>
        <v>0</v>
      </c>
      <c r="R157" s="130">
        <f>SUM(R158:R161)</f>
        <v>0</v>
      </c>
      <c r="T157" s="131">
        <f>SUM(T158:T161)</f>
        <v>0.6232</v>
      </c>
      <c r="AR157" s="125" t="s">
        <v>87</v>
      </c>
      <c r="AT157" s="132" t="s">
        <v>78</v>
      </c>
      <c r="AU157" s="132" t="s">
        <v>22</v>
      </c>
      <c r="AY157" s="125" t="s">
        <v>167</v>
      </c>
      <c r="BK157" s="133">
        <f>SUM(BK158:BK161)</f>
        <v>0</v>
      </c>
    </row>
    <row r="158" spans="2:65" s="1" customFormat="1" ht="33" customHeight="1">
      <c r="B158" s="136"/>
      <c r="C158" s="137" t="s">
        <v>311</v>
      </c>
      <c r="D158" s="137" t="s">
        <v>169</v>
      </c>
      <c r="E158" s="138" t="s">
        <v>1273</v>
      </c>
      <c r="F158" s="139" t="s">
        <v>1274</v>
      </c>
      <c r="G158" s="140" t="s">
        <v>220</v>
      </c>
      <c r="H158" s="141">
        <v>7.7</v>
      </c>
      <c r="I158" s="142"/>
      <c r="J158" s="143">
        <f>ROUND(I158*H158,1)</f>
        <v>0</v>
      </c>
      <c r="K158" s="139" t="s">
        <v>173</v>
      </c>
      <c r="L158" s="32"/>
      <c r="M158" s="144" t="s">
        <v>1</v>
      </c>
      <c r="N158" s="145" t="s">
        <v>44</v>
      </c>
      <c r="P158" s="146">
        <f>O158*H158</f>
        <v>0</v>
      </c>
      <c r="Q158" s="146">
        <v>0</v>
      </c>
      <c r="R158" s="146">
        <f>Q158*H158</f>
        <v>0</v>
      </c>
      <c r="S158" s="146">
        <v>0.016</v>
      </c>
      <c r="T158" s="147">
        <f>S158*H158</f>
        <v>0.1232</v>
      </c>
      <c r="AR158" s="148" t="s">
        <v>302</v>
      </c>
      <c r="AT158" s="148" t="s">
        <v>169</v>
      </c>
      <c r="AU158" s="148" t="s">
        <v>87</v>
      </c>
      <c r="AY158" s="17" t="s">
        <v>167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22</v>
      </c>
      <c r="BK158" s="149">
        <f>ROUND(I158*H158,1)</f>
        <v>0</v>
      </c>
      <c r="BL158" s="17" t="s">
        <v>302</v>
      </c>
      <c r="BM158" s="148" t="s">
        <v>1275</v>
      </c>
    </row>
    <row r="159" spans="2:51" s="12" customFormat="1" ht="12">
      <c r="B159" s="150"/>
      <c r="D159" s="151" t="s">
        <v>176</v>
      </c>
      <c r="E159" s="152" t="s">
        <v>1</v>
      </c>
      <c r="F159" s="153" t="s">
        <v>1276</v>
      </c>
      <c r="H159" s="154">
        <v>7.7</v>
      </c>
      <c r="I159" s="155"/>
      <c r="L159" s="150"/>
      <c r="M159" s="156"/>
      <c r="T159" s="157"/>
      <c r="AT159" s="152" t="s">
        <v>176</v>
      </c>
      <c r="AU159" s="152" t="s">
        <v>87</v>
      </c>
      <c r="AV159" s="12" t="s">
        <v>87</v>
      </c>
      <c r="AW159" s="12" t="s">
        <v>31</v>
      </c>
      <c r="AX159" s="12" t="s">
        <v>22</v>
      </c>
      <c r="AY159" s="152" t="s">
        <v>167</v>
      </c>
    </row>
    <row r="160" spans="2:65" s="1" customFormat="1" ht="24">
      <c r="B160" s="136"/>
      <c r="C160" s="137" t="s">
        <v>315</v>
      </c>
      <c r="D160" s="137" t="s">
        <v>169</v>
      </c>
      <c r="E160" s="138" t="s">
        <v>1277</v>
      </c>
      <c r="F160" s="139" t="s">
        <v>1278</v>
      </c>
      <c r="G160" s="140" t="s">
        <v>1279</v>
      </c>
      <c r="H160" s="141">
        <v>500</v>
      </c>
      <c r="I160" s="142"/>
      <c r="J160" s="143">
        <f>ROUND(I160*H160,1)</f>
        <v>0</v>
      </c>
      <c r="K160" s="139" t="s">
        <v>173</v>
      </c>
      <c r="L160" s="32"/>
      <c r="M160" s="144" t="s">
        <v>1</v>
      </c>
      <c r="N160" s="145" t="s">
        <v>44</v>
      </c>
      <c r="P160" s="146">
        <f>O160*H160</f>
        <v>0</v>
      </c>
      <c r="Q160" s="146">
        <v>0</v>
      </c>
      <c r="R160" s="146">
        <f>Q160*H160</f>
        <v>0</v>
      </c>
      <c r="S160" s="146">
        <v>0.001</v>
      </c>
      <c r="T160" s="147">
        <f>S160*H160</f>
        <v>0.5</v>
      </c>
      <c r="AR160" s="148" t="s">
        <v>302</v>
      </c>
      <c r="AT160" s="148" t="s">
        <v>169</v>
      </c>
      <c r="AU160" s="148" t="s">
        <v>87</v>
      </c>
      <c r="AY160" s="17" t="s">
        <v>167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22</v>
      </c>
      <c r="BK160" s="149">
        <f>ROUND(I160*H160,1)</f>
        <v>0</v>
      </c>
      <c r="BL160" s="17" t="s">
        <v>302</v>
      </c>
      <c r="BM160" s="148" t="s">
        <v>1280</v>
      </c>
    </row>
    <row r="161" spans="2:51" s="12" customFormat="1" ht="12">
      <c r="B161" s="150"/>
      <c r="D161" s="151" t="s">
        <v>176</v>
      </c>
      <c r="E161" s="152" t="s">
        <v>1</v>
      </c>
      <c r="F161" s="153" t="s">
        <v>1281</v>
      </c>
      <c r="H161" s="154">
        <v>500</v>
      </c>
      <c r="I161" s="155"/>
      <c r="L161" s="150"/>
      <c r="M161" s="197"/>
      <c r="N161" s="198"/>
      <c r="O161" s="198"/>
      <c r="P161" s="198"/>
      <c r="Q161" s="198"/>
      <c r="R161" s="198"/>
      <c r="S161" s="198"/>
      <c r="T161" s="199"/>
      <c r="AT161" s="152" t="s">
        <v>176</v>
      </c>
      <c r="AU161" s="152" t="s">
        <v>87</v>
      </c>
      <c r="AV161" s="12" t="s">
        <v>87</v>
      </c>
      <c r="AW161" s="12" t="s">
        <v>31</v>
      </c>
      <c r="AX161" s="12" t="s">
        <v>22</v>
      </c>
      <c r="AY161" s="152" t="s">
        <v>167</v>
      </c>
    </row>
    <row r="162" spans="2:12" s="1" customFormat="1" ht="6.95" customHeight="1">
      <c r="B162" s="44"/>
      <c r="C162" s="45"/>
      <c r="D162" s="45"/>
      <c r="E162" s="45"/>
      <c r="F162" s="45"/>
      <c r="G162" s="45"/>
      <c r="H162" s="45"/>
      <c r="I162" s="45"/>
      <c r="J162" s="45"/>
      <c r="K162" s="45"/>
      <c r="L162" s="32"/>
    </row>
  </sheetData>
  <autoFilter ref="C125:K161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248"/>
  <sheetViews>
    <sheetView showGridLines="0" workbookViewId="0" topLeftCell="A114">
      <selection activeCell="K252" sqref="K25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9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7" t="s">
        <v>119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129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261" t="str">
        <f>'Rekapitulace stavby'!K6</f>
        <v>Revitalizace objektu a úprava dvora Bezručovo náměstí 13, Opava</v>
      </c>
      <c r="F7" s="262"/>
      <c r="G7" s="262"/>
      <c r="H7" s="262"/>
      <c r="L7" s="20"/>
    </row>
    <row r="8" spans="2:12" ht="12" customHeight="1">
      <c r="B8" s="20"/>
      <c r="D8" s="27" t="s">
        <v>130</v>
      </c>
      <c r="L8" s="20"/>
    </row>
    <row r="9" spans="2:12" s="1" customFormat="1" ht="16.5" customHeight="1">
      <c r="B9" s="32"/>
      <c r="E9" s="261" t="s">
        <v>1210</v>
      </c>
      <c r="F9" s="260"/>
      <c r="G9" s="260"/>
      <c r="H9" s="260"/>
      <c r="L9" s="32"/>
    </row>
    <row r="10" spans="2:12" s="1" customFormat="1" ht="12" customHeight="1">
      <c r="B10" s="32"/>
      <c r="D10" s="27" t="s">
        <v>132</v>
      </c>
      <c r="L10" s="32"/>
    </row>
    <row r="11" spans="2:12" s="1" customFormat="1" ht="16.5" customHeight="1">
      <c r="B11" s="32"/>
      <c r="E11" s="222" t="s">
        <v>1282</v>
      </c>
      <c r="F11" s="260"/>
      <c r="G11" s="260"/>
      <c r="H11" s="26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12" s="1" customFormat="1" ht="12" customHeight="1">
      <c r="B14" s="32"/>
      <c r="D14" s="27" t="s">
        <v>19</v>
      </c>
      <c r="F14" s="25" t="s">
        <v>20</v>
      </c>
      <c r="I14" s="27" t="s">
        <v>21</v>
      </c>
      <c r="J14" s="52" t="str">
        <f>'Rekapitulace stavby'!AN8</f>
        <v>Vyplň údaj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28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3" t="str">
        <f>'Rekapitulace stavby'!E14</f>
        <v>Vyplň údaj</v>
      </c>
      <c r="F20" s="233"/>
      <c r="G20" s="233"/>
      <c r="H20" s="233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32</v>
      </c>
      <c r="I22" s="27" t="s">
        <v>24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16.5" customHeight="1">
      <c r="B29" s="93"/>
      <c r="E29" s="238" t="s">
        <v>1</v>
      </c>
      <c r="F29" s="238"/>
      <c r="G29" s="238"/>
      <c r="H29" s="238"/>
      <c r="L29" s="93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39</v>
      </c>
      <c r="J32" s="65">
        <f>ROUND(J131,0)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95" t="s">
        <v>43</v>
      </c>
      <c r="E35" s="27" t="s">
        <v>44</v>
      </c>
      <c r="F35" s="85">
        <f>ROUND((SUM(BE131:BE247)),0)</f>
        <v>0</v>
      </c>
      <c r="I35" s="96">
        <v>0.21</v>
      </c>
      <c r="J35" s="85">
        <f>ROUND(((SUM(BE131:BE247))*I35),0)</f>
        <v>0</v>
      </c>
      <c r="L35" s="32"/>
    </row>
    <row r="36" spans="2:12" s="1" customFormat="1" ht="14.45" customHeight="1">
      <c r="B36" s="32"/>
      <c r="E36" s="27" t="s">
        <v>45</v>
      </c>
      <c r="F36" s="85">
        <f>ROUND((SUM(BF131:BF247)),0)</f>
        <v>0</v>
      </c>
      <c r="I36" s="96">
        <v>0.15</v>
      </c>
      <c r="J36" s="85">
        <f>ROUND(((SUM(BF131:BF247))*I36),0)</f>
        <v>0</v>
      </c>
      <c r="L36" s="32"/>
    </row>
    <row r="37" spans="2:12" s="1" customFormat="1" ht="14.45" customHeight="1" hidden="1">
      <c r="B37" s="32"/>
      <c r="E37" s="27" t="s">
        <v>46</v>
      </c>
      <c r="F37" s="85">
        <f>ROUND((SUM(BG131:BG247)),0)</f>
        <v>0</v>
      </c>
      <c r="I37" s="96">
        <v>0.21</v>
      </c>
      <c r="J37" s="85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5">
        <f>ROUND((SUM(BH131:BH247)),0)</f>
        <v>0</v>
      </c>
      <c r="I38" s="96">
        <v>0.15</v>
      </c>
      <c r="J38" s="85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5">
        <f>ROUND((SUM(BI131:BI247)),0)</f>
        <v>0</v>
      </c>
      <c r="I39" s="96">
        <v>0</v>
      </c>
      <c r="J39" s="85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6"/>
      <c r="F41" s="56"/>
      <c r="G41" s="99" t="s">
        <v>50</v>
      </c>
      <c r="H41" s="100" t="s">
        <v>51</v>
      </c>
      <c r="I41" s="56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134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26.25" customHeight="1">
      <c r="B85" s="32"/>
      <c r="E85" s="261" t="str">
        <f>E7</f>
        <v>Revitalizace objektu a úprava dvora Bezručovo náměstí 13, Opava</v>
      </c>
      <c r="F85" s="262"/>
      <c r="G85" s="262"/>
      <c r="H85" s="262"/>
      <c r="L85" s="32"/>
    </row>
    <row r="86" spans="2:12" ht="12" customHeight="1">
      <c r="B86" s="20"/>
      <c r="C86" s="27" t="s">
        <v>130</v>
      </c>
      <c r="L86" s="20"/>
    </row>
    <row r="87" spans="2:12" s="1" customFormat="1" ht="16.5" customHeight="1">
      <c r="B87" s="32"/>
      <c r="E87" s="261" t="s">
        <v>1210</v>
      </c>
      <c r="F87" s="260"/>
      <c r="G87" s="260"/>
      <c r="H87" s="260"/>
      <c r="L87" s="32"/>
    </row>
    <row r="88" spans="2:12" s="1" customFormat="1" ht="12" customHeight="1">
      <c r="B88" s="32"/>
      <c r="C88" s="27" t="s">
        <v>132</v>
      </c>
      <c r="L88" s="32"/>
    </row>
    <row r="89" spans="2:12" s="1" customFormat="1" ht="16.5" customHeight="1">
      <c r="B89" s="32"/>
      <c r="E89" s="222" t="str">
        <f>E11</f>
        <v>03-2 - Zpevněné plochy a sadové úpravy</v>
      </c>
      <c r="F89" s="260"/>
      <c r="G89" s="260"/>
      <c r="H89" s="26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Opava</v>
      </c>
      <c r="I91" s="27" t="s">
        <v>21</v>
      </c>
      <c r="J91" s="52" t="str">
        <f>IF(J14="","",J14)</f>
        <v>Vyplň údaj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Slezská univerzita v Opavě</v>
      </c>
      <c r="I93" s="27" t="s">
        <v>32</v>
      </c>
      <c r="J93" s="30" t="str">
        <f>E23</f>
        <v xml:space="preserve">ing. Václav Č e c h 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Sandtner Vladimír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135</v>
      </c>
      <c r="D96" s="97"/>
      <c r="E96" s="97"/>
      <c r="F96" s="97"/>
      <c r="G96" s="97"/>
      <c r="H96" s="97"/>
      <c r="I96" s="97"/>
      <c r="J96" s="106" t="s">
        <v>136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137</v>
      </c>
      <c r="J98" s="65">
        <f>J131</f>
        <v>0</v>
      </c>
      <c r="L98" s="32"/>
      <c r="AU98" s="17" t="s">
        <v>138</v>
      </c>
    </row>
    <row r="99" spans="2:12" s="8" customFormat="1" ht="24.95" customHeight="1">
      <c r="B99" s="108"/>
      <c r="D99" s="109" t="s">
        <v>139</v>
      </c>
      <c r="E99" s="110"/>
      <c r="F99" s="110"/>
      <c r="G99" s="110"/>
      <c r="H99" s="110"/>
      <c r="I99" s="110"/>
      <c r="J99" s="111">
        <f>J132</f>
        <v>0</v>
      </c>
      <c r="L99" s="108"/>
    </row>
    <row r="100" spans="2:12" s="9" customFormat="1" ht="19.9" customHeight="1">
      <c r="B100" s="112"/>
      <c r="D100" s="113" t="s">
        <v>140</v>
      </c>
      <c r="E100" s="114"/>
      <c r="F100" s="114"/>
      <c r="G100" s="114"/>
      <c r="H100" s="114"/>
      <c r="I100" s="114"/>
      <c r="J100" s="115">
        <f>J133</f>
        <v>0</v>
      </c>
      <c r="L100" s="112"/>
    </row>
    <row r="101" spans="2:12" s="9" customFormat="1" ht="19.9" customHeight="1">
      <c r="B101" s="112"/>
      <c r="D101" s="113" t="s">
        <v>1283</v>
      </c>
      <c r="E101" s="114"/>
      <c r="F101" s="114"/>
      <c r="G101" s="114"/>
      <c r="H101" s="114"/>
      <c r="I101" s="114"/>
      <c r="J101" s="115">
        <f>J177</f>
        <v>0</v>
      </c>
      <c r="L101" s="112"/>
    </row>
    <row r="102" spans="2:12" s="9" customFormat="1" ht="19.9" customHeight="1">
      <c r="B102" s="112"/>
      <c r="D102" s="113" t="s">
        <v>1284</v>
      </c>
      <c r="E102" s="114"/>
      <c r="F102" s="114"/>
      <c r="G102" s="114"/>
      <c r="H102" s="114"/>
      <c r="I102" s="114"/>
      <c r="J102" s="115">
        <f>J190</f>
        <v>0</v>
      </c>
      <c r="L102" s="112"/>
    </row>
    <row r="103" spans="2:12" s="9" customFormat="1" ht="19.9" customHeight="1">
      <c r="B103" s="112"/>
      <c r="D103" s="113" t="s">
        <v>1285</v>
      </c>
      <c r="E103" s="114"/>
      <c r="F103" s="114"/>
      <c r="G103" s="114"/>
      <c r="H103" s="114"/>
      <c r="I103" s="114"/>
      <c r="J103" s="115">
        <f>J202</f>
        <v>0</v>
      </c>
      <c r="L103" s="112"/>
    </row>
    <row r="104" spans="2:12" s="9" customFormat="1" ht="19.9" customHeight="1">
      <c r="B104" s="112"/>
      <c r="D104" s="113" t="s">
        <v>1212</v>
      </c>
      <c r="E104" s="114"/>
      <c r="F104" s="114"/>
      <c r="G104" s="114"/>
      <c r="H104" s="114"/>
      <c r="I104" s="114"/>
      <c r="J104" s="115">
        <f>J213</f>
        <v>0</v>
      </c>
      <c r="L104" s="112"/>
    </row>
    <row r="105" spans="2:12" s="9" customFormat="1" ht="19.9" customHeight="1">
      <c r="B105" s="112"/>
      <c r="D105" s="113" t="s">
        <v>1213</v>
      </c>
      <c r="E105" s="114"/>
      <c r="F105" s="114"/>
      <c r="G105" s="114"/>
      <c r="H105" s="114"/>
      <c r="I105" s="114"/>
      <c r="J105" s="115">
        <f>J227</f>
        <v>0</v>
      </c>
      <c r="L105" s="112"/>
    </row>
    <row r="106" spans="2:12" s="9" customFormat="1" ht="19.9" customHeight="1">
      <c r="B106" s="112"/>
      <c r="D106" s="113" t="s">
        <v>1286</v>
      </c>
      <c r="E106" s="114"/>
      <c r="F106" s="114"/>
      <c r="G106" s="114"/>
      <c r="H106" s="114"/>
      <c r="I106" s="114"/>
      <c r="J106" s="115">
        <f>J233</f>
        <v>0</v>
      </c>
      <c r="L106" s="112"/>
    </row>
    <row r="107" spans="2:12" s="8" customFormat="1" ht="24.95" customHeight="1">
      <c r="B107" s="108"/>
      <c r="D107" s="109" t="s">
        <v>145</v>
      </c>
      <c r="E107" s="110"/>
      <c r="F107" s="110"/>
      <c r="G107" s="110"/>
      <c r="H107" s="110"/>
      <c r="I107" s="110"/>
      <c r="J107" s="111">
        <f>J235</f>
        <v>0</v>
      </c>
      <c r="L107" s="108"/>
    </row>
    <row r="108" spans="2:12" s="9" customFormat="1" ht="19.9" customHeight="1">
      <c r="B108" s="112"/>
      <c r="D108" s="113" t="s">
        <v>146</v>
      </c>
      <c r="E108" s="114"/>
      <c r="F108" s="114"/>
      <c r="G108" s="114"/>
      <c r="H108" s="114"/>
      <c r="I108" s="114"/>
      <c r="J108" s="115">
        <f>J236</f>
        <v>0</v>
      </c>
      <c r="L108" s="112"/>
    </row>
    <row r="109" spans="2:12" s="9" customFormat="1" ht="19.9" customHeight="1">
      <c r="B109" s="112"/>
      <c r="D109" s="113" t="s">
        <v>1287</v>
      </c>
      <c r="E109" s="114"/>
      <c r="F109" s="114"/>
      <c r="G109" s="114"/>
      <c r="H109" s="114"/>
      <c r="I109" s="114"/>
      <c r="J109" s="115">
        <f>J243</f>
        <v>0</v>
      </c>
      <c r="L109" s="112"/>
    </row>
    <row r="110" spans="2:12" s="1" customFormat="1" ht="21.75" customHeight="1">
      <c r="B110" s="32"/>
      <c r="L110" s="32"/>
    </row>
    <row r="111" spans="2:12" s="1" customFormat="1" ht="6.9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2"/>
    </row>
    <row r="115" spans="2:12" s="1" customFormat="1" ht="6.95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32"/>
    </row>
    <row r="116" spans="2:12" s="1" customFormat="1" ht="24.95" customHeight="1">
      <c r="B116" s="32"/>
      <c r="C116" s="21" t="s">
        <v>152</v>
      </c>
      <c r="L116" s="32"/>
    </row>
    <row r="117" spans="2:12" s="1" customFormat="1" ht="6.95" customHeight="1">
      <c r="B117" s="32"/>
      <c r="L117" s="32"/>
    </row>
    <row r="118" spans="2:12" s="1" customFormat="1" ht="12" customHeight="1">
      <c r="B118" s="32"/>
      <c r="C118" s="27" t="s">
        <v>16</v>
      </c>
      <c r="L118" s="32"/>
    </row>
    <row r="119" spans="2:12" s="1" customFormat="1" ht="26.25" customHeight="1">
      <c r="B119" s="32"/>
      <c r="E119" s="261" t="str">
        <f>E7</f>
        <v>Revitalizace objektu a úprava dvora Bezručovo náměstí 13, Opava</v>
      </c>
      <c r="F119" s="262"/>
      <c r="G119" s="262"/>
      <c r="H119" s="262"/>
      <c r="L119" s="32"/>
    </row>
    <row r="120" spans="2:12" ht="12" customHeight="1">
      <c r="B120" s="20"/>
      <c r="C120" s="27" t="s">
        <v>130</v>
      </c>
      <c r="L120" s="20"/>
    </row>
    <row r="121" spans="2:12" s="1" customFormat="1" ht="16.5" customHeight="1">
      <c r="B121" s="32"/>
      <c r="E121" s="261" t="s">
        <v>1210</v>
      </c>
      <c r="F121" s="260"/>
      <c r="G121" s="260"/>
      <c r="H121" s="260"/>
      <c r="L121" s="32"/>
    </row>
    <row r="122" spans="2:12" s="1" customFormat="1" ht="12" customHeight="1">
      <c r="B122" s="32"/>
      <c r="C122" s="27" t="s">
        <v>132</v>
      </c>
      <c r="L122" s="32"/>
    </row>
    <row r="123" spans="2:12" s="1" customFormat="1" ht="16.5" customHeight="1">
      <c r="B123" s="32"/>
      <c r="E123" s="222" t="str">
        <f>E11</f>
        <v>03-2 - Zpevněné plochy a sadové úpravy</v>
      </c>
      <c r="F123" s="260"/>
      <c r="G123" s="260"/>
      <c r="H123" s="260"/>
      <c r="L123" s="32"/>
    </row>
    <row r="124" spans="2:12" s="1" customFormat="1" ht="6.95" customHeight="1">
      <c r="B124" s="32"/>
      <c r="L124" s="32"/>
    </row>
    <row r="125" spans="2:12" s="1" customFormat="1" ht="12" customHeight="1">
      <c r="B125" s="32"/>
      <c r="C125" s="27" t="s">
        <v>19</v>
      </c>
      <c r="F125" s="25" t="str">
        <f>F14</f>
        <v>Opava</v>
      </c>
      <c r="I125" s="27" t="s">
        <v>21</v>
      </c>
      <c r="J125" s="52" t="str">
        <f>IF(J14="","",J14)</f>
        <v>Vyplň údaj</v>
      </c>
      <c r="L125" s="32"/>
    </row>
    <row r="126" spans="2:12" s="1" customFormat="1" ht="6.95" customHeight="1">
      <c r="B126" s="32"/>
      <c r="L126" s="32"/>
    </row>
    <row r="127" spans="2:12" s="1" customFormat="1" ht="15.2" customHeight="1">
      <c r="B127" s="32"/>
      <c r="C127" s="27" t="s">
        <v>23</v>
      </c>
      <c r="F127" s="25" t="str">
        <f>E17</f>
        <v>Slezská univerzita v Opavě</v>
      </c>
      <c r="I127" s="27" t="s">
        <v>32</v>
      </c>
      <c r="J127" s="30" t="str">
        <f>E23</f>
        <v xml:space="preserve">ing. Václav Č e c h </v>
      </c>
      <c r="L127" s="32"/>
    </row>
    <row r="128" spans="2:12" s="1" customFormat="1" ht="15.2" customHeight="1">
      <c r="B128" s="32"/>
      <c r="C128" s="27" t="s">
        <v>29</v>
      </c>
      <c r="F128" s="25" t="str">
        <f>IF(E20="","",E20)</f>
        <v>Vyplň údaj</v>
      </c>
      <c r="I128" s="27" t="s">
        <v>35</v>
      </c>
      <c r="J128" s="30" t="str">
        <f>E26</f>
        <v>Sandtner Vladimír</v>
      </c>
      <c r="L128" s="32"/>
    </row>
    <row r="129" spans="2:12" s="1" customFormat="1" ht="10.35" customHeight="1">
      <c r="B129" s="32"/>
      <c r="L129" s="32"/>
    </row>
    <row r="130" spans="2:20" s="10" customFormat="1" ht="29.25" customHeight="1">
      <c r="B130" s="116"/>
      <c r="C130" s="117" t="s">
        <v>153</v>
      </c>
      <c r="D130" s="118" t="s">
        <v>64</v>
      </c>
      <c r="E130" s="118" t="s">
        <v>60</v>
      </c>
      <c r="F130" s="118" t="s">
        <v>61</v>
      </c>
      <c r="G130" s="118" t="s">
        <v>154</v>
      </c>
      <c r="H130" s="118" t="s">
        <v>155</v>
      </c>
      <c r="I130" s="118" t="s">
        <v>156</v>
      </c>
      <c r="J130" s="118" t="s">
        <v>136</v>
      </c>
      <c r="K130" s="119" t="s">
        <v>157</v>
      </c>
      <c r="L130" s="116"/>
      <c r="M130" s="58" t="s">
        <v>1</v>
      </c>
      <c r="N130" s="59" t="s">
        <v>43</v>
      </c>
      <c r="O130" s="59" t="s">
        <v>158</v>
      </c>
      <c r="P130" s="59" t="s">
        <v>159</v>
      </c>
      <c r="Q130" s="59" t="s">
        <v>160</v>
      </c>
      <c r="R130" s="59" t="s">
        <v>161</v>
      </c>
      <c r="S130" s="59" t="s">
        <v>162</v>
      </c>
      <c r="T130" s="60" t="s">
        <v>163</v>
      </c>
    </row>
    <row r="131" spans="2:63" s="1" customFormat="1" ht="22.9" customHeight="1">
      <c r="B131" s="32"/>
      <c r="C131" s="63" t="s">
        <v>164</v>
      </c>
      <c r="J131" s="120">
        <f>BK131</f>
        <v>0</v>
      </c>
      <c r="L131" s="32"/>
      <c r="M131" s="61"/>
      <c r="N131" s="53"/>
      <c r="O131" s="53"/>
      <c r="P131" s="121">
        <f>P132+P235</f>
        <v>0</v>
      </c>
      <c r="Q131" s="53"/>
      <c r="R131" s="121">
        <f>R132+R235</f>
        <v>90.47086658000002</v>
      </c>
      <c r="S131" s="53"/>
      <c r="T131" s="122">
        <f>T132+T235</f>
        <v>0.8721099999999999</v>
      </c>
      <c r="AT131" s="17" t="s">
        <v>78</v>
      </c>
      <c r="AU131" s="17" t="s">
        <v>138</v>
      </c>
      <c r="BK131" s="123">
        <f>BK132+BK235</f>
        <v>0</v>
      </c>
    </row>
    <row r="132" spans="2:63" s="11" customFormat="1" ht="25.9" customHeight="1">
      <c r="B132" s="124"/>
      <c r="D132" s="125" t="s">
        <v>78</v>
      </c>
      <c r="E132" s="126" t="s">
        <v>165</v>
      </c>
      <c r="F132" s="126" t="s">
        <v>166</v>
      </c>
      <c r="I132" s="127"/>
      <c r="J132" s="128">
        <f>BK132</f>
        <v>0</v>
      </c>
      <c r="L132" s="124"/>
      <c r="M132" s="129"/>
      <c r="P132" s="130">
        <f>P133+P177+P190+P202+P213+P227+P233</f>
        <v>0</v>
      </c>
      <c r="R132" s="130">
        <f>R133+R177+R190+R202+R213+R227+R233</f>
        <v>90.36143658000002</v>
      </c>
      <c r="T132" s="131">
        <f>T133+T177+T190+T202+T213+T227+T233</f>
        <v>0.7966</v>
      </c>
      <c r="AR132" s="125" t="s">
        <v>22</v>
      </c>
      <c r="AT132" s="132" t="s">
        <v>78</v>
      </c>
      <c r="AU132" s="132" t="s">
        <v>79</v>
      </c>
      <c r="AY132" s="125" t="s">
        <v>167</v>
      </c>
      <c r="BK132" s="133">
        <f>BK133+BK177+BK190+BK202+BK213+BK227+BK233</f>
        <v>0</v>
      </c>
    </row>
    <row r="133" spans="2:63" s="11" customFormat="1" ht="22.9" customHeight="1">
      <c r="B133" s="124"/>
      <c r="D133" s="125" t="s">
        <v>78</v>
      </c>
      <c r="E133" s="134" t="s">
        <v>22</v>
      </c>
      <c r="F133" s="134" t="s">
        <v>168</v>
      </c>
      <c r="I133" s="127"/>
      <c r="J133" s="135">
        <f>BK133</f>
        <v>0</v>
      </c>
      <c r="L133" s="124"/>
      <c r="M133" s="129"/>
      <c r="P133" s="130">
        <f>SUM(P134:P176)</f>
        <v>0</v>
      </c>
      <c r="R133" s="130">
        <f>SUM(R134:R176)</f>
        <v>22.033750000000005</v>
      </c>
      <c r="T133" s="131">
        <f>SUM(T134:T176)</f>
        <v>0</v>
      </c>
      <c r="AR133" s="125" t="s">
        <v>22</v>
      </c>
      <c r="AT133" s="132" t="s">
        <v>78</v>
      </c>
      <c r="AU133" s="132" t="s">
        <v>22</v>
      </c>
      <c r="AY133" s="125" t="s">
        <v>167</v>
      </c>
      <c r="BK133" s="133">
        <f>SUM(BK134:BK176)</f>
        <v>0</v>
      </c>
    </row>
    <row r="134" spans="2:65" s="1" customFormat="1" ht="24">
      <c r="B134" s="136"/>
      <c r="C134" s="137" t="s">
        <v>22</v>
      </c>
      <c r="D134" s="137" t="s">
        <v>169</v>
      </c>
      <c r="E134" s="138" t="s">
        <v>1288</v>
      </c>
      <c r="F134" s="139" t="s">
        <v>1289</v>
      </c>
      <c r="G134" s="140" t="s">
        <v>201</v>
      </c>
      <c r="H134" s="141">
        <v>5</v>
      </c>
      <c r="I134" s="142"/>
      <c r="J134" s="143">
        <f>ROUND(I134*H134,1)</f>
        <v>0</v>
      </c>
      <c r="K134" s="139" t="s">
        <v>173</v>
      </c>
      <c r="L134" s="32"/>
      <c r="M134" s="144" t="s">
        <v>1</v>
      </c>
      <c r="N134" s="145" t="s">
        <v>44</v>
      </c>
      <c r="P134" s="146">
        <f>O134*H134</f>
        <v>0</v>
      </c>
      <c r="Q134" s="146">
        <v>0.02135</v>
      </c>
      <c r="R134" s="146">
        <f>Q134*H134</f>
        <v>0.10675000000000001</v>
      </c>
      <c r="S134" s="146">
        <v>0</v>
      </c>
      <c r="T134" s="147">
        <f>S134*H134</f>
        <v>0</v>
      </c>
      <c r="AR134" s="148" t="s">
        <v>174</v>
      </c>
      <c r="AT134" s="148" t="s">
        <v>169</v>
      </c>
      <c r="AU134" s="148" t="s">
        <v>87</v>
      </c>
      <c r="AY134" s="17" t="s">
        <v>167</v>
      </c>
      <c r="BE134" s="149">
        <f>IF(N134="základní",J134,0)</f>
        <v>0</v>
      </c>
      <c r="BF134" s="149">
        <f>IF(N134="snížená",J134,0)</f>
        <v>0</v>
      </c>
      <c r="BG134" s="149">
        <f>IF(N134="zákl. přenesená",J134,0)</f>
        <v>0</v>
      </c>
      <c r="BH134" s="149">
        <f>IF(N134="sníž. přenesená",J134,0)</f>
        <v>0</v>
      </c>
      <c r="BI134" s="149">
        <f>IF(N134="nulová",J134,0)</f>
        <v>0</v>
      </c>
      <c r="BJ134" s="17" t="s">
        <v>22</v>
      </c>
      <c r="BK134" s="149">
        <f>ROUND(I134*H134,1)</f>
        <v>0</v>
      </c>
      <c r="BL134" s="17" t="s">
        <v>174</v>
      </c>
      <c r="BM134" s="148" t="s">
        <v>1290</v>
      </c>
    </row>
    <row r="135" spans="2:65" s="1" customFormat="1" ht="24">
      <c r="B135" s="136"/>
      <c r="C135" s="137" t="s">
        <v>87</v>
      </c>
      <c r="D135" s="137" t="s">
        <v>169</v>
      </c>
      <c r="E135" s="138" t="s">
        <v>170</v>
      </c>
      <c r="F135" s="139" t="s">
        <v>171</v>
      </c>
      <c r="G135" s="140" t="s">
        <v>172</v>
      </c>
      <c r="H135" s="141">
        <v>16.3</v>
      </c>
      <c r="I135" s="142"/>
      <c r="J135" s="143">
        <f>ROUND(I135*H135,1)</f>
        <v>0</v>
      </c>
      <c r="K135" s="139" t="s">
        <v>173</v>
      </c>
      <c r="L135" s="32"/>
      <c r="M135" s="144" t="s">
        <v>1</v>
      </c>
      <c r="N135" s="145" t="s">
        <v>44</v>
      </c>
      <c r="P135" s="146">
        <f>O135*H135</f>
        <v>0</v>
      </c>
      <c r="Q135" s="146">
        <v>0</v>
      </c>
      <c r="R135" s="146">
        <f>Q135*H135</f>
        <v>0</v>
      </c>
      <c r="S135" s="146">
        <v>0</v>
      </c>
      <c r="T135" s="147">
        <f>S135*H135</f>
        <v>0</v>
      </c>
      <c r="AR135" s="148" t="s">
        <v>174</v>
      </c>
      <c r="AT135" s="148" t="s">
        <v>169</v>
      </c>
      <c r="AU135" s="148" t="s">
        <v>87</v>
      </c>
      <c r="AY135" s="17" t="s">
        <v>167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7" t="s">
        <v>22</v>
      </c>
      <c r="BK135" s="149">
        <f>ROUND(I135*H135,1)</f>
        <v>0</v>
      </c>
      <c r="BL135" s="17" t="s">
        <v>174</v>
      </c>
      <c r="BM135" s="148" t="s">
        <v>1291</v>
      </c>
    </row>
    <row r="136" spans="2:51" s="12" customFormat="1" ht="12">
      <c r="B136" s="150"/>
      <c r="D136" s="151" t="s">
        <v>176</v>
      </c>
      <c r="E136" s="152" t="s">
        <v>1</v>
      </c>
      <c r="F136" s="153" t="s">
        <v>1292</v>
      </c>
      <c r="H136" s="154">
        <v>6.075</v>
      </c>
      <c r="I136" s="155"/>
      <c r="L136" s="150"/>
      <c r="M136" s="156"/>
      <c r="T136" s="157"/>
      <c r="AT136" s="152" t="s">
        <v>176</v>
      </c>
      <c r="AU136" s="152" t="s">
        <v>87</v>
      </c>
      <c r="AV136" s="12" t="s">
        <v>87</v>
      </c>
      <c r="AW136" s="12" t="s">
        <v>31</v>
      </c>
      <c r="AX136" s="12" t="s">
        <v>79</v>
      </c>
      <c r="AY136" s="152" t="s">
        <v>167</v>
      </c>
    </row>
    <row r="137" spans="2:51" s="12" customFormat="1" ht="12">
      <c r="B137" s="150"/>
      <c r="D137" s="151" t="s">
        <v>176</v>
      </c>
      <c r="E137" s="152" t="s">
        <v>1</v>
      </c>
      <c r="F137" s="153" t="s">
        <v>1293</v>
      </c>
      <c r="H137" s="154">
        <v>0.864</v>
      </c>
      <c r="I137" s="155"/>
      <c r="L137" s="150"/>
      <c r="M137" s="156"/>
      <c r="T137" s="157"/>
      <c r="AT137" s="152" t="s">
        <v>176</v>
      </c>
      <c r="AU137" s="152" t="s">
        <v>87</v>
      </c>
      <c r="AV137" s="12" t="s">
        <v>87</v>
      </c>
      <c r="AW137" s="12" t="s">
        <v>31</v>
      </c>
      <c r="AX137" s="12" t="s">
        <v>79</v>
      </c>
      <c r="AY137" s="152" t="s">
        <v>167</v>
      </c>
    </row>
    <row r="138" spans="2:51" s="12" customFormat="1" ht="12">
      <c r="B138" s="150"/>
      <c r="D138" s="151" t="s">
        <v>176</v>
      </c>
      <c r="E138" s="152" t="s">
        <v>1</v>
      </c>
      <c r="F138" s="153" t="s">
        <v>1294</v>
      </c>
      <c r="H138" s="154">
        <v>1.561</v>
      </c>
      <c r="I138" s="155"/>
      <c r="L138" s="150"/>
      <c r="M138" s="156"/>
      <c r="T138" s="157"/>
      <c r="AT138" s="152" t="s">
        <v>176</v>
      </c>
      <c r="AU138" s="152" t="s">
        <v>87</v>
      </c>
      <c r="AV138" s="12" t="s">
        <v>87</v>
      </c>
      <c r="AW138" s="12" t="s">
        <v>31</v>
      </c>
      <c r="AX138" s="12" t="s">
        <v>79</v>
      </c>
      <c r="AY138" s="152" t="s">
        <v>167</v>
      </c>
    </row>
    <row r="139" spans="2:51" s="12" customFormat="1" ht="12">
      <c r="B139" s="150"/>
      <c r="D139" s="151" t="s">
        <v>176</v>
      </c>
      <c r="E139" s="152" t="s">
        <v>1</v>
      </c>
      <c r="F139" s="153" t="s">
        <v>1295</v>
      </c>
      <c r="H139" s="154">
        <v>7.8</v>
      </c>
      <c r="I139" s="155"/>
      <c r="L139" s="150"/>
      <c r="M139" s="156"/>
      <c r="T139" s="157"/>
      <c r="AT139" s="152" t="s">
        <v>176</v>
      </c>
      <c r="AU139" s="152" t="s">
        <v>87</v>
      </c>
      <c r="AV139" s="12" t="s">
        <v>87</v>
      </c>
      <c r="AW139" s="12" t="s">
        <v>31</v>
      </c>
      <c r="AX139" s="12" t="s">
        <v>79</v>
      </c>
      <c r="AY139" s="152" t="s">
        <v>167</v>
      </c>
    </row>
    <row r="140" spans="2:51" s="13" customFormat="1" ht="12">
      <c r="B140" s="158"/>
      <c r="D140" s="151" t="s">
        <v>176</v>
      </c>
      <c r="E140" s="159" t="s">
        <v>1</v>
      </c>
      <c r="F140" s="160" t="s">
        <v>189</v>
      </c>
      <c r="H140" s="161">
        <v>16.3</v>
      </c>
      <c r="I140" s="162"/>
      <c r="L140" s="158"/>
      <c r="M140" s="163"/>
      <c r="T140" s="164"/>
      <c r="AT140" s="159" t="s">
        <v>176</v>
      </c>
      <c r="AU140" s="159" t="s">
        <v>87</v>
      </c>
      <c r="AV140" s="13" t="s">
        <v>174</v>
      </c>
      <c r="AW140" s="13" t="s">
        <v>31</v>
      </c>
      <c r="AX140" s="13" t="s">
        <v>22</v>
      </c>
      <c r="AY140" s="159" t="s">
        <v>167</v>
      </c>
    </row>
    <row r="141" spans="2:65" s="1" customFormat="1" ht="36">
      <c r="B141" s="136"/>
      <c r="C141" s="137" t="s">
        <v>181</v>
      </c>
      <c r="D141" s="137" t="s">
        <v>169</v>
      </c>
      <c r="E141" s="138" t="s">
        <v>1296</v>
      </c>
      <c r="F141" s="139" t="s">
        <v>1297</v>
      </c>
      <c r="G141" s="140" t="s">
        <v>172</v>
      </c>
      <c r="H141" s="141">
        <v>16.3</v>
      </c>
      <c r="I141" s="142"/>
      <c r="J141" s="143">
        <f>ROUND(I141*H141,1)</f>
        <v>0</v>
      </c>
      <c r="K141" s="139" t="s">
        <v>173</v>
      </c>
      <c r="L141" s="32"/>
      <c r="M141" s="144" t="s">
        <v>1</v>
      </c>
      <c r="N141" s="145" t="s">
        <v>44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AR141" s="148" t="s">
        <v>174</v>
      </c>
      <c r="AT141" s="148" t="s">
        <v>169</v>
      </c>
      <c r="AU141" s="148" t="s">
        <v>87</v>
      </c>
      <c r="AY141" s="17" t="s">
        <v>167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7" t="s">
        <v>22</v>
      </c>
      <c r="BK141" s="149">
        <f>ROUND(I141*H141,1)</f>
        <v>0</v>
      </c>
      <c r="BL141" s="17" t="s">
        <v>174</v>
      </c>
      <c r="BM141" s="148" t="s">
        <v>1298</v>
      </c>
    </row>
    <row r="142" spans="2:65" s="1" customFormat="1" ht="33" customHeight="1">
      <c r="B142" s="136"/>
      <c r="C142" s="137" t="s">
        <v>174</v>
      </c>
      <c r="D142" s="137" t="s">
        <v>169</v>
      </c>
      <c r="E142" s="138" t="s">
        <v>1299</v>
      </c>
      <c r="F142" s="139" t="s">
        <v>1300</v>
      </c>
      <c r="G142" s="140" t="s">
        <v>172</v>
      </c>
      <c r="H142" s="141">
        <v>91.5</v>
      </c>
      <c r="I142" s="142"/>
      <c r="J142" s="143">
        <f>ROUND(I142*H142,1)</f>
        <v>0</v>
      </c>
      <c r="K142" s="139" t="s">
        <v>173</v>
      </c>
      <c r="L142" s="32"/>
      <c r="M142" s="144" t="s">
        <v>1</v>
      </c>
      <c r="N142" s="145" t="s">
        <v>44</v>
      </c>
      <c r="P142" s="146">
        <f>O142*H142</f>
        <v>0</v>
      </c>
      <c r="Q142" s="146">
        <v>0</v>
      </c>
      <c r="R142" s="146">
        <f>Q142*H142</f>
        <v>0</v>
      </c>
      <c r="S142" s="146">
        <v>0</v>
      </c>
      <c r="T142" s="147">
        <f>S142*H142</f>
        <v>0</v>
      </c>
      <c r="AR142" s="148" t="s">
        <v>174</v>
      </c>
      <c r="AT142" s="148" t="s">
        <v>169</v>
      </c>
      <c r="AU142" s="148" t="s">
        <v>87</v>
      </c>
      <c r="AY142" s="17" t="s">
        <v>167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7" t="s">
        <v>22</v>
      </c>
      <c r="BK142" s="149">
        <f>ROUND(I142*H142,1)</f>
        <v>0</v>
      </c>
      <c r="BL142" s="17" t="s">
        <v>174</v>
      </c>
      <c r="BM142" s="148" t="s">
        <v>1301</v>
      </c>
    </row>
    <row r="143" spans="2:51" s="12" customFormat="1" ht="12">
      <c r="B143" s="150"/>
      <c r="D143" s="151" t="s">
        <v>176</v>
      </c>
      <c r="E143" s="152" t="s">
        <v>1</v>
      </c>
      <c r="F143" s="153" t="s">
        <v>1302</v>
      </c>
      <c r="H143" s="154">
        <v>65.03</v>
      </c>
      <c r="I143" s="155"/>
      <c r="L143" s="150"/>
      <c r="M143" s="156"/>
      <c r="T143" s="157"/>
      <c r="AT143" s="152" t="s">
        <v>176</v>
      </c>
      <c r="AU143" s="152" t="s">
        <v>87</v>
      </c>
      <c r="AV143" s="12" t="s">
        <v>87</v>
      </c>
      <c r="AW143" s="12" t="s">
        <v>31</v>
      </c>
      <c r="AX143" s="12" t="s">
        <v>79</v>
      </c>
      <c r="AY143" s="152" t="s">
        <v>167</v>
      </c>
    </row>
    <row r="144" spans="2:51" s="12" customFormat="1" ht="12">
      <c r="B144" s="150"/>
      <c r="D144" s="151" t="s">
        <v>176</v>
      </c>
      <c r="E144" s="152" t="s">
        <v>1</v>
      </c>
      <c r="F144" s="153" t="s">
        <v>1303</v>
      </c>
      <c r="H144" s="154">
        <v>26.47</v>
      </c>
      <c r="I144" s="155"/>
      <c r="L144" s="150"/>
      <c r="M144" s="156"/>
      <c r="T144" s="157"/>
      <c r="AT144" s="152" t="s">
        <v>176</v>
      </c>
      <c r="AU144" s="152" t="s">
        <v>87</v>
      </c>
      <c r="AV144" s="12" t="s">
        <v>87</v>
      </c>
      <c r="AW144" s="12" t="s">
        <v>31</v>
      </c>
      <c r="AX144" s="12" t="s">
        <v>79</v>
      </c>
      <c r="AY144" s="152" t="s">
        <v>167</v>
      </c>
    </row>
    <row r="145" spans="2:51" s="13" customFormat="1" ht="12">
      <c r="B145" s="158"/>
      <c r="D145" s="151" t="s">
        <v>176</v>
      </c>
      <c r="E145" s="159" t="s">
        <v>1</v>
      </c>
      <c r="F145" s="160" t="s">
        <v>189</v>
      </c>
      <c r="H145" s="161">
        <v>91.5</v>
      </c>
      <c r="I145" s="162"/>
      <c r="L145" s="158"/>
      <c r="M145" s="163"/>
      <c r="T145" s="164"/>
      <c r="AT145" s="159" t="s">
        <v>176</v>
      </c>
      <c r="AU145" s="159" t="s">
        <v>87</v>
      </c>
      <c r="AV145" s="13" t="s">
        <v>174</v>
      </c>
      <c r="AW145" s="13" t="s">
        <v>31</v>
      </c>
      <c r="AX145" s="13" t="s">
        <v>22</v>
      </c>
      <c r="AY145" s="159" t="s">
        <v>167</v>
      </c>
    </row>
    <row r="146" spans="2:65" s="1" customFormat="1" ht="24">
      <c r="B146" s="136"/>
      <c r="C146" s="137" t="s">
        <v>198</v>
      </c>
      <c r="D146" s="137" t="s">
        <v>169</v>
      </c>
      <c r="E146" s="138" t="s">
        <v>1304</v>
      </c>
      <c r="F146" s="139" t="s">
        <v>1305</v>
      </c>
      <c r="G146" s="140" t="s">
        <v>172</v>
      </c>
      <c r="H146" s="141">
        <v>16.3</v>
      </c>
      <c r="I146" s="142"/>
      <c r="J146" s="143">
        <f>ROUND(I146*H146,1)</f>
        <v>0</v>
      </c>
      <c r="K146" s="139" t="s">
        <v>173</v>
      </c>
      <c r="L146" s="32"/>
      <c r="M146" s="144" t="s">
        <v>1</v>
      </c>
      <c r="N146" s="145" t="s">
        <v>44</v>
      </c>
      <c r="P146" s="146">
        <f>O146*H146</f>
        <v>0</v>
      </c>
      <c r="Q146" s="146">
        <v>0</v>
      </c>
      <c r="R146" s="146">
        <f>Q146*H146</f>
        <v>0</v>
      </c>
      <c r="S146" s="146">
        <v>0</v>
      </c>
      <c r="T146" s="147">
        <f>S146*H146</f>
        <v>0</v>
      </c>
      <c r="AR146" s="148" t="s">
        <v>174</v>
      </c>
      <c r="AT146" s="148" t="s">
        <v>169</v>
      </c>
      <c r="AU146" s="148" t="s">
        <v>87</v>
      </c>
      <c r="AY146" s="17" t="s">
        <v>167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7" t="s">
        <v>22</v>
      </c>
      <c r="BK146" s="149">
        <f>ROUND(I146*H146,1)</f>
        <v>0</v>
      </c>
      <c r="BL146" s="17" t="s">
        <v>174</v>
      </c>
      <c r="BM146" s="148" t="s">
        <v>1306</v>
      </c>
    </row>
    <row r="147" spans="2:65" s="1" customFormat="1" ht="33" customHeight="1">
      <c r="B147" s="136"/>
      <c r="C147" s="137" t="s">
        <v>203</v>
      </c>
      <c r="D147" s="137" t="s">
        <v>169</v>
      </c>
      <c r="E147" s="138" t="s">
        <v>1307</v>
      </c>
      <c r="F147" s="139" t="s">
        <v>1308</v>
      </c>
      <c r="G147" s="140" t="s">
        <v>172</v>
      </c>
      <c r="H147" s="141">
        <v>107.8</v>
      </c>
      <c r="I147" s="142"/>
      <c r="J147" s="143">
        <f>ROUND(I147*H147,1)</f>
        <v>0</v>
      </c>
      <c r="K147" s="139" t="s">
        <v>173</v>
      </c>
      <c r="L147" s="32"/>
      <c r="M147" s="144" t="s">
        <v>1</v>
      </c>
      <c r="N147" s="145" t="s">
        <v>44</v>
      </c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AR147" s="148" t="s">
        <v>174</v>
      </c>
      <c r="AT147" s="148" t="s">
        <v>169</v>
      </c>
      <c r="AU147" s="148" t="s">
        <v>87</v>
      </c>
      <c r="AY147" s="17" t="s">
        <v>167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7" t="s">
        <v>22</v>
      </c>
      <c r="BK147" s="149">
        <f>ROUND(I147*H147,1)</f>
        <v>0</v>
      </c>
      <c r="BL147" s="17" t="s">
        <v>174</v>
      </c>
      <c r="BM147" s="148" t="s">
        <v>1309</v>
      </c>
    </row>
    <row r="148" spans="2:51" s="12" customFormat="1" ht="12">
      <c r="B148" s="150"/>
      <c r="D148" s="151" t="s">
        <v>176</v>
      </c>
      <c r="E148" s="152" t="s">
        <v>1</v>
      </c>
      <c r="F148" s="153" t="s">
        <v>1310</v>
      </c>
      <c r="H148" s="154">
        <v>107.8</v>
      </c>
      <c r="I148" s="155"/>
      <c r="L148" s="150"/>
      <c r="M148" s="156"/>
      <c r="T148" s="157"/>
      <c r="AT148" s="152" t="s">
        <v>176</v>
      </c>
      <c r="AU148" s="152" t="s">
        <v>87</v>
      </c>
      <c r="AV148" s="12" t="s">
        <v>87</v>
      </c>
      <c r="AW148" s="12" t="s">
        <v>31</v>
      </c>
      <c r="AX148" s="12" t="s">
        <v>22</v>
      </c>
      <c r="AY148" s="152" t="s">
        <v>167</v>
      </c>
    </row>
    <row r="149" spans="2:65" s="1" customFormat="1" ht="16.5" customHeight="1">
      <c r="B149" s="136"/>
      <c r="C149" s="137" t="s">
        <v>207</v>
      </c>
      <c r="D149" s="137" t="s">
        <v>169</v>
      </c>
      <c r="E149" s="138" t="s">
        <v>1311</v>
      </c>
      <c r="F149" s="139" t="s">
        <v>1312</v>
      </c>
      <c r="G149" s="140" t="s">
        <v>172</v>
      </c>
      <c r="H149" s="141">
        <v>107.8</v>
      </c>
      <c r="I149" s="142"/>
      <c r="J149" s="143">
        <f>ROUND(I149*H149,1)</f>
        <v>0</v>
      </c>
      <c r="K149" s="139" t="s">
        <v>173</v>
      </c>
      <c r="L149" s="32"/>
      <c r="M149" s="144" t="s">
        <v>1</v>
      </c>
      <c r="N149" s="145" t="s">
        <v>44</v>
      </c>
      <c r="P149" s="146">
        <f>O149*H149</f>
        <v>0</v>
      </c>
      <c r="Q149" s="146">
        <v>0</v>
      </c>
      <c r="R149" s="146">
        <f>Q149*H149</f>
        <v>0</v>
      </c>
      <c r="S149" s="146">
        <v>0</v>
      </c>
      <c r="T149" s="147">
        <f>S149*H149</f>
        <v>0</v>
      </c>
      <c r="AR149" s="148" t="s">
        <v>174</v>
      </c>
      <c r="AT149" s="148" t="s">
        <v>169</v>
      </c>
      <c r="AU149" s="148" t="s">
        <v>87</v>
      </c>
      <c r="AY149" s="17" t="s">
        <v>167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7" t="s">
        <v>22</v>
      </c>
      <c r="BK149" s="149">
        <f>ROUND(I149*H149,1)</f>
        <v>0</v>
      </c>
      <c r="BL149" s="17" t="s">
        <v>174</v>
      </c>
      <c r="BM149" s="148" t="s">
        <v>1313</v>
      </c>
    </row>
    <row r="150" spans="2:65" s="1" customFormat="1" ht="33" customHeight="1">
      <c r="B150" s="136"/>
      <c r="C150" s="137" t="s">
        <v>212</v>
      </c>
      <c r="D150" s="137" t="s">
        <v>169</v>
      </c>
      <c r="E150" s="138" t="s">
        <v>1314</v>
      </c>
      <c r="F150" s="139" t="s">
        <v>1315</v>
      </c>
      <c r="G150" s="140" t="s">
        <v>228</v>
      </c>
      <c r="H150" s="141">
        <v>194.04</v>
      </c>
      <c r="I150" s="142"/>
      <c r="J150" s="143">
        <f>ROUND(I150*H150,1)</f>
        <v>0</v>
      </c>
      <c r="K150" s="139" t="s">
        <v>173</v>
      </c>
      <c r="L150" s="32"/>
      <c r="M150" s="144" t="s">
        <v>1</v>
      </c>
      <c r="N150" s="145" t="s">
        <v>44</v>
      </c>
      <c r="P150" s="146">
        <f>O150*H150</f>
        <v>0</v>
      </c>
      <c r="Q150" s="146">
        <v>0</v>
      </c>
      <c r="R150" s="146">
        <f>Q150*H150</f>
        <v>0</v>
      </c>
      <c r="S150" s="146">
        <v>0</v>
      </c>
      <c r="T150" s="147">
        <f>S150*H150</f>
        <v>0</v>
      </c>
      <c r="AR150" s="148" t="s">
        <v>174</v>
      </c>
      <c r="AT150" s="148" t="s">
        <v>169</v>
      </c>
      <c r="AU150" s="148" t="s">
        <v>87</v>
      </c>
      <c r="AY150" s="17" t="s">
        <v>167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7" t="s">
        <v>22</v>
      </c>
      <c r="BK150" s="149">
        <f>ROUND(I150*H150,1)</f>
        <v>0</v>
      </c>
      <c r="BL150" s="17" t="s">
        <v>174</v>
      </c>
      <c r="BM150" s="148" t="s">
        <v>1316</v>
      </c>
    </row>
    <row r="151" spans="2:51" s="12" customFormat="1" ht="12">
      <c r="B151" s="150"/>
      <c r="D151" s="151" t="s">
        <v>176</v>
      </c>
      <c r="E151" s="152" t="s">
        <v>1</v>
      </c>
      <c r="F151" s="153" t="s">
        <v>1317</v>
      </c>
      <c r="H151" s="154">
        <v>194.04</v>
      </c>
      <c r="I151" s="155"/>
      <c r="L151" s="150"/>
      <c r="M151" s="156"/>
      <c r="T151" s="157"/>
      <c r="AT151" s="152" t="s">
        <v>176</v>
      </c>
      <c r="AU151" s="152" t="s">
        <v>87</v>
      </c>
      <c r="AV151" s="12" t="s">
        <v>87</v>
      </c>
      <c r="AW151" s="12" t="s">
        <v>31</v>
      </c>
      <c r="AX151" s="12" t="s">
        <v>22</v>
      </c>
      <c r="AY151" s="152" t="s">
        <v>167</v>
      </c>
    </row>
    <row r="152" spans="2:65" s="1" customFormat="1" ht="24">
      <c r="B152" s="136"/>
      <c r="C152" s="137" t="s">
        <v>217</v>
      </c>
      <c r="D152" s="137" t="s">
        <v>169</v>
      </c>
      <c r="E152" s="138" t="s">
        <v>178</v>
      </c>
      <c r="F152" s="139" t="s">
        <v>179</v>
      </c>
      <c r="G152" s="140" t="s">
        <v>172</v>
      </c>
      <c r="H152" s="141">
        <v>17.2</v>
      </c>
      <c r="I152" s="142"/>
      <c r="J152" s="143">
        <f>ROUND(I152*H152,1)</f>
        <v>0</v>
      </c>
      <c r="K152" s="139" t="s">
        <v>173</v>
      </c>
      <c r="L152" s="32"/>
      <c r="M152" s="144" t="s">
        <v>1</v>
      </c>
      <c r="N152" s="145" t="s">
        <v>44</v>
      </c>
      <c r="P152" s="146">
        <f>O152*H152</f>
        <v>0</v>
      </c>
      <c r="Q152" s="146">
        <v>0</v>
      </c>
      <c r="R152" s="146">
        <f>Q152*H152</f>
        <v>0</v>
      </c>
      <c r="S152" s="146">
        <v>0</v>
      </c>
      <c r="T152" s="147">
        <f>S152*H152</f>
        <v>0</v>
      </c>
      <c r="AR152" s="148" t="s">
        <v>174</v>
      </c>
      <c r="AT152" s="148" t="s">
        <v>169</v>
      </c>
      <c r="AU152" s="148" t="s">
        <v>87</v>
      </c>
      <c r="AY152" s="17" t="s">
        <v>167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7" t="s">
        <v>22</v>
      </c>
      <c r="BK152" s="149">
        <f>ROUND(I152*H152,1)</f>
        <v>0</v>
      </c>
      <c r="BL152" s="17" t="s">
        <v>174</v>
      </c>
      <c r="BM152" s="148" t="s">
        <v>1318</v>
      </c>
    </row>
    <row r="153" spans="2:51" s="12" customFormat="1" ht="12">
      <c r="B153" s="150"/>
      <c r="D153" s="151" t="s">
        <v>176</v>
      </c>
      <c r="E153" s="152" t="s">
        <v>1</v>
      </c>
      <c r="F153" s="153" t="s">
        <v>1319</v>
      </c>
      <c r="H153" s="154">
        <v>15.13</v>
      </c>
      <c r="I153" s="155"/>
      <c r="L153" s="150"/>
      <c r="M153" s="156"/>
      <c r="T153" s="157"/>
      <c r="AT153" s="152" t="s">
        <v>176</v>
      </c>
      <c r="AU153" s="152" t="s">
        <v>87</v>
      </c>
      <c r="AV153" s="12" t="s">
        <v>87</v>
      </c>
      <c r="AW153" s="12" t="s">
        <v>31</v>
      </c>
      <c r="AX153" s="12" t="s">
        <v>79</v>
      </c>
      <c r="AY153" s="152" t="s">
        <v>167</v>
      </c>
    </row>
    <row r="154" spans="2:51" s="12" customFormat="1" ht="12">
      <c r="B154" s="150"/>
      <c r="D154" s="151" t="s">
        <v>176</v>
      </c>
      <c r="E154" s="152" t="s">
        <v>1</v>
      </c>
      <c r="F154" s="153" t="s">
        <v>1320</v>
      </c>
      <c r="H154" s="154">
        <v>2.07</v>
      </c>
      <c r="I154" s="155"/>
      <c r="L154" s="150"/>
      <c r="M154" s="156"/>
      <c r="T154" s="157"/>
      <c r="AT154" s="152" t="s">
        <v>176</v>
      </c>
      <c r="AU154" s="152" t="s">
        <v>87</v>
      </c>
      <c r="AV154" s="12" t="s">
        <v>87</v>
      </c>
      <c r="AW154" s="12" t="s">
        <v>31</v>
      </c>
      <c r="AX154" s="12" t="s">
        <v>79</v>
      </c>
      <c r="AY154" s="152" t="s">
        <v>167</v>
      </c>
    </row>
    <row r="155" spans="2:51" s="13" customFormat="1" ht="12">
      <c r="B155" s="158"/>
      <c r="D155" s="151" t="s">
        <v>176</v>
      </c>
      <c r="E155" s="159" t="s">
        <v>1</v>
      </c>
      <c r="F155" s="160" t="s">
        <v>189</v>
      </c>
      <c r="H155" s="161">
        <v>17.2</v>
      </c>
      <c r="I155" s="162"/>
      <c r="L155" s="158"/>
      <c r="M155" s="163"/>
      <c r="T155" s="164"/>
      <c r="AT155" s="159" t="s">
        <v>176</v>
      </c>
      <c r="AU155" s="159" t="s">
        <v>87</v>
      </c>
      <c r="AV155" s="13" t="s">
        <v>174</v>
      </c>
      <c r="AW155" s="13" t="s">
        <v>31</v>
      </c>
      <c r="AX155" s="13" t="s">
        <v>22</v>
      </c>
      <c r="AY155" s="159" t="s">
        <v>167</v>
      </c>
    </row>
    <row r="156" spans="2:65" s="1" customFormat="1" ht="16.5" customHeight="1">
      <c r="B156" s="136"/>
      <c r="C156" s="178" t="s">
        <v>225</v>
      </c>
      <c r="D156" s="178" t="s">
        <v>554</v>
      </c>
      <c r="E156" s="179" t="s">
        <v>1321</v>
      </c>
      <c r="F156" s="180" t="s">
        <v>1322</v>
      </c>
      <c r="G156" s="181" t="s">
        <v>228</v>
      </c>
      <c r="H156" s="182">
        <v>17.5</v>
      </c>
      <c r="I156" s="183"/>
      <c r="J156" s="184">
        <f>ROUND(I156*H156,1)</f>
        <v>0</v>
      </c>
      <c r="K156" s="180" t="s">
        <v>173</v>
      </c>
      <c r="L156" s="185"/>
      <c r="M156" s="186" t="s">
        <v>1</v>
      </c>
      <c r="N156" s="187" t="s">
        <v>44</v>
      </c>
      <c r="P156" s="146">
        <f>O156*H156</f>
        <v>0</v>
      </c>
      <c r="Q156" s="146">
        <v>1</v>
      </c>
      <c r="R156" s="146">
        <f>Q156*H156</f>
        <v>17.5</v>
      </c>
      <c r="S156" s="146">
        <v>0</v>
      </c>
      <c r="T156" s="147">
        <f>S156*H156</f>
        <v>0</v>
      </c>
      <c r="AR156" s="148" t="s">
        <v>212</v>
      </c>
      <c r="AT156" s="148" t="s">
        <v>554</v>
      </c>
      <c r="AU156" s="148" t="s">
        <v>87</v>
      </c>
      <c r="AY156" s="17" t="s">
        <v>167</v>
      </c>
      <c r="BE156" s="149">
        <f>IF(N156="základní",J156,0)</f>
        <v>0</v>
      </c>
      <c r="BF156" s="149">
        <f>IF(N156="snížená",J156,0)</f>
        <v>0</v>
      </c>
      <c r="BG156" s="149">
        <f>IF(N156="zákl. přenesená",J156,0)</f>
        <v>0</v>
      </c>
      <c r="BH156" s="149">
        <f>IF(N156="sníž. přenesená",J156,0)</f>
        <v>0</v>
      </c>
      <c r="BI156" s="149">
        <f>IF(N156="nulová",J156,0)</f>
        <v>0</v>
      </c>
      <c r="BJ156" s="17" t="s">
        <v>22</v>
      </c>
      <c r="BK156" s="149">
        <f>ROUND(I156*H156,1)</f>
        <v>0</v>
      </c>
      <c r="BL156" s="17" t="s">
        <v>174</v>
      </c>
      <c r="BM156" s="148" t="s">
        <v>1323</v>
      </c>
    </row>
    <row r="157" spans="2:51" s="12" customFormat="1" ht="12">
      <c r="B157" s="150"/>
      <c r="D157" s="151" t="s">
        <v>176</v>
      </c>
      <c r="E157" s="152" t="s">
        <v>1</v>
      </c>
      <c r="F157" s="153" t="s">
        <v>1324</v>
      </c>
      <c r="H157" s="154">
        <v>17.5</v>
      </c>
      <c r="I157" s="155"/>
      <c r="L157" s="150"/>
      <c r="M157" s="156"/>
      <c r="T157" s="157"/>
      <c r="AT157" s="152" t="s">
        <v>176</v>
      </c>
      <c r="AU157" s="152" t="s">
        <v>87</v>
      </c>
      <c r="AV157" s="12" t="s">
        <v>87</v>
      </c>
      <c r="AW157" s="12" t="s">
        <v>31</v>
      </c>
      <c r="AX157" s="12" t="s">
        <v>22</v>
      </c>
      <c r="AY157" s="152" t="s">
        <v>167</v>
      </c>
    </row>
    <row r="158" spans="2:65" s="1" customFormat="1" ht="36">
      <c r="B158" s="136"/>
      <c r="C158" s="137" t="s">
        <v>236</v>
      </c>
      <c r="D158" s="137" t="s">
        <v>169</v>
      </c>
      <c r="E158" s="138" t="s">
        <v>1296</v>
      </c>
      <c r="F158" s="139" t="s">
        <v>1297</v>
      </c>
      <c r="G158" s="140" t="s">
        <v>172</v>
      </c>
      <c r="H158" s="141">
        <v>17.2</v>
      </c>
      <c r="I158" s="142"/>
      <c r="J158" s="143">
        <f>ROUND(I158*H158,1)</f>
        <v>0</v>
      </c>
      <c r="K158" s="139" t="s">
        <v>173</v>
      </c>
      <c r="L158" s="32"/>
      <c r="M158" s="144" t="s">
        <v>1</v>
      </c>
      <c r="N158" s="145" t="s">
        <v>44</v>
      </c>
      <c r="P158" s="146">
        <f>O158*H158</f>
        <v>0</v>
      </c>
      <c r="Q158" s="146">
        <v>0</v>
      </c>
      <c r="R158" s="146">
        <f>Q158*H158</f>
        <v>0</v>
      </c>
      <c r="S158" s="146">
        <v>0</v>
      </c>
      <c r="T158" s="147">
        <f>S158*H158</f>
        <v>0</v>
      </c>
      <c r="AR158" s="148" t="s">
        <v>174</v>
      </c>
      <c r="AT158" s="148" t="s">
        <v>169</v>
      </c>
      <c r="AU158" s="148" t="s">
        <v>87</v>
      </c>
      <c r="AY158" s="17" t="s">
        <v>167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22</v>
      </c>
      <c r="BK158" s="149">
        <f>ROUND(I158*H158,1)</f>
        <v>0</v>
      </c>
      <c r="BL158" s="17" t="s">
        <v>174</v>
      </c>
      <c r="BM158" s="148" t="s">
        <v>1325</v>
      </c>
    </row>
    <row r="159" spans="2:65" s="1" customFormat="1" ht="36">
      <c r="B159" s="136"/>
      <c r="C159" s="137" t="s">
        <v>243</v>
      </c>
      <c r="D159" s="137" t="s">
        <v>169</v>
      </c>
      <c r="E159" s="138" t="s">
        <v>1326</v>
      </c>
      <c r="F159" s="139" t="s">
        <v>1327</v>
      </c>
      <c r="G159" s="140" t="s">
        <v>172</v>
      </c>
      <c r="H159" s="141">
        <v>17.2</v>
      </c>
      <c r="I159" s="142"/>
      <c r="J159" s="143">
        <f>ROUND(I159*H159,1)</f>
        <v>0</v>
      </c>
      <c r="K159" s="139" t="s">
        <v>173</v>
      </c>
      <c r="L159" s="32"/>
      <c r="M159" s="144" t="s">
        <v>1</v>
      </c>
      <c r="N159" s="145" t="s">
        <v>44</v>
      </c>
      <c r="P159" s="146">
        <f>O159*H159</f>
        <v>0</v>
      </c>
      <c r="Q159" s="146">
        <v>0</v>
      </c>
      <c r="R159" s="146">
        <f>Q159*H159</f>
        <v>0</v>
      </c>
      <c r="S159" s="146">
        <v>0</v>
      </c>
      <c r="T159" s="147">
        <f>S159*H159</f>
        <v>0</v>
      </c>
      <c r="AR159" s="148" t="s">
        <v>174</v>
      </c>
      <c r="AT159" s="148" t="s">
        <v>169</v>
      </c>
      <c r="AU159" s="148" t="s">
        <v>87</v>
      </c>
      <c r="AY159" s="17" t="s">
        <v>167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22</v>
      </c>
      <c r="BK159" s="149">
        <f>ROUND(I159*H159,1)</f>
        <v>0</v>
      </c>
      <c r="BL159" s="17" t="s">
        <v>174</v>
      </c>
      <c r="BM159" s="148" t="s">
        <v>1328</v>
      </c>
    </row>
    <row r="160" spans="2:65" s="1" customFormat="1" ht="24">
      <c r="B160" s="136"/>
      <c r="C160" s="137" t="s">
        <v>250</v>
      </c>
      <c r="D160" s="137" t="s">
        <v>169</v>
      </c>
      <c r="E160" s="138" t="s">
        <v>1329</v>
      </c>
      <c r="F160" s="139" t="s">
        <v>1330</v>
      </c>
      <c r="G160" s="140" t="s">
        <v>185</v>
      </c>
      <c r="H160" s="141">
        <v>711</v>
      </c>
      <c r="I160" s="142"/>
      <c r="J160" s="143">
        <f>ROUND(I160*H160,1)</f>
        <v>0</v>
      </c>
      <c r="K160" s="139" t="s">
        <v>173</v>
      </c>
      <c r="L160" s="32"/>
      <c r="M160" s="144" t="s">
        <v>1</v>
      </c>
      <c r="N160" s="145" t="s">
        <v>44</v>
      </c>
      <c r="P160" s="146">
        <f>O160*H160</f>
        <v>0</v>
      </c>
      <c r="Q160" s="146">
        <v>0</v>
      </c>
      <c r="R160" s="146">
        <f>Q160*H160</f>
        <v>0</v>
      </c>
      <c r="S160" s="146">
        <v>0</v>
      </c>
      <c r="T160" s="147">
        <f>S160*H160</f>
        <v>0</v>
      </c>
      <c r="AR160" s="148" t="s">
        <v>174</v>
      </c>
      <c r="AT160" s="148" t="s">
        <v>169</v>
      </c>
      <c r="AU160" s="148" t="s">
        <v>87</v>
      </c>
      <c r="AY160" s="17" t="s">
        <v>167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22</v>
      </c>
      <c r="BK160" s="149">
        <f>ROUND(I160*H160,1)</f>
        <v>0</v>
      </c>
      <c r="BL160" s="17" t="s">
        <v>174</v>
      </c>
      <c r="BM160" s="148" t="s">
        <v>1331</v>
      </c>
    </row>
    <row r="161" spans="2:51" s="12" customFormat="1" ht="12">
      <c r="B161" s="150"/>
      <c r="D161" s="151" t="s">
        <v>176</v>
      </c>
      <c r="E161" s="152" t="s">
        <v>1</v>
      </c>
      <c r="F161" s="153" t="s">
        <v>1332</v>
      </c>
      <c r="H161" s="154">
        <v>674.53</v>
      </c>
      <c r="I161" s="155"/>
      <c r="L161" s="150"/>
      <c r="M161" s="156"/>
      <c r="T161" s="157"/>
      <c r="AT161" s="152" t="s">
        <v>176</v>
      </c>
      <c r="AU161" s="152" t="s">
        <v>87</v>
      </c>
      <c r="AV161" s="12" t="s">
        <v>87</v>
      </c>
      <c r="AW161" s="12" t="s">
        <v>31</v>
      </c>
      <c r="AX161" s="12" t="s">
        <v>79</v>
      </c>
      <c r="AY161" s="152" t="s">
        <v>167</v>
      </c>
    </row>
    <row r="162" spans="2:51" s="12" customFormat="1" ht="12">
      <c r="B162" s="150"/>
      <c r="D162" s="151" t="s">
        <v>176</v>
      </c>
      <c r="E162" s="152" t="s">
        <v>1</v>
      </c>
      <c r="F162" s="153" t="s">
        <v>1333</v>
      </c>
      <c r="H162" s="154">
        <v>36.47</v>
      </c>
      <c r="I162" s="155"/>
      <c r="L162" s="150"/>
      <c r="M162" s="156"/>
      <c r="T162" s="157"/>
      <c r="AT162" s="152" t="s">
        <v>176</v>
      </c>
      <c r="AU162" s="152" t="s">
        <v>87</v>
      </c>
      <c r="AV162" s="12" t="s">
        <v>87</v>
      </c>
      <c r="AW162" s="12" t="s">
        <v>31</v>
      </c>
      <c r="AX162" s="12" t="s">
        <v>79</v>
      </c>
      <c r="AY162" s="152" t="s">
        <v>167</v>
      </c>
    </row>
    <row r="163" spans="2:51" s="13" customFormat="1" ht="12">
      <c r="B163" s="158"/>
      <c r="D163" s="151" t="s">
        <v>176</v>
      </c>
      <c r="E163" s="159" t="s">
        <v>1</v>
      </c>
      <c r="F163" s="160" t="s">
        <v>189</v>
      </c>
      <c r="H163" s="161">
        <v>711</v>
      </c>
      <c r="I163" s="162"/>
      <c r="L163" s="158"/>
      <c r="M163" s="163"/>
      <c r="T163" s="164"/>
      <c r="AT163" s="159" t="s">
        <v>176</v>
      </c>
      <c r="AU163" s="159" t="s">
        <v>87</v>
      </c>
      <c r="AV163" s="13" t="s">
        <v>174</v>
      </c>
      <c r="AW163" s="13" t="s">
        <v>31</v>
      </c>
      <c r="AX163" s="13" t="s">
        <v>22</v>
      </c>
      <c r="AY163" s="159" t="s">
        <v>167</v>
      </c>
    </row>
    <row r="164" spans="2:65" s="1" customFormat="1" ht="24">
      <c r="B164" s="136"/>
      <c r="C164" s="137" t="s">
        <v>258</v>
      </c>
      <c r="D164" s="137" t="s">
        <v>169</v>
      </c>
      <c r="E164" s="138" t="s">
        <v>1334</v>
      </c>
      <c r="F164" s="139" t="s">
        <v>1335</v>
      </c>
      <c r="G164" s="140" t="s">
        <v>185</v>
      </c>
      <c r="H164" s="141">
        <v>42</v>
      </c>
      <c r="I164" s="142"/>
      <c r="J164" s="143">
        <f>ROUND(I164*H164,1)</f>
        <v>0</v>
      </c>
      <c r="K164" s="139" t="s">
        <v>173</v>
      </c>
      <c r="L164" s="32"/>
      <c r="M164" s="144" t="s">
        <v>1</v>
      </c>
      <c r="N164" s="145" t="s">
        <v>44</v>
      </c>
      <c r="P164" s="146">
        <f>O164*H164</f>
        <v>0</v>
      </c>
      <c r="Q164" s="146">
        <v>0</v>
      </c>
      <c r="R164" s="146">
        <f>Q164*H164</f>
        <v>0</v>
      </c>
      <c r="S164" s="146">
        <v>0</v>
      </c>
      <c r="T164" s="147">
        <f>S164*H164</f>
        <v>0</v>
      </c>
      <c r="AR164" s="148" t="s">
        <v>174</v>
      </c>
      <c r="AT164" s="148" t="s">
        <v>169</v>
      </c>
      <c r="AU164" s="148" t="s">
        <v>87</v>
      </c>
      <c r="AY164" s="17" t="s">
        <v>167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7" t="s">
        <v>22</v>
      </c>
      <c r="BK164" s="149">
        <f>ROUND(I164*H164,1)</f>
        <v>0</v>
      </c>
      <c r="BL164" s="17" t="s">
        <v>174</v>
      </c>
      <c r="BM164" s="148" t="s">
        <v>1336</v>
      </c>
    </row>
    <row r="165" spans="2:51" s="12" customFormat="1" ht="12">
      <c r="B165" s="150"/>
      <c r="D165" s="151" t="s">
        <v>176</v>
      </c>
      <c r="E165" s="152" t="s">
        <v>1</v>
      </c>
      <c r="F165" s="153" t="s">
        <v>1337</v>
      </c>
      <c r="H165" s="154">
        <v>42</v>
      </c>
      <c r="I165" s="155"/>
      <c r="L165" s="150"/>
      <c r="M165" s="156"/>
      <c r="T165" s="157"/>
      <c r="AT165" s="152" t="s">
        <v>176</v>
      </c>
      <c r="AU165" s="152" t="s">
        <v>87</v>
      </c>
      <c r="AV165" s="12" t="s">
        <v>87</v>
      </c>
      <c r="AW165" s="12" t="s">
        <v>31</v>
      </c>
      <c r="AX165" s="12" t="s">
        <v>22</v>
      </c>
      <c r="AY165" s="152" t="s">
        <v>167</v>
      </c>
    </row>
    <row r="166" spans="2:65" s="1" customFormat="1" ht="24">
      <c r="B166" s="136"/>
      <c r="C166" s="137" t="s">
        <v>8</v>
      </c>
      <c r="D166" s="137" t="s">
        <v>169</v>
      </c>
      <c r="E166" s="138" t="s">
        <v>1338</v>
      </c>
      <c r="F166" s="139" t="s">
        <v>1339</v>
      </c>
      <c r="G166" s="140" t="s">
        <v>185</v>
      </c>
      <c r="H166" s="141">
        <v>650</v>
      </c>
      <c r="I166" s="142"/>
      <c r="J166" s="143">
        <f>ROUND(I166*H166,1)</f>
        <v>0</v>
      </c>
      <c r="K166" s="139" t="s">
        <v>173</v>
      </c>
      <c r="L166" s="32"/>
      <c r="M166" s="144" t="s">
        <v>1</v>
      </c>
      <c r="N166" s="145" t="s">
        <v>44</v>
      </c>
      <c r="P166" s="146">
        <f>O166*H166</f>
        <v>0</v>
      </c>
      <c r="Q166" s="146">
        <v>0</v>
      </c>
      <c r="R166" s="146">
        <f>Q166*H166</f>
        <v>0</v>
      </c>
      <c r="S166" s="146">
        <v>0</v>
      </c>
      <c r="T166" s="147">
        <f>S166*H166</f>
        <v>0</v>
      </c>
      <c r="AR166" s="148" t="s">
        <v>174</v>
      </c>
      <c r="AT166" s="148" t="s">
        <v>169</v>
      </c>
      <c r="AU166" s="148" t="s">
        <v>87</v>
      </c>
      <c r="AY166" s="17" t="s">
        <v>167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7" t="s">
        <v>22</v>
      </c>
      <c r="BK166" s="149">
        <f>ROUND(I166*H166,1)</f>
        <v>0</v>
      </c>
      <c r="BL166" s="17" t="s">
        <v>174</v>
      </c>
      <c r="BM166" s="148" t="s">
        <v>1340</v>
      </c>
    </row>
    <row r="167" spans="2:65" s="1" customFormat="1" ht="21.75" customHeight="1">
      <c r="B167" s="136"/>
      <c r="C167" s="137" t="s">
        <v>302</v>
      </c>
      <c r="D167" s="137" t="s">
        <v>169</v>
      </c>
      <c r="E167" s="138" t="s">
        <v>1341</v>
      </c>
      <c r="F167" s="139" t="s">
        <v>1342</v>
      </c>
      <c r="G167" s="140" t="s">
        <v>185</v>
      </c>
      <c r="H167" s="141">
        <v>650</v>
      </c>
      <c r="I167" s="142"/>
      <c r="J167" s="143">
        <f>ROUND(I167*H167,1)</f>
        <v>0</v>
      </c>
      <c r="K167" s="139" t="s">
        <v>173</v>
      </c>
      <c r="L167" s="32"/>
      <c r="M167" s="144" t="s">
        <v>1</v>
      </c>
      <c r="N167" s="145" t="s">
        <v>44</v>
      </c>
      <c r="P167" s="146">
        <f>O167*H167</f>
        <v>0</v>
      </c>
      <c r="Q167" s="146">
        <v>0</v>
      </c>
      <c r="R167" s="146">
        <f>Q167*H167</f>
        <v>0</v>
      </c>
      <c r="S167" s="146">
        <v>0</v>
      </c>
      <c r="T167" s="147">
        <f>S167*H167</f>
        <v>0</v>
      </c>
      <c r="AR167" s="148" t="s">
        <v>174</v>
      </c>
      <c r="AT167" s="148" t="s">
        <v>169</v>
      </c>
      <c r="AU167" s="148" t="s">
        <v>87</v>
      </c>
      <c r="AY167" s="17" t="s">
        <v>167</v>
      </c>
      <c r="BE167" s="149">
        <f>IF(N167="základní",J167,0)</f>
        <v>0</v>
      </c>
      <c r="BF167" s="149">
        <f>IF(N167="snížená",J167,0)</f>
        <v>0</v>
      </c>
      <c r="BG167" s="149">
        <f>IF(N167="zákl. přenesená",J167,0)</f>
        <v>0</v>
      </c>
      <c r="BH167" s="149">
        <f>IF(N167="sníž. přenesená",J167,0)</f>
        <v>0</v>
      </c>
      <c r="BI167" s="149">
        <f>IF(N167="nulová",J167,0)</f>
        <v>0</v>
      </c>
      <c r="BJ167" s="17" t="s">
        <v>22</v>
      </c>
      <c r="BK167" s="149">
        <f>ROUND(I167*H167,1)</f>
        <v>0</v>
      </c>
      <c r="BL167" s="17" t="s">
        <v>174</v>
      </c>
      <c r="BM167" s="148" t="s">
        <v>1343</v>
      </c>
    </row>
    <row r="168" spans="2:65" s="1" customFormat="1" ht="21.75" customHeight="1">
      <c r="B168" s="136"/>
      <c r="C168" s="137" t="s">
        <v>306</v>
      </c>
      <c r="D168" s="137" t="s">
        <v>169</v>
      </c>
      <c r="E168" s="138" t="s">
        <v>1344</v>
      </c>
      <c r="F168" s="139" t="s">
        <v>1345</v>
      </c>
      <c r="G168" s="140" t="s">
        <v>185</v>
      </c>
      <c r="H168" s="141">
        <v>650</v>
      </c>
      <c r="I168" s="142"/>
      <c r="J168" s="143">
        <f>ROUND(I168*H168,1)</f>
        <v>0</v>
      </c>
      <c r="K168" s="139" t="s">
        <v>173</v>
      </c>
      <c r="L168" s="32"/>
      <c r="M168" s="144" t="s">
        <v>1</v>
      </c>
      <c r="N168" s="145" t="s">
        <v>44</v>
      </c>
      <c r="P168" s="146">
        <f>O168*H168</f>
        <v>0</v>
      </c>
      <c r="Q168" s="146">
        <v>0</v>
      </c>
      <c r="R168" s="146">
        <f>Q168*H168</f>
        <v>0</v>
      </c>
      <c r="S168" s="146">
        <v>0</v>
      </c>
      <c r="T168" s="147">
        <f>S168*H168</f>
        <v>0</v>
      </c>
      <c r="AR168" s="148" t="s">
        <v>174</v>
      </c>
      <c r="AT168" s="148" t="s">
        <v>169</v>
      </c>
      <c r="AU168" s="148" t="s">
        <v>87</v>
      </c>
      <c r="AY168" s="17" t="s">
        <v>167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7" t="s">
        <v>22</v>
      </c>
      <c r="BK168" s="149">
        <f>ROUND(I168*H168,1)</f>
        <v>0</v>
      </c>
      <c r="BL168" s="17" t="s">
        <v>174</v>
      </c>
      <c r="BM168" s="148" t="s">
        <v>1346</v>
      </c>
    </row>
    <row r="169" spans="2:65" s="1" customFormat="1" ht="16.5" customHeight="1">
      <c r="B169" s="136"/>
      <c r="C169" s="137" t="s">
        <v>311</v>
      </c>
      <c r="D169" s="137" t="s">
        <v>169</v>
      </c>
      <c r="E169" s="138" t="s">
        <v>1347</v>
      </c>
      <c r="F169" s="139" t="s">
        <v>1348</v>
      </c>
      <c r="G169" s="140" t="s">
        <v>185</v>
      </c>
      <c r="H169" s="141">
        <v>650</v>
      </c>
      <c r="I169" s="142"/>
      <c r="J169" s="143">
        <f>ROUND(I169*H169,1)</f>
        <v>0</v>
      </c>
      <c r="K169" s="139" t="s">
        <v>173</v>
      </c>
      <c r="L169" s="32"/>
      <c r="M169" s="144" t="s">
        <v>1</v>
      </c>
      <c r="N169" s="145" t="s">
        <v>44</v>
      </c>
      <c r="P169" s="146">
        <f>O169*H169</f>
        <v>0</v>
      </c>
      <c r="Q169" s="146">
        <v>0</v>
      </c>
      <c r="R169" s="146">
        <f>Q169*H169</f>
        <v>0</v>
      </c>
      <c r="S169" s="146">
        <v>0</v>
      </c>
      <c r="T169" s="147">
        <f>S169*H169</f>
        <v>0</v>
      </c>
      <c r="AR169" s="148" t="s">
        <v>174</v>
      </c>
      <c r="AT169" s="148" t="s">
        <v>169</v>
      </c>
      <c r="AU169" s="148" t="s">
        <v>87</v>
      </c>
      <c r="AY169" s="17" t="s">
        <v>167</v>
      </c>
      <c r="BE169" s="149">
        <f>IF(N169="základní",J169,0)</f>
        <v>0</v>
      </c>
      <c r="BF169" s="149">
        <f>IF(N169="snížená",J169,0)</f>
        <v>0</v>
      </c>
      <c r="BG169" s="149">
        <f>IF(N169="zákl. přenesená",J169,0)</f>
        <v>0</v>
      </c>
      <c r="BH169" s="149">
        <f>IF(N169="sníž. přenesená",J169,0)</f>
        <v>0</v>
      </c>
      <c r="BI169" s="149">
        <f>IF(N169="nulová",J169,0)</f>
        <v>0</v>
      </c>
      <c r="BJ169" s="17" t="s">
        <v>22</v>
      </c>
      <c r="BK169" s="149">
        <f>ROUND(I169*H169,1)</f>
        <v>0</v>
      </c>
      <c r="BL169" s="17" t="s">
        <v>174</v>
      </c>
      <c r="BM169" s="148" t="s">
        <v>1349</v>
      </c>
    </row>
    <row r="170" spans="2:65" s="1" customFormat="1" ht="21.75" customHeight="1">
      <c r="B170" s="136"/>
      <c r="C170" s="137" t="s">
        <v>315</v>
      </c>
      <c r="D170" s="137" t="s">
        <v>169</v>
      </c>
      <c r="E170" s="138" t="s">
        <v>1350</v>
      </c>
      <c r="F170" s="139" t="s">
        <v>1351</v>
      </c>
      <c r="G170" s="140" t="s">
        <v>228</v>
      </c>
      <c r="H170" s="141">
        <v>6</v>
      </c>
      <c r="I170" s="142"/>
      <c r="J170" s="143">
        <f>ROUND(I170*H170,1)</f>
        <v>0</v>
      </c>
      <c r="K170" s="139" t="s">
        <v>173</v>
      </c>
      <c r="L170" s="32"/>
      <c r="M170" s="144" t="s">
        <v>1</v>
      </c>
      <c r="N170" s="145" t="s">
        <v>44</v>
      </c>
      <c r="P170" s="146">
        <f>O170*H170</f>
        <v>0</v>
      </c>
      <c r="Q170" s="146">
        <v>0</v>
      </c>
      <c r="R170" s="146">
        <f>Q170*H170</f>
        <v>0</v>
      </c>
      <c r="S170" s="146">
        <v>0</v>
      </c>
      <c r="T170" s="147">
        <f>S170*H170</f>
        <v>0</v>
      </c>
      <c r="AR170" s="148" t="s">
        <v>174</v>
      </c>
      <c r="AT170" s="148" t="s">
        <v>169</v>
      </c>
      <c r="AU170" s="148" t="s">
        <v>87</v>
      </c>
      <c r="AY170" s="17" t="s">
        <v>167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7" t="s">
        <v>22</v>
      </c>
      <c r="BK170" s="149">
        <f>ROUND(I170*H170,1)</f>
        <v>0</v>
      </c>
      <c r="BL170" s="17" t="s">
        <v>174</v>
      </c>
      <c r="BM170" s="148" t="s">
        <v>1352</v>
      </c>
    </row>
    <row r="171" spans="2:51" s="12" customFormat="1" ht="12">
      <c r="B171" s="150"/>
      <c r="D171" s="151" t="s">
        <v>176</v>
      </c>
      <c r="E171" s="152" t="s">
        <v>1</v>
      </c>
      <c r="F171" s="153" t="s">
        <v>1353</v>
      </c>
      <c r="H171" s="154">
        <v>6</v>
      </c>
      <c r="I171" s="155"/>
      <c r="L171" s="150"/>
      <c r="M171" s="156"/>
      <c r="T171" s="157"/>
      <c r="AT171" s="152" t="s">
        <v>176</v>
      </c>
      <c r="AU171" s="152" t="s">
        <v>87</v>
      </c>
      <c r="AV171" s="12" t="s">
        <v>87</v>
      </c>
      <c r="AW171" s="12" t="s">
        <v>31</v>
      </c>
      <c r="AX171" s="12" t="s">
        <v>22</v>
      </c>
      <c r="AY171" s="152" t="s">
        <v>167</v>
      </c>
    </row>
    <row r="172" spans="2:65" s="1" customFormat="1" ht="16.5" customHeight="1">
      <c r="B172" s="136"/>
      <c r="C172" s="178" t="s">
        <v>320</v>
      </c>
      <c r="D172" s="178" t="s">
        <v>554</v>
      </c>
      <c r="E172" s="179" t="s">
        <v>1354</v>
      </c>
      <c r="F172" s="180" t="s">
        <v>1355</v>
      </c>
      <c r="G172" s="181" t="s">
        <v>172</v>
      </c>
      <c r="H172" s="182">
        <v>20</v>
      </c>
      <c r="I172" s="183"/>
      <c r="J172" s="184">
        <f>ROUND(I172*H172,1)</f>
        <v>0</v>
      </c>
      <c r="K172" s="180" t="s">
        <v>173</v>
      </c>
      <c r="L172" s="185"/>
      <c r="M172" s="186" t="s">
        <v>1</v>
      </c>
      <c r="N172" s="187" t="s">
        <v>44</v>
      </c>
      <c r="P172" s="146">
        <f>O172*H172</f>
        <v>0</v>
      </c>
      <c r="Q172" s="146">
        <v>0.22</v>
      </c>
      <c r="R172" s="146">
        <f>Q172*H172</f>
        <v>4.4</v>
      </c>
      <c r="S172" s="146">
        <v>0</v>
      </c>
      <c r="T172" s="147">
        <f>S172*H172</f>
        <v>0</v>
      </c>
      <c r="AR172" s="148" t="s">
        <v>212</v>
      </c>
      <c r="AT172" s="148" t="s">
        <v>554</v>
      </c>
      <c r="AU172" s="148" t="s">
        <v>87</v>
      </c>
      <c r="AY172" s="17" t="s">
        <v>167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22</v>
      </c>
      <c r="BK172" s="149">
        <f>ROUND(I172*H172,1)</f>
        <v>0</v>
      </c>
      <c r="BL172" s="17" t="s">
        <v>174</v>
      </c>
      <c r="BM172" s="148" t="s">
        <v>1356</v>
      </c>
    </row>
    <row r="173" spans="2:51" s="12" customFormat="1" ht="12">
      <c r="B173" s="150"/>
      <c r="D173" s="151" t="s">
        <v>176</v>
      </c>
      <c r="E173" s="152" t="s">
        <v>1</v>
      </c>
      <c r="F173" s="153" t="s">
        <v>1357</v>
      </c>
      <c r="H173" s="154">
        <v>20</v>
      </c>
      <c r="I173" s="155"/>
      <c r="L173" s="150"/>
      <c r="M173" s="156"/>
      <c r="T173" s="157"/>
      <c r="AT173" s="152" t="s">
        <v>176</v>
      </c>
      <c r="AU173" s="152" t="s">
        <v>87</v>
      </c>
      <c r="AV173" s="12" t="s">
        <v>87</v>
      </c>
      <c r="AW173" s="12" t="s">
        <v>31</v>
      </c>
      <c r="AX173" s="12" t="s">
        <v>22</v>
      </c>
      <c r="AY173" s="152" t="s">
        <v>167</v>
      </c>
    </row>
    <row r="174" spans="2:65" s="1" customFormat="1" ht="24">
      <c r="B174" s="136"/>
      <c r="C174" s="137" t="s">
        <v>7</v>
      </c>
      <c r="D174" s="137" t="s">
        <v>169</v>
      </c>
      <c r="E174" s="138" t="s">
        <v>1358</v>
      </c>
      <c r="F174" s="139" t="s">
        <v>1359</v>
      </c>
      <c r="G174" s="140" t="s">
        <v>185</v>
      </c>
      <c r="H174" s="141">
        <v>650</v>
      </c>
      <c r="I174" s="142"/>
      <c r="J174" s="143">
        <f>ROUND(I174*H174,1)</f>
        <v>0</v>
      </c>
      <c r="K174" s="139" t="s">
        <v>173</v>
      </c>
      <c r="L174" s="32"/>
      <c r="M174" s="144" t="s">
        <v>1</v>
      </c>
      <c r="N174" s="145" t="s">
        <v>44</v>
      </c>
      <c r="P174" s="146">
        <f>O174*H174</f>
        <v>0</v>
      </c>
      <c r="Q174" s="146">
        <v>0</v>
      </c>
      <c r="R174" s="146">
        <f>Q174*H174</f>
        <v>0</v>
      </c>
      <c r="S174" s="146">
        <v>0</v>
      </c>
      <c r="T174" s="147">
        <f>S174*H174</f>
        <v>0</v>
      </c>
      <c r="AR174" s="148" t="s">
        <v>174</v>
      </c>
      <c r="AT174" s="148" t="s">
        <v>169</v>
      </c>
      <c r="AU174" s="148" t="s">
        <v>87</v>
      </c>
      <c r="AY174" s="17" t="s">
        <v>167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7" t="s">
        <v>22</v>
      </c>
      <c r="BK174" s="149">
        <f>ROUND(I174*H174,1)</f>
        <v>0</v>
      </c>
      <c r="BL174" s="17" t="s">
        <v>174</v>
      </c>
      <c r="BM174" s="148" t="s">
        <v>1360</v>
      </c>
    </row>
    <row r="175" spans="2:65" s="1" customFormat="1" ht="16.5" customHeight="1">
      <c r="B175" s="136"/>
      <c r="C175" s="178" t="s">
        <v>331</v>
      </c>
      <c r="D175" s="178" t="s">
        <v>554</v>
      </c>
      <c r="E175" s="179" t="s">
        <v>1361</v>
      </c>
      <c r="F175" s="180" t="s">
        <v>1362</v>
      </c>
      <c r="G175" s="181" t="s">
        <v>1279</v>
      </c>
      <c r="H175" s="182">
        <v>27</v>
      </c>
      <c r="I175" s="183"/>
      <c r="J175" s="184">
        <f>ROUND(I175*H175,1)</f>
        <v>0</v>
      </c>
      <c r="K175" s="180" t="s">
        <v>173</v>
      </c>
      <c r="L175" s="185"/>
      <c r="M175" s="186" t="s">
        <v>1</v>
      </c>
      <c r="N175" s="187" t="s">
        <v>44</v>
      </c>
      <c r="P175" s="146">
        <f>O175*H175</f>
        <v>0</v>
      </c>
      <c r="Q175" s="146">
        <v>0.001</v>
      </c>
      <c r="R175" s="146">
        <f>Q175*H175</f>
        <v>0.027</v>
      </c>
      <c r="S175" s="146">
        <v>0</v>
      </c>
      <c r="T175" s="147">
        <f>S175*H175</f>
        <v>0</v>
      </c>
      <c r="AR175" s="148" t="s">
        <v>212</v>
      </c>
      <c r="AT175" s="148" t="s">
        <v>554</v>
      </c>
      <c r="AU175" s="148" t="s">
        <v>87</v>
      </c>
      <c r="AY175" s="17" t="s">
        <v>167</v>
      </c>
      <c r="BE175" s="149">
        <f>IF(N175="základní",J175,0)</f>
        <v>0</v>
      </c>
      <c r="BF175" s="149">
        <f>IF(N175="snížená",J175,0)</f>
        <v>0</v>
      </c>
      <c r="BG175" s="149">
        <f>IF(N175="zákl. přenesená",J175,0)</f>
        <v>0</v>
      </c>
      <c r="BH175" s="149">
        <f>IF(N175="sníž. přenesená",J175,0)</f>
        <v>0</v>
      </c>
      <c r="BI175" s="149">
        <f>IF(N175="nulová",J175,0)</f>
        <v>0</v>
      </c>
      <c r="BJ175" s="17" t="s">
        <v>22</v>
      </c>
      <c r="BK175" s="149">
        <f>ROUND(I175*H175,1)</f>
        <v>0</v>
      </c>
      <c r="BL175" s="17" t="s">
        <v>174</v>
      </c>
      <c r="BM175" s="148" t="s">
        <v>1363</v>
      </c>
    </row>
    <row r="176" spans="2:51" s="12" customFormat="1" ht="12">
      <c r="B176" s="150"/>
      <c r="D176" s="151" t="s">
        <v>176</v>
      </c>
      <c r="E176" s="152" t="s">
        <v>1</v>
      </c>
      <c r="F176" s="153" t="s">
        <v>1364</v>
      </c>
      <c r="H176" s="154">
        <v>27</v>
      </c>
      <c r="I176" s="155"/>
      <c r="L176" s="150"/>
      <c r="M176" s="156"/>
      <c r="T176" s="157"/>
      <c r="AT176" s="152" t="s">
        <v>176</v>
      </c>
      <c r="AU176" s="152" t="s">
        <v>87</v>
      </c>
      <c r="AV176" s="12" t="s">
        <v>87</v>
      </c>
      <c r="AW176" s="12" t="s">
        <v>31</v>
      </c>
      <c r="AX176" s="12" t="s">
        <v>22</v>
      </c>
      <c r="AY176" s="152" t="s">
        <v>167</v>
      </c>
    </row>
    <row r="177" spans="2:63" s="11" customFormat="1" ht="22.9" customHeight="1">
      <c r="B177" s="124"/>
      <c r="D177" s="125" t="s">
        <v>78</v>
      </c>
      <c r="E177" s="134" t="s">
        <v>174</v>
      </c>
      <c r="F177" s="134" t="s">
        <v>1365</v>
      </c>
      <c r="I177" s="127"/>
      <c r="J177" s="135">
        <f>BK177</f>
        <v>0</v>
      </c>
      <c r="L177" s="124"/>
      <c r="M177" s="129"/>
      <c r="P177" s="130">
        <f>SUM(P178:P189)</f>
        <v>0</v>
      </c>
      <c r="R177" s="130">
        <f>SUM(R178:R189)</f>
        <v>2.15213258</v>
      </c>
      <c r="T177" s="131">
        <f>SUM(T178:T189)</f>
        <v>0</v>
      </c>
      <c r="AR177" s="125" t="s">
        <v>22</v>
      </c>
      <c r="AT177" s="132" t="s">
        <v>78</v>
      </c>
      <c r="AU177" s="132" t="s">
        <v>22</v>
      </c>
      <c r="AY177" s="125" t="s">
        <v>167</v>
      </c>
      <c r="BK177" s="133">
        <f>SUM(BK178:BK189)</f>
        <v>0</v>
      </c>
    </row>
    <row r="178" spans="2:65" s="1" customFormat="1" ht="21.75" customHeight="1">
      <c r="B178" s="136"/>
      <c r="C178" s="137" t="s">
        <v>335</v>
      </c>
      <c r="D178" s="137" t="s">
        <v>169</v>
      </c>
      <c r="E178" s="138" t="s">
        <v>1366</v>
      </c>
      <c r="F178" s="139" t="s">
        <v>1367</v>
      </c>
      <c r="G178" s="140" t="s">
        <v>172</v>
      </c>
      <c r="H178" s="141">
        <v>0.45</v>
      </c>
      <c r="I178" s="142"/>
      <c r="J178" s="143">
        <f>ROUND(I178*H178,1)</f>
        <v>0</v>
      </c>
      <c r="K178" s="139" t="s">
        <v>173</v>
      </c>
      <c r="L178" s="32"/>
      <c r="M178" s="144" t="s">
        <v>1</v>
      </c>
      <c r="N178" s="145" t="s">
        <v>44</v>
      </c>
      <c r="P178" s="146">
        <f>O178*H178</f>
        <v>0</v>
      </c>
      <c r="Q178" s="146">
        <v>2.45337</v>
      </c>
      <c r="R178" s="146">
        <f>Q178*H178</f>
        <v>1.1040165</v>
      </c>
      <c r="S178" s="146">
        <v>0</v>
      </c>
      <c r="T178" s="147">
        <f>S178*H178</f>
        <v>0</v>
      </c>
      <c r="AR178" s="148" t="s">
        <v>174</v>
      </c>
      <c r="AT178" s="148" t="s">
        <v>169</v>
      </c>
      <c r="AU178" s="148" t="s">
        <v>87</v>
      </c>
      <c r="AY178" s="17" t="s">
        <v>167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7" t="s">
        <v>22</v>
      </c>
      <c r="BK178" s="149">
        <f>ROUND(I178*H178,1)</f>
        <v>0</v>
      </c>
      <c r="BL178" s="17" t="s">
        <v>174</v>
      </c>
      <c r="BM178" s="148" t="s">
        <v>1368</v>
      </c>
    </row>
    <row r="179" spans="2:51" s="12" customFormat="1" ht="12">
      <c r="B179" s="150"/>
      <c r="D179" s="151" t="s">
        <v>176</v>
      </c>
      <c r="E179" s="152" t="s">
        <v>1</v>
      </c>
      <c r="F179" s="153" t="s">
        <v>1369</v>
      </c>
      <c r="H179" s="154">
        <v>0.45</v>
      </c>
      <c r="I179" s="155"/>
      <c r="L179" s="150"/>
      <c r="M179" s="156"/>
      <c r="T179" s="157"/>
      <c r="AT179" s="152" t="s">
        <v>176</v>
      </c>
      <c r="AU179" s="152" t="s">
        <v>87</v>
      </c>
      <c r="AV179" s="12" t="s">
        <v>87</v>
      </c>
      <c r="AW179" s="12" t="s">
        <v>31</v>
      </c>
      <c r="AX179" s="12" t="s">
        <v>22</v>
      </c>
      <c r="AY179" s="152" t="s">
        <v>167</v>
      </c>
    </row>
    <row r="180" spans="2:65" s="1" customFormat="1" ht="24">
      <c r="B180" s="136"/>
      <c r="C180" s="214" t="s">
        <v>340</v>
      </c>
      <c r="D180" s="137" t="s">
        <v>169</v>
      </c>
      <c r="E180" s="138" t="s">
        <v>1370</v>
      </c>
      <c r="F180" s="139" t="s">
        <v>1780</v>
      </c>
      <c r="G180" s="140" t="s">
        <v>228</v>
      </c>
      <c r="H180" s="216">
        <v>0.004</v>
      </c>
      <c r="I180" s="142"/>
      <c r="J180" s="143">
        <f>ROUND(I180*H180,1)</f>
        <v>0</v>
      </c>
      <c r="K180" s="139" t="s">
        <v>173</v>
      </c>
      <c r="L180" s="32"/>
      <c r="M180" s="144" t="s">
        <v>1</v>
      </c>
      <c r="N180" s="145" t="s">
        <v>44</v>
      </c>
      <c r="P180" s="146">
        <f>O180*H180</f>
        <v>0</v>
      </c>
      <c r="Q180" s="146">
        <v>1.06277</v>
      </c>
      <c r="R180" s="146">
        <f>Q180*H180</f>
        <v>0.00425108</v>
      </c>
      <c r="S180" s="146">
        <v>0</v>
      </c>
      <c r="T180" s="147">
        <f>S180*H180</f>
        <v>0</v>
      </c>
      <c r="AR180" s="148" t="s">
        <v>174</v>
      </c>
      <c r="AT180" s="148" t="s">
        <v>169</v>
      </c>
      <c r="AU180" s="148" t="s">
        <v>87</v>
      </c>
      <c r="AY180" s="17" t="s">
        <v>167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7" t="s">
        <v>22</v>
      </c>
      <c r="BK180" s="149">
        <f>ROUND(I180*H180,1)</f>
        <v>0</v>
      </c>
      <c r="BL180" s="17" t="s">
        <v>174</v>
      </c>
      <c r="BM180" s="148" t="s">
        <v>1371</v>
      </c>
    </row>
    <row r="181" spans="2:51" s="12" customFormat="1" ht="12">
      <c r="B181" s="150"/>
      <c r="D181" s="151" t="s">
        <v>176</v>
      </c>
      <c r="E181" s="152" t="s">
        <v>1</v>
      </c>
      <c r="F181" s="215" t="s">
        <v>1779</v>
      </c>
      <c r="H181" s="207">
        <v>0.004</v>
      </c>
      <c r="I181" s="155"/>
      <c r="L181" s="150"/>
      <c r="M181" s="156"/>
      <c r="T181" s="157"/>
      <c r="AT181" s="152" t="s">
        <v>176</v>
      </c>
      <c r="AU181" s="152" t="s">
        <v>87</v>
      </c>
      <c r="AV181" s="12" t="s">
        <v>87</v>
      </c>
      <c r="AW181" s="12" t="s">
        <v>31</v>
      </c>
      <c r="AX181" s="12" t="s">
        <v>22</v>
      </c>
      <c r="AY181" s="152" t="s">
        <v>167</v>
      </c>
    </row>
    <row r="182" spans="2:65" s="1" customFormat="1" ht="24">
      <c r="B182" s="136"/>
      <c r="C182" s="137" t="s">
        <v>347</v>
      </c>
      <c r="D182" s="137" t="s">
        <v>169</v>
      </c>
      <c r="E182" s="138" t="s">
        <v>1372</v>
      </c>
      <c r="F182" s="139" t="s">
        <v>1373</v>
      </c>
      <c r="G182" s="140" t="s">
        <v>185</v>
      </c>
      <c r="H182" s="141">
        <v>1.8</v>
      </c>
      <c r="I182" s="142"/>
      <c r="J182" s="143">
        <f>ROUND(I182*H182,1)</f>
        <v>0</v>
      </c>
      <c r="K182" s="139" t="s">
        <v>173</v>
      </c>
      <c r="L182" s="32"/>
      <c r="M182" s="144" t="s">
        <v>1</v>
      </c>
      <c r="N182" s="145" t="s">
        <v>44</v>
      </c>
      <c r="P182" s="146">
        <f>O182*H182</f>
        <v>0</v>
      </c>
      <c r="Q182" s="146">
        <v>0.01282</v>
      </c>
      <c r="R182" s="146">
        <f>Q182*H182</f>
        <v>0.023076</v>
      </c>
      <c r="S182" s="146">
        <v>0</v>
      </c>
      <c r="T182" s="147">
        <f>S182*H182</f>
        <v>0</v>
      </c>
      <c r="AR182" s="148" t="s">
        <v>174</v>
      </c>
      <c r="AT182" s="148" t="s">
        <v>169</v>
      </c>
      <c r="AU182" s="148" t="s">
        <v>87</v>
      </c>
      <c r="AY182" s="17" t="s">
        <v>167</v>
      </c>
      <c r="BE182" s="149">
        <f>IF(N182="základní",J182,0)</f>
        <v>0</v>
      </c>
      <c r="BF182" s="149">
        <f>IF(N182="snížená",J182,0)</f>
        <v>0</v>
      </c>
      <c r="BG182" s="149">
        <f>IF(N182="zákl. přenesená",J182,0)</f>
        <v>0</v>
      </c>
      <c r="BH182" s="149">
        <f>IF(N182="sníž. přenesená",J182,0)</f>
        <v>0</v>
      </c>
      <c r="BI182" s="149">
        <f>IF(N182="nulová",J182,0)</f>
        <v>0</v>
      </c>
      <c r="BJ182" s="17" t="s">
        <v>22</v>
      </c>
      <c r="BK182" s="149">
        <f>ROUND(I182*H182,1)</f>
        <v>0</v>
      </c>
      <c r="BL182" s="17" t="s">
        <v>174</v>
      </c>
      <c r="BM182" s="148" t="s">
        <v>1374</v>
      </c>
    </row>
    <row r="183" spans="2:51" s="12" customFormat="1" ht="12">
      <c r="B183" s="150"/>
      <c r="D183" s="151" t="s">
        <v>176</v>
      </c>
      <c r="E183" s="152" t="s">
        <v>1</v>
      </c>
      <c r="F183" s="153" t="s">
        <v>1375</v>
      </c>
      <c r="H183" s="154">
        <v>1.8</v>
      </c>
      <c r="I183" s="155"/>
      <c r="L183" s="150"/>
      <c r="M183" s="156"/>
      <c r="T183" s="157"/>
      <c r="AT183" s="152" t="s">
        <v>176</v>
      </c>
      <c r="AU183" s="152" t="s">
        <v>87</v>
      </c>
      <c r="AV183" s="12" t="s">
        <v>87</v>
      </c>
      <c r="AW183" s="12" t="s">
        <v>31</v>
      </c>
      <c r="AX183" s="12" t="s">
        <v>22</v>
      </c>
      <c r="AY183" s="152" t="s">
        <v>167</v>
      </c>
    </row>
    <row r="184" spans="2:65" s="1" customFormat="1" ht="24">
      <c r="B184" s="136"/>
      <c r="C184" s="137" t="s">
        <v>353</v>
      </c>
      <c r="D184" s="137" t="s">
        <v>169</v>
      </c>
      <c r="E184" s="138" t="s">
        <v>1376</v>
      </c>
      <c r="F184" s="139" t="s">
        <v>1377</v>
      </c>
      <c r="G184" s="140" t="s">
        <v>185</v>
      </c>
      <c r="H184" s="141">
        <v>1.8</v>
      </c>
      <c r="I184" s="142"/>
      <c r="J184" s="143">
        <f>ROUND(I184*H184,1)</f>
        <v>0</v>
      </c>
      <c r="K184" s="139" t="s">
        <v>173</v>
      </c>
      <c r="L184" s="32"/>
      <c r="M184" s="144" t="s">
        <v>1</v>
      </c>
      <c r="N184" s="145" t="s">
        <v>44</v>
      </c>
      <c r="P184" s="146">
        <f>O184*H184</f>
        <v>0</v>
      </c>
      <c r="Q184" s="146">
        <v>0</v>
      </c>
      <c r="R184" s="146">
        <f>Q184*H184</f>
        <v>0</v>
      </c>
      <c r="S184" s="146">
        <v>0</v>
      </c>
      <c r="T184" s="147">
        <f>S184*H184</f>
        <v>0</v>
      </c>
      <c r="AR184" s="148" t="s">
        <v>174</v>
      </c>
      <c r="AT184" s="148" t="s">
        <v>169</v>
      </c>
      <c r="AU184" s="148" t="s">
        <v>87</v>
      </c>
      <c r="AY184" s="17" t="s">
        <v>167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7" t="s">
        <v>22</v>
      </c>
      <c r="BK184" s="149">
        <f>ROUND(I184*H184,1)</f>
        <v>0</v>
      </c>
      <c r="BL184" s="17" t="s">
        <v>174</v>
      </c>
      <c r="BM184" s="148" t="s">
        <v>1378</v>
      </c>
    </row>
    <row r="185" spans="2:65" s="1" customFormat="1" ht="24">
      <c r="B185" s="136"/>
      <c r="C185" s="137" t="s">
        <v>360</v>
      </c>
      <c r="D185" s="137" t="s">
        <v>169</v>
      </c>
      <c r="E185" s="138" t="s">
        <v>1379</v>
      </c>
      <c r="F185" s="139" t="s">
        <v>1380</v>
      </c>
      <c r="G185" s="140" t="s">
        <v>220</v>
      </c>
      <c r="H185" s="141">
        <v>9</v>
      </c>
      <c r="I185" s="142"/>
      <c r="J185" s="143">
        <f>ROUND(I185*H185,1)</f>
        <v>0</v>
      </c>
      <c r="K185" s="139" t="s">
        <v>173</v>
      </c>
      <c r="L185" s="32"/>
      <c r="M185" s="144" t="s">
        <v>1</v>
      </c>
      <c r="N185" s="145" t="s">
        <v>44</v>
      </c>
      <c r="P185" s="146">
        <f>O185*H185</f>
        <v>0</v>
      </c>
      <c r="Q185" s="146">
        <v>0.11046</v>
      </c>
      <c r="R185" s="146">
        <f>Q185*H185</f>
        <v>0.99414</v>
      </c>
      <c r="S185" s="146">
        <v>0</v>
      </c>
      <c r="T185" s="147">
        <f>S185*H185</f>
        <v>0</v>
      </c>
      <c r="AR185" s="148" t="s">
        <v>174</v>
      </c>
      <c r="AT185" s="148" t="s">
        <v>169</v>
      </c>
      <c r="AU185" s="148" t="s">
        <v>87</v>
      </c>
      <c r="AY185" s="17" t="s">
        <v>167</v>
      </c>
      <c r="BE185" s="149">
        <f>IF(N185="základní",J185,0)</f>
        <v>0</v>
      </c>
      <c r="BF185" s="149">
        <f>IF(N185="snížená",J185,0)</f>
        <v>0</v>
      </c>
      <c r="BG185" s="149">
        <f>IF(N185="zákl. přenesená",J185,0)</f>
        <v>0</v>
      </c>
      <c r="BH185" s="149">
        <f>IF(N185="sníž. přenesená",J185,0)</f>
        <v>0</v>
      </c>
      <c r="BI185" s="149">
        <f>IF(N185="nulová",J185,0)</f>
        <v>0</v>
      </c>
      <c r="BJ185" s="17" t="s">
        <v>22</v>
      </c>
      <c r="BK185" s="149">
        <f>ROUND(I185*H185,1)</f>
        <v>0</v>
      </c>
      <c r="BL185" s="17" t="s">
        <v>174</v>
      </c>
      <c r="BM185" s="148" t="s">
        <v>1381</v>
      </c>
    </row>
    <row r="186" spans="2:51" s="12" customFormat="1" ht="12">
      <c r="B186" s="150"/>
      <c r="D186" s="151" t="s">
        <v>176</v>
      </c>
      <c r="E186" s="152" t="s">
        <v>1</v>
      </c>
      <c r="F186" s="153" t="s">
        <v>1382</v>
      </c>
      <c r="H186" s="154">
        <v>9</v>
      </c>
      <c r="I186" s="155"/>
      <c r="L186" s="150"/>
      <c r="M186" s="156"/>
      <c r="T186" s="157"/>
      <c r="AT186" s="152" t="s">
        <v>176</v>
      </c>
      <c r="AU186" s="152" t="s">
        <v>87</v>
      </c>
      <c r="AV186" s="12" t="s">
        <v>87</v>
      </c>
      <c r="AW186" s="12" t="s">
        <v>31</v>
      </c>
      <c r="AX186" s="12" t="s">
        <v>22</v>
      </c>
      <c r="AY186" s="152" t="s">
        <v>167</v>
      </c>
    </row>
    <row r="187" spans="2:65" s="1" customFormat="1" ht="16.5" customHeight="1">
      <c r="B187" s="136"/>
      <c r="C187" s="137" t="s">
        <v>364</v>
      </c>
      <c r="D187" s="137" t="s">
        <v>169</v>
      </c>
      <c r="E187" s="138" t="s">
        <v>1383</v>
      </c>
      <c r="F187" s="139" t="s">
        <v>1384</v>
      </c>
      <c r="G187" s="140" t="s">
        <v>185</v>
      </c>
      <c r="H187" s="141">
        <v>4.05</v>
      </c>
      <c r="I187" s="142"/>
      <c r="J187" s="143">
        <f>ROUND(I187*H187,1)</f>
        <v>0</v>
      </c>
      <c r="K187" s="139" t="s">
        <v>173</v>
      </c>
      <c r="L187" s="32"/>
      <c r="M187" s="144" t="s">
        <v>1</v>
      </c>
      <c r="N187" s="145" t="s">
        <v>44</v>
      </c>
      <c r="P187" s="146">
        <f>O187*H187</f>
        <v>0</v>
      </c>
      <c r="Q187" s="146">
        <v>0.00658</v>
      </c>
      <c r="R187" s="146">
        <f>Q187*H187</f>
        <v>0.026649</v>
      </c>
      <c r="S187" s="146">
        <v>0</v>
      </c>
      <c r="T187" s="147">
        <f>S187*H187</f>
        <v>0</v>
      </c>
      <c r="AR187" s="148" t="s">
        <v>174</v>
      </c>
      <c r="AT187" s="148" t="s">
        <v>169</v>
      </c>
      <c r="AU187" s="148" t="s">
        <v>87</v>
      </c>
      <c r="AY187" s="17" t="s">
        <v>167</v>
      </c>
      <c r="BE187" s="149">
        <f>IF(N187="základní",J187,0)</f>
        <v>0</v>
      </c>
      <c r="BF187" s="149">
        <f>IF(N187="snížená",J187,0)</f>
        <v>0</v>
      </c>
      <c r="BG187" s="149">
        <f>IF(N187="zákl. přenesená",J187,0)</f>
        <v>0</v>
      </c>
      <c r="BH187" s="149">
        <f>IF(N187="sníž. přenesená",J187,0)</f>
        <v>0</v>
      </c>
      <c r="BI187" s="149">
        <f>IF(N187="nulová",J187,0)</f>
        <v>0</v>
      </c>
      <c r="BJ187" s="17" t="s">
        <v>22</v>
      </c>
      <c r="BK187" s="149">
        <f>ROUND(I187*H187,1)</f>
        <v>0</v>
      </c>
      <c r="BL187" s="17" t="s">
        <v>174</v>
      </c>
      <c r="BM187" s="148" t="s">
        <v>1385</v>
      </c>
    </row>
    <row r="188" spans="2:51" s="12" customFormat="1" ht="12">
      <c r="B188" s="150"/>
      <c r="D188" s="151" t="s">
        <v>176</v>
      </c>
      <c r="E188" s="152" t="s">
        <v>1</v>
      </c>
      <c r="F188" s="153" t="s">
        <v>1386</v>
      </c>
      <c r="H188" s="154">
        <v>4.05</v>
      </c>
      <c r="I188" s="155"/>
      <c r="L188" s="150"/>
      <c r="M188" s="156"/>
      <c r="T188" s="157"/>
      <c r="AT188" s="152" t="s">
        <v>176</v>
      </c>
      <c r="AU188" s="152" t="s">
        <v>87</v>
      </c>
      <c r="AV188" s="12" t="s">
        <v>87</v>
      </c>
      <c r="AW188" s="12" t="s">
        <v>31</v>
      </c>
      <c r="AX188" s="12" t="s">
        <v>22</v>
      </c>
      <c r="AY188" s="152" t="s">
        <v>167</v>
      </c>
    </row>
    <row r="189" spans="2:65" s="1" customFormat="1" ht="16.5" customHeight="1">
      <c r="B189" s="136"/>
      <c r="C189" s="137" t="s">
        <v>370</v>
      </c>
      <c r="D189" s="137" t="s">
        <v>169</v>
      </c>
      <c r="E189" s="138" t="s">
        <v>1387</v>
      </c>
      <c r="F189" s="139" t="s">
        <v>1388</v>
      </c>
      <c r="G189" s="140" t="s">
        <v>185</v>
      </c>
      <c r="H189" s="141">
        <v>4.05</v>
      </c>
      <c r="I189" s="142"/>
      <c r="J189" s="143">
        <f>ROUND(I189*H189,1)</f>
        <v>0</v>
      </c>
      <c r="K189" s="139" t="s">
        <v>173</v>
      </c>
      <c r="L189" s="32"/>
      <c r="M189" s="144" t="s">
        <v>1</v>
      </c>
      <c r="N189" s="145" t="s">
        <v>44</v>
      </c>
      <c r="P189" s="146">
        <f>O189*H189</f>
        <v>0</v>
      </c>
      <c r="Q189" s="146">
        <v>0</v>
      </c>
      <c r="R189" s="146">
        <f>Q189*H189</f>
        <v>0</v>
      </c>
      <c r="S189" s="146">
        <v>0</v>
      </c>
      <c r="T189" s="147">
        <f>S189*H189</f>
        <v>0</v>
      </c>
      <c r="AR189" s="148" t="s">
        <v>174</v>
      </c>
      <c r="AT189" s="148" t="s">
        <v>169</v>
      </c>
      <c r="AU189" s="148" t="s">
        <v>87</v>
      </c>
      <c r="AY189" s="17" t="s">
        <v>167</v>
      </c>
      <c r="BE189" s="149">
        <f>IF(N189="základní",J189,0)</f>
        <v>0</v>
      </c>
      <c r="BF189" s="149">
        <f>IF(N189="snížená",J189,0)</f>
        <v>0</v>
      </c>
      <c r="BG189" s="149">
        <f>IF(N189="zákl. přenesená",J189,0)</f>
        <v>0</v>
      </c>
      <c r="BH189" s="149">
        <f>IF(N189="sníž. přenesená",J189,0)</f>
        <v>0</v>
      </c>
      <c r="BI189" s="149">
        <f>IF(N189="nulová",J189,0)</f>
        <v>0</v>
      </c>
      <c r="BJ189" s="17" t="s">
        <v>22</v>
      </c>
      <c r="BK189" s="149">
        <f>ROUND(I189*H189,1)</f>
        <v>0</v>
      </c>
      <c r="BL189" s="17" t="s">
        <v>174</v>
      </c>
      <c r="BM189" s="148" t="s">
        <v>1389</v>
      </c>
    </row>
    <row r="190" spans="2:63" s="11" customFormat="1" ht="22.9" customHeight="1">
      <c r="B190" s="124"/>
      <c r="D190" s="125" t="s">
        <v>78</v>
      </c>
      <c r="E190" s="134" t="s">
        <v>198</v>
      </c>
      <c r="F190" s="134" t="s">
        <v>1390</v>
      </c>
      <c r="I190" s="127"/>
      <c r="J190" s="135">
        <f>BK190</f>
        <v>0</v>
      </c>
      <c r="L190" s="124"/>
      <c r="M190" s="129"/>
      <c r="P190" s="130">
        <f>SUM(P191:P201)</f>
        <v>0</v>
      </c>
      <c r="R190" s="130">
        <f>SUM(R191:R201)</f>
        <v>47.025694</v>
      </c>
      <c r="T190" s="131">
        <f>SUM(T191:T201)</f>
        <v>0</v>
      </c>
      <c r="AR190" s="125" t="s">
        <v>22</v>
      </c>
      <c r="AT190" s="132" t="s">
        <v>78</v>
      </c>
      <c r="AU190" s="132" t="s">
        <v>22</v>
      </c>
      <c r="AY190" s="125" t="s">
        <v>167</v>
      </c>
      <c r="BK190" s="133">
        <f>SUM(BK191:BK201)</f>
        <v>0</v>
      </c>
    </row>
    <row r="191" spans="2:65" s="1" customFormat="1" ht="16.5" customHeight="1">
      <c r="B191" s="136"/>
      <c r="C191" s="137" t="s">
        <v>386</v>
      </c>
      <c r="D191" s="137" t="s">
        <v>169</v>
      </c>
      <c r="E191" s="138" t="s">
        <v>1391</v>
      </c>
      <c r="F191" s="139" t="s">
        <v>1392</v>
      </c>
      <c r="G191" s="140" t="s">
        <v>185</v>
      </c>
      <c r="H191" s="141">
        <v>191.62</v>
      </c>
      <c r="I191" s="142"/>
      <c r="J191" s="143">
        <f>ROUND(I191*H191,1)</f>
        <v>0</v>
      </c>
      <c r="K191" s="139" t="s">
        <v>173</v>
      </c>
      <c r="L191" s="32"/>
      <c r="M191" s="144" t="s">
        <v>1</v>
      </c>
      <c r="N191" s="145" t="s">
        <v>44</v>
      </c>
      <c r="P191" s="146">
        <f>O191*H191</f>
        <v>0</v>
      </c>
      <c r="Q191" s="146">
        <v>0</v>
      </c>
      <c r="R191" s="146">
        <f>Q191*H191</f>
        <v>0</v>
      </c>
      <c r="S191" s="146">
        <v>0</v>
      </c>
      <c r="T191" s="147">
        <f>S191*H191</f>
        <v>0</v>
      </c>
      <c r="AR191" s="148" t="s">
        <v>174</v>
      </c>
      <c r="AT191" s="148" t="s">
        <v>169</v>
      </c>
      <c r="AU191" s="148" t="s">
        <v>87</v>
      </c>
      <c r="AY191" s="17" t="s">
        <v>167</v>
      </c>
      <c r="BE191" s="149">
        <f>IF(N191="základní",J191,0)</f>
        <v>0</v>
      </c>
      <c r="BF191" s="149">
        <f>IF(N191="snížená",J191,0)</f>
        <v>0</v>
      </c>
      <c r="BG191" s="149">
        <f>IF(N191="zákl. přenesená",J191,0)</f>
        <v>0</v>
      </c>
      <c r="BH191" s="149">
        <f>IF(N191="sníž. přenesená",J191,0)</f>
        <v>0</v>
      </c>
      <c r="BI191" s="149">
        <f>IF(N191="nulová",J191,0)</f>
        <v>0</v>
      </c>
      <c r="BJ191" s="17" t="s">
        <v>22</v>
      </c>
      <c r="BK191" s="149">
        <f>ROUND(I191*H191,1)</f>
        <v>0</v>
      </c>
      <c r="BL191" s="17" t="s">
        <v>174</v>
      </c>
      <c r="BM191" s="148" t="s">
        <v>1393</v>
      </c>
    </row>
    <row r="192" spans="2:51" s="12" customFormat="1" ht="12">
      <c r="B192" s="150"/>
      <c r="D192" s="151" t="s">
        <v>176</v>
      </c>
      <c r="E192" s="152" t="s">
        <v>1</v>
      </c>
      <c r="F192" s="153" t="s">
        <v>1394</v>
      </c>
      <c r="H192" s="154">
        <v>191.62</v>
      </c>
      <c r="I192" s="155"/>
      <c r="L192" s="150"/>
      <c r="M192" s="156"/>
      <c r="T192" s="157"/>
      <c r="AT192" s="152" t="s">
        <v>176</v>
      </c>
      <c r="AU192" s="152" t="s">
        <v>87</v>
      </c>
      <c r="AV192" s="12" t="s">
        <v>87</v>
      </c>
      <c r="AW192" s="12" t="s">
        <v>31</v>
      </c>
      <c r="AX192" s="12" t="s">
        <v>22</v>
      </c>
      <c r="AY192" s="152" t="s">
        <v>167</v>
      </c>
    </row>
    <row r="193" spans="2:65" s="1" customFormat="1" ht="24">
      <c r="B193" s="136"/>
      <c r="C193" s="137" t="s">
        <v>394</v>
      </c>
      <c r="D193" s="137" t="s">
        <v>169</v>
      </c>
      <c r="E193" s="138" t="s">
        <v>1395</v>
      </c>
      <c r="F193" s="139" t="s">
        <v>1396</v>
      </c>
      <c r="G193" s="140" t="s">
        <v>185</v>
      </c>
      <c r="H193" s="141">
        <v>191.62</v>
      </c>
      <c r="I193" s="142"/>
      <c r="J193" s="143">
        <f>ROUND(I193*H193,1)</f>
        <v>0</v>
      </c>
      <c r="K193" s="139" t="s">
        <v>173</v>
      </c>
      <c r="L193" s="32"/>
      <c r="M193" s="144" t="s">
        <v>1</v>
      </c>
      <c r="N193" s="145" t="s">
        <v>44</v>
      </c>
      <c r="P193" s="146">
        <f>O193*H193</f>
        <v>0</v>
      </c>
      <c r="Q193" s="146">
        <v>0.08425</v>
      </c>
      <c r="R193" s="146">
        <f>Q193*H193</f>
        <v>16.143985</v>
      </c>
      <c r="S193" s="146">
        <v>0</v>
      </c>
      <c r="T193" s="147">
        <f>S193*H193</f>
        <v>0</v>
      </c>
      <c r="AR193" s="148" t="s">
        <v>174</v>
      </c>
      <c r="AT193" s="148" t="s">
        <v>169</v>
      </c>
      <c r="AU193" s="148" t="s">
        <v>87</v>
      </c>
      <c r="AY193" s="17" t="s">
        <v>167</v>
      </c>
      <c r="BE193" s="149">
        <f>IF(N193="základní",J193,0)</f>
        <v>0</v>
      </c>
      <c r="BF193" s="149">
        <f>IF(N193="snížená",J193,0)</f>
        <v>0</v>
      </c>
      <c r="BG193" s="149">
        <f>IF(N193="zákl. přenesená",J193,0)</f>
        <v>0</v>
      </c>
      <c r="BH193" s="149">
        <f>IF(N193="sníž. přenesená",J193,0)</f>
        <v>0</v>
      </c>
      <c r="BI193" s="149">
        <f>IF(N193="nulová",J193,0)</f>
        <v>0</v>
      </c>
      <c r="BJ193" s="17" t="s">
        <v>22</v>
      </c>
      <c r="BK193" s="149">
        <f>ROUND(I193*H193,1)</f>
        <v>0</v>
      </c>
      <c r="BL193" s="17" t="s">
        <v>174</v>
      </c>
      <c r="BM193" s="148" t="s">
        <v>1397</v>
      </c>
    </row>
    <row r="194" spans="2:65" s="1" customFormat="1" ht="21.75" customHeight="1">
      <c r="B194" s="136"/>
      <c r="C194" s="178" t="s">
        <v>408</v>
      </c>
      <c r="D194" s="178" t="s">
        <v>554</v>
      </c>
      <c r="E194" s="179" t="s">
        <v>1398</v>
      </c>
      <c r="F194" s="180" t="s">
        <v>1399</v>
      </c>
      <c r="G194" s="181" t="s">
        <v>185</v>
      </c>
      <c r="H194" s="182">
        <v>138.679</v>
      </c>
      <c r="I194" s="183"/>
      <c r="J194" s="184">
        <f>ROUND(I194*H194,1)</f>
        <v>0</v>
      </c>
      <c r="K194" s="180" t="s">
        <v>1</v>
      </c>
      <c r="L194" s="185"/>
      <c r="M194" s="186" t="s">
        <v>1</v>
      </c>
      <c r="N194" s="187" t="s">
        <v>44</v>
      </c>
      <c r="P194" s="146">
        <f>O194*H194</f>
        <v>0</v>
      </c>
      <c r="Q194" s="146">
        <v>0.131</v>
      </c>
      <c r="R194" s="146">
        <f>Q194*H194</f>
        <v>18.166949000000002</v>
      </c>
      <c r="S194" s="146">
        <v>0</v>
      </c>
      <c r="T194" s="147">
        <f>S194*H194</f>
        <v>0</v>
      </c>
      <c r="AR194" s="148" t="s">
        <v>212</v>
      </c>
      <c r="AT194" s="148" t="s">
        <v>554</v>
      </c>
      <c r="AU194" s="148" t="s">
        <v>87</v>
      </c>
      <c r="AY194" s="17" t="s">
        <v>167</v>
      </c>
      <c r="BE194" s="149">
        <f>IF(N194="základní",J194,0)</f>
        <v>0</v>
      </c>
      <c r="BF194" s="149">
        <f>IF(N194="snížená",J194,0)</f>
        <v>0</v>
      </c>
      <c r="BG194" s="149">
        <f>IF(N194="zákl. přenesená",J194,0)</f>
        <v>0</v>
      </c>
      <c r="BH194" s="149">
        <f>IF(N194="sníž. přenesená",J194,0)</f>
        <v>0</v>
      </c>
      <c r="BI194" s="149">
        <f>IF(N194="nulová",J194,0)</f>
        <v>0</v>
      </c>
      <c r="BJ194" s="17" t="s">
        <v>22</v>
      </c>
      <c r="BK194" s="149">
        <f>ROUND(I194*H194,1)</f>
        <v>0</v>
      </c>
      <c r="BL194" s="17" t="s">
        <v>174</v>
      </c>
      <c r="BM194" s="148" t="s">
        <v>1400</v>
      </c>
    </row>
    <row r="195" spans="2:51" s="12" customFormat="1" ht="12">
      <c r="B195" s="150"/>
      <c r="D195" s="151" t="s">
        <v>176</v>
      </c>
      <c r="E195" s="152" t="s">
        <v>1</v>
      </c>
      <c r="F195" s="153" t="s">
        <v>1401</v>
      </c>
      <c r="H195" s="154">
        <v>138.679</v>
      </c>
      <c r="I195" s="155"/>
      <c r="L195" s="150"/>
      <c r="M195" s="156"/>
      <c r="T195" s="157"/>
      <c r="AT195" s="152" t="s">
        <v>176</v>
      </c>
      <c r="AU195" s="152" t="s">
        <v>87</v>
      </c>
      <c r="AV195" s="12" t="s">
        <v>87</v>
      </c>
      <c r="AW195" s="12" t="s">
        <v>31</v>
      </c>
      <c r="AX195" s="12" t="s">
        <v>22</v>
      </c>
      <c r="AY195" s="152" t="s">
        <v>167</v>
      </c>
    </row>
    <row r="196" spans="2:65" s="1" customFormat="1" ht="24">
      <c r="B196" s="136"/>
      <c r="C196" s="178" t="s">
        <v>415</v>
      </c>
      <c r="D196" s="178" t="s">
        <v>554</v>
      </c>
      <c r="E196" s="179" t="s">
        <v>1402</v>
      </c>
      <c r="F196" s="180" t="s">
        <v>1403</v>
      </c>
      <c r="G196" s="181" t="s">
        <v>185</v>
      </c>
      <c r="H196" s="182">
        <v>57.33</v>
      </c>
      <c r="I196" s="183"/>
      <c r="J196" s="184">
        <f>ROUND(I196*H196,1)</f>
        <v>0</v>
      </c>
      <c r="K196" s="180" t="s">
        <v>1</v>
      </c>
      <c r="L196" s="185"/>
      <c r="M196" s="186" t="s">
        <v>1</v>
      </c>
      <c r="N196" s="187" t="s">
        <v>44</v>
      </c>
      <c r="P196" s="146">
        <f>O196*H196</f>
        <v>0</v>
      </c>
      <c r="Q196" s="146">
        <v>0.131</v>
      </c>
      <c r="R196" s="146">
        <f>Q196*H196</f>
        <v>7.51023</v>
      </c>
      <c r="S196" s="146">
        <v>0</v>
      </c>
      <c r="T196" s="147">
        <f>S196*H196</f>
        <v>0</v>
      </c>
      <c r="AR196" s="148" t="s">
        <v>212</v>
      </c>
      <c r="AT196" s="148" t="s">
        <v>554</v>
      </c>
      <c r="AU196" s="148" t="s">
        <v>87</v>
      </c>
      <c r="AY196" s="17" t="s">
        <v>167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7" t="s">
        <v>22</v>
      </c>
      <c r="BK196" s="149">
        <f>ROUND(I196*H196,1)</f>
        <v>0</v>
      </c>
      <c r="BL196" s="17" t="s">
        <v>174</v>
      </c>
      <c r="BM196" s="148" t="s">
        <v>1404</v>
      </c>
    </row>
    <row r="197" spans="2:51" s="12" customFormat="1" ht="12">
      <c r="B197" s="150"/>
      <c r="D197" s="151" t="s">
        <v>176</v>
      </c>
      <c r="E197" s="152" t="s">
        <v>1</v>
      </c>
      <c r="F197" s="153" t="s">
        <v>1405</v>
      </c>
      <c r="H197" s="154">
        <v>57.33</v>
      </c>
      <c r="I197" s="155"/>
      <c r="L197" s="150"/>
      <c r="M197" s="156"/>
      <c r="T197" s="157"/>
      <c r="AT197" s="152" t="s">
        <v>176</v>
      </c>
      <c r="AU197" s="152" t="s">
        <v>87</v>
      </c>
      <c r="AV197" s="12" t="s">
        <v>87</v>
      </c>
      <c r="AW197" s="12" t="s">
        <v>31</v>
      </c>
      <c r="AX197" s="12" t="s">
        <v>22</v>
      </c>
      <c r="AY197" s="152" t="s">
        <v>167</v>
      </c>
    </row>
    <row r="198" spans="2:65" s="1" customFormat="1" ht="33" customHeight="1">
      <c r="B198" s="136"/>
      <c r="C198" s="137" t="s">
        <v>420</v>
      </c>
      <c r="D198" s="137" t="s">
        <v>169</v>
      </c>
      <c r="E198" s="138" t="s">
        <v>1406</v>
      </c>
      <c r="F198" s="139" t="s">
        <v>1407</v>
      </c>
      <c r="G198" s="140" t="s">
        <v>185</v>
      </c>
      <c r="H198" s="141">
        <v>24.53</v>
      </c>
      <c r="I198" s="142"/>
      <c r="J198" s="143">
        <f>ROUND(I198*H198,1)</f>
        <v>0</v>
      </c>
      <c r="K198" s="139" t="s">
        <v>173</v>
      </c>
      <c r="L198" s="32"/>
      <c r="M198" s="144" t="s">
        <v>1</v>
      </c>
      <c r="N198" s="145" t="s">
        <v>44</v>
      </c>
      <c r="P198" s="146">
        <f>O198*H198</f>
        <v>0</v>
      </c>
      <c r="Q198" s="146">
        <v>0</v>
      </c>
      <c r="R198" s="146">
        <f>Q198*H198</f>
        <v>0</v>
      </c>
      <c r="S198" s="146">
        <v>0</v>
      </c>
      <c r="T198" s="147">
        <f>S198*H198</f>
        <v>0</v>
      </c>
      <c r="AR198" s="148" t="s">
        <v>174</v>
      </c>
      <c r="AT198" s="148" t="s">
        <v>169</v>
      </c>
      <c r="AU198" s="148" t="s">
        <v>87</v>
      </c>
      <c r="AY198" s="17" t="s">
        <v>167</v>
      </c>
      <c r="BE198" s="149">
        <f>IF(N198="základní",J198,0)</f>
        <v>0</v>
      </c>
      <c r="BF198" s="149">
        <f>IF(N198="snížená",J198,0)</f>
        <v>0</v>
      </c>
      <c r="BG198" s="149">
        <f>IF(N198="zákl. přenesená",J198,0)</f>
        <v>0</v>
      </c>
      <c r="BH198" s="149">
        <f>IF(N198="sníž. přenesená",J198,0)</f>
        <v>0</v>
      </c>
      <c r="BI198" s="149">
        <f>IF(N198="nulová",J198,0)</f>
        <v>0</v>
      </c>
      <c r="BJ198" s="17" t="s">
        <v>22</v>
      </c>
      <c r="BK198" s="149">
        <f>ROUND(I198*H198,1)</f>
        <v>0</v>
      </c>
      <c r="BL198" s="17" t="s">
        <v>174</v>
      </c>
      <c r="BM198" s="148" t="s">
        <v>1408</v>
      </c>
    </row>
    <row r="199" spans="2:65" s="1" customFormat="1" ht="33" customHeight="1">
      <c r="B199" s="136"/>
      <c r="C199" s="137" t="s">
        <v>425</v>
      </c>
      <c r="D199" s="137" t="s">
        <v>169</v>
      </c>
      <c r="E199" s="138" t="s">
        <v>1409</v>
      </c>
      <c r="F199" s="139" t="s">
        <v>1410</v>
      </c>
      <c r="G199" s="140" t="s">
        <v>185</v>
      </c>
      <c r="H199" s="141">
        <v>24.53</v>
      </c>
      <c r="I199" s="142"/>
      <c r="J199" s="143">
        <f>ROUND(I199*H199,1)</f>
        <v>0</v>
      </c>
      <c r="K199" s="139" t="s">
        <v>173</v>
      </c>
      <c r="L199" s="32"/>
      <c r="M199" s="144" t="s">
        <v>1</v>
      </c>
      <c r="N199" s="145" t="s">
        <v>44</v>
      </c>
      <c r="P199" s="146">
        <f>O199*H199</f>
        <v>0</v>
      </c>
      <c r="Q199" s="146">
        <v>0.101</v>
      </c>
      <c r="R199" s="146">
        <f>Q199*H199</f>
        <v>2.4775300000000002</v>
      </c>
      <c r="S199" s="146">
        <v>0</v>
      </c>
      <c r="T199" s="147">
        <f>S199*H199</f>
        <v>0</v>
      </c>
      <c r="AR199" s="148" t="s">
        <v>174</v>
      </c>
      <c r="AT199" s="148" t="s">
        <v>169</v>
      </c>
      <c r="AU199" s="148" t="s">
        <v>87</v>
      </c>
      <c r="AY199" s="17" t="s">
        <v>167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17" t="s">
        <v>22</v>
      </c>
      <c r="BK199" s="149">
        <f>ROUND(I199*H199,1)</f>
        <v>0</v>
      </c>
      <c r="BL199" s="17" t="s">
        <v>174</v>
      </c>
      <c r="BM199" s="148" t="s">
        <v>1411</v>
      </c>
    </row>
    <row r="200" spans="2:65" s="1" customFormat="1" ht="16.5" customHeight="1">
      <c r="B200" s="136"/>
      <c r="C200" s="178" t="s">
        <v>430</v>
      </c>
      <c r="D200" s="178" t="s">
        <v>554</v>
      </c>
      <c r="E200" s="179" t="s">
        <v>1412</v>
      </c>
      <c r="F200" s="180" t="s">
        <v>1413</v>
      </c>
      <c r="G200" s="181" t="s">
        <v>185</v>
      </c>
      <c r="H200" s="182">
        <v>25.25</v>
      </c>
      <c r="I200" s="183"/>
      <c r="J200" s="184">
        <f>ROUND(I200*H200,1)</f>
        <v>0</v>
      </c>
      <c r="K200" s="180" t="s">
        <v>173</v>
      </c>
      <c r="L200" s="185"/>
      <c r="M200" s="186" t="s">
        <v>1</v>
      </c>
      <c r="N200" s="187" t="s">
        <v>44</v>
      </c>
      <c r="P200" s="146">
        <f>O200*H200</f>
        <v>0</v>
      </c>
      <c r="Q200" s="146">
        <v>0.108</v>
      </c>
      <c r="R200" s="146">
        <f>Q200*H200</f>
        <v>2.727</v>
      </c>
      <c r="S200" s="146">
        <v>0</v>
      </c>
      <c r="T200" s="147">
        <f>S200*H200</f>
        <v>0</v>
      </c>
      <c r="AR200" s="148" t="s">
        <v>212</v>
      </c>
      <c r="AT200" s="148" t="s">
        <v>554</v>
      </c>
      <c r="AU200" s="148" t="s">
        <v>87</v>
      </c>
      <c r="AY200" s="17" t="s">
        <v>167</v>
      </c>
      <c r="BE200" s="149">
        <f>IF(N200="základní",J200,0)</f>
        <v>0</v>
      </c>
      <c r="BF200" s="149">
        <f>IF(N200="snížená",J200,0)</f>
        <v>0</v>
      </c>
      <c r="BG200" s="149">
        <f>IF(N200="zákl. přenesená",J200,0)</f>
        <v>0</v>
      </c>
      <c r="BH200" s="149">
        <f>IF(N200="sníž. přenesená",J200,0)</f>
        <v>0</v>
      </c>
      <c r="BI200" s="149">
        <f>IF(N200="nulová",J200,0)</f>
        <v>0</v>
      </c>
      <c r="BJ200" s="17" t="s">
        <v>22</v>
      </c>
      <c r="BK200" s="149">
        <f>ROUND(I200*H200,1)</f>
        <v>0</v>
      </c>
      <c r="BL200" s="17" t="s">
        <v>174</v>
      </c>
      <c r="BM200" s="148" t="s">
        <v>1414</v>
      </c>
    </row>
    <row r="201" spans="2:51" s="12" customFormat="1" ht="12">
      <c r="B201" s="150"/>
      <c r="D201" s="151" t="s">
        <v>176</v>
      </c>
      <c r="E201" s="152" t="s">
        <v>1</v>
      </c>
      <c r="F201" s="153" t="s">
        <v>1415</v>
      </c>
      <c r="H201" s="154">
        <v>25.25</v>
      </c>
      <c r="I201" s="155"/>
      <c r="L201" s="150"/>
      <c r="M201" s="156"/>
      <c r="T201" s="157"/>
      <c r="AT201" s="152" t="s">
        <v>176</v>
      </c>
      <c r="AU201" s="152" t="s">
        <v>87</v>
      </c>
      <c r="AV201" s="12" t="s">
        <v>87</v>
      </c>
      <c r="AW201" s="12" t="s">
        <v>31</v>
      </c>
      <c r="AX201" s="12" t="s">
        <v>22</v>
      </c>
      <c r="AY201" s="152" t="s">
        <v>167</v>
      </c>
    </row>
    <row r="202" spans="2:63" s="11" customFormat="1" ht="22.9" customHeight="1">
      <c r="B202" s="124"/>
      <c r="D202" s="125" t="s">
        <v>78</v>
      </c>
      <c r="E202" s="134" t="s">
        <v>212</v>
      </c>
      <c r="F202" s="134" t="s">
        <v>1416</v>
      </c>
      <c r="I202" s="127"/>
      <c r="J202" s="135">
        <f>BK202</f>
        <v>0</v>
      </c>
      <c r="L202" s="124"/>
      <c r="M202" s="129"/>
      <c r="P202" s="130">
        <f>SUM(P203:P212)</f>
        <v>0</v>
      </c>
      <c r="R202" s="130">
        <f>SUM(R203:R212)</f>
        <v>0.17184</v>
      </c>
      <c r="T202" s="131">
        <f>SUM(T203:T212)</f>
        <v>0.7966</v>
      </c>
      <c r="AR202" s="125" t="s">
        <v>22</v>
      </c>
      <c r="AT202" s="132" t="s">
        <v>78</v>
      </c>
      <c r="AU202" s="132" t="s">
        <v>22</v>
      </c>
      <c r="AY202" s="125" t="s">
        <v>167</v>
      </c>
      <c r="BK202" s="133">
        <f>SUM(BK203:BK212)</f>
        <v>0</v>
      </c>
    </row>
    <row r="203" spans="2:65" s="1" customFormat="1" ht="24">
      <c r="B203" s="136"/>
      <c r="C203" s="137" t="s">
        <v>436</v>
      </c>
      <c r="D203" s="137" t="s">
        <v>169</v>
      </c>
      <c r="E203" s="138" t="s">
        <v>1417</v>
      </c>
      <c r="F203" s="139" t="s">
        <v>1418</v>
      </c>
      <c r="G203" s="140" t="s">
        <v>172</v>
      </c>
      <c r="H203" s="141">
        <v>1.161</v>
      </c>
      <c r="I203" s="142"/>
      <c r="J203" s="143">
        <f>ROUND(I203*H203,1)</f>
        <v>0</v>
      </c>
      <c r="K203" s="139" t="s">
        <v>173</v>
      </c>
      <c r="L203" s="32"/>
      <c r="M203" s="144" t="s">
        <v>1</v>
      </c>
      <c r="N203" s="145" t="s">
        <v>44</v>
      </c>
      <c r="P203" s="146">
        <f>O203*H203</f>
        <v>0</v>
      </c>
      <c r="Q203" s="146">
        <v>0</v>
      </c>
      <c r="R203" s="146">
        <f>Q203*H203</f>
        <v>0</v>
      </c>
      <c r="S203" s="146">
        <v>0.6</v>
      </c>
      <c r="T203" s="147">
        <f>S203*H203</f>
        <v>0.6966</v>
      </c>
      <c r="AR203" s="148" t="s">
        <v>174</v>
      </c>
      <c r="AT203" s="148" t="s">
        <v>169</v>
      </c>
      <c r="AU203" s="148" t="s">
        <v>87</v>
      </c>
      <c r="AY203" s="17" t="s">
        <v>167</v>
      </c>
      <c r="BE203" s="149">
        <f>IF(N203="základní",J203,0)</f>
        <v>0</v>
      </c>
      <c r="BF203" s="149">
        <f>IF(N203="snížená",J203,0)</f>
        <v>0</v>
      </c>
      <c r="BG203" s="149">
        <f>IF(N203="zákl. přenesená",J203,0)</f>
        <v>0</v>
      </c>
      <c r="BH203" s="149">
        <f>IF(N203="sníž. přenesená",J203,0)</f>
        <v>0</v>
      </c>
      <c r="BI203" s="149">
        <f>IF(N203="nulová",J203,0)</f>
        <v>0</v>
      </c>
      <c r="BJ203" s="17" t="s">
        <v>22</v>
      </c>
      <c r="BK203" s="149">
        <f>ROUND(I203*H203,1)</f>
        <v>0</v>
      </c>
      <c r="BL203" s="17" t="s">
        <v>174</v>
      </c>
      <c r="BM203" s="148" t="s">
        <v>1419</v>
      </c>
    </row>
    <row r="204" spans="2:51" s="12" customFormat="1" ht="12">
      <c r="B204" s="150"/>
      <c r="D204" s="151" t="s">
        <v>176</v>
      </c>
      <c r="E204" s="152" t="s">
        <v>1</v>
      </c>
      <c r="F204" s="153" t="s">
        <v>1420</v>
      </c>
      <c r="H204" s="154">
        <v>1.161</v>
      </c>
      <c r="I204" s="155"/>
      <c r="L204" s="150"/>
      <c r="M204" s="156"/>
      <c r="T204" s="157"/>
      <c r="AT204" s="152" t="s">
        <v>176</v>
      </c>
      <c r="AU204" s="152" t="s">
        <v>87</v>
      </c>
      <c r="AV204" s="12" t="s">
        <v>87</v>
      </c>
      <c r="AW204" s="12" t="s">
        <v>31</v>
      </c>
      <c r="AX204" s="12" t="s">
        <v>22</v>
      </c>
      <c r="AY204" s="152" t="s">
        <v>167</v>
      </c>
    </row>
    <row r="205" spans="2:65" s="1" customFormat="1" ht="24">
      <c r="B205" s="136"/>
      <c r="C205" s="137" t="s">
        <v>442</v>
      </c>
      <c r="D205" s="137" t="s">
        <v>169</v>
      </c>
      <c r="E205" s="138" t="s">
        <v>1421</v>
      </c>
      <c r="F205" s="139" t="s">
        <v>1422</v>
      </c>
      <c r="G205" s="140" t="s">
        <v>201</v>
      </c>
      <c r="H205" s="141">
        <v>1</v>
      </c>
      <c r="I205" s="142"/>
      <c r="J205" s="143">
        <f aca="true" t="shared" si="0" ref="J205:J212">ROUND(I205*H205,1)</f>
        <v>0</v>
      </c>
      <c r="K205" s="139" t="s">
        <v>173</v>
      </c>
      <c r="L205" s="32"/>
      <c r="M205" s="144" t="s">
        <v>1</v>
      </c>
      <c r="N205" s="145" t="s">
        <v>44</v>
      </c>
      <c r="P205" s="146">
        <f aca="true" t="shared" si="1" ref="P205:P212">O205*H205</f>
        <v>0</v>
      </c>
      <c r="Q205" s="146">
        <v>0</v>
      </c>
      <c r="R205" s="146">
        <f aca="true" t="shared" si="2" ref="R205:R212">Q205*H205</f>
        <v>0</v>
      </c>
      <c r="S205" s="146">
        <v>0.1</v>
      </c>
      <c r="T205" s="147">
        <f aca="true" t="shared" si="3" ref="T205:T212">S205*H205</f>
        <v>0.1</v>
      </c>
      <c r="AR205" s="148" t="s">
        <v>174</v>
      </c>
      <c r="AT205" s="148" t="s">
        <v>169</v>
      </c>
      <c r="AU205" s="148" t="s">
        <v>87</v>
      </c>
      <c r="AY205" s="17" t="s">
        <v>167</v>
      </c>
      <c r="BE205" s="149">
        <f aca="true" t="shared" si="4" ref="BE205:BE212">IF(N205="základní",J205,0)</f>
        <v>0</v>
      </c>
      <c r="BF205" s="149">
        <f aca="true" t="shared" si="5" ref="BF205:BF212">IF(N205="snížená",J205,0)</f>
        <v>0</v>
      </c>
      <c r="BG205" s="149">
        <f aca="true" t="shared" si="6" ref="BG205:BG212">IF(N205="zákl. přenesená",J205,0)</f>
        <v>0</v>
      </c>
      <c r="BH205" s="149">
        <f aca="true" t="shared" si="7" ref="BH205:BH212">IF(N205="sníž. přenesená",J205,0)</f>
        <v>0</v>
      </c>
      <c r="BI205" s="149">
        <f aca="true" t="shared" si="8" ref="BI205:BI212">IF(N205="nulová",J205,0)</f>
        <v>0</v>
      </c>
      <c r="BJ205" s="17" t="s">
        <v>22</v>
      </c>
      <c r="BK205" s="149">
        <f aca="true" t="shared" si="9" ref="BK205:BK212">ROUND(I205*H205,1)</f>
        <v>0</v>
      </c>
      <c r="BL205" s="17" t="s">
        <v>174</v>
      </c>
      <c r="BM205" s="148" t="s">
        <v>1423</v>
      </c>
    </row>
    <row r="206" spans="2:65" s="1" customFormat="1" ht="33" customHeight="1">
      <c r="B206" s="136"/>
      <c r="C206" s="137" t="s">
        <v>447</v>
      </c>
      <c r="D206" s="137" t="s">
        <v>169</v>
      </c>
      <c r="E206" s="138" t="s">
        <v>1424</v>
      </c>
      <c r="F206" s="139" t="s">
        <v>1425</v>
      </c>
      <c r="G206" s="140" t="s">
        <v>220</v>
      </c>
      <c r="H206" s="141">
        <v>11</v>
      </c>
      <c r="I206" s="142"/>
      <c r="J206" s="143">
        <f t="shared" si="0"/>
        <v>0</v>
      </c>
      <c r="K206" s="139" t="s">
        <v>173</v>
      </c>
      <c r="L206" s="32"/>
      <c r="M206" s="144" t="s">
        <v>1</v>
      </c>
      <c r="N206" s="145" t="s">
        <v>44</v>
      </c>
      <c r="P206" s="146">
        <f t="shared" si="1"/>
        <v>0</v>
      </c>
      <c r="Q206" s="146">
        <v>1E-05</v>
      </c>
      <c r="R206" s="146">
        <f t="shared" si="2"/>
        <v>0.00011</v>
      </c>
      <c r="S206" s="146">
        <v>0</v>
      </c>
      <c r="T206" s="147">
        <f t="shared" si="3"/>
        <v>0</v>
      </c>
      <c r="AR206" s="148" t="s">
        <v>174</v>
      </c>
      <c r="AT206" s="148" t="s">
        <v>169</v>
      </c>
      <c r="AU206" s="148" t="s">
        <v>87</v>
      </c>
      <c r="AY206" s="17" t="s">
        <v>167</v>
      </c>
      <c r="BE206" s="149">
        <f t="shared" si="4"/>
        <v>0</v>
      </c>
      <c r="BF206" s="149">
        <f t="shared" si="5"/>
        <v>0</v>
      </c>
      <c r="BG206" s="149">
        <f t="shared" si="6"/>
        <v>0</v>
      </c>
      <c r="BH206" s="149">
        <f t="shared" si="7"/>
        <v>0</v>
      </c>
      <c r="BI206" s="149">
        <f t="shared" si="8"/>
        <v>0</v>
      </c>
      <c r="BJ206" s="17" t="s">
        <v>22</v>
      </c>
      <c r="BK206" s="149">
        <f t="shared" si="9"/>
        <v>0</v>
      </c>
      <c r="BL206" s="17" t="s">
        <v>174</v>
      </c>
      <c r="BM206" s="148" t="s">
        <v>1426</v>
      </c>
    </row>
    <row r="207" spans="2:65" s="1" customFormat="1" ht="16.5" customHeight="1">
      <c r="B207" s="136"/>
      <c r="C207" s="178" t="s">
        <v>457</v>
      </c>
      <c r="D207" s="178" t="s">
        <v>554</v>
      </c>
      <c r="E207" s="179" t="s">
        <v>1427</v>
      </c>
      <c r="F207" s="180" t="s">
        <v>1428</v>
      </c>
      <c r="G207" s="181" t="s">
        <v>220</v>
      </c>
      <c r="H207" s="182">
        <v>12</v>
      </c>
      <c r="I207" s="183"/>
      <c r="J207" s="184">
        <f t="shared" si="0"/>
        <v>0</v>
      </c>
      <c r="K207" s="180" t="s">
        <v>173</v>
      </c>
      <c r="L207" s="185"/>
      <c r="M207" s="186" t="s">
        <v>1</v>
      </c>
      <c r="N207" s="187" t="s">
        <v>44</v>
      </c>
      <c r="P207" s="146">
        <f t="shared" si="1"/>
        <v>0</v>
      </c>
      <c r="Q207" s="146">
        <v>0.00281</v>
      </c>
      <c r="R207" s="146">
        <f t="shared" si="2"/>
        <v>0.03372</v>
      </c>
      <c r="S207" s="146">
        <v>0</v>
      </c>
      <c r="T207" s="147">
        <f t="shared" si="3"/>
        <v>0</v>
      </c>
      <c r="AR207" s="148" t="s">
        <v>212</v>
      </c>
      <c r="AT207" s="148" t="s">
        <v>554</v>
      </c>
      <c r="AU207" s="148" t="s">
        <v>87</v>
      </c>
      <c r="AY207" s="17" t="s">
        <v>167</v>
      </c>
      <c r="BE207" s="149">
        <f t="shared" si="4"/>
        <v>0</v>
      </c>
      <c r="BF207" s="149">
        <f t="shared" si="5"/>
        <v>0</v>
      </c>
      <c r="BG207" s="149">
        <f t="shared" si="6"/>
        <v>0</v>
      </c>
      <c r="BH207" s="149">
        <f t="shared" si="7"/>
        <v>0</v>
      </c>
      <c r="BI207" s="149">
        <f t="shared" si="8"/>
        <v>0</v>
      </c>
      <c r="BJ207" s="17" t="s">
        <v>22</v>
      </c>
      <c r="BK207" s="149">
        <f t="shared" si="9"/>
        <v>0</v>
      </c>
      <c r="BL207" s="17" t="s">
        <v>174</v>
      </c>
      <c r="BM207" s="148" t="s">
        <v>1429</v>
      </c>
    </row>
    <row r="208" spans="2:65" s="1" customFormat="1" ht="33" customHeight="1">
      <c r="B208" s="136"/>
      <c r="C208" s="137" t="s">
        <v>462</v>
      </c>
      <c r="D208" s="137" t="s">
        <v>169</v>
      </c>
      <c r="E208" s="138" t="s">
        <v>1430</v>
      </c>
      <c r="F208" s="139" t="s">
        <v>1431</v>
      </c>
      <c r="G208" s="140" t="s">
        <v>220</v>
      </c>
      <c r="H208" s="141">
        <v>2</v>
      </c>
      <c r="I208" s="142"/>
      <c r="J208" s="143">
        <f t="shared" si="0"/>
        <v>0</v>
      </c>
      <c r="K208" s="139" t="s">
        <v>173</v>
      </c>
      <c r="L208" s="32"/>
      <c r="M208" s="144" t="s">
        <v>1</v>
      </c>
      <c r="N208" s="145" t="s">
        <v>44</v>
      </c>
      <c r="P208" s="146">
        <f t="shared" si="1"/>
        <v>0</v>
      </c>
      <c r="Q208" s="146">
        <v>1E-05</v>
      </c>
      <c r="R208" s="146">
        <f t="shared" si="2"/>
        <v>2E-05</v>
      </c>
      <c r="S208" s="146">
        <v>0</v>
      </c>
      <c r="T208" s="147">
        <f t="shared" si="3"/>
        <v>0</v>
      </c>
      <c r="AR208" s="148" t="s">
        <v>174</v>
      </c>
      <c r="AT208" s="148" t="s">
        <v>169</v>
      </c>
      <c r="AU208" s="148" t="s">
        <v>87</v>
      </c>
      <c r="AY208" s="17" t="s">
        <v>167</v>
      </c>
      <c r="BE208" s="149">
        <f t="shared" si="4"/>
        <v>0</v>
      </c>
      <c r="BF208" s="149">
        <f t="shared" si="5"/>
        <v>0</v>
      </c>
      <c r="BG208" s="149">
        <f t="shared" si="6"/>
        <v>0</v>
      </c>
      <c r="BH208" s="149">
        <f t="shared" si="7"/>
        <v>0</v>
      </c>
      <c r="BI208" s="149">
        <f t="shared" si="8"/>
        <v>0</v>
      </c>
      <c r="BJ208" s="17" t="s">
        <v>22</v>
      </c>
      <c r="BK208" s="149">
        <f t="shared" si="9"/>
        <v>0</v>
      </c>
      <c r="BL208" s="17" t="s">
        <v>174</v>
      </c>
      <c r="BM208" s="148" t="s">
        <v>1432</v>
      </c>
    </row>
    <row r="209" spans="2:65" s="1" customFormat="1" ht="16.5" customHeight="1">
      <c r="B209" s="136"/>
      <c r="C209" s="178" t="s">
        <v>477</v>
      </c>
      <c r="D209" s="178" t="s">
        <v>554</v>
      </c>
      <c r="E209" s="179" t="s">
        <v>1433</v>
      </c>
      <c r="F209" s="180" t="s">
        <v>1434</v>
      </c>
      <c r="G209" s="181" t="s">
        <v>220</v>
      </c>
      <c r="H209" s="182">
        <v>2</v>
      </c>
      <c r="I209" s="183"/>
      <c r="J209" s="184">
        <f t="shared" si="0"/>
        <v>0</v>
      </c>
      <c r="K209" s="180" t="s">
        <v>173</v>
      </c>
      <c r="L209" s="185"/>
      <c r="M209" s="186" t="s">
        <v>1</v>
      </c>
      <c r="N209" s="187" t="s">
        <v>44</v>
      </c>
      <c r="P209" s="146">
        <f t="shared" si="1"/>
        <v>0</v>
      </c>
      <c r="Q209" s="146">
        <v>0.00469</v>
      </c>
      <c r="R209" s="146">
        <f t="shared" si="2"/>
        <v>0.00938</v>
      </c>
      <c r="S209" s="146">
        <v>0</v>
      </c>
      <c r="T209" s="147">
        <f t="shared" si="3"/>
        <v>0</v>
      </c>
      <c r="AR209" s="148" t="s">
        <v>212</v>
      </c>
      <c r="AT209" s="148" t="s">
        <v>554</v>
      </c>
      <c r="AU209" s="148" t="s">
        <v>87</v>
      </c>
      <c r="AY209" s="17" t="s">
        <v>167</v>
      </c>
      <c r="BE209" s="149">
        <f t="shared" si="4"/>
        <v>0</v>
      </c>
      <c r="BF209" s="149">
        <f t="shared" si="5"/>
        <v>0</v>
      </c>
      <c r="BG209" s="149">
        <f t="shared" si="6"/>
        <v>0</v>
      </c>
      <c r="BH209" s="149">
        <f t="shared" si="7"/>
        <v>0</v>
      </c>
      <c r="BI209" s="149">
        <f t="shared" si="8"/>
        <v>0</v>
      </c>
      <c r="BJ209" s="17" t="s">
        <v>22</v>
      </c>
      <c r="BK209" s="149">
        <f t="shared" si="9"/>
        <v>0</v>
      </c>
      <c r="BL209" s="17" t="s">
        <v>174</v>
      </c>
      <c r="BM209" s="148" t="s">
        <v>1435</v>
      </c>
    </row>
    <row r="210" spans="2:65" s="1" customFormat="1" ht="24">
      <c r="B210" s="136"/>
      <c r="C210" s="137" t="s">
        <v>482</v>
      </c>
      <c r="D210" s="137" t="s">
        <v>169</v>
      </c>
      <c r="E210" s="138" t="s">
        <v>1436</v>
      </c>
      <c r="F210" s="139" t="s">
        <v>1437</v>
      </c>
      <c r="G210" s="140" t="s">
        <v>201</v>
      </c>
      <c r="H210" s="141">
        <v>1</v>
      </c>
      <c r="I210" s="142"/>
      <c r="J210" s="143">
        <f t="shared" si="0"/>
        <v>0</v>
      </c>
      <c r="K210" s="139" t="s">
        <v>173</v>
      </c>
      <c r="L210" s="32"/>
      <c r="M210" s="144" t="s">
        <v>1</v>
      </c>
      <c r="N210" s="145" t="s">
        <v>44</v>
      </c>
      <c r="P210" s="146">
        <f t="shared" si="1"/>
        <v>0</v>
      </c>
      <c r="Q210" s="146">
        <v>0.06405</v>
      </c>
      <c r="R210" s="146">
        <f t="shared" si="2"/>
        <v>0.06405</v>
      </c>
      <c r="S210" s="146">
        <v>0</v>
      </c>
      <c r="T210" s="147">
        <f t="shared" si="3"/>
        <v>0</v>
      </c>
      <c r="AR210" s="148" t="s">
        <v>174</v>
      </c>
      <c r="AT210" s="148" t="s">
        <v>169</v>
      </c>
      <c r="AU210" s="148" t="s">
        <v>87</v>
      </c>
      <c r="AY210" s="17" t="s">
        <v>167</v>
      </c>
      <c r="BE210" s="149">
        <f t="shared" si="4"/>
        <v>0</v>
      </c>
      <c r="BF210" s="149">
        <f t="shared" si="5"/>
        <v>0</v>
      </c>
      <c r="BG210" s="149">
        <f t="shared" si="6"/>
        <v>0</v>
      </c>
      <c r="BH210" s="149">
        <f t="shared" si="7"/>
        <v>0</v>
      </c>
      <c r="BI210" s="149">
        <f t="shared" si="8"/>
        <v>0</v>
      </c>
      <c r="BJ210" s="17" t="s">
        <v>22</v>
      </c>
      <c r="BK210" s="149">
        <f t="shared" si="9"/>
        <v>0</v>
      </c>
      <c r="BL210" s="17" t="s">
        <v>174</v>
      </c>
      <c r="BM210" s="148" t="s">
        <v>1438</v>
      </c>
    </row>
    <row r="211" spans="2:65" s="1" customFormat="1" ht="33" customHeight="1">
      <c r="B211" s="136"/>
      <c r="C211" s="137" t="s">
        <v>486</v>
      </c>
      <c r="D211" s="137" t="s">
        <v>169</v>
      </c>
      <c r="E211" s="138" t="s">
        <v>1439</v>
      </c>
      <c r="F211" s="139" t="s">
        <v>1440</v>
      </c>
      <c r="G211" s="140" t="s">
        <v>201</v>
      </c>
      <c r="H211" s="141">
        <v>1</v>
      </c>
      <c r="I211" s="142"/>
      <c r="J211" s="143">
        <f t="shared" si="0"/>
        <v>0</v>
      </c>
      <c r="K211" s="139" t="s">
        <v>173</v>
      </c>
      <c r="L211" s="32"/>
      <c r="M211" s="144" t="s">
        <v>1</v>
      </c>
      <c r="N211" s="145" t="s">
        <v>44</v>
      </c>
      <c r="P211" s="146">
        <f t="shared" si="1"/>
        <v>0</v>
      </c>
      <c r="Q211" s="146">
        <v>0.00396</v>
      </c>
      <c r="R211" s="146">
        <f t="shared" si="2"/>
        <v>0.00396</v>
      </c>
      <c r="S211" s="146">
        <v>0</v>
      </c>
      <c r="T211" s="147">
        <f t="shared" si="3"/>
        <v>0</v>
      </c>
      <c r="AR211" s="148" t="s">
        <v>174</v>
      </c>
      <c r="AT211" s="148" t="s">
        <v>169</v>
      </c>
      <c r="AU211" s="148" t="s">
        <v>87</v>
      </c>
      <c r="AY211" s="17" t="s">
        <v>167</v>
      </c>
      <c r="BE211" s="149">
        <f t="shared" si="4"/>
        <v>0</v>
      </c>
      <c r="BF211" s="149">
        <f t="shared" si="5"/>
        <v>0</v>
      </c>
      <c r="BG211" s="149">
        <f t="shared" si="6"/>
        <v>0</v>
      </c>
      <c r="BH211" s="149">
        <f t="shared" si="7"/>
        <v>0</v>
      </c>
      <c r="BI211" s="149">
        <f t="shared" si="8"/>
        <v>0</v>
      </c>
      <c r="BJ211" s="17" t="s">
        <v>22</v>
      </c>
      <c r="BK211" s="149">
        <f t="shared" si="9"/>
        <v>0</v>
      </c>
      <c r="BL211" s="17" t="s">
        <v>174</v>
      </c>
      <c r="BM211" s="148" t="s">
        <v>1441</v>
      </c>
    </row>
    <row r="212" spans="2:65" s="1" customFormat="1" ht="33" customHeight="1">
      <c r="B212" s="136"/>
      <c r="C212" s="137" t="s">
        <v>495</v>
      </c>
      <c r="D212" s="137" t="s">
        <v>169</v>
      </c>
      <c r="E212" s="138" t="s">
        <v>1442</v>
      </c>
      <c r="F212" s="139" t="s">
        <v>1443</v>
      </c>
      <c r="G212" s="140" t="s">
        <v>201</v>
      </c>
      <c r="H212" s="141">
        <v>1</v>
      </c>
      <c r="I212" s="142"/>
      <c r="J212" s="143">
        <f t="shared" si="0"/>
        <v>0</v>
      </c>
      <c r="K212" s="139" t="s">
        <v>173</v>
      </c>
      <c r="L212" s="32"/>
      <c r="M212" s="144" t="s">
        <v>1</v>
      </c>
      <c r="N212" s="145" t="s">
        <v>44</v>
      </c>
      <c r="P212" s="146">
        <f t="shared" si="1"/>
        <v>0</v>
      </c>
      <c r="Q212" s="146">
        <v>0.0606</v>
      </c>
      <c r="R212" s="146">
        <f t="shared" si="2"/>
        <v>0.0606</v>
      </c>
      <c r="S212" s="146">
        <v>0</v>
      </c>
      <c r="T212" s="147">
        <f t="shared" si="3"/>
        <v>0</v>
      </c>
      <c r="AR212" s="148" t="s">
        <v>174</v>
      </c>
      <c r="AT212" s="148" t="s">
        <v>169</v>
      </c>
      <c r="AU212" s="148" t="s">
        <v>87</v>
      </c>
      <c r="AY212" s="17" t="s">
        <v>167</v>
      </c>
      <c r="BE212" s="149">
        <f t="shared" si="4"/>
        <v>0</v>
      </c>
      <c r="BF212" s="149">
        <f t="shared" si="5"/>
        <v>0</v>
      </c>
      <c r="BG212" s="149">
        <f t="shared" si="6"/>
        <v>0</v>
      </c>
      <c r="BH212" s="149">
        <f t="shared" si="7"/>
        <v>0</v>
      </c>
      <c r="BI212" s="149">
        <f t="shared" si="8"/>
        <v>0</v>
      </c>
      <c r="BJ212" s="17" t="s">
        <v>22</v>
      </c>
      <c r="BK212" s="149">
        <f t="shared" si="9"/>
        <v>0</v>
      </c>
      <c r="BL212" s="17" t="s">
        <v>174</v>
      </c>
      <c r="BM212" s="148" t="s">
        <v>1444</v>
      </c>
    </row>
    <row r="213" spans="2:63" s="11" customFormat="1" ht="22.9" customHeight="1">
      <c r="B213" s="124"/>
      <c r="D213" s="125" t="s">
        <v>78</v>
      </c>
      <c r="E213" s="134" t="s">
        <v>217</v>
      </c>
      <c r="F213" s="134" t="s">
        <v>1215</v>
      </c>
      <c r="I213" s="127"/>
      <c r="J213" s="135">
        <f>BK213</f>
        <v>0</v>
      </c>
      <c r="L213" s="124"/>
      <c r="M213" s="129"/>
      <c r="P213" s="130">
        <f>SUM(P214:P226)</f>
        <v>0</v>
      </c>
      <c r="R213" s="130">
        <f>SUM(R214:R226)</f>
        <v>18.978020000000004</v>
      </c>
      <c r="T213" s="131">
        <f>SUM(T214:T226)</f>
        <v>0</v>
      </c>
      <c r="AR213" s="125" t="s">
        <v>22</v>
      </c>
      <c r="AT213" s="132" t="s">
        <v>78</v>
      </c>
      <c r="AU213" s="132" t="s">
        <v>22</v>
      </c>
      <c r="AY213" s="125" t="s">
        <v>167</v>
      </c>
      <c r="BK213" s="133">
        <f>SUM(BK214:BK226)</f>
        <v>0</v>
      </c>
    </row>
    <row r="214" spans="2:65" s="1" customFormat="1" ht="24">
      <c r="B214" s="136"/>
      <c r="C214" s="137" t="s">
        <v>499</v>
      </c>
      <c r="D214" s="137" t="s">
        <v>169</v>
      </c>
      <c r="E214" s="138" t="s">
        <v>1445</v>
      </c>
      <c r="F214" s="139" t="s">
        <v>1446</v>
      </c>
      <c r="G214" s="140" t="s">
        <v>220</v>
      </c>
      <c r="H214" s="141">
        <v>40</v>
      </c>
      <c r="I214" s="142"/>
      <c r="J214" s="143">
        <f>ROUND(I214*H214,1)</f>
        <v>0</v>
      </c>
      <c r="K214" s="139" t="s">
        <v>173</v>
      </c>
      <c r="L214" s="32"/>
      <c r="M214" s="144" t="s">
        <v>1</v>
      </c>
      <c r="N214" s="145" t="s">
        <v>44</v>
      </c>
      <c r="P214" s="146">
        <f>O214*H214</f>
        <v>0</v>
      </c>
      <c r="Q214" s="146">
        <v>0.10095</v>
      </c>
      <c r="R214" s="146">
        <f>Q214*H214</f>
        <v>4.038</v>
      </c>
      <c r="S214" s="146">
        <v>0</v>
      </c>
      <c r="T214" s="147">
        <f>S214*H214</f>
        <v>0</v>
      </c>
      <c r="AR214" s="148" t="s">
        <v>174</v>
      </c>
      <c r="AT214" s="148" t="s">
        <v>169</v>
      </c>
      <c r="AU214" s="148" t="s">
        <v>87</v>
      </c>
      <c r="AY214" s="17" t="s">
        <v>167</v>
      </c>
      <c r="BE214" s="149">
        <f>IF(N214="základní",J214,0)</f>
        <v>0</v>
      </c>
      <c r="BF214" s="149">
        <f>IF(N214="snížená",J214,0)</f>
        <v>0</v>
      </c>
      <c r="BG214" s="149">
        <f>IF(N214="zákl. přenesená",J214,0)</f>
        <v>0</v>
      </c>
      <c r="BH214" s="149">
        <f>IF(N214="sníž. přenesená",J214,0)</f>
        <v>0</v>
      </c>
      <c r="BI214" s="149">
        <f>IF(N214="nulová",J214,0)</f>
        <v>0</v>
      </c>
      <c r="BJ214" s="17" t="s">
        <v>22</v>
      </c>
      <c r="BK214" s="149">
        <f>ROUND(I214*H214,1)</f>
        <v>0</v>
      </c>
      <c r="BL214" s="17" t="s">
        <v>174</v>
      </c>
      <c r="BM214" s="148" t="s">
        <v>1447</v>
      </c>
    </row>
    <row r="215" spans="2:65" s="1" customFormat="1" ht="16.5" customHeight="1">
      <c r="B215" s="136"/>
      <c r="C215" s="178" t="s">
        <v>506</v>
      </c>
      <c r="D215" s="178" t="s">
        <v>554</v>
      </c>
      <c r="E215" s="179" t="s">
        <v>1448</v>
      </c>
      <c r="F215" s="180" t="s">
        <v>1449</v>
      </c>
      <c r="G215" s="181" t="s">
        <v>220</v>
      </c>
      <c r="H215" s="182">
        <v>41</v>
      </c>
      <c r="I215" s="183"/>
      <c r="J215" s="184">
        <f>ROUND(I215*H215,1)</f>
        <v>0</v>
      </c>
      <c r="K215" s="180" t="s">
        <v>173</v>
      </c>
      <c r="L215" s="185"/>
      <c r="M215" s="186" t="s">
        <v>1</v>
      </c>
      <c r="N215" s="187" t="s">
        <v>44</v>
      </c>
      <c r="P215" s="146">
        <f>O215*H215</f>
        <v>0</v>
      </c>
      <c r="Q215" s="146">
        <v>0.024</v>
      </c>
      <c r="R215" s="146">
        <f>Q215*H215</f>
        <v>0.984</v>
      </c>
      <c r="S215" s="146">
        <v>0</v>
      </c>
      <c r="T215" s="147">
        <f>S215*H215</f>
        <v>0</v>
      </c>
      <c r="AR215" s="148" t="s">
        <v>212</v>
      </c>
      <c r="AT215" s="148" t="s">
        <v>554</v>
      </c>
      <c r="AU215" s="148" t="s">
        <v>87</v>
      </c>
      <c r="AY215" s="17" t="s">
        <v>167</v>
      </c>
      <c r="BE215" s="149">
        <f>IF(N215="základní",J215,0)</f>
        <v>0</v>
      </c>
      <c r="BF215" s="149">
        <f>IF(N215="snížená",J215,0)</f>
        <v>0</v>
      </c>
      <c r="BG215" s="149">
        <f>IF(N215="zákl. přenesená",J215,0)</f>
        <v>0</v>
      </c>
      <c r="BH215" s="149">
        <f>IF(N215="sníž. přenesená",J215,0)</f>
        <v>0</v>
      </c>
      <c r="BI215" s="149">
        <f>IF(N215="nulová",J215,0)</f>
        <v>0</v>
      </c>
      <c r="BJ215" s="17" t="s">
        <v>22</v>
      </c>
      <c r="BK215" s="149">
        <f>ROUND(I215*H215,1)</f>
        <v>0</v>
      </c>
      <c r="BL215" s="17" t="s">
        <v>174</v>
      </c>
      <c r="BM215" s="148" t="s">
        <v>1450</v>
      </c>
    </row>
    <row r="216" spans="2:51" s="12" customFormat="1" ht="12">
      <c r="B216" s="150"/>
      <c r="D216" s="151" t="s">
        <v>176</v>
      </c>
      <c r="E216" s="152" t="s">
        <v>1</v>
      </c>
      <c r="F216" s="153" t="s">
        <v>1451</v>
      </c>
      <c r="H216" s="154">
        <v>41</v>
      </c>
      <c r="I216" s="155"/>
      <c r="L216" s="150"/>
      <c r="M216" s="156"/>
      <c r="T216" s="157"/>
      <c r="AT216" s="152" t="s">
        <v>176</v>
      </c>
      <c r="AU216" s="152" t="s">
        <v>87</v>
      </c>
      <c r="AV216" s="12" t="s">
        <v>87</v>
      </c>
      <c r="AW216" s="12" t="s">
        <v>31</v>
      </c>
      <c r="AX216" s="12" t="s">
        <v>22</v>
      </c>
      <c r="AY216" s="152" t="s">
        <v>167</v>
      </c>
    </row>
    <row r="217" spans="2:65" s="1" customFormat="1" ht="24">
      <c r="B217" s="136"/>
      <c r="C217" s="137" t="s">
        <v>512</v>
      </c>
      <c r="D217" s="137" t="s">
        <v>169</v>
      </c>
      <c r="E217" s="138" t="s">
        <v>1452</v>
      </c>
      <c r="F217" s="139" t="s">
        <v>1453</v>
      </c>
      <c r="G217" s="140" t="s">
        <v>220</v>
      </c>
      <c r="H217" s="141">
        <v>45</v>
      </c>
      <c r="I217" s="142"/>
      <c r="J217" s="143">
        <f>ROUND(I217*H217,1)</f>
        <v>0</v>
      </c>
      <c r="K217" s="139" t="s">
        <v>173</v>
      </c>
      <c r="L217" s="32"/>
      <c r="M217" s="144" t="s">
        <v>1</v>
      </c>
      <c r="N217" s="145" t="s">
        <v>44</v>
      </c>
      <c r="P217" s="146">
        <f>O217*H217</f>
        <v>0</v>
      </c>
      <c r="Q217" s="146">
        <v>0.08978</v>
      </c>
      <c r="R217" s="146">
        <f>Q217*H217</f>
        <v>4.0401</v>
      </c>
      <c r="S217" s="146">
        <v>0</v>
      </c>
      <c r="T217" s="147">
        <f>S217*H217</f>
        <v>0</v>
      </c>
      <c r="AR217" s="148" t="s">
        <v>174</v>
      </c>
      <c r="AT217" s="148" t="s">
        <v>169</v>
      </c>
      <c r="AU217" s="148" t="s">
        <v>87</v>
      </c>
      <c r="AY217" s="17" t="s">
        <v>167</v>
      </c>
      <c r="BE217" s="149">
        <f>IF(N217="základní",J217,0)</f>
        <v>0</v>
      </c>
      <c r="BF217" s="149">
        <f>IF(N217="snížená",J217,0)</f>
        <v>0</v>
      </c>
      <c r="BG217" s="149">
        <f>IF(N217="zákl. přenesená",J217,0)</f>
        <v>0</v>
      </c>
      <c r="BH217" s="149">
        <f>IF(N217="sníž. přenesená",J217,0)</f>
        <v>0</v>
      </c>
      <c r="BI217" s="149">
        <f>IF(N217="nulová",J217,0)</f>
        <v>0</v>
      </c>
      <c r="BJ217" s="17" t="s">
        <v>22</v>
      </c>
      <c r="BK217" s="149">
        <f>ROUND(I217*H217,1)</f>
        <v>0</v>
      </c>
      <c r="BL217" s="17" t="s">
        <v>174</v>
      </c>
      <c r="BM217" s="148" t="s">
        <v>1454</v>
      </c>
    </row>
    <row r="218" spans="2:65" s="1" customFormat="1" ht="21.75" customHeight="1">
      <c r="B218" s="136"/>
      <c r="C218" s="178" t="s">
        <v>516</v>
      </c>
      <c r="D218" s="178" t="s">
        <v>554</v>
      </c>
      <c r="E218" s="179" t="s">
        <v>1398</v>
      </c>
      <c r="F218" s="180" t="s">
        <v>1399</v>
      </c>
      <c r="G218" s="181" t="s">
        <v>185</v>
      </c>
      <c r="H218" s="182">
        <v>9.27</v>
      </c>
      <c r="I218" s="183"/>
      <c r="J218" s="184">
        <f>ROUND(I218*H218,1)</f>
        <v>0</v>
      </c>
      <c r="K218" s="180" t="s">
        <v>1</v>
      </c>
      <c r="L218" s="185"/>
      <c r="M218" s="186" t="s">
        <v>1</v>
      </c>
      <c r="N218" s="187" t="s">
        <v>44</v>
      </c>
      <c r="P218" s="146">
        <f>O218*H218</f>
        <v>0</v>
      </c>
      <c r="Q218" s="146">
        <v>0.131</v>
      </c>
      <c r="R218" s="146">
        <f>Q218*H218</f>
        <v>1.21437</v>
      </c>
      <c r="S218" s="146">
        <v>0</v>
      </c>
      <c r="T218" s="147">
        <f>S218*H218</f>
        <v>0</v>
      </c>
      <c r="AR218" s="148" t="s">
        <v>212</v>
      </c>
      <c r="AT218" s="148" t="s">
        <v>554</v>
      </c>
      <c r="AU218" s="148" t="s">
        <v>87</v>
      </c>
      <c r="AY218" s="17" t="s">
        <v>167</v>
      </c>
      <c r="BE218" s="149">
        <f>IF(N218="základní",J218,0)</f>
        <v>0</v>
      </c>
      <c r="BF218" s="149">
        <f>IF(N218="snížená",J218,0)</f>
        <v>0</v>
      </c>
      <c r="BG218" s="149">
        <f>IF(N218="zákl. přenesená",J218,0)</f>
        <v>0</v>
      </c>
      <c r="BH218" s="149">
        <f>IF(N218="sníž. přenesená",J218,0)</f>
        <v>0</v>
      </c>
      <c r="BI218" s="149">
        <f>IF(N218="nulová",J218,0)</f>
        <v>0</v>
      </c>
      <c r="BJ218" s="17" t="s">
        <v>22</v>
      </c>
      <c r="BK218" s="149">
        <f>ROUND(I218*H218,1)</f>
        <v>0</v>
      </c>
      <c r="BL218" s="17" t="s">
        <v>174</v>
      </c>
      <c r="BM218" s="148" t="s">
        <v>1455</v>
      </c>
    </row>
    <row r="219" spans="2:51" s="12" customFormat="1" ht="12">
      <c r="B219" s="150"/>
      <c r="D219" s="151" t="s">
        <v>176</v>
      </c>
      <c r="E219" s="152" t="s">
        <v>1</v>
      </c>
      <c r="F219" s="153" t="s">
        <v>1456</v>
      </c>
      <c r="H219" s="154">
        <v>9.27</v>
      </c>
      <c r="I219" s="155"/>
      <c r="L219" s="150"/>
      <c r="M219" s="156"/>
      <c r="T219" s="157"/>
      <c r="AT219" s="152" t="s">
        <v>176</v>
      </c>
      <c r="AU219" s="152" t="s">
        <v>87</v>
      </c>
      <c r="AV219" s="12" t="s">
        <v>87</v>
      </c>
      <c r="AW219" s="12" t="s">
        <v>31</v>
      </c>
      <c r="AX219" s="12" t="s">
        <v>22</v>
      </c>
      <c r="AY219" s="152" t="s">
        <v>167</v>
      </c>
    </row>
    <row r="220" spans="2:65" s="1" customFormat="1" ht="24">
      <c r="B220" s="136"/>
      <c r="C220" s="137" t="s">
        <v>521</v>
      </c>
      <c r="D220" s="137" t="s">
        <v>169</v>
      </c>
      <c r="E220" s="138" t="s">
        <v>1457</v>
      </c>
      <c r="F220" s="139" t="s">
        <v>1458</v>
      </c>
      <c r="G220" s="140" t="s">
        <v>220</v>
      </c>
      <c r="H220" s="141">
        <v>25</v>
      </c>
      <c r="I220" s="142"/>
      <c r="J220" s="143">
        <f>ROUND(I220*H220,1)</f>
        <v>0</v>
      </c>
      <c r="K220" s="139" t="s">
        <v>173</v>
      </c>
      <c r="L220" s="32"/>
      <c r="M220" s="144" t="s">
        <v>1</v>
      </c>
      <c r="N220" s="145" t="s">
        <v>44</v>
      </c>
      <c r="P220" s="146">
        <f>O220*H220</f>
        <v>0</v>
      </c>
      <c r="Q220" s="146">
        <v>0.16371</v>
      </c>
      <c r="R220" s="146">
        <f>Q220*H220</f>
        <v>4.09275</v>
      </c>
      <c r="S220" s="146">
        <v>0</v>
      </c>
      <c r="T220" s="147">
        <f>S220*H220</f>
        <v>0</v>
      </c>
      <c r="AR220" s="148" t="s">
        <v>174</v>
      </c>
      <c r="AT220" s="148" t="s">
        <v>169</v>
      </c>
      <c r="AU220" s="148" t="s">
        <v>87</v>
      </c>
      <c r="AY220" s="17" t="s">
        <v>167</v>
      </c>
      <c r="BE220" s="149">
        <f>IF(N220="základní",J220,0)</f>
        <v>0</v>
      </c>
      <c r="BF220" s="149">
        <f>IF(N220="snížená",J220,0)</f>
        <v>0</v>
      </c>
      <c r="BG220" s="149">
        <f>IF(N220="zákl. přenesená",J220,0)</f>
        <v>0</v>
      </c>
      <c r="BH220" s="149">
        <f>IF(N220="sníž. přenesená",J220,0)</f>
        <v>0</v>
      </c>
      <c r="BI220" s="149">
        <f>IF(N220="nulová",J220,0)</f>
        <v>0</v>
      </c>
      <c r="BJ220" s="17" t="s">
        <v>22</v>
      </c>
      <c r="BK220" s="149">
        <f>ROUND(I220*H220,1)</f>
        <v>0</v>
      </c>
      <c r="BL220" s="17" t="s">
        <v>174</v>
      </c>
      <c r="BM220" s="148" t="s">
        <v>1459</v>
      </c>
    </row>
    <row r="221" spans="2:65" s="1" customFormat="1" ht="16.5" customHeight="1">
      <c r="B221" s="136"/>
      <c r="C221" s="213" t="s">
        <v>525</v>
      </c>
      <c r="D221" s="178" t="s">
        <v>554</v>
      </c>
      <c r="E221" s="179" t="s">
        <v>1460</v>
      </c>
      <c r="F221" s="180" t="s">
        <v>1461</v>
      </c>
      <c r="G221" s="212" t="s">
        <v>201</v>
      </c>
      <c r="H221" s="182">
        <v>77</v>
      </c>
      <c r="I221" s="183"/>
      <c r="J221" s="184">
        <f>ROUND(I221*H221,1)</f>
        <v>0</v>
      </c>
      <c r="K221" s="180" t="s">
        <v>1</v>
      </c>
      <c r="L221" s="185"/>
      <c r="M221" s="186" t="s">
        <v>1</v>
      </c>
      <c r="N221" s="187" t="s">
        <v>44</v>
      </c>
      <c r="P221" s="146">
        <f>O221*H221</f>
        <v>0</v>
      </c>
      <c r="Q221" s="146">
        <v>0.04</v>
      </c>
      <c r="R221" s="146">
        <f>Q221*H221</f>
        <v>3.08</v>
      </c>
      <c r="S221" s="146">
        <v>0</v>
      </c>
      <c r="T221" s="147">
        <f>S221*H221</f>
        <v>0</v>
      </c>
      <c r="AR221" s="148" t="s">
        <v>212</v>
      </c>
      <c r="AT221" s="148" t="s">
        <v>554</v>
      </c>
      <c r="AU221" s="148" t="s">
        <v>87</v>
      </c>
      <c r="AY221" s="17" t="s">
        <v>167</v>
      </c>
      <c r="BE221" s="149">
        <f>IF(N221="základní",J221,0)</f>
        <v>0</v>
      </c>
      <c r="BF221" s="149">
        <f>IF(N221="snížená",J221,0)</f>
        <v>0</v>
      </c>
      <c r="BG221" s="149">
        <f>IF(N221="zákl. přenesená",J221,0)</f>
        <v>0</v>
      </c>
      <c r="BH221" s="149">
        <f>IF(N221="sníž. přenesená",J221,0)</f>
        <v>0</v>
      </c>
      <c r="BI221" s="149">
        <f>IF(N221="nulová",J221,0)</f>
        <v>0</v>
      </c>
      <c r="BJ221" s="17" t="s">
        <v>22</v>
      </c>
      <c r="BK221" s="149">
        <f>ROUND(I221*H221,1)</f>
        <v>0</v>
      </c>
      <c r="BL221" s="17" t="s">
        <v>174</v>
      </c>
      <c r="BM221" s="148" t="s">
        <v>1462</v>
      </c>
    </row>
    <row r="222" spans="2:51" s="12" customFormat="1" ht="12">
      <c r="B222" s="150"/>
      <c r="D222" s="151" t="s">
        <v>176</v>
      </c>
      <c r="E222" s="152" t="s">
        <v>1</v>
      </c>
      <c r="F222" s="153" t="s">
        <v>1463</v>
      </c>
      <c r="H222" s="154">
        <v>77</v>
      </c>
      <c r="I222" s="155"/>
      <c r="L222" s="150"/>
      <c r="M222" s="156"/>
      <c r="T222" s="157"/>
      <c r="AT222" s="152" t="s">
        <v>176</v>
      </c>
      <c r="AU222" s="152" t="s">
        <v>87</v>
      </c>
      <c r="AV222" s="12" t="s">
        <v>87</v>
      </c>
      <c r="AW222" s="12" t="s">
        <v>31</v>
      </c>
      <c r="AX222" s="12" t="s">
        <v>22</v>
      </c>
      <c r="AY222" s="152" t="s">
        <v>167</v>
      </c>
    </row>
    <row r="223" spans="2:65" s="1" customFormat="1" ht="24">
      <c r="B223" s="136"/>
      <c r="C223" s="137" t="s">
        <v>529</v>
      </c>
      <c r="D223" s="137" t="s">
        <v>169</v>
      </c>
      <c r="E223" s="138" t="s">
        <v>1464</v>
      </c>
      <c r="F223" s="139" t="s">
        <v>1465</v>
      </c>
      <c r="G223" s="140" t="s">
        <v>201</v>
      </c>
      <c r="H223" s="141">
        <v>12</v>
      </c>
      <c r="I223" s="142"/>
      <c r="J223" s="143">
        <f>ROUND(I223*H223,1)</f>
        <v>0</v>
      </c>
      <c r="K223" s="139" t="s">
        <v>173</v>
      </c>
      <c r="L223" s="32"/>
      <c r="M223" s="144" t="s">
        <v>1</v>
      </c>
      <c r="N223" s="145" t="s">
        <v>44</v>
      </c>
      <c r="P223" s="146">
        <f>O223*H223</f>
        <v>0</v>
      </c>
      <c r="Q223" s="146">
        <v>0.001</v>
      </c>
      <c r="R223" s="146">
        <f>Q223*H223</f>
        <v>0.012</v>
      </c>
      <c r="S223" s="146">
        <v>0</v>
      </c>
      <c r="T223" s="147">
        <f>S223*H223</f>
        <v>0</v>
      </c>
      <c r="AR223" s="148" t="s">
        <v>174</v>
      </c>
      <c r="AT223" s="148" t="s">
        <v>169</v>
      </c>
      <c r="AU223" s="148" t="s">
        <v>87</v>
      </c>
      <c r="AY223" s="17" t="s">
        <v>167</v>
      </c>
      <c r="BE223" s="149">
        <f>IF(N223="základní",J223,0)</f>
        <v>0</v>
      </c>
      <c r="BF223" s="149">
        <f>IF(N223="snížená",J223,0)</f>
        <v>0</v>
      </c>
      <c r="BG223" s="149">
        <f>IF(N223="zákl. přenesená",J223,0)</f>
        <v>0</v>
      </c>
      <c r="BH223" s="149">
        <f>IF(N223="sníž. přenesená",J223,0)</f>
        <v>0</v>
      </c>
      <c r="BI223" s="149">
        <f>IF(N223="nulová",J223,0)</f>
        <v>0</v>
      </c>
      <c r="BJ223" s="17" t="s">
        <v>22</v>
      </c>
      <c r="BK223" s="149">
        <f>ROUND(I223*H223,1)</f>
        <v>0</v>
      </c>
      <c r="BL223" s="17" t="s">
        <v>174</v>
      </c>
      <c r="BM223" s="148" t="s">
        <v>1466</v>
      </c>
    </row>
    <row r="224" spans="2:65" s="1" customFormat="1" ht="24">
      <c r="B224" s="136"/>
      <c r="C224" s="178" t="s">
        <v>534</v>
      </c>
      <c r="D224" s="178" t="s">
        <v>554</v>
      </c>
      <c r="E224" s="179" t="s">
        <v>1467</v>
      </c>
      <c r="F224" s="180" t="s">
        <v>1468</v>
      </c>
      <c r="G224" s="181" t="s">
        <v>201</v>
      </c>
      <c r="H224" s="182">
        <v>12</v>
      </c>
      <c r="I224" s="183"/>
      <c r="J224" s="184">
        <f>ROUND(I224*H224,1)</f>
        <v>0</v>
      </c>
      <c r="K224" s="180" t="s">
        <v>1</v>
      </c>
      <c r="L224" s="185"/>
      <c r="M224" s="186" t="s">
        <v>1</v>
      </c>
      <c r="N224" s="187" t="s">
        <v>44</v>
      </c>
      <c r="P224" s="146">
        <f>O224*H224</f>
        <v>0</v>
      </c>
      <c r="Q224" s="146">
        <v>0.07</v>
      </c>
      <c r="R224" s="146">
        <f>Q224*H224</f>
        <v>0.8400000000000001</v>
      </c>
      <c r="S224" s="146">
        <v>0</v>
      </c>
      <c r="T224" s="147">
        <f>S224*H224</f>
        <v>0</v>
      </c>
      <c r="AR224" s="148" t="s">
        <v>212</v>
      </c>
      <c r="AT224" s="148" t="s">
        <v>554</v>
      </c>
      <c r="AU224" s="148" t="s">
        <v>87</v>
      </c>
      <c r="AY224" s="17" t="s">
        <v>167</v>
      </c>
      <c r="BE224" s="149">
        <f>IF(N224="základní",J224,0)</f>
        <v>0</v>
      </c>
      <c r="BF224" s="149">
        <f>IF(N224="snížená",J224,0)</f>
        <v>0</v>
      </c>
      <c r="BG224" s="149">
        <f>IF(N224="zákl. přenesená",J224,0)</f>
        <v>0</v>
      </c>
      <c r="BH224" s="149">
        <f>IF(N224="sníž. přenesená",J224,0)</f>
        <v>0</v>
      </c>
      <c r="BI224" s="149">
        <f>IF(N224="nulová",J224,0)</f>
        <v>0</v>
      </c>
      <c r="BJ224" s="17" t="s">
        <v>22</v>
      </c>
      <c r="BK224" s="149">
        <f>ROUND(I224*H224,1)</f>
        <v>0</v>
      </c>
      <c r="BL224" s="17" t="s">
        <v>174</v>
      </c>
      <c r="BM224" s="148" t="s">
        <v>1469</v>
      </c>
    </row>
    <row r="225" spans="2:65" s="1" customFormat="1" ht="24">
      <c r="B225" s="136"/>
      <c r="C225" s="137" t="s">
        <v>538</v>
      </c>
      <c r="D225" s="137" t="s">
        <v>169</v>
      </c>
      <c r="E225" s="138" t="s">
        <v>1470</v>
      </c>
      <c r="F225" s="139" t="s">
        <v>1471</v>
      </c>
      <c r="G225" s="140" t="s">
        <v>201</v>
      </c>
      <c r="H225" s="141">
        <v>6</v>
      </c>
      <c r="I225" s="142"/>
      <c r="J225" s="143">
        <f>ROUND(I225*H225,1)</f>
        <v>0</v>
      </c>
      <c r="K225" s="139" t="s">
        <v>173</v>
      </c>
      <c r="L225" s="32"/>
      <c r="M225" s="144" t="s">
        <v>1</v>
      </c>
      <c r="N225" s="145" t="s">
        <v>44</v>
      </c>
      <c r="P225" s="146">
        <f>O225*H225</f>
        <v>0</v>
      </c>
      <c r="Q225" s="146">
        <v>0.0008</v>
      </c>
      <c r="R225" s="146">
        <f>Q225*H225</f>
        <v>0.0048000000000000004</v>
      </c>
      <c r="S225" s="146">
        <v>0</v>
      </c>
      <c r="T225" s="147">
        <f>S225*H225</f>
        <v>0</v>
      </c>
      <c r="AR225" s="148" t="s">
        <v>174</v>
      </c>
      <c r="AT225" s="148" t="s">
        <v>169</v>
      </c>
      <c r="AU225" s="148" t="s">
        <v>87</v>
      </c>
      <c r="AY225" s="17" t="s">
        <v>167</v>
      </c>
      <c r="BE225" s="149">
        <f>IF(N225="základní",J225,0)</f>
        <v>0</v>
      </c>
      <c r="BF225" s="149">
        <f>IF(N225="snížená",J225,0)</f>
        <v>0</v>
      </c>
      <c r="BG225" s="149">
        <f>IF(N225="zákl. přenesená",J225,0)</f>
        <v>0</v>
      </c>
      <c r="BH225" s="149">
        <f>IF(N225="sníž. přenesená",J225,0)</f>
        <v>0</v>
      </c>
      <c r="BI225" s="149">
        <f>IF(N225="nulová",J225,0)</f>
        <v>0</v>
      </c>
      <c r="BJ225" s="17" t="s">
        <v>22</v>
      </c>
      <c r="BK225" s="149">
        <f>ROUND(I225*H225,1)</f>
        <v>0</v>
      </c>
      <c r="BL225" s="17" t="s">
        <v>174</v>
      </c>
      <c r="BM225" s="148" t="s">
        <v>1472</v>
      </c>
    </row>
    <row r="226" spans="2:65" s="1" customFormat="1" ht="16.5" customHeight="1">
      <c r="B226" s="136"/>
      <c r="C226" s="178" t="s">
        <v>546</v>
      </c>
      <c r="D226" s="178" t="s">
        <v>554</v>
      </c>
      <c r="E226" s="179" t="s">
        <v>1473</v>
      </c>
      <c r="F226" s="180" t="s">
        <v>1474</v>
      </c>
      <c r="G226" s="181" t="s">
        <v>201</v>
      </c>
      <c r="H226" s="182">
        <v>6</v>
      </c>
      <c r="I226" s="183"/>
      <c r="J226" s="184">
        <f>ROUND(I226*H226,1)</f>
        <v>0</v>
      </c>
      <c r="K226" s="180" t="s">
        <v>173</v>
      </c>
      <c r="L226" s="185"/>
      <c r="M226" s="186" t="s">
        <v>1</v>
      </c>
      <c r="N226" s="187" t="s">
        <v>44</v>
      </c>
      <c r="P226" s="146">
        <f>O226*H226</f>
        <v>0</v>
      </c>
      <c r="Q226" s="146">
        <v>0.112</v>
      </c>
      <c r="R226" s="146">
        <f>Q226*H226</f>
        <v>0.672</v>
      </c>
      <c r="S226" s="146">
        <v>0</v>
      </c>
      <c r="T226" s="147">
        <f>S226*H226</f>
        <v>0</v>
      </c>
      <c r="AR226" s="148" t="s">
        <v>212</v>
      </c>
      <c r="AT226" s="148" t="s">
        <v>554</v>
      </c>
      <c r="AU226" s="148" t="s">
        <v>87</v>
      </c>
      <c r="AY226" s="17" t="s">
        <v>167</v>
      </c>
      <c r="BE226" s="149">
        <f>IF(N226="základní",J226,0)</f>
        <v>0</v>
      </c>
      <c r="BF226" s="149">
        <f>IF(N226="snížená",J226,0)</f>
        <v>0</v>
      </c>
      <c r="BG226" s="149">
        <f>IF(N226="zákl. přenesená",J226,0)</f>
        <v>0</v>
      </c>
      <c r="BH226" s="149">
        <f>IF(N226="sníž. přenesená",J226,0)</f>
        <v>0</v>
      </c>
      <c r="BI226" s="149">
        <f>IF(N226="nulová",J226,0)</f>
        <v>0</v>
      </c>
      <c r="BJ226" s="17" t="s">
        <v>22</v>
      </c>
      <c r="BK226" s="149">
        <f>ROUND(I226*H226,1)</f>
        <v>0</v>
      </c>
      <c r="BL226" s="17" t="s">
        <v>174</v>
      </c>
      <c r="BM226" s="148" t="s">
        <v>1475</v>
      </c>
    </row>
    <row r="227" spans="2:63" s="11" customFormat="1" ht="22.9" customHeight="1">
      <c r="B227" s="124"/>
      <c r="D227" s="125" t="s">
        <v>78</v>
      </c>
      <c r="E227" s="134" t="s">
        <v>1244</v>
      </c>
      <c r="F227" s="134" t="s">
        <v>1245</v>
      </c>
      <c r="I227" s="127"/>
      <c r="J227" s="135">
        <f>BK227</f>
        <v>0</v>
      </c>
      <c r="L227" s="124"/>
      <c r="M227" s="129"/>
      <c r="P227" s="130">
        <f>SUM(P228:P232)</f>
        <v>0</v>
      </c>
      <c r="R227" s="130">
        <f>SUM(R228:R232)</f>
        <v>0</v>
      </c>
      <c r="T227" s="131">
        <f>SUM(T228:T232)</f>
        <v>0</v>
      </c>
      <c r="AR227" s="125" t="s">
        <v>22</v>
      </c>
      <c r="AT227" s="132" t="s">
        <v>78</v>
      </c>
      <c r="AU227" s="132" t="s">
        <v>22</v>
      </c>
      <c r="AY227" s="125" t="s">
        <v>167</v>
      </c>
      <c r="BK227" s="133">
        <f>SUM(BK228:BK232)</f>
        <v>0</v>
      </c>
    </row>
    <row r="228" spans="2:65" s="1" customFormat="1" ht="24">
      <c r="B228" s="136"/>
      <c r="C228" s="137" t="s">
        <v>553</v>
      </c>
      <c r="D228" s="137" t="s">
        <v>169</v>
      </c>
      <c r="E228" s="138" t="s">
        <v>1246</v>
      </c>
      <c r="F228" s="139" t="s">
        <v>1247</v>
      </c>
      <c r="G228" s="140" t="s">
        <v>228</v>
      </c>
      <c r="H228" s="141">
        <v>0.872</v>
      </c>
      <c r="I228" s="142"/>
      <c r="J228" s="143">
        <f>ROUND(I228*H228,1)</f>
        <v>0</v>
      </c>
      <c r="K228" s="139" t="s">
        <v>173</v>
      </c>
      <c r="L228" s="32"/>
      <c r="M228" s="144" t="s">
        <v>1</v>
      </c>
      <c r="N228" s="145" t="s">
        <v>44</v>
      </c>
      <c r="P228" s="146">
        <f>O228*H228</f>
        <v>0</v>
      </c>
      <c r="Q228" s="146">
        <v>0</v>
      </c>
      <c r="R228" s="146">
        <f>Q228*H228</f>
        <v>0</v>
      </c>
      <c r="S228" s="146">
        <v>0</v>
      </c>
      <c r="T228" s="147">
        <f>S228*H228</f>
        <v>0</v>
      </c>
      <c r="AR228" s="148" t="s">
        <v>174</v>
      </c>
      <c r="AT228" s="148" t="s">
        <v>169</v>
      </c>
      <c r="AU228" s="148" t="s">
        <v>87</v>
      </c>
      <c r="AY228" s="17" t="s">
        <v>167</v>
      </c>
      <c r="BE228" s="149">
        <f>IF(N228="základní",J228,0)</f>
        <v>0</v>
      </c>
      <c r="BF228" s="149">
        <f>IF(N228="snížená",J228,0)</f>
        <v>0</v>
      </c>
      <c r="BG228" s="149">
        <f>IF(N228="zákl. přenesená",J228,0)</f>
        <v>0</v>
      </c>
      <c r="BH228" s="149">
        <f>IF(N228="sníž. přenesená",J228,0)</f>
        <v>0</v>
      </c>
      <c r="BI228" s="149">
        <f>IF(N228="nulová",J228,0)</f>
        <v>0</v>
      </c>
      <c r="BJ228" s="17" t="s">
        <v>22</v>
      </c>
      <c r="BK228" s="149">
        <f>ROUND(I228*H228,1)</f>
        <v>0</v>
      </c>
      <c r="BL228" s="17" t="s">
        <v>174</v>
      </c>
      <c r="BM228" s="148" t="s">
        <v>1476</v>
      </c>
    </row>
    <row r="229" spans="2:65" s="1" customFormat="1" ht="24">
      <c r="B229" s="136"/>
      <c r="C229" s="137" t="s">
        <v>561</v>
      </c>
      <c r="D229" s="137" t="s">
        <v>169</v>
      </c>
      <c r="E229" s="138" t="s">
        <v>530</v>
      </c>
      <c r="F229" s="139" t="s">
        <v>1477</v>
      </c>
      <c r="G229" s="140" t="s">
        <v>228</v>
      </c>
      <c r="H229" s="141">
        <v>7.848</v>
      </c>
      <c r="I229" s="142"/>
      <c r="J229" s="143">
        <f>ROUND(I229*H229,1)</f>
        <v>0</v>
      </c>
      <c r="K229" s="139" t="s">
        <v>173</v>
      </c>
      <c r="L229" s="32"/>
      <c r="M229" s="144" t="s">
        <v>1</v>
      </c>
      <c r="N229" s="145" t="s">
        <v>44</v>
      </c>
      <c r="P229" s="146">
        <f>O229*H229</f>
        <v>0</v>
      </c>
      <c r="Q229" s="146">
        <v>0</v>
      </c>
      <c r="R229" s="146">
        <f>Q229*H229</f>
        <v>0</v>
      </c>
      <c r="S229" s="146">
        <v>0</v>
      </c>
      <c r="T229" s="147">
        <f>S229*H229</f>
        <v>0</v>
      </c>
      <c r="AR229" s="148" t="s">
        <v>174</v>
      </c>
      <c r="AT229" s="148" t="s">
        <v>169</v>
      </c>
      <c r="AU229" s="148" t="s">
        <v>87</v>
      </c>
      <c r="AY229" s="17" t="s">
        <v>167</v>
      </c>
      <c r="BE229" s="149">
        <f>IF(N229="základní",J229,0)</f>
        <v>0</v>
      </c>
      <c r="BF229" s="149">
        <f>IF(N229="snížená",J229,0)</f>
        <v>0</v>
      </c>
      <c r="BG229" s="149">
        <f>IF(N229="zákl. přenesená",J229,0)</f>
        <v>0</v>
      </c>
      <c r="BH229" s="149">
        <f>IF(N229="sníž. přenesená",J229,0)</f>
        <v>0</v>
      </c>
      <c r="BI229" s="149">
        <f>IF(N229="nulová",J229,0)</f>
        <v>0</v>
      </c>
      <c r="BJ229" s="17" t="s">
        <v>22</v>
      </c>
      <c r="BK229" s="149">
        <f>ROUND(I229*H229,1)</f>
        <v>0</v>
      </c>
      <c r="BL229" s="17" t="s">
        <v>174</v>
      </c>
      <c r="BM229" s="148" t="s">
        <v>1478</v>
      </c>
    </row>
    <row r="230" spans="2:51" s="12" customFormat="1" ht="12">
      <c r="B230" s="150"/>
      <c r="D230" s="151" t="s">
        <v>176</v>
      </c>
      <c r="F230" s="153" t="s">
        <v>1479</v>
      </c>
      <c r="H230" s="154">
        <v>7.848</v>
      </c>
      <c r="I230" s="155"/>
      <c r="L230" s="150"/>
      <c r="M230" s="156"/>
      <c r="T230" s="157"/>
      <c r="AT230" s="152" t="s">
        <v>176</v>
      </c>
      <c r="AU230" s="152" t="s">
        <v>87</v>
      </c>
      <c r="AV230" s="12" t="s">
        <v>87</v>
      </c>
      <c r="AW230" s="12" t="s">
        <v>3</v>
      </c>
      <c r="AX230" s="12" t="s">
        <v>22</v>
      </c>
      <c r="AY230" s="152" t="s">
        <v>167</v>
      </c>
    </row>
    <row r="231" spans="2:65" s="1" customFormat="1" ht="33" customHeight="1">
      <c r="B231" s="136"/>
      <c r="C231" s="137" t="s">
        <v>566</v>
      </c>
      <c r="D231" s="137" t="s">
        <v>169</v>
      </c>
      <c r="E231" s="138" t="s">
        <v>526</v>
      </c>
      <c r="F231" s="139" t="s">
        <v>527</v>
      </c>
      <c r="G231" s="140" t="s">
        <v>228</v>
      </c>
      <c r="H231" s="141">
        <v>0.872</v>
      </c>
      <c r="I231" s="142"/>
      <c r="J231" s="143">
        <f>ROUND(I231*H231,1)</f>
        <v>0</v>
      </c>
      <c r="K231" s="139" t="s">
        <v>173</v>
      </c>
      <c r="L231" s="32"/>
      <c r="M231" s="144" t="s">
        <v>1</v>
      </c>
      <c r="N231" s="145" t="s">
        <v>44</v>
      </c>
      <c r="P231" s="146">
        <f>O231*H231</f>
        <v>0</v>
      </c>
      <c r="Q231" s="146">
        <v>0</v>
      </c>
      <c r="R231" s="146">
        <f>Q231*H231</f>
        <v>0</v>
      </c>
      <c r="S231" s="146">
        <v>0</v>
      </c>
      <c r="T231" s="147">
        <f>S231*H231</f>
        <v>0</v>
      </c>
      <c r="AR231" s="148" t="s">
        <v>174</v>
      </c>
      <c r="AT231" s="148" t="s">
        <v>169</v>
      </c>
      <c r="AU231" s="148" t="s">
        <v>87</v>
      </c>
      <c r="AY231" s="17" t="s">
        <v>167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17" t="s">
        <v>22</v>
      </c>
      <c r="BK231" s="149">
        <f>ROUND(I231*H231,1)</f>
        <v>0</v>
      </c>
      <c r="BL231" s="17" t="s">
        <v>174</v>
      </c>
      <c r="BM231" s="148" t="s">
        <v>1480</v>
      </c>
    </row>
    <row r="232" spans="2:65" s="1" customFormat="1" ht="33" customHeight="1">
      <c r="B232" s="136"/>
      <c r="C232" s="137" t="s">
        <v>571</v>
      </c>
      <c r="D232" s="137" t="s">
        <v>169</v>
      </c>
      <c r="E232" s="138" t="s">
        <v>535</v>
      </c>
      <c r="F232" s="139" t="s">
        <v>536</v>
      </c>
      <c r="G232" s="140" t="s">
        <v>228</v>
      </c>
      <c r="H232" s="141">
        <v>0.872</v>
      </c>
      <c r="I232" s="142"/>
      <c r="J232" s="143">
        <f>ROUND(I232*H232,1)</f>
        <v>0</v>
      </c>
      <c r="K232" s="139" t="s">
        <v>173</v>
      </c>
      <c r="L232" s="32"/>
      <c r="M232" s="144" t="s">
        <v>1</v>
      </c>
      <c r="N232" s="145" t="s">
        <v>44</v>
      </c>
      <c r="P232" s="146">
        <f>O232*H232</f>
        <v>0</v>
      </c>
      <c r="Q232" s="146">
        <v>0</v>
      </c>
      <c r="R232" s="146">
        <f>Q232*H232</f>
        <v>0</v>
      </c>
      <c r="S232" s="146">
        <v>0</v>
      </c>
      <c r="T232" s="147">
        <f>S232*H232</f>
        <v>0</v>
      </c>
      <c r="AR232" s="148" t="s">
        <v>174</v>
      </c>
      <c r="AT232" s="148" t="s">
        <v>169</v>
      </c>
      <c r="AU232" s="148" t="s">
        <v>87</v>
      </c>
      <c r="AY232" s="17" t="s">
        <v>167</v>
      </c>
      <c r="BE232" s="149">
        <f>IF(N232="základní",J232,0)</f>
        <v>0</v>
      </c>
      <c r="BF232" s="149">
        <f>IF(N232="snížená",J232,0)</f>
        <v>0</v>
      </c>
      <c r="BG232" s="149">
        <f>IF(N232="zákl. přenesená",J232,0)</f>
        <v>0</v>
      </c>
      <c r="BH232" s="149">
        <f>IF(N232="sníž. přenesená",J232,0)</f>
        <v>0</v>
      </c>
      <c r="BI232" s="149">
        <f>IF(N232="nulová",J232,0)</f>
        <v>0</v>
      </c>
      <c r="BJ232" s="17" t="s">
        <v>22</v>
      </c>
      <c r="BK232" s="149">
        <f>ROUND(I232*H232,1)</f>
        <v>0</v>
      </c>
      <c r="BL232" s="17" t="s">
        <v>174</v>
      </c>
      <c r="BM232" s="148" t="s">
        <v>1481</v>
      </c>
    </row>
    <row r="233" spans="2:63" s="11" customFormat="1" ht="22.9" customHeight="1">
      <c r="B233" s="124"/>
      <c r="D233" s="125" t="s">
        <v>78</v>
      </c>
      <c r="E233" s="134" t="s">
        <v>1482</v>
      </c>
      <c r="F233" s="134" t="s">
        <v>1483</v>
      </c>
      <c r="I233" s="127"/>
      <c r="J233" s="135">
        <f>BK233</f>
        <v>0</v>
      </c>
      <c r="L233" s="124"/>
      <c r="M233" s="129"/>
      <c r="P233" s="130">
        <f>P234</f>
        <v>0</v>
      </c>
      <c r="R233" s="130">
        <f>R234</f>
        <v>0</v>
      </c>
      <c r="T233" s="131">
        <f>T234</f>
        <v>0</v>
      </c>
      <c r="AR233" s="125" t="s">
        <v>22</v>
      </c>
      <c r="AT233" s="132" t="s">
        <v>78</v>
      </c>
      <c r="AU233" s="132" t="s">
        <v>22</v>
      </c>
      <c r="AY233" s="125" t="s">
        <v>167</v>
      </c>
      <c r="BK233" s="133">
        <f>BK234</f>
        <v>0</v>
      </c>
    </row>
    <row r="234" spans="2:65" s="1" customFormat="1" ht="24">
      <c r="B234" s="136"/>
      <c r="C234" s="137" t="s">
        <v>577</v>
      </c>
      <c r="D234" s="137" t="s">
        <v>169</v>
      </c>
      <c r="E234" s="138" t="s">
        <v>1484</v>
      </c>
      <c r="F234" s="139" t="s">
        <v>1485</v>
      </c>
      <c r="G234" s="140" t="s">
        <v>228</v>
      </c>
      <c r="H234" s="141">
        <v>90.358</v>
      </c>
      <c r="I234" s="142"/>
      <c r="J234" s="143">
        <f>ROUND(I234*H234,1)</f>
        <v>0</v>
      </c>
      <c r="K234" s="139" t="s">
        <v>173</v>
      </c>
      <c r="L234" s="32"/>
      <c r="M234" s="144" t="s">
        <v>1</v>
      </c>
      <c r="N234" s="145" t="s">
        <v>44</v>
      </c>
      <c r="P234" s="146">
        <f>O234*H234</f>
        <v>0</v>
      </c>
      <c r="Q234" s="146">
        <v>0</v>
      </c>
      <c r="R234" s="146">
        <f>Q234*H234</f>
        <v>0</v>
      </c>
      <c r="S234" s="146">
        <v>0</v>
      </c>
      <c r="T234" s="147">
        <f>S234*H234</f>
        <v>0</v>
      </c>
      <c r="AR234" s="148" t="s">
        <v>174</v>
      </c>
      <c r="AT234" s="148" t="s">
        <v>169</v>
      </c>
      <c r="AU234" s="148" t="s">
        <v>87</v>
      </c>
      <c r="AY234" s="17" t="s">
        <v>167</v>
      </c>
      <c r="BE234" s="149">
        <f>IF(N234="základní",J234,0)</f>
        <v>0</v>
      </c>
      <c r="BF234" s="149">
        <f>IF(N234="snížená",J234,0)</f>
        <v>0</v>
      </c>
      <c r="BG234" s="149">
        <f>IF(N234="zákl. přenesená",J234,0)</f>
        <v>0</v>
      </c>
      <c r="BH234" s="149">
        <f>IF(N234="sníž. přenesená",J234,0)</f>
        <v>0</v>
      </c>
      <c r="BI234" s="149">
        <f>IF(N234="nulová",J234,0)</f>
        <v>0</v>
      </c>
      <c r="BJ234" s="17" t="s">
        <v>22</v>
      </c>
      <c r="BK234" s="149">
        <f>ROUND(I234*H234,1)</f>
        <v>0</v>
      </c>
      <c r="BL234" s="17" t="s">
        <v>174</v>
      </c>
      <c r="BM234" s="148" t="s">
        <v>1486</v>
      </c>
    </row>
    <row r="235" spans="2:63" s="11" customFormat="1" ht="25.9" customHeight="1">
      <c r="B235" s="124"/>
      <c r="D235" s="125" t="s">
        <v>78</v>
      </c>
      <c r="E235" s="126" t="s">
        <v>542</v>
      </c>
      <c r="F235" s="126" t="s">
        <v>543</v>
      </c>
      <c r="I235" s="127"/>
      <c r="J235" s="128">
        <f>BK235</f>
        <v>0</v>
      </c>
      <c r="L235" s="124"/>
      <c r="M235" s="129"/>
      <c r="P235" s="130">
        <f>P236+P243</f>
        <v>0</v>
      </c>
      <c r="R235" s="130">
        <f>R236+R243</f>
        <v>0.10943</v>
      </c>
      <c r="T235" s="131">
        <f>T236+T243</f>
        <v>0.07551000000000001</v>
      </c>
      <c r="AR235" s="125" t="s">
        <v>87</v>
      </c>
      <c r="AT235" s="132" t="s">
        <v>78</v>
      </c>
      <c r="AU235" s="132" t="s">
        <v>79</v>
      </c>
      <c r="AY235" s="125" t="s">
        <v>167</v>
      </c>
      <c r="BK235" s="133">
        <f>BK236+BK243</f>
        <v>0</v>
      </c>
    </row>
    <row r="236" spans="2:63" s="11" customFormat="1" ht="22.9" customHeight="1">
      <c r="B236" s="124"/>
      <c r="D236" s="125" t="s">
        <v>78</v>
      </c>
      <c r="E236" s="134" t="s">
        <v>544</v>
      </c>
      <c r="F236" s="134" t="s">
        <v>545</v>
      </c>
      <c r="I236" s="127"/>
      <c r="J236" s="135">
        <f>BK236</f>
        <v>0</v>
      </c>
      <c r="L236" s="124"/>
      <c r="M236" s="129"/>
      <c r="P236" s="130">
        <f>SUM(P237:P242)</f>
        <v>0</v>
      </c>
      <c r="R236" s="130">
        <f>SUM(R237:R242)</f>
        <v>0.02243</v>
      </c>
      <c r="T236" s="131">
        <f>SUM(T237:T242)</f>
        <v>0</v>
      </c>
      <c r="AR236" s="125" t="s">
        <v>87</v>
      </c>
      <c r="AT236" s="132" t="s">
        <v>78</v>
      </c>
      <c r="AU236" s="132" t="s">
        <v>22</v>
      </c>
      <c r="AY236" s="125" t="s">
        <v>167</v>
      </c>
      <c r="BK236" s="133">
        <f>SUM(BK237:BK242)</f>
        <v>0</v>
      </c>
    </row>
    <row r="237" spans="2:65" s="1" customFormat="1" ht="24">
      <c r="B237" s="136"/>
      <c r="C237" s="137" t="s">
        <v>583</v>
      </c>
      <c r="D237" s="137" t="s">
        <v>169</v>
      </c>
      <c r="E237" s="138" t="s">
        <v>1487</v>
      </c>
      <c r="F237" s="139" t="s">
        <v>1488</v>
      </c>
      <c r="G237" s="140" t="s">
        <v>185</v>
      </c>
      <c r="H237" s="141">
        <v>20</v>
      </c>
      <c r="I237" s="142"/>
      <c r="J237" s="143">
        <f>ROUND(I237*H237,1)</f>
        <v>0</v>
      </c>
      <c r="K237" s="139" t="s">
        <v>173</v>
      </c>
      <c r="L237" s="32"/>
      <c r="M237" s="144" t="s">
        <v>1</v>
      </c>
      <c r="N237" s="145" t="s">
        <v>44</v>
      </c>
      <c r="P237" s="146">
        <f>O237*H237</f>
        <v>0</v>
      </c>
      <c r="Q237" s="146">
        <v>0.0008</v>
      </c>
      <c r="R237" s="146">
        <f>Q237*H237</f>
        <v>0.016</v>
      </c>
      <c r="S237" s="146">
        <v>0</v>
      </c>
      <c r="T237" s="147">
        <f>S237*H237</f>
        <v>0</v>
      </c>
      <c r="AR237" s="148" t="s">
        <v>302</v>
      </c>
      <c r="AT237" s="148" t="s">
        <v>169</v>
      </c>
      <c r="AU237" s="148" t="s">
        <v>87</v>
      </c>
      <c r="AY237" s="17" t="s">
        <v>167</v>
      </c>
      <c r="BE237" s="149">
        <f>IF(N237="základní",J237,0)</f>
        <v>0</v>
      </c>
      <c r="BF237" s="149">
        <f>IF(N237="snížená",J237,0)</f>
        <v>0</v>
      </c>
      <c r="BG237" s="149">
        <f>IF(N237="zákl. přenesená",J237,0)</f>
        <v>0</v>
      </c>
      <c r="BH237" s="149">
        <f>IF(N237="sníž. přenesená",J237,0)</f>
        <v>0</v>
      </c>
      <c r="BI237" s="149">
        <f>IF(N237="nulová",J237,0)</f>
        <v>0</v>
      </c>
      <c r="BJ237" s="17" t="s">
        <v>22</v>
      </c>
      <c r="BK237" s="149">
        <f>ROUND(I237*H237,1)</f>
        <v>0</v>
      </c>
      <c r="BL237" s="17" t="s">
        <v>302</v>
      </c>
      <c r="BM237" s="148" t="s">
        <v>1489</v>
      </c>
    </row>
    <row r="238" spans="2:51" s="12" customFormat="1" ht="12">
      <c r="B238" s="150"/>
      <c r="D238" s="151" t="s">
        <v>176</v>
      </c>
      <c r="E238" s="152" t="s">
        <v>1</v>
      </c>
      <c r="F238" s="153" t="s">
        <v>1490</v>
      </c>
      <c r="H238" s="154">
        <v>20</v>
      </c>
      <c r="I238" s="155"/>
      <c r="L238" s="150"/>
      <c r="M238" s="156"/>
      <c r="T238" s="157"/>
      <c r="AT238" s="152" t="s">
        <v>176</v>
      </c>
      <c r="AU238" s="152" t="s">
        <v>87</v>
      </c>
      <c r="AV238" s="12" t="s">
        <v>87</v>
      </c>
      <c r="AW238" s="12" t="s">
        <v>31</v>
      </c>
      <c r="AX238" s="12" t="s">
        <v>22</v>
      </c>
      <c r="AY238" s="152" t="s">
        <v>167</v>
      </c>
    </row>
    <row r="239" spans="2:65" s="1" customFormat="1" ht="24">
      <c r="B239" s="136"/>
      <c r="C239" s="137" t="s">
        <v>589</v>
      </c>
      <c r="D239" s="137" t="s">
        <v>169</v>
      </c>
      <c r="E239" s="138" t="s">
        <v>1491</v>
      </c>
      <c r="F239" s="139" t="s">
        <v>1492</v>
      </c>
      <c r="G239" s="140" t="s">
        <v>220</v>
      </c>
      <c r="H239" s="141">
        <v>40</v>
      </c>
      <c r="I239" s="142"/>
      <c r="J239" s="143">
        <f>ROUND(I239*H239,1)</f>
        <v>0</v>
      </c>
      <c r="K239" s="139" t="s">
        <v>173</v>
      </c>
      <c r="L239" s="32"/>
      <c r="M239" s="144" t="s">
        <v>1</v>
      </c>
      <c r="N239" s="145" t="s">
        <v>44</v>
      </c>
      <c r="P239" s="146">
        <f>O239*H239</f>
        <v>0</v>
      </c>
      <c r="Q239" s="146">
        <v>0.00016</v>
      </c>
      <c r="R239" s="146">
        <f>Q239*H239</f>
        <v>0.0064</v>
      </c>
      <c r="S239" s="146">
        <v>0</v>
      </c>
      <c r="T239" s="147">
        <f>S239*H239</f>
        <v>0</v>
      </c>
      <c r="AR239" s="148" t="s">
        <v>302</v>
      </c>
      <c r="AT239" s="148" t="s">
        <v>169</v>
      </c>
      <c r="AU239" s="148" t="s">
        <v>87</v>
      </c>
      <c r="AY239" s="17" t="s">
        <v>167</v>
      </c>
      <c r="BE239" s="149">
        <f>IF(N239="základní",J239,0)</f>
        <v>0</v>
      </c>
      <c r="BF239" s="149">
        <f>IF(N239="snížená",J239,0)</f>
        <v>0</v>
      </c>
      <c r="BG239" s="149">
        <f>IF(N239="zákl. přenesená",J239,0)</f>
        <v>0</v>
      </c>
      <c r="BH239" s="149">
        <f>IF(N239="sníž. přenesená",J239,0)</f>
        <v>0</v>
      </c>
      <c r="BI239" s="149">
        <f>IF(N239="nulová",J239,0)</f>
        <v>0</v>
      </c>
      <c r="BJ239" s="17" t="s">
        <v>22</v>
      </c>
      <c r="BK239" s="149">
        <f>ROUND(I239*H239,1)</f>
        <v>0</v>
      </c>
      <c r="BL239" s="17" t="s">
        <v>302</v>
      </c>
      <c r="BM239" s="148" t="s">
        <v>1493</v>
      </c>
    </row>
    <row r="240" spans="2:65" s="1" customFormat="1" ht="24">
      <c r="B240" s="136"/>
      <c r="C240" s="137" t="s">
        <v>594</v>
      </c>
      <c r="D240" s="137" t="s">
        <v>169</v>
      </c>
      <c r="E240" s="138" t="s">
        <v>1494</v>
      </c>
      <c r="F240" s="139" t="s">
        <v>1495</v>
      </c>
      <c r="G240" s="140" t="s">
        <v>220</v>
      </c>
      <c r="H240" s="141">
        <v>1.5</v>
      </c>
      <c r="I240" s="142"/>
      <c r="J240" s="143">
        <f>ROUND(I240*H240,1)</f>
        <v>0</v>
      </c>
      <c r="K240" s="139" t="s">
        <v>173</v>
      </c>
      <c r="L240" s="32"/>
      <c r="M240" s="144" t="s">
        <v>1</v>
      </c>
      <c r="N240" s="145" t="s">
        <v>44</v>
      </c>
      <c r="P240" s="146">
        <f>O240*H240</f>
        <v>0</v>
      </c>
      <c r="Q240" s="146">
        <v>2E-05</v>
      </c>
      <c r="R240" s="146">
        <f>Q240*H240</f>
        <v>3.0000000000000004E-05</v>
      </c>
      <c r="S240" s="146">
        <v>0</v>
      </c>
      <c r="T240" s="147">
        <f>S240*H240</f>
        <v>0</v>
      </c>
      <c r="AR240" s="148" t="s">
        <v>302</v>
      </c>
      <c r="AT240" s="148" t="s">
        <v>169</v>
      </c>
      <c r="AU240" s="148" t="s">
        <v>87</v>
      </c>
      <c r="AY240" s="17" t="s">
        <v>167</v>
      </c>
      <c r="BE240" s="149">
        <f>IF(N240="základní",J240,0)</f>
        <v>0</v>
      </c>
      <c r="BF240" s="149">
        <f>IF(N240="snížená",J240,0)</f>
        <v>0</v>
      </c>
      <c r="BG240" s="149">
        <f>IF(N240="zákl. přenesená",J240,0)</f>
        <v>0</v>
      </c>
      <c r="BH240" s="149">
        <f>IF(N240="sníž. přenesená",J240,0)</f>
        <v>0</v>
      </c>
      <c r="BI240" s="149">
        <f>IF(N240="nulová",J240,0)</f>
        <v>0</v>
      </c>
      <c r="BJ240" s="17" t="s">
        <v>22</v>
      </c>
      <c r="BK240" s="149">
        <f>ROUND(I240*H240,1)</f>
        <v>0</v>
      </c>
      <c r="BL240" s="17" t="s">
        <v>302</v>
      </c>
      <c r="BM240" s="148" t="s">
        <v>1496</v>
      </c>
    </row>
    <row r="241" spans="2:51" s="12" customFormat="1" ht="12">
      <c r="B241" s="150"/>
      <c r="D241" s="151" t="s">
        <v>176</v>
      </c>
      <c r="E241" s="152" t="s">
        <v>1</v>
      </c>
      <c r="F241" s="153" t="s">
        <v>1497</v>
      </c>
      <c r="H241" s="154">
        <v>1.5</v>
      </c>
      <c r="I241" s="155"/>
      <c r="L241" s="150"/>
      <c r="M241" s="156"/>
      <c r="T241" s="157"/>
      <c r="AT241" s="152" t="s">
        <v>176</v>
      </c>
      <c r="AU241" s="152" t="s">
        <v>87</v>
      </c>
      <c r="AV241" s="12" t="s">
        <v>87</v>
      </c>
      <c r="AW241" s="12" t="s">
        <v>31</v>
      </c>
      <c r="AX241" s="12" t="s">
        <v>22</v>
      </c>
      <c r="AY241" s="152" t="s">
        <v>167</v>
      </c>
    </row>
    <row r="242" spans="2:65" s="1" customFormat="1" ht="24">
      <c r="B242" s="136"/>
      <c r="C242" s="137" t="s">
        <v>601</v>
      </c>
      <c r="D242" s="137" t="s">
        <v>169</v>
      </c>
      <c r="E242" s="138" t="s">
        <v>595</v>
      </c>
      <c r="F242" s="139" t="s">
        <v>596</v>
      </c>
      <c r="G242" s="140" t="s">
        <v>597</v>
      </c>
      <c r="H242" s="191"/>
      <c r="I242" s="142"/>
      <c r="J242" s="143">
        <f>ROUND(I242*H242,1)</f>
        <v>0</v>
      </c>
      <c r="K242" s="139" t="s">
        <v>173</v>
      </c>
      <c r="L242" s="32"/>
      <c r="M242" s="144" t="s">
        <v>1</v>
      </c>
      <c r="N242" s="145" t="s">
        <v>44</v>
      </c>
      <c r="P242" s="146">
        <f>O242*H242</f>
        <v>0</v>
      </c>
      <c r="Q242" s="146">
        <v>0</v>
      </c>
      <c r="R242" s="146">
        <f>Q242*H242</f>
        <v>0</v>
      </c>
      <c r="S242" s="146">
        <v>0</v>
      </c>
      <c r="T242" s="147">
        <f>S242*H242</f>
        <v>0</v>
      </c>
      <c r="AR242" s="148" t="s">
        <v>302</v>
      </c>
      <c r="AT242" s="148" t="s">
        <v>169</v>
      </c>
      <c r="AU242" s="148" t="s">
        <v>87</v>
      </c>
      <c r="AY242" s="17" t="s">
        <v>167</v>
      </c>
      <c r="BE242" s="149">
        <f>IF(N242="základní",J242,0)</f>
        <v>0</v>
      </c>
      <c r="BF242" s="149">
        <f>IF(N242="snížená",J242,0)</f>
        <v>0</v>
      </c>
      <c r="BG242" s="149">
        <f>IF(N242="zákl. přenesená",J242,0)</f>
        <v>0</v>
      </c>
      <c r="BH242" s="149">
        <f>IF(N242="sníž. přenesená",J242,0)</f>
        <v>0</v>
      </c>
      <c r="BI242" s="149">
        <f>IF(N242="nulová",J242,0)</f>
        <v>0</v>
      </c>
      <c r="BJ242" s="17" t="s">
        <v>22</v>
      </c>
      <c r="BK242" s="149">
        <f>ROUND(I242*H242,1)</f>
        <v>0</v>
      </c>
      <c r="BL242" s="17" t="s">
        <v>302</v>
      </c>
      <c r="BM242" s="148" t="s">
        <v>1498</v>
      </c>
    </row>
    <row r="243" spans="2:63" s="11" customFormat="1" ht="22.9" customHeight="1">
      <c r="B243" s="124"/>
      <c r="D243" s="125" t="s">
        <v>78</v>
      </c>
      <c r="E243" s="134" t="s">
        <v>1499</v>
      </c>
      <c r="F243" s="134" t="s">
        <v>1500</v>
      </c>
      <c r="I243" s="127"/>
      <c r="J243" s="135">
        <f>BK243</f>
        <v>0</v>
      </c>
      <c r="L243" s="124"/>
      <c r="M243" s="129"/>
      <c r="P243" s="130">
        <f>SUM(P244:P247)</f>
        <v>0</v>
      </c>
      <c r="R243" s="130">
        <f>SUM(R244:R247)</f>
        <v>0.087</v>
      </c>
      <c r="T243" s="131">
        <f>SUM(T244:T247)</f>
        <v>0.07551000000000001</v>
      </c>
      <c r="AR243" s="125" t="s">
        <v>87</v>
      </c>
      <c r="AT243" s="132" t="s">
        <v>78</v>
      </c>
      <c r="AU243" s="132" t="s">
        <v>22</v>
      </c>
      <c r="AY243" s="125" t="s">
        <v>167</v>
      </c>
      <c r="BK243" s="133">
        <f>SUM(BK244:BK247)</f>
        <v>0</v>
      </c>
    </row>
    <row r="244" spans="2:65" s="1" customFormat="1" ht="16.5" customHeight="1">
      <c r="B244" s="136"/>
      <c r="C244" s="137" t="s">
        <v>604</v>
      </c>
      <c r="D244" s="137" t="s">
        <v>169</v>
      </c>
      <c r="E244" s="138" t="s">
        <v>1501</v>
      </c>
      <c r="F244" s="139" t="s">
        <v>1502</v>
      </c>
      <c r="G244" s="140" t="s">
        <v>201</v>
      </c>
      <c r="H244" s="141">
        <v>3</v>
      </c>
      <c r="I244" s="142"/>
      <c r="J244" s="143">
        <f>ROUND(I244*H244,1)</f>
        <v>0</v>
      </c>
      <c r="K244" s="139" t="s">
        <v>173</v>
      </c>
      <c r="L244" s="32"/>
      <c r="M244" s="144" t="s">
        <v>1</v>
      </c>
      <c r="N244" s="145" t="s">
        <v>44</v>
      </c>
      <c r="P244" s="146">
        <f>O244*H244</f>
        <v>0</v>
      </c>
      <c r="Q244" s="146">
        <v>0</v>
      </c>
      <c r="R244" s="146">
        <f>Q244*H244</f>
        <v>0</v>
      </c>
      <c r="S244" s="146">
        <v>0.02517</v>
      </c>
      <c r="T244" s="147">
        <f>S244*H244</f>
        <v>0.07551000000000001</v>
      </c>
      <c r="AR244" s="148" t="s">
        <v>302</v>
      </c>
      <c r="AT244" s="148" t="s">
        <v>169</v>
      </c>
      <c r="AU244" s="148" t="s">
        <v>87</v>
      </c>
      <c r="AY244" s="17" t="s">
        <v>167</v>
      </c>
      <c r="BE244" s="149">
        <f>IF(N244="základní",J244,0)</f>
        <v>0</v>
      </c>
      <c r="BF244" s="149">
        <f>IF(N244="snížená",J244,0)</f>
        <v>0</v>
      </c>
      <c r="BG244" s="149">
        <f>IF(N244="zákl. přenesená",J244,0)</f>
        <v>0</v>
      </c>
      <c r="BH244" s="149">
        <f>IF(N244="sníž. přenesená",J244,0)</f>
        <v>0</v>
      </c>
      <c r="BI244" s="149">
        <f>IF(N244="nulová",J244,0)</f>
        <v>0</v>
      </c>
      <c r="BJ244" s="17" t="s">
        <v>22</v>
      </c>
      <c r="BK244" s="149">
        <f>ROUND(I244*H244,1)</f>
        <v>0</v>
      </c>
      <c r="BL244" s="17" t="s">
        <v>302</v>
      </c>
      <c r="BM244" s="148" t="s">
        <v>1503</v>
      </c>
    </row>
    <row r="245" spans="2:65" s="1" customFormat="1" ht="16.5" customHeight="1">
      <c r="B245" s="136"/>
      <c r="C245" s="137" t="s">
        <v>607</v>
      </c>
      <c r="D245" s="137" t="s">
        <v>169</v>
      </c>
      <c r="E245" s="138" t="s">
        <v>1504</v>
      </c>
      <c r="F245" s="139" t="s">
        <v>1505</v>
      </c>
      <c r="G245" s="140" t="s">
        <v>201</v>
      </c>
      <c r="H245" s="141">
        <v>3</v>
      </c>
      <c r="I245" s="142"/>
      <c r="J245" s="143">
        <f>ROUND(I245*H245,1)</f>
        <v>0</v>
      </c>
      <c r="K245" s="139" t="s">
        <v>173</v>
      </c>
      <c r="L245" s="32"/>
      <c r="M245" s="144" t="s">
        <v>1</v>
      </c>
      <c r="N245" s="145" t="s">
        <v>44</v>
      </c>
      <c r="P245" s="146">
        <f>O245*H245</f>
        <v>0</v>
      </c>
      <c r="Q245" s="146">
        <v>0.02652</v>
      </c>
      <c r="R245" s="146">
        <f>Q245*H245</f>
        <v>0.07955999999999999</v>
      </c>
      <c r="S245" s="146">
        <v>0</v>
      </c>
      <c r="T245" s="147">
        <f>S245*H245</f>
        <v>0</v>
      </c>
      <c r="AR245" s="148" t="s">
        <v>302</v>
      </c>
      <c r="AT245" s="148" t="s">
        <v>169</v>
      </c>
      <c r="AU245" s="148" t="s">
        <v>87</v>
      </c>
      <c r="AY245" s="17" t="s">
        <v>167</v>
      </c>
      <c r="BE245" s="149">
        <f>IF(N245="základní",J245,0)</f>
        <v>0</v>
      </c>
      <c r="BF245" s="149">
        <f>IF(N245="snížená",J245,0)</f>
        <v>0</v>
      </c>
      <c r="BG245" s="149">
        <f>IF(N245="zákl. přenesená",J245,0)</f>
        <v>0</v>
      </c>
      <c r="BH245" s="149">
        <f>IF(N245="sníž. přenesená",J245,0)</f>
        <v>0</v>
      </c>
      <c r="BI245" s="149">
        <f>IF(N245="nulová",J245,0)</f>
        <v>0</v>
      </c>
      <c r="BJ245" s="17" t="s">
        <v>22</v>
      </c>
      <c r="BK245" s="149">
        <f>ROUND(I245*H245,1)</f>
        <v>0</v>
      </c>
      <c r="BL245" s="17" t="s">
        <v>302</v>
      </c>
      <c r="BM245" s="148" t="s">
        <v>1506</v>
      </c>
    </row>
    <row r="246" spans="2:65" s="1" customFormat="1" ht="16.5" customHeight="1">
      <c r="B246" s="136"/>
      <c r="C246" s="137" t="s">
        <v>613</v>
      </c>
      <c r="D246" s="137" t="s">
        <v>169</v>
      </c>
      <c r="E246" s="138" t="s">
        <v>1507</v>
      </c>
      <c r="F246" s="139" t="s">
        <v>1508</v>
      </c>
      <c r="G246" s="140" t="s">
        <v>201</v>
      </c>
      <c r="H246" s="141">
        <v>3</v>
      </c>
      <c r="I246" s="142"/>
      <c r="J246" s="143">
        <f>ROUND(I246*H246,1)</f>
        <v>0</v>
      </c>
      <c r="K246" s="139" t="s">
        <v>173</v>
      </c>
      <c r="L246" s="32"/>
      <c r="M246" s="144" t="s">
        <v>1</v>
      </c>
      <c r="N246" s="145" t="s">
        <v>44</v>
      </c>
      <c r="P246" s="146">
        <f>O246*H246</f>
        <v>0</v>
      </c>
      <c r="Q246" s="146">
        <v>0.00248</v>
      </c>
      <c r="R246" s="146">
        <f>Q246*H246</f>
        <v>0.00744</v>
      </c>
      <c r="S246" s="146">
        <v>0</v>
      </c>
      <c r="T246" s="147">
        <f>S246*H246</f>
        <v>0</v>
      </c>
      <c r="AR246" s="148" t="s">
        <v>302</v>
      </c>
      <c r="AT246" s="148" t="s">
        <v>169</v>
      </c>
      <c r="AU246" s="148" t="s">
        <v>87</v>
      </c>
      <c r="AY246" s="17" t="s">
        <v>167</v>
      </c>
      <c r="BE246" s="149">
        <f>IF(N246="základní",J246,0)</f>
        <v>0</v>
      </c>
      <c r="BF246" s="149">
        <f>IF(N246="snížená",J246,0)</f>
        <v>0</v>
      </c>
      <c r="BG246" s="149">
        <f>IF(N246="zákl. přenesená",J246,0)</f>
        <v>0</v>
      </c>
      <c r="BH246" s="149">
        <f>IF(N246="sníž. přenesená",J246,0)</f>
        <v>0</v>
      </c>
      <c r="BI246" s="149">
        <f>IF(N246="nulová",J246,0)</f>
        <v>0</v>
      </c>
      <c r="BJ246" s="17" t="s">
        <v>22</v>
      </c>
      <c r="BK246" s="149">
        <f>ROUND(I246*H246,1)</f>
        <v>0</v>
      </c>
      <c r="BL246" s="17" t="s">
        <v>302</v>
      </c>
      <c r="BM246" s="148" t="s">
        <v>1509</v>
      </c>
    </row>
    <row r="247" spans="2:65" s="1" customFormat="1" ht="24">
      <c r="B247" s="136"/>
      <c r="C247" s="137" t="s">
        <v>618</v>
      </c>
      <c r="D247" s="137" t="s">
        <v>169</v>
      </c>
      <c r="E247" s="138" t="s">
        <v>1510</v>
      </c>
      <c r="F247" s="139" t="s">
        <v>1511</v>
      </c>
      <c r="G247" s="140" t="s">
        <v>597</v>
      </c>
      <c r="H247" s="191"/>
      <c r="I247" s="142"/>
      <c r="J247" s="143">
        <f>ROUND(I247*H247,1)</f>
        <v>0</v>
      </c>
      <c r="K247" s="139" t="s">
        <v>173</v>
      </c>
      <c r="L247" s="32"/>
      <c r="M247" s="192" t="s">
        <v>1</v>
      </c>
      <c r="N247" s="193" t="s">
        <v>44</v>
      </c>
      <c r="O247" s="194"/>
      <c r="P247" s="195">
        <f>O247*H247</f>
        <v>0</v>
      </c>
      <c r="Q247" s="195">
        <v>0</v>
      </c>
      <c r="R247" s="195">
        <f>Q247*H247</f>
        <v>0</v>
      </c>
      <c r="S247" s="195">
        <v>0</v>
      </c>
      <c r="T247" s="196">
        <f>S247*H247</f>
        <v>0</v>
      </c>
      <c r="AR247" s="148" t="s">
        <v>302</v>
      </c>
      <c r="AT247" s="148" t="s">
        <v>169</v>
      </c>
      <c r="AU247" s="148" t="s">
        <v>87</v>
      </c>
      <c r="AY247" s="17" t="s">
        <v>167</v>
      </c>
      <c r="BE247" s="149">
        <f>IF(N247="základní",J247,0)</f>
        <v>0</v>
      </c>
      <c r="BF247" s="149">
        <f>IF(N247="snížená",J247,0)</f>
        <v>0</v>
      </c>
      <c r="BG247" s="149">
        <f>IF(N247="zákl. přenesená",J247,0)</f>
        <v>0</v>
      </c>
      <c r="BH247" s="149">
        <f>IF(N247="sníž. přenesená",J247,0)</f>
        <v>0</v>
      </c>
      <c r="BI247" s="149">
        <f>IF(N247="nulová",J247,0)</f>
        <v>0</v>
      </c>
      <c r="BJ247" s="17" t="s">
        <v>22</v>
      </c>
      <c r="BK247" s="149">
        <f>ROUND(I247*H247,1)</f>
        <v>0</v>
      </c>
      <c r="BL247" s="17" t="s">
        <v>302</v>
      </c>
      <c r="BM247" s="148" t="s">
        <v>1512</v>
      </c>
    </row>
    <row r="248" spans="2:12" s="1" customFormat="1" ht="6.95" customHeight="1">
      <c r="B248" s="44"/>
      <c r="C248" s="45"/>
      <c r="D248" s="45"/>
      <c r="E248" s="45"/>
      <c r="F248" s="45"/>
      <c r="G248" s="45"/>
      <c r="H248" s="45"/>
      <c r="I248" s="45"/>
      <c r="J248" s="45"/>
      <c r="K248" s="45"/>
      <c r="L248" s="32"/>
    </row>
  </sheetData>
  <autoFilter ref="C130:K247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 horizontalCentered="1"/>
  <pageMargins left="0.5905511811023623" right="0.1968503937007874" top="0.5905511811023623" bottom="0.3937007874015748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Sandtner</dc:creator>
  <cp:keywords/>
  <dc:description/>
  <cp:lastModifiedBy>test2</cp:lastModifiedBy>
  <cp:lastPrinted>2021-05-26T14:28:22Z</cp:lastPrinted>
  <dcterms:created xsi:type="dcterms:W3CDTF">2021-05-26T14:27:18Z</dcterms:created>
  <dcterms:modified xsi:type="dcterms:W3CDTF">2023-02-28T13:00:03Z</dcterms:modified>
  <cp:category/>
  <cp:version/>
  <cp:contentType/>
  <cp:contentStatus/>
</cp:coreProperties>
</file>