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6380" windowHeight="8190" tabRatio="815" activeTab="0"/>
  </bookViews>
  <sheets>
    <sheet name="Rekapitulace" sheetId="1" r:id="rId1"/>
    <sheet name="SA_1.PP" sheetId="2" r:id="rId2"/>
    <sheet name="SA_1.NP" sheetId="3" r:id="rId3"/>
    <sheet name="SA_2.NP" sheetId="4" r:id="rId4"/>
    <sheet name="SA_3.NP" sheetId="5" r:id="rId5"/>
    <sheet name="SA_3.NP 3.34" sheetId="6" r:id="rId6"/>
    <sheet name="EL_1.PP" sheetId="7" r:id="rId7"/>
    <sheet name="EL_1.NP" sheetId="8" r:id="rId8"/>
    <sheet name="EL_2.NP" sheetId="9" r:id="rId9"/>
    <sheet name="EL_3.NP" sheetId="10" r:id="rId10"/>
    <sheet name="EL_3.NP_3.34" sheetId="11" r:id="rId11"/>
  </sheets>
  <externalReferences>
    <externalReference r:id="rId14"/>
  </externalReferences>
  <definedNames>
    <definedName name="________________SO16">NA()</definedName>
    <definedName name="________________SO16_1">NA()</definedName>
    <definedName name="________________SO16_2">NA()</definedName>
    <definedName name="________________SO16_3">NA()</definedName>
    <definedName name="________________SO16_4">NA()</definedName>
    <definedName name="________________SO16_5">NA()</definedName>
    <definedName name="_______________SO16">NA()</definedName>
    <definedName name="_______________SO16_1">NA()</definedName>
    <definedName name="_______________SO16_2">NA()</definedName>
    <definedName name="_______________SO16_3">NA()</definedName>
    <definedName name="_______________SO16_4">NA()</definedName>
    <definedName name="_______________SO16_5">NA()</definedName>
    <definedName name="______________SO16">NA()</definedName>
    <definedName name="______________SO16_1">NA()</definedName>
    <definedName name="______________SO16_2">NA()</definedName>
    <definedName name="______________SO16_3">NA()</definedName>
    <definedName name="______________SO16_4">NA()</definedName>
    <definedName name="______________SO16_5">NA()</definedName>
    <definedName name="_____________SO16">NA()</definedName>
    <definedName name="_____________SO16_1">NA()</definedName>
    <definedName name="_____________SO16_2">NA()</definedName>
    <definedName name="_____________SO16_3">NA()</definedName>
    <definedName name="_____________SO16_4">NA()</definedName>
    <definedName name="_____________SO16_5">NA()</definedName>
    <definedName name="____________SO16">NA()</definedName>
    <definedName name="____________SO16_1">NA()</definedName>
    <definedName name="____________SO16_10">NA()</definedName>
    <definedName name="____________SO16_2">NA()</definedName>
    <definedName name="____________SO16_3">NA()</definedName>
    <definedName name="____________SO16_4">NA()</definedName>
    <definedName name="____________SO16_5">NA()</definedName>
    <definedName name="____________SO16_6">NA()</definedName>
    <definedName name="____________SO16_7">NA()</definedName>
    <definedName name="____________SO16_8">NA()</definedName>
    <definedName name="____________SO16_9">NA()</definedName>
    <definedName name="___________SO16">NA()</definedName>
    <definedName name="___________SO16_1">NA()</definedName>
    <definedName name="___________SO16_10">NA()</definedName>
    <definedName name="___________SO16_11">NA()</definedName>
    <definedName name="___________SO16_2">NA()</definedName>
    <definedName name="___________SO16_3">NA()</definedName>
    <definedName name="___________SO16_4">NA()</definedName>
    <definedName name="___________SO16_5">NA()</definedName>
    <definedName name="___________SO16_6">NA()</definedName>
    <definedName name="___________SO16_7">NA()</definedName>
    <definedName name="___________SO16_8">NA()</definedName>
    <definedName name="___________SO16_9">NA()</definedName>
    <definedName name="__________SO16">NA()</definedName>
    <definedName name="__________SO16_1">NA()</definedName>
    <definedName name="__________SO16_10">NA()</definedName>
    <definedName name="__________SO16_11">NA()</definedName>
    <definedName name="__________SO16_2">NA()</definedName>
    <definedName name="__________SO16_3">NA()</definedName>
    <definedName name="__________SO16_4">NA()</definedName>
    <definedName name="__________SO16_5">NA()</definedName>
    <definedName name="__________SO16_6">NA()</definedName>
    <definedName name="__________SO16_7">NA()</definedName>
    <definedName name="__________SO16_8">NA()</definedName>
    <definedName name="__________SO16_9">NA()</definedName>
    <definedName name="_________dfb1">NA()</definedName>
    <definedName name="_________dfb1_1">NA()</definedName>
    <definedName name="_________dfb1_2">NA()</definedName>
    <definedName name="_________dfb1_3">NA()</definedName>
    <definedName name="_________dfb1_4">NA()</definedName>
    <definedName name="_________dfb1_5">NA()</definedName>
    <definedName name="_________dfb2">NA()</definedName>
    <definedName name="_________dfb2_1">NA()</definedName>
    <definedName name="_________dfb2_2">NA()</definedName>
    <definedName name="_________dfb2_3">NA()</definedName>
    <definedName name="_________dfb2_4">NA()</definedName>
    <definedName name="_________dfb2_5">NA()</definedName>
    <definedName name="_________dfb3">NA()</definedName>
    <definedName name="_________dfb3_1">NA()</definedName>
    <definedName name="_________dfb3_2">NA()</definedName>
    <definedName name="_________dfb3_3">NA()</definedName>
    <definedName name="_________dfb3_4">NA()</definedName>
    <definedName name="_________dfb3_5">NA()</definedName>
    <definedName name="_________dfb5">NA()</definedName>
    <definedName name="_________dfb5_1">NA()</definedName>
    <definedName name="_________dfb5_2">NA()</definedName>
    <definedName name="_________dfb5_3">NA()</definedName>
    <definedName name="_________dfb5_4">NA()</definedName>
    <definedName name="_________dfb5_5">NA()</definedName>
    <definedName name="_________SO01">NA()</definedName>
    <definedName name="_________SO01_1">NA()</definedName>
    <definedName name="_________SO01_2">NA()</definedName>
    <definedName name="_________SO01_3">NA()</definedName>
    <definedName name="_________SO01_4">NA()</definedName>
    <definedName name="_________SO01_5">NA()</definedName>
    <definedName name="_________SO02">NA()</definedName>
    <definedName name="_________SO02_1">NA()</definedName>
    <definedName name="_________SO02_2">NA()</definedName>
    <definedName name="_________SO02_3">NA()</definedName>
    <definedName name="_________SO02_4">NA()</definedName>
    <definedName name="_________SO02_5">NA()</definedName>
    <definedName name="_________SO03">NA()</definedName>
    <definedName name="_________SO03_1">NA()</definedName>
    <definedName name="_________SO03_2">NA()</definedName>
    <definedName name="_________SO03_3">NA()</definedName>
    <definedName name="_________SO03_4">NA()</definedName>
    <definedName name="_________SO03_5">NA()</definedName>
    <definedName name="_________SO16">NA()</definedName>
    <definedName name="_________SO16_1">NA()</definedName>
    <definedName name="_________SO16_10">NA()</definedName>
    <definedName name="_________SO16_11">NA()</definedName>
    <definedName name="_________SO16_2">NA()</definedName>
    <definedName name="_________SO16_3">NA()</definedName>
    <definedName name="_________SO16_4">NA()</definedName>
    <definedName name="_________SO16_5">NA()</definedName>
    <definedName name="_________SO16_6">NA()</definedName>
    <definedName name="_________SO16_7">NA()</definedName>
    <definedName name="_________SO16_8">NA()</definedName>
    <definedName name="_________SO16_9">NA()</definedName>
    <definedName name="_________soo2">NA()</definedName>
    <definedName name="_________soo2_1">NA()</definedName>
    <definedName name="_________soo2_2">NA()</definedName>
    <definedName name="_________soo2_3">NA()</definedName>
    <definedName name="_________soo2_4">NA()</definedName>
    <definedName name="_________soo2_5">NA()</definedName>
    <definedName name="_________soo3">NA()</definedName>
    <definedName name="_________soo3_1">NA()</definedName>
    <definedName name="_________soo3_2">NA()</definedName>
    <definedName name="_________soo3_3">NA()</definedName>
    <definedName name="_________soo3_4">NA()</definedName>
    <definedName name="_________soo3_5">NA()</definedName>
    <definedName name="_________soo4">NA()</definedName>
    <definedName name="_________soo4_1">NA()</definedName>
    <definedName name="_________soo4_2">NA()</definedName>
    <definedName name="_________soo4_3">NA()</definedName>
    <definedName name="_________soo4_4">NA()</definedName>
    <definedName name="_________soo4_5">NA()</definedName>
    <definedName name="_________soo7">NA()</definedName>
    <definedName name="_________soo7_1">NA()</definedName>
    <definedName name="_________soo7_2">NA()</definedName>
    <definedName name="_________soo7_3">NA()</definedName>
    <definedName name="_________soo7_4">NA()</definedName>
    <definedName name="_________soo7_5">NA()</definedName>
    <definedName name="_________soo8">NA()</definedName>
    <definedName name="_________soo8_1">NA()</definedName>
    <definedName name="_________soo8_2">NA()</definedName>
    <definedName name="_________soo8_3">NA()</definedName>
    <definedName name="_________soo8_4">NA()</definedName>
    <definedName name="_________soo8_5">NA()</definedName>
    <definedName name="________SO16">NA()</definedName>
    <definedName name="________SO16_1">NA()</definedName>
    <definedName name="________SO16_10">NA()</definedName>
    <definedName name="________SO16_11">NA()</definedName>
    <definedName name="________SO16_2">NA()</definedName>
    <definedName name="________SO16_3">NA()</definedName>
    <definedName name="________SO16_4">NA()</definedName>
    <definedName name="________SO16_5">NA()</definedName>
    <definedName name="________SO16_6">NA()</definedName>
    <definedName name="________SO16_7">NA()</definedName>
    <definedName name="________SO16_8">NA()</definedName>
    <definedName name="________SO16_9">NA()</definedName>
    <definedName name="_______SO16">NA()</definedName>
    <definedName name="_______SO16_1">NA()</definedName>
    <definedName name="_______SO16_10">NA()</definedName>
    <definedName name="_______SO16_11">NA()</definedName>
    <definedName name="_______SO16_2">NA()</definedName>
    <definedName name="_______SO16_3">NA()</definedName>
    <definedName name="_______SO16_4">NA()</definedName>
    <definedName name="_______SO16_5">NA()</definedName>
    <definedName name="_______SO16_6">NA()</definedName>
    <definedName name="_______SO16_7">NA()</definedName>
    <definedName name="_______SO16_8">NA()</definedName>
    <definedName name="_______SO16_9">NA()</definedName>
    <definedName name="______dfb1">NA()</definedName>
    <definedName name="______dfb1_1">NA()</definedName>
    <definedName name="______dfb1_2">NA()</definedName>
    <definedName name="______dfb1_3">NA()</definedName>
    <definedName name="______dfb1_4">NA()</definedName>
    <definedName name="______dfb1_5">NA()</definedName>
    <definedName name="______dfb2">NA()</definedName>
    <definedName name="______dfb2_1">NA()</definedName>
    <definedName name="______dfb2_2">NA()</definedName>
    <definedName name="______dfb2_3">NA()</definedName>
    <definedName name="______dfb2_4">NA()</definedName>
    <definedName name="______dfb2_5">NA()</definedName>
    <definedName name="______dfb3">NA()</definedName>
    <definedName name="______dfb3_1">NA()</definedName>
    <definedName name="______dfb3_2">NA()</definedName>
    <definedName name="______dfb3_3">NA()</definedName>
    <definedName name="______dfb3_4">NA()</definedName>
    <definedName name="______dfb3_5">NA()</definedName>
    <definedName name="______dfb5">NA()</definedName>
    <definedName name="______dfb5_1">NA()</definedName>
    <definedName name="______dfb5_2">NA()</definedName>
    <definedName name="______dfb5_3">NA()</definedName>
    <definedName name="______dfb5_4">NA()</definedName>
    <definedName name="______dfb5_5">NA()</definedName>
    <definedName name="______SO01">NA()</definedName>
    <definedName name="______SO01_1">NA()</definedName>
    <definedName name="______SO01_2">NA()</definedName>
    <definedName name="______SO01_3">NA()</definedName>
    <definedName name="______SO01_4">NA()</definedName>
    <definedName name="______SO01_5">NA()</definedName>
    <definedName name="______SO02">NA()</definedName>
    <definedName name="______SO02_1">NA()</definedName>
    <definedName name="______SO02_2">NA()</definedName>
    <definedName name="______SO02_3">NA()</definedName>
    <definedName name="______SO02_4">NA()</definedName>
    <definedName name="______SO02_5">NA()</definedName>
    <definedName name="______SO03">NA()</definedName>
    <definedName name="______SO03_1">NA()</definedName>
    <definedName name="______SO03_2">NA()</definedName>
    <definedName name="______SO03_3">NA()</definedName>
    <definedName name="______SO03_4">NA()</definedName>
    <definedName name="______SO03_5">NA()</definedName>
    <definedName name="______SO16">NA()</definedName>
    <definedName name="______SO16_1">NA()</definedName>
    <definedName name="______SO16_10">NA()</definedName>
    <definedName name="______SO16_11">NA()</definedName>
    <definedName name="______SO16_2">NA()</definedName>
    <definedName name="______SO16_3">NA()</definedName>
    <definedName name="______SO16_4">NA()</definedName>
    <definedName name="______SO16_5">NA()</definedName>
    <definedName name="______SO16_6">NA()</definedName>
    <definedName name="______SO16_7">NA()</definedName>
    <definedName name="______SO16_8">NA()</definedName>
    <definedName name="______SO16_9">NA()</definedName>
    <definedName name="______soo2">NA()</definedName>
    <definedName name="______soo2_1">NA()</definedName>
    <definedName name="______soo2_2">NA()</definedName>
    <definedName name="______soo2_3">NA()</definedName>
    <definedName name="______soo2_4">NA()</definedName>
    <definedName name="______soo2_5">NA()</definedName>
    <definedName name="______soo3">NA()</definedName>
    <definedName name="______soo3_1">NA()</definedName>
    <definedName name="______soo3_2">NA()</definedName>
    <definedName name="______soo3_3">NA()</definedName>
    <definedName name="______soo3_4">NA()</definedName>
    <definedName name="______soo3_5">NA()</definedName>
    <definedName name="______soo4">NA()</definedName>
    <definedName name="______soo4_1">NA()</definedName>
    <definedName name="______soo4_2">NA()</definedName>
    <definedName name="______soo4_3">NA()</definedName>
    <definedName name="______soo4_4">NA()</definedName>
    <definedName name="______soo4_5">NA()</definedName>
    <definedName name="______soo7">NA()</definedName>
    <definedName name="______soo7_1">NA()</definedName>
    <definedName name="______soo7_2">NA()</definedName>
    <definedName name="______soo7_3">NA()</definedName>
    <definedName name="______soo7_4">NA()</definedName>
    <definedName name="______soo7_5">NA()</definedName>
    <definedName name="______soo8">NA()</definedName>
    <definedName name="______soo8_1">NA()</definedName>
    <definedName name="______soo8_2">NA()</definedName>
    <definedName name="______soo8_3">NA()</definedName>
    <definedName name="______soo8_4">NA()</definedName>
    <definedName name="______soo8_5">NA()</definedName>
    <definedName name="_____SO16">NA()</definedName>
    <definedName name="_____SO16_1">NA()</definedName>
    <definedName name="_____SO16_10">NA()</definedName>
    <definedName name="_____SO16_11">NA()</definedName>
    <definedName name="_____SO16_2">NA()</definedName>
    <definedName name="_____SO16_3">NA()</definedName>
    <definedName name="_____SO16_4">NA()</definedName>
    <definedName name="_____SO16_5">NA()</definedName>
    <definedName name="_____SO16_6">NA()</definedName>
    <definedName name="_____SO16_7">NA()</definedName>
    <definedName name="_____SO16_8">NA()</definedName>
    <definedName name="_____SO16_9">NA()</definedName>
    <definedName name="____dfb1">NA()</definedName>
    <definedName name="____dfb1_1">NA()</definedName>
    <definedName name="____dfb1_2">NA()</definedName>
    <definedName name="____dfb1_3">NA()</definedName>
    <definedName name="____dfb1_4">NA()</definedName>
    <definedName name="____dfb1_5">NA()</definedName>
    <definedName name="____dfb2">NA()</definedName>
    <definedName name="____dfb2_1">NA()</definedName>
    <definedName name="____dfb2_2">NA()</definedName>
    <definedName name="____dfb2_3">NA()</definedName>
    <definedName name="____dfb2_4">NA()</definedName>
    <definedName name="____dfb2_5">NA()</definedName>
    <definedName name="____dfb3">NA()</definedName>
    <definedName name="____dfb3_1">NA()</definedName>
    <definedName name="____dfb3_2">NA()</definedName>
    <definedName name="____dfb3_3">NA()</definedName>
    <definedName name="____dfb3_4">NA()</definedName>
    <definedName name="____dfb3_5">NA()</definedName>
    <definedName name="____dfb5">NA()</definedName>
    <definedName name="____dfb5_1">NA()</definedName>
    <definedName name="____dfb5_2">NA()</definedName>
    <definedName name="____dfb5_3">NA()</definedName>
    <definedName name="____dfb5_4">NA()</definedName>
    <definedName name="____dfb5_5">NA()</definedName>
    <definedName name="____SO01">NA()</definedName>
    <definedName name="____SO01_1">NA()</definedName>
    <definedName name="____SO01_2">NA()</definedName>
    <definedName name="____SO01_3">NA()</definedName>
    <definedName name="____SO01_4">NA()</definedName>
    <definedName name="____SO01_5">NA()</definedName>
    <definedName name="____SO02">NA()</definedName>
    <definedName name="____SO02_1">NA()</definedName>
    <definedName name="____SO02_2">NA()</definedName>
    <definedName name="____SO02_3">NA()</definedName>
    <definedName name="____SO02_4">NA()</definedName>
    <definedName name="____SO02_5">NA()</definedName>
    <definedName name="____SO03">NA()</definedName>
    <definedName name="____SO03_1">NA()</definedName>
    <definedName name="____SO03_2">NA()</definedName>
    <definedName name="____SO03_3">NA()</definedName>
    <definedName name="____SO03_4">NA()</definedName>
    <definedName name="____SO03_5">NA()</definedName>
    <definedName name="____SO16">NA()</definedName>
    <definedName name="____SO16_1">NA()</definedName>
    <definedName name="____SO16_10">NA()</definedName>
    <definedName name="____SO16_11">NA()</definedName>
    <definedName name="____SO16_2">NA()</definedName>
    <definedName name="____SO16_3">NA()</definedName>
    <definedName name="____SO16_4">NA()</definedName>
    <definedName name="____SO16_5">NA()</definedName>
    <definedName name="____SO16_6">NA()</definedName>
    <definedName name="____SO16_7">NA()</definedName>
    <definedName name="____SO16_8">NA()</definedName>
    <definedName name="____SO16_9">NA()</definedName>
    <definedName name="____soo2">NA()</definedName>
    <definedName name="____soo2_1">NA()</definedName>
    <definedName name="____soo2_2">NA()</definedName>
    <definedName name="____soo2_3">NA()</definedName>
    <definedName name="____soo2_4">NA()</definedName>
    <definedName name="____soo2_5">NA()</definedName>
    <definedName name="____soo3">NA()</definedName>
    <definedName name="____soo3_1">NA()</definedName>
    <definedName name="____soo3_2">NA()</definedName>
    <definedName name="____soo3_3">NA()</definedName>
    <definedName name="____soo3_4">NA()</definedName>
    <definedName name="____soo3_5">NA()</definedName>
    <definedName name="____soo4">NA()</definedName>
    <definedName name="____soo4_1">NA()</definedName>
    <definedName name="____soo4_2">NA()</definedName>
    <definedName name="____soo4_3">NA()</definedName>
    <definedName name="____soo4_4">NA()</definedName>
    <definedName name="____soo4_5">NA()</definedName>
    <definedName name="____soo7">NA()</definedName>
    <definedName name="____soo7_1">NA()</definedName>
    <definedName name="____soo7_2">NA()</definedName>
    <definedName name="____soo7_3">NA()</definedName>
    <definedName name="____soo7_4">NA()</definedName>
    <definedName name="____soo7_5">NA()</definedName>
    <definedName name="____soo8">NA()</definedName>
    <definedName name="____soo8_1">NA()</definedName>
    <definedName name="____soo8_2">NA()</definedName>
    <definedName name="____soo8_3">NA()</definedName>
    <definedName name="____soo8_4">NA()</definedName>
    <definedName name="____soo8_5">NA()</definedName>
    <definedName name="___dfb1">NA()</definedName>
    <definedName name="___dfb1_1">NA()</definedName>
    <definedName name="___dfb1_2">NA()</definedName>
    <definedName name="___dfb1_3">NA()</definedName>
    <definedName name="___dfb1_4">NA()</definedName>
    <definedName name="___dfb1_5">NA()</definedName>
    <definedName name="___dfb2">NA()</definedName>
    <definedName name="___dfb2_1">NA()</definedName>
    <definedName name="___dfb2_2">NA()</definedName>
    <definedName name="___dfb2_3">NA()</definedName>
    <definedName name="___dfb2_4">NA()</definedName>
    <definedName name="___dfb2_5">NA()</definedName>
    <definedName name="___dfb3">NA()</definedName>
    <definedName name="___dfb3_1">NA()</definedName>
    <definedName name="___dfb3_2">NA()</definedName>
    <definedName name="___dfb3_3">NA()</definedName>
    <definedName name="___dfb3_4">NA()</definedName>
    <definedName name="___dfb3_5">NA()</definedName>
    <definedName name="___dfb5">NA()</definedName>
    <definedName name="___dfb5_1">NA()</definedName>
    <definedName name="___dfb5_2">NA()</definedName>
    <definedName name="___dfb5_3">NA()</definedName>
    <definedName name="___dfb5_4">NA()</definedName>
    <definedName name="___dfb5_5">NA()</definedName>
    <definedName name="___SO01">NA()</definedName>
    <definedName name="___SO01_1">NA()</definedName>
    <definedName name="___SO01_2">NA()</definedName>
    <definedName name="___SO01_3">NA()</definedName>
    <definedName name="___SO01_4">NA()</definedName>
    <definedName name="___SO01_5">NA()</definedName>
    <definedName name="___SO02">NA()</definedName>
    <definedName name="___SO02_1">NA()</definedName>
    <definedName name="___SO02_2">NA()</definedName>
    <definedName name="___SO02_3">NA()</definedName>
    <definedName name="___SO02_4">NA()</definedName>
    <definedName name="___SO02_5">NA()</definedName>
    <definedName name="___SO03">NA()</definedName>
    <definedName name="___SO03_1">NA()</definedName>
    <definedName name="___SO03_2">NA()</definedName>
    <definedName name="___SO03_3">NA()</definedName>
    <definedName name="___SO03_4">NA()</definedName>
    <definedName name="___SO03_5">NA()</definedName>
    <definedName name="___SO16">NA()</definedName>
    <definedName name="___SO16_1">NA()</definedName>
    <definedName name="___SO16_10">NA()</definedName>
    <definedName name="___SO16_11">NA()</definedName>
    <definedName name="___SO16_2">NA()</definedName>
    <definedName name="___SO16_3">NA()</definedName>
    <definedName name="___SO16_4">NA()</definedName>
    <definedName name="___SO16_5">NA()</definedName>
    <definedName name="___SO16_6">NA()</definedName>
    <definedName name="___SO16_7">NA()</definedName>
    <definedName name="___SO16_8">NA()</definedName>
    <definedName name="___SO16_9">NA()</definedName>
    <definedName name="___soo2">NA()</definedName>
    <definedName name="___soo2_1">NA()</definedName>
    <definedName name="___soo2_2">NA()</definedName>
    <definedName name="___soo2_3">NA()</definedName>
    <definedName name="___soo2_4">NA()</definedName>
    <definedName name="___soo2_5">NA()</definedName>
    <definedName name="___soo3">NA()</definedName>
    <definedName name="___soo3_1">NA()</definedName>
    <definedName name="___soo3_2">NA()</definedName>
    <definedName name="___soo3_3">NA()</definedName>
    <definedName name="___soo3_4">NA()</definedName>
    <definedName name="___soo3_5">NA()</definedName>
    <definedName name="___soo4">NA()</definedName>
    <definedName name="___soo4_1">NA()</definedName>
    <definedName name="___soo4_2">NA()</definedName>
    <definedName name="___soo4_3">NA()</definedName>
    <definedName name="___soo4_4">NA()</definedName>
    <definedName name="___soo4_5">NA()</definedName>
    <definedName name="___soo7">NA()</definedName>
    <definedName name="___soo7_1">NA()</definedName>
    <definedName name="___soo7_2">NA()</definedName>
    <definedName name="___soo7_3">NA()</definedName>
    <definedName name="___soo7_4">NA()</definedName>
    <definedName name="___soo7_5">NA()</definedName>
    <definedName name="___soo8">NA()</definedName>
    <definedName name="___soo8_1">NA()</definedName>
    <definedName name="___soo8_2">NA()</definedName>
    <definedName name="___soo8_3">NA()</definedName>
    <definedName name="___soo8_4">NA()</definedName>
    <definedName name="___soo8_5">NA()</definedName>
    <definedName name="__dfb1">NA()</definedName>
    <definedName name="__dfb1_1">NA()</definedName>
    <definedName name="__dfb1_2">NA()</definedName>
    <definedName name="__dfb1_3">NA()</definedName>
    <definedName name="__dfb1_4">NA()</definedName>
    <definedName name="__dfb1_5">NA()</definedName>
    <definedName name="__dfb2">NA()</definedName>
    <definedName name="__dfb2_1">NA()</definedName>
    <definedName name="__dfb2_2">NA()</definedName>
    <definedName name="__dfb2_3">NA()</definedName>
    <definedName name="__dfb2_4">NA()</definedName>
    <definedName name="__dfb2_5">NA()</definedName>
    <definedName name="__dfb3">NA()</definedName>
    <definedName name="__dfb3_1">NA()</definedName>
    <definedName name="__dfb3_2">NA()</definedName>
    <definedName name="__dfb3_3">NA()</definedName>
    <definedName name="__dfb3_4">NA()</definedName>
    <definedName name="__dfb3_5">NA()</definedName>
    <definedName name="__dfb5">NA()</definedName>
    <definedName name="__dfb5_1">NA()</definedName>
    <definedName name="__dfb5_2">NA()</definedName>
    <definedName name="__dfb5_3">NA()</definedName>
    <definedName name="__dfb5_4">NA()</definedName>
    <definedName name="__dfb5_5">NA()</definedName>
    <definedName name="__SO01">NA()</definedName>
    <definedName name="__SO01_1">NA()</definedName>
    <definedName name="__SO01_2">NA()</definedName>
    <definedName name="__SO01_3">NA()</definedName>
    <definedName name="__SO01_4">NA()</definedName>
    <definedName name="__SO01_5">NA()</definedName>
    <definedName name="__SO02">NA()</definedName>
    <definedName name="__SO02_1">NA()</definedName>
    <definedName name="__SO02_2">NA()</definedName>
    <definedName name="__SO02_3">NA()</definedName>
    <definedName name="__SO02_4">NA()</definedName>
    <definedName name="__SO02_5">NA()</definedName>
    <definedName name="__SO03">NA()</definedName>
    <definedName name="__SO03_1">NA()</definedName>
    <definedName name="__SO03_2">NA()</definedName>
    <definedName name="__SO03_3">NA()</definedName>
    <definedName name="__SO03_4">NA()</definedName>
    <definedName name="__SO03_5">NA()</definedName>
    <definedName name="__SO16">NA()</definedName>
    <definedName name="__SO16_1">NA()</definedName>
    <definedName name="__SO16_10">NA()</definedName>
    <definedName name="__SO16_11">NA()</definedName>
    <definedName name="__SO16_2">NA()</definedName>
    <definedName name="__SO16_3">NA()</definedName>
    <definedName name="__SO16_4">NA()</definedName>
    <definedName name="__SO16_5">NA()</definedName>
    <definedName name="__SO16_6">NA()</definedName>
    <definedName name="__SO16_7">NA()</definedName>
    <definedName name="__SO16_8">NA()</definedName>
    <definedName name="__SO16_9">NA()</definedName>
    <definedName name="__soo2">NA()</definedName>
    <definedName name="__soo2_1">NA()</definedName>
    <definedName name="__soo2_2">NA()</definedName>
    <definedName name="__soo2_3">NA()</definedName>
    <definedName name="__soo2_4">NA()</definedName>
    <definedName name="__soo2_5">NA()</definedName>
    <definedName name="__soo3">NA()</definedName>
    <definedName name="__soo3_1">NA()</definedName>
    <definedName name="__soo3_2">NA()</definedName>
    <definedName name="__soo3_3">NA()</definedName>
    <definedName name="__soo3_4">NA()</definedName>
    <definedName name="__soo3_5">NA()</definedName>
    <definedName name="__soo4">NA()</definedName>
    <definedName name="__soo4_1">NA()</definedName>
    <definedName name="__soo4_2">NA()</definedName>
    <definedName name="__soo4_3">NA()</definedName>
    <definedName name="__soo4_4">NA()</definedName>
    <definedName name="__soo4_5">NA()</definedName>
    <definedName name="__soo7">NA()</definedName>
    <definedName name="__soo7_1">NA()</definedName>
    <definedName name="__soo7_2">NA()</definedName>
    <definedName name="__soo7_3">NA()</definedName>
    <definedName name="__soo7_4">NA()</definedName>
    <definedName name="__soo7_5">NA()</definedName>
    <definedName name="__soo8">NA()</definedName>
    <definedName name="__soo8_1">NA()</definedName>
    <definedName name="__soo8_2">NA()</definedName>
    <definedName name="__soo8_3">NA()</definedName>
    <definedName name="__soo8_4">NA()</definedName>
    <definedName name="__soo8_5">NA()</definedName>
    <definedName name="__xlnm.Print_Area">'EL_1.NP'!$A$1:$I$121</definedName>
    <definedName name="__xlnm.Print_Area_1">'EL_1.PP'!$A$1:$G$132</definedName>
    <definedName name="__xlnm.Print_Area_2">'EL_2.NP'!$A$1:$G$114</definedName>
    <definedName name="__xlnm.Print_Area_3">'EL_3.NP'!$A$1:$I$101</definedName>
    <definedName name="__xlnm.Print_Area_4">'SA_1.NP'!$A$1:$G$162</definedName>
    <definedName name="__xlnm.Print_Area_5">'SA_1.PP'!$A$1:$G$212</definedName>
    <definedName name="__xlnm.Print_Area_6">'SA_2.NP'!$A$1:$G$163</definedName>
    <definedName name="__xlnm.Print_Area_7">'SA_3.NP'!$A$1:$G$147</definedName>
    <definedName name="__xlnm.Print_Area_8">'SA_3.NP 3.34'!$A$1:$G$127</definedName>
    <definedName name="__xlnm.Print_Titles">'EL_1.NP'!$1:$7</definedName>
    <definedName name="__xlnm.Print_Titles_1">'EL_1.PP'!$1:$7</definedName>
    <definedName name="__xlnm.Print_Titles_2">'EL_2.NP'!$1:$6</definedName>
    <definedName name="__xlnm.Print_Titles_3">'EL_3.NP'!$1:$7</definedName>
    <definedName name="__xlnm.Print_Titles_4">'EL_3.NP_3.34'!$1:$7</definedName>
    <definedName name="__xlnm.Print_Titles_5">'SA_1.NP'!$1:$5</definedName>
    <definedName name="__xlnm.Print_Titles_6">'SA_1.PP'!$1:$5</definedName>
    <definedName name="__xlnm.Print_Titles_7">'SA_2.NP'!$1:$5</definedName>
    <definedName name="__xlnm.Print_Titles_8">'SA_3.NP'!$1:$5</definedName>
    <definedName name="__xlnm.Print_Titles_9">'SA_3.NP 3.34'!$1:$5</definedName>
    <definedName name="_dfb1">NA()</definedName>
    <definedName name="_dfb1_1">NA()</definedName>
    <definedName name="_dfb1_2">NA()</definedName>
    <definedName name="_dfb1_3">NA()</definedName>
    <definedName name="_dfb1_4">NA()</definedName>
    <definedName name="_dfb1_5">NA()</definedName>
    <definedName name="_dfb2">NA()</definedName>
    <definedName name="_dfb2_1">NA()</definedName>
    <definedName name="_dfb2_2">NA()</definedName>
    <definedName name="_dfb2_3">NA()</definedName>
    <definedName name="_dfb2_4">NA()</definedName>
    <definedName name="_dfb2_5">NA()</definedName>
    <definedName name="_dfb3">NA()</definedName>
    <definedName name="_dfb3_1">NA()</definedName>
    <definedName name="_dfb3_2">NA()</definedName>
    <definedName name="_dfb3_3">NA()</definedName>
    <definedName name="_dfb3_4">NA()</definedName>
    <definedName name="_dfb3_5">NA()</definedName>
    <definedName name="_dfb5">NA()</definedName>
    <definedName name="_dfb5_1">NA()</definedName>
    <definedName name="_dfb5_2">NA()</definedName>
    <definedName name="_dfb5_3">NA()</definedName>
    <definedName name="_dfb5_4">NA()</definedName>
    <definedName name="_dfb5_5">NA()</definedName>
    <definedName name="_Fill">"#REF!"</definedName>
    <definedName name="_Fill_1">"#REF!"</definedName>
    <definedName name="_Fill_10">"#REF!"</definedName>
    <definedName name="_Fill_11">"#REF!"</definedName>
    <definedName name="_Fill_2">"#REF!"</definedName>
    <definedName name="_Fill_3">"#REF!"</definedName>
    <definedName name="_Fill_4">"#REF!"</definedName>
    <definedName name="_Fill_5">"#REF!"</definedName>
    <definedName name="_Fill_6">"#REF!"</definedName>
    <definedName name="_Fill_7">"#REF!"</definedName>
    <definedName name="_Fill_8">"#REF!"</definedName>
    <definedName name="_Fill_9">"#REF!"</definedName>
    <definedName name="_SO01">NA()</definedName>
    <definedName name="_SO01_1">NA()</definedName>
    <definedName name="_SO01_2">NA()</definedName>
    <definedName name="_SO01_3">NA()</definedName>
    <definedName name="_SO01_4">NA()</definedName>
    <definedName name="_SO01_5">NA()</definedName>
    <definedName name="_SO02">NA()</definedName>
    <definedName name="_SO02_1">NA()</definedName>
    <definedName name="_SO02_2">NA()</definedName>
    <definedName name="_SO02_3">NA()</definedName>
    <definedName name="_SO02_4">NA()</definedName>
    <definedName name="_SO02_5">NA()</definedName>
    <definedName name="_SO03">NA()</definedName>
    <definedName name="_SO03_1">NA()</definedName>
    <definedName name="_SO03_2">NA()</definedName>
    <definedName name="_SO03_3">NA()</definedName>
    <definedName name="_SO03_4">NA()</definedName>
    <definedName name="_SO03_5">NA()</definedName>
    <definedName name="_SO16">NA()</definedName>
    <definedName name="_SO16_1">NA()</definedName>
    <definedName name="_SO16_10">NA()</definedName>
    <definedName name="_SO16_11">NA()</definedName>
    <definedName name="_SO16_2">NA()</definedName>
    <definedName name="_SO16_3">NA()</definedName>
    <definedName name="_SO16_4">NA()</definedName>
    <definedName name="_SO16_5">NA()</definedName>
    <definedName name="_SO16_6">NA()</definedName>
    <definedName name="_SO16_7">NA()</definedName>
    <definedName name="_SO16_8">NA()</definedName>
    <definedName name="_SO16_9">NA()</definedName>
    <definedName name="_soo2">NA()</definedName>
    <definedName name="_soo2_1">NA()</definedName>
    <definedName name="_soo2_2">NA()</definedName>
    <definedName name="_soo2_3">NA()</definedName>
    <definedName name="_soo2_4">NA()</definedName>
    <definedName name="_soo2_5">NA()</definedName>
    <definedName name="_soo3">NA()</definedName>
    <definedName name="_soo3_1">NA()</definedName>
    <definedName name="_soo3_2">NA()</definedName>
    <definedName name="_soo3_3">NA()</definedName>
    <definedName name="_soo3_4">NA()</definedName>
    <definedName name="_soo3_5">NA()</definedName>
    <definedName name="_soo4">NA()</definedName>
    <definedName name="_soo4_1">NA()</definedName>
    <definedName name="_soo4_2">NA()</definedName>
    <definedName name="_soo4_3">NA()</definedName>
    <definedName name="_soo4_4">NA()</definedName>
    <definedName name="_soo4_5">NA()</definedName>
    <definedName name="_soo7">NA()</definedName>
    <definedName name="_soo7_1">NA()</definedName>
    <definedName name="_soo7_2">NA()</definedName>
    <definedName name="_soo7_3">NA()</definedName>
    <definedName name="_soo7_4">NA()</definedName>
    <definedName name="_soo7_5">NA()</definedName>
    <definedName name="_soo8">NA()</definedName>
    <definedName name="_soo8_1">NA()</definedName>
    <definedName name="_soo8_2">NA()</definedName>
    <definedName name="_soo8_3">NA()</definedName>
    <definedName name="_soo8_4">NA()</definedName>
    <definedName name="_soo8_5">NA()</definedName>
    <definedName name="A">NA()</definedName>
    <definedName name="A_1">NA()</definedName>
    <definedName name="A_10">NA()</definedName>
    <definedName name="A_11">NA()</definedName>
    <definedName name="A_2">NA()</definedName>
    <definedName name="A_3">NA()</definedName>
    <definedName name="A_4">NA()</definedName>
    <definedName name="A_5">NA()</definedName>
    <definedName name="A_6">NA()</definedName>
    <definedName name="A_7">NA()</definedName>
    <definedName name="A_8">NA()</definedName>
    <definedName name="A_9">NA()</definedName>
    <definedName name="aaa">NA()</definedName>
    <definedName name="aaa_1">NA()</definedName>
    <definedName name="aaa_10">NA()</definedName>
    <definedName name="aaa_11">NA()</definedName>
    <definedName name="aaa_2">NA()</definedName>
    <definedName name="aaa_3">NA()</definedName>
    <definedName name="aaa_4">NA()</definedName>
    <definedName name="aaa_5">NA()</definedName>
    <definedName name="aaa_6">NA()</definedName>
    <definedName name="aaa_7">NA()</definedName>
    <definedName name="aaa_8">NA()</definedName>
    <definedName name="aaa_9">NA()</definedName>
    <definedName name="aaaa">NA()</definedName>
    <definedName name="aaaa_1">NA()</definedName>
    <definedName name="aaaa_2">NA()</definedName>
    <definedName name="aaaa_3">NA()</definedName>
    <definedName name="aaaa_4">NA()</definedName>
    <definedName name="aaaa_5">NA()</definedName>
    <definedName name="aaaaaaaa">NA()</definedName>
    <definedName name="aaaaaaaa_1">NA()</definedName>
    <definedName name="aaaaaaaa_10">NA()</definedName>
    <definedName name="aaaaaaaa_11">NA()</definedName>
    <definedName name="aaaaaaaa_2">NA()</definedName>
    <definedName name="aaaaaaaa_3">NA()</definedName>
    <definedName name="aaaaaaaa_4">NA()</definedName>
    <definedName name="aaaaaaaa_5">NA()</definedName>
    <definedName name="aaaaaaaa_6">NA()</definedName>
    <definedName name="aaaaaaaa_7">NA()</definedName>
    <definedName name="aaaaaaaa_8">NA()</definedName>
    <definedName name="aaaaaaaa_9">NA()</definedName>
    <definedName name="ababababa">NA()</definedName>
    <definedName name="ababababa_1">NA()</definedName>
    <definedName name="ababababa_10">NA()</definedName>
    <definedName name="ababababa_11">NA()</definedName>
    <definedName name="ababababa_2">NA()</definedName>
    <definedName name="ababababa_3">NA()</definedName>
    <definedName name="ababababa_4">NA()</definedName>
    <definedName name="ababababa_5">NA()</definedName>
    <definedName name="ababababa_6">NA()</definedName>
    <definedName name="ababababa_7">NA()</definedName>
    <definedName name="ababababa_8">NA()</definedName>
    <definedName name="ababababa_9">NA()</definedName>
    <definedName name="AGGGGGGGGG">NA()</definedName>
    <definedName name="AGGGGGGGGG_1">NA()</definedName>
    <definedName name="AGGGGGGGGG_10">NA()</definedName>
    <definedName name="AGGGGGGGGG_2">NA()</definedName>
    <definedName name="AGGGGGGGGG_3">NA()</definedName>
    <definedName name="AGGGGGGGGG_4">NA()</definedName>
    <definedName name="AGGGGGGGGG_5">NA()</definedName>
    <definedName name="AGGGGGGGGG_6">NA()</definedName>
    <definedName name="AGGGGGGGGG_7">NA()</definedName>
    <definedName name="AGGGGGGGGG_8">NA()</definedName>
    <definedName name="AGGGGGGGGG_9">NA()</definedName>
    <definedName name="AGGGGGGGGGGG">NA()</definedName>
    <definedName name="AGGGGGGGGGGG_1">NA()</definedName>
    <definedName name="AGGGGGGGGGGG_10">NA()</definedName>
    <definedName name="AGGGGGGGGGGG_2">NA()</definedName>
    <definedName name="AGGGGGGGGGGG_3">NA()</definedName>
    <definedName name="AGGGGGGGGGGG_4">NA()</definedName>
    <definedName name="AGGGGGGGGGGG_5">NA()</definedName>
    <definedName name="AGGGGGGGGGGG_6">NA()</definedName>
    <definedName name="AGGGGGGGGGGG_7">NA()</definedName>
    <definedName name="AGGGGGGGGGGG_8">NA()</definedName>
    <definedName name="AGGGGGGGGGGG_9">NA()</definedName>
    <definedName name="AGH">NA()</definedName>
    <definedName name="AGH_1">NA()</definedName>
    <definedName name="AGH_10">NA()</definedName>
    <definedName name="AGH_2">NA()</definedName>
    <definedName name="AGH_3">NA()</definedName>
    <definedName name="AGH_4">NA()</definedName>
    <definedName name="AGH_5">NA()</definedName>
    <definedName name="AGH_6">NA()</definedName>
    <definedName name="AGH_7">NA()</definedName>
    <definedName name="AGH_8">NA()</definedName>
    <definedName name="AGH_9">NA()</definedName>
    <definedName name="AHEEEEEE">NA()</definedName>
    <definedName name="AHEEEEEE_1">NA()</definedName>
    <definedName name="AHEEEEEE_10">NA()</definedName>
    <definedName name="AHEEEEEE_2">NA()</definedName>
    <definedName name="AHEEEEEE_3">NA()</definedName>
    <definedName name="AHEEEEEE_4">NA()</definedName>
    <definedName name="AHEEEEEE_5">NA()</definedName>
    <definedName name="AHEEEEEE_6">NA()</definedName>
    <definedName name="AHEEEEEE_7">NA()</definedName>
    <definedName name="AHEEEEEE_8">NA()</definedName>
    <definedName name="AHEEEEEE_9">NA()</definedName>
    <definedName name="AHGGGGGGGGGGGGGG">NA()</definedName>
    <definedName name="AHGGGGGGGGGGGGGG_1">NA()</definedName>
    <definedName name="AHGGGGGGGGGGGGGG_10">NA()</definedName>
    <definedName name="AHGGGGGGGGGGGGGG_2">NA()</definedName>
    <definedName name="AHGGGGGGGGGGGGGG_3">NA()</definedName>
    <definedName name="AHGGGGGGGGGGGGGG_4">NA()</definedName>
    <definedName name="AHGGGGGGGGGGGGGG_5">NA()</definedName>
    <definedName name="AHGGGGGGGGGGGGGG_6">NA()</definedName>
    <definedName name="AHGGGGGGGGGGGGGG_7">NA()</definedName>
    <definedName name="AHGGGGGGGGGGGGGG_8">NA()</definedName>
    <definedName name="AHGGGGGGGGGGGGGG_9">NA()</definedName>
    <definedName name="ákýák">NA()</definedName>
    <definedName name="ákýák_1">NA()</definedName>
    <definedName name="ákýák_2">NA()</definedName>
    <definedName name="ákýák_3">NA()</definedName>
    <definedName name="ákýák_4">NA()</definedName>
    <definedName name="ákýák_5">NA()</definedName>
    <definedName name="Albertovec">NA()</definedName>
    <definedName name="Albertovec_1">NA()</definedName>
    <definedName name="Albertovec_10">NA()</definedName>
    <definedName name="Albertovec_11">NA()</definedName>
    <definedName name="Albertovec_2">NA()</definedName>
    <definedName name="Albertovec_3">NA()</definedName>
    <definedName name="Albertovec_4">NA()</definedName>
    <definedName name="Albertovec_5">NA()</definedName>
    <definedName name="Albertovec_6">NA()</definedName>
    <definedName name="Albertovec_7">NA()</definedName>
    <definedName name="Albertovec_8">NA()</definedName>
    <definedName name="Albertovec_9">NA()</definedName>
    <definedName name="alternativa">"#REF!"</definedName>
    <definedName name="alternativa_1">"#REF!"</definedName>
    <definedName name="alternativa_10">"#REF!"</definedName>
    <definedName name="alternativa_11">"#REF!"</definedName>
    <definedName name="alternativa_2">"#REF!"</definedName>
    <definedName name="alternativa_3">"#REF!"</definedName>
    <definedName name="alternativa_4">"#REF!"</definedName>
    <definedName name="alternativa_5">"#REF!"</definedName>
    <definedName name="alternativa_6">"#REF!"</definedName>
    <definedName name="alternativa_7">"#REF!"</definedName>
    <definedName name="alternativa_8">"#REF!"</definedName>
    <definedName name="alternativa_9">"#REF!"</definedName>
    <definedName name="alternativa2">"#REF!"</definedName>
    <definedName name="alternativa2_1">"#REF!"</definedName>
    <definedName name="alternativa2_10">"#REF!"</definedName>
    <definedName name="alternativa2_11">"#REF!"</definedName>
    <definedName name="alternativa2_2">"#REF!"</definedName>
    <definedName name="alternativa2_3">"#REF!"</definedName>
    <definedName name="alternativa2_4">"#REF!"</definedName>
    <definedName name="alternativa2_5">"#REF!"</definedName>
    <definedName name="alternativa2_6">"#REF!"</definedName>
    <definedName name="alternativa2_7">"#REF!"</definedName>
    <definedName name="alternativa2_8">"#REF!"</definedName>
    <definedName name="alternativa2_9">"#REF!"</definedName>
    <definedName name="anscount">1</definedName>
    <definedName name="arrg">NA()</definedName>
    <definedName name="arrg_1">NA()</definedName>
    <definedName name="arrg_2">NA()</definedName>
    <definedName name="arrg_3">NA()</definedName>
    <definedName name="arrg_4">NA()</definedName>
    <definedName name="arrg_5">NA()</definedName>
    <definedName name="áý">NA()</definedName>
    <definedName name="áý_1">NA()</definedName>
    <definedName name="áý_2">NA()</definedName>
    <definedName name="áý_3">NA()</definedName>
    <definedName name="áý_4">NA()</definedName>
    <definedName name="áý_5">NA()</definedName>
    <definedName name="ážžáý">NA()</definedName>
    <definedName name="ážžáý_1">NA()</definedName>
    <definedName name="ážžáý_2">NA()</definedName>
    <definedName name="ážžáý_3">NA()</definedName>
    <definedName name="ážžáý_4">NA()</definedName>
    <definedName name="ážžáý_5">NA()</definedName>
    <definedName name="B">NA()</definedName>
    <definedName name="B_1">NA()</definedName>
    <definedName name="B_10">NA()</definedName>
    <definedName name="B_11">NA()</definedName>
    <definedName name="B_2">NA()</definedName>
    <definedName name="B_3">NA()</definedName>
    <definedName name="B_4">NA()</definedName>
    <definedName name="B_5">NA()</definedName>
    <definedName name="B_6">NA()</definedName>
    <definedName name="B_7">NA()</definedName>
    <definedName name="B_8">NA()</definedName>
    <definedName name="B_9">NA()</definedName>
    <definedName name="bbbb">NA()</definedName>
    <definedName name="bbbb_1">NA()</definedName>
    <definedName name="bbbb_2">NA()</definedName>
    <definedName name="bbbb_3">NA()</definedName>
    <definedName name="bbbb_4">NA()</definedName>
    <definedName name="bbbb_5">NA()</definedName>
    <definedName name="Cislovani">'[1]seznam_dokumentace'!$A$3:$A$54</definedName>
    <definedName name="čhřwhčř">NA()</definedName>
    <definedName name="čhřwhčř_1">NA()</definedName>
    <definedName name="čhřwhčř_2">NA()</definedName>
    <definedName name="čhřwhčř_3">NA()</definedName>
    <definedName name="čhřwhčř_4">NA()</definedName>
    <definedName name="čhřwhčř_5">NA()</definedName>
    <definedName name="čhwčh">NA()</definedName>
    <definedName name="čhwčh_1">NA()</definedName>
    <definedName name="čhwčh_2">NA()</definedName>
    <definedName name="čhwčh_3">NA()</definedName>
    <definedName name="čhwčh_4">NA()</definedName>
    <definedName name="čhwčh_5">NA()</definedName>
    <definedName name="čřýý">NA()</definedName>
    <definedName name="čřýý_1">NA()</definedName>
    <definedName name="čřýý_2">NA()</definedName>
    <definedName name="čřýý_3">NA()</definedName>
    <definedName name="čřýý_4">NA()</definedName>
    <definedName name="čřýý_5">NA()</definedName>
    <definedName name="čřzřz">NA()</definedName>
    <definedName name="čřzřz_1">NA()</definedName>
    <definedName name="čřzřz_2">NA()</definedName>
    <definedName name="čřzřz_3">NA()</definedName>
    <definedName name="čřzřz_4">NA()</definedName>
    <definedName name="čřzřz_5">NA()</definedName>
    <definedName name="čřzwz">NA()</definedName>
    <definedName name="čřzwz_1">NA()</definedName>
    <definedName name="čřzwz_2">NA()</definedName>
    <definedName name="čřzwz_3">NA()</definedName>
    <definedName name="čřzwz_4">NA()</definedName>
    <definedName name="čřzwz_5">NA()</definedName>
    <definedName name="čřzz">NA()</definedName>
    <definedName name="čřzz_1">NA()</definedName>
    <definedName name="čřzz_2">NA()</definedName>
    <definedName name="čřzz_3">NA()</definedName>
    <definedName name="čřzz_4">NA()</definedName>
    <definedName name="čřzz_5">NA()</definedName>
    <definedName name="dfb">NA()</definedName>
    <definedName name="dfb_1">NA()</definedName>
    <definedName name="dfb_2">NA()</definedName>
    <definedName name="dfb_3">NA()</definedName>
    <definedName name="dfb_4">NA()</definedName>
    <definedName name="dfb_5">NA()</definedName>
    <definedName name="dfh">NA()</definedName>
    <definedName name="dfh_1">NA()</definedName>
    <definedName name="dfh_2">NA()</definedName>
    <definedName name="dfh_3">NA()</definedName>
    <definedName name="dfh_4">NA()</definedName>
    <definedName name="dfh_5">NA()</definedName>
    <definedName name="dfsrgrg">NA()</definedName>
    <definedName name="dfsrgrg_1">NA()</definedName>
    <definedName name="dfsrgrg_2">NA()</definedName>
    <definedName name="dfsrgrg_3">NA()</definedName>
    <definedName name="dfsrgrg_4">NA()</definedName>
    <definedName name="dfsrgrg_5">NA()</definedName>
    <definedName name="dfsrgrg3">NA()</definedName>
    <definedName name="dfsrgrg3_1">NA()</definedName>
    <definedName name="dfsrgrg3_2">NA()</definedName>
    <definedName name="dfsrgrg3_3">NA()</definedName>
    <definedName name="dfsrgrg3_4">NA()</definedName>
    <definedName name="dfsrgrg3_5">NA()</definedName>
    <definedName name="dfsrgrg6">NA()</definedName>
    <definedName name="dfsrgrg6_1">NA()</definedName>
    <definedName name="dfsrgrg6_2">NA()</definedName>
    <definedName name="dfsrgrg6_3">NA()</definedName>
    <definedName name="dfsrgrg6_4">NA()</definedName>
    <definedName name="dfsrgrg6_5">NA()</definedName>
    <definedName name="dižtžtžti">NA()</definedName>
    <definedName name="dižtžtžti_1">NA()</definedName>
    <definedName name="dižtžtžti_2">NA()</definedName>
    <definedName name="dižtžtžti_3">NA()</definedName>
    <definedName name="dižtžtžti_4">NA()</definedName>
    <definedName name="dižtžtžti_5">NA()</definedName>
    <definedName name="DMMMMMMM">NA()</definedName>
    <definedName name="DMMMMMMM_1">NA()</definedName>
    <definedName name="DMMMMMMM_10">NA()</definedName>
    <definedName name="DMMMMMMM_2">NA()</definedName>
    <definedName name="DMMMMMMM_3">NA()</definedName>
    <definedName name="DMMMMMMM_4">NA()</definedName>
    <definedName name="DMMMMMMM_5">NA()</definedName>
    <definedName name="DMMMMMMM_6">NA()</definedName>
    <definedName name="DMMMMMMM_7">NA()</definedName>
    <definedName name="DMMMMMMM_8">NA()</definedName>
    <definedName name="DMMMMMMM_9">NA()</definedName>
    <definedName name="dtktkk">NA()</definedName>
    <definedName name="dtktkk_1">NA()</definedName>
    <definedName name="dtktkk_2">NA()</definedName>
    <definedName name="dtktkk_3">NA()</definedName>
    <definedName name="dtktkk_4">NA()</definedName>
    <definedName name="dtktkk_5">NA()</definedName>
    <definedName name="džižižd">NA()</definedName>
    <definedName name="džižižd_1">NA()</definedName>
    <definedName name="džižižd_2">NA()</definedName>
    <definedName name="džižižd_3">NA()</definedName>
    <definedName name="džižižd_4">NA()</definedName>
    <definedName name="džižižd_5">NA()</definedName>
    <definedName name="eařýýř">NA()</definedName>
    <definedName name="eařýýř_1">NA()</definedName>
    <definedName name="eařýýř_2">NA()</definedName>
    <definedName name="eařýýř_3">NA()</definedName>
    <definedName name="eařýýř_4">NA()</definedName>
    <definedName name="eařýýř_5">NA()</definedName>
    <definedName name="eeeee">NA()</definedName>
    <definedName name="eeeee_1">NA()</definedName>
    <definedName name="eeeee_2">NA()</definedName>
    <definedName name="eeeee_3">NA()</definedName>
    <definedName name="eeeee_4">NA()</definedName>
    <definedName name="eeeee_5">NA()</definedName>
    <definedName name="efwae">NA()</definedName>
    <definedName name="efwae_1">NA()</definedName>
    <definedName name="efwae_2">NA()</definedName>
    <definedName name="efwae_3">NA()</definedName>
    <definedName name="efwae_4">NA()</definedName>
    <definedName name="efwae_5">NA()</definedName>
    <definedName name="ehrhr">NA()</definedName>
    <definedName name="ehrhr_1">NA()</definedName>
    <definedName name="ehrhr_2">NA()</definedName>
    <definedName name="ehrhr_3">NA()</definedName>
    <definedName name="ehrhr_4">NA()</definedName>
    <definedName name="ehrhr_5">NA()</definedName>
    <definedName name="ehrhrre">NA()</definedName>
    <definedName name="ehrhrre_1">NA()</definedName>
    <definedName name="ehrhrre_2">NA()</definedName>
    <definedName name="ehrhrre_3">NA()</definedName>
    <definedName name="ehrhrre_4">NA()</definedName>
    <definedName name="ehrhrre_5">NA()</definedName>
    <definedName name="elktro_1">NA()</definedName>
    <definedName name="elktro_1_1">NA()</definedName>
    <definedName name="elktro_1_10">NA()</definedName>
    <definedName name="elktro_1_11">NA()</definedName>
    <definedName name="elktro_1_2">NA()</definedName>
    <definedName name="elktro_1_3">NA()</definedName>
    <definedName name="elktro_1_4">NA()</definedName>
    <definedName name="elktro_1_5">NA()</definedName>
    <definedName name="elktro_1_6">NA()</definedName>
    <definedName name="elktro_1_7">NA()</definedName>
    <definedName name="elktro_1_8">NA()</definedName>
    <definedName name="elktro_1_9">NA()</definedName>
    <definedName name="erhhrreh">NA()</definedName>
    <definedName name="erhhrreh_1">NA()</definedName>
    <definedName name="erhhrreh_2">NA()</definedName>
    <definedName name="erhhrreh_3">NA()</definedName>
    <definedName name="erhhrreh_4">NA()</definedName>
    <definedName name="erhhrreh_5">NA()</definedName>
    <definedName name="ERRGEE">NA()</definedName>
    <definedName name="ERRGEE_1">NA()</definedName>
    <definedName name="ERRGEE_2">NA()</definedName>
    <definedName name="ERRGEE_3">NA()</definedName>
    <definedName name="ERRGEE_4">NA()</definedName>
    <definedName name="ERRGEE_5">NA()</definedName>
    <definedName name="ertfw">NA()</definedName>
    <definedName name="ertfw_1">NA()</definedName>
    <definedName name="ertfw_2">NA()</definedName>
    <definedName name="ertfw_3">NA()</definedName>
    <definedName name="ertfw_4">NA()</definedName>
    <definedName name="ertfw_5">NA()</definedName>
    <definedName name="ertfw2">NA()</definedName>
    <definedName name="ertfw2_1">NA()</definedName>
    <definedName name="ertfw2_2">NA()</definedName>
    <definedName name="ertfw2_3">NA()</definedName>
    <definedName name="ertfw2_4">NA()</definedName>
    <definedName name="ertfw2_5">NA()</definedName>
    <definedName name="ertfw55">NA()</definedName>
    <definedName name="ertfw55_1">NA()</definedName>
    <definedName name="ertfw55_2">NA()</definedName>
    <definedName name="ertfw55_3">NA()</definedName>
    <definedName name="ertfw55_4">NA()</definedName>
    <definedName name="ertfw55_5">NA()</definedName>
    <definedName name="ezřz">NA()</definedName>
    <definedName name="ezřz_1">NA()</definedName>
    <definedName name="ezřz_2">NA()</definedName>
    <definedName name="ezřz_3">NA()</definedName>
    <definedName name="ezřz_4">NA()</definedName>
    <definedName name="ezřz_5">NA()</definedName>
    <definedName name="fde">NA()</definedName>
    <definedName name="fde_1">NA()</definedName>
    <definedName name="fde_2">NA()</definedName>
    <definedName name="fde_3">NA()</definedName>
    <definedName name="fde_4">NA()</definedName>
    <definedName name="fde_5">NA()</definedName>
    <definedName name="fdhfd">NA()</definedName>
    <definedName name="fdhfd_1">NA()</definedName>
    <definedName name="fdhfd_2">NA()</definedName>
    <definedName name="fdhfd_3">NA()</definedName>
    <definedName name="fdhfd_4">NA()</definedName>
    <definedName name="fdhfd_5">NA()</definedName>
    <definedName name="fdhfh">NA()</definedName>
    <definedName name="fdhfh_1">NA()</definedName>
    <definedName name="fdhfh_2">NA()</definedName>
    <definedName name="fdhfh_3">NA()</definedName>
    <definedName name="fdhfh_4">NA()</definedName>
    <definedName name="fdhfh_5">NA()</definedName>
    <definedName name="fewafwe">NA()</definedName>
    <definedName name="fewafwe_1">NA()</definedName>
    <definedName name="fewafwe_2">NA()</definedName>
    <definedName name="fewafwe_3">NA()</definedName>
    <definedName name="fewafwe_4">NA()</definedName>
    <definedName name="fewafwe_5">NA()</definedName>
    <definedName name="fgh">NA()</definedName>
    <definedName name="fgh_1">NA()</definedName>
    <definedName name="fgh_2">NA()</definedName>
    <definedName name="fgh_3">NA()</definedName>
    <definedName name="fgh_4">NA()</definedName>
    <definedName name="fgh_5">NA()</definedName>
    <definedName name="fhdd">NA()</definedName>
    <definedName name="fhdd_1">NA()</definedName>
    <definedName name="fhdd_2">NA()</definedName>
    <definedName name="fhdd_3">NA()</definedName>
    <definedName name="fhdd_4">NA()</definedName>
    <definedName name="fhdd_5">NA()</definedName>
    <definedName name="fhddfh">NA()</definedName>
    <definedName name="fhddfh_1">NA()</definedName>
    <definedName name="fhddfh_2">NA()</definedName>
    <definedName name="fhddfh_3">NA()</definedName>
    <definedName name="fhddfh_4">NA()</definedName>
    <definedName name="fhddfh_5">NA()</definedName>
    <definedName name="fhdfh">NA()</definedName>
    <definedName name="fhdfh_1">NA()</definedName>
    <definedName name="fhdfh_2">NA()</definedName>
    <definedName name="fhdfh_3">NA()</definedName>
    <definedName name="fhdfh_4">NA()</definedName>
    <definedName name="fhdfh_5">NA()</definedName>
    <definedName name="fhdfhdh">NA()</definedName>
    <definedName name="fhdfhdh_1">NA()</definedName>
    <definedName name="fhdfhdh_2">NA()</definedName>
    <definedName name="fhdfhdh_3">NA()</definedName>
    <definedName name="fhdfhdh_4">NA()</definedName>
    <definedName name="fhdfhdh_5">NA()</definedName>
    <definedName name="fhdh">NA()</definedName>
    <definedName name="fhdh_1">NA()</definedName>
    <definedName name="fhdh_2">NA()</definedName>
    <definedName name="fhdh_3">NA()</definedName>
    <definedName name="fhdh_4">NA()</definedName>
    <definedName name="fhdh_5">NA()</definedName>
    <definedName name="fhdhdf">NA()</definedName>
    <definedName name="fhdhdf_1">NA()</definedName>
    <definedName name="fhdhdf_2">NA()</definedName>
    <definedName name="fhdhdf_3">NA()</definedName>
    <definedName name="fhdhdf_4">NA()</definedName>
    <definedName name="fhdhdf_5">NA()</definedName>
    <definedName name="fhdhfd">NA()</definedName>
    <definedName name="fhdhfd_1">NA()</definedName>
    <definedName name="fhdhfd_2">NA()</definedName>
    <definedName name="fhdhfd_3">NA()</definedName>
    <definedName name="fhdhfd_4">NA()</definedName>
    <definedName name="fhdhfd_5">NA()</definedName>
    <definedName name="fhfh">NA()</definedName>
    <definedName name="fhfh_1">NA()</definedName>
    <definedName name="fhfh_2">NA()</definedName>
    <definedName name="fhfh_3">NA()</definedName>
    <definedName name="fhfh_4">NA()</definedName>
    <definedName name="fhfh_5">NA()</definedName>
    <definedName name="fhfhfh">NA()</definedName>
    <definedName name="fhfhfh_1">NA()</definedName>
    <definedName name="fhfhfh_2">NA()</definedName>
    <definedName name="fhfhfh_3">NA()</definedName>
    <definedName name="fhfhfh_4">NA()</definedName>
    <definedName name="fhfhfh_5">NA()</definedName>
    <definedName name="fhfhhf">NA()</definedName>
    <definedName name="fhfhhf_1">NA()</definedName>
    <definedName name="fhfhhf_2">NA()</definedName>
    <definedName name="fhfhhf_3">NA()</definedName>
    <definedName name="fhfhhf_4">NA()</definedName>
    <definedName name="fhfhhf_5">NA()</definedName>
    <definedName name="fhhf">NA()</definedName>
    <definedName name="fhhf_1">NA()</definedName>
    <definedName name="fhhf_2">NA()</definedName>
    <definedName name="fhhf_3">NA()</definedName>
    <definedName name="fhhf_4">NA()</definedName>
    <definedName name="fhhf_5">NA()</definedName>
    <definedName name="fhhfhf">NA()</definedName>
    <definedName name="fhhfhf_1">NA()</definedName>
    <definedName name="fhhfhf_2">NA()</definedName>
    <definedName name="fhhfhf_3">NA()</definedName>
    <definedName name="fhhfhf_4">NA()</definedName>
    <definedName name="fhhfhf_5">NA()</definedName>
    <definedName name="fllllzu">NA()</definedName>
    <definedName name="fllllzu_1">NA()</definedName>
    <definedName name="fllllzu_2">NA()</definedName>
    <definedName name="fllllzu_3">NA()</definedName>
    <definedName name="fllllzu_4">NA()</definedName>
    <definedName name="fllllzu_5">NA()</definedName>
    <definedName name="frqwčqčg">NA()</definedName>
    <definedName name="frqwčqčg_1">NA()</definedName>
    <definedName name="frqwčqčg_2">NA()</definedName>
    <definedName name="frqwčqčg_3">NA()</definedName>
    <definedName name="frqwčqčg_4">NA()</definedName>
    <definedName name="frqwčqčg_5">NA()</definedName>
    <definedName name="frqwčqčg2">NA()</definedName>
    <definedName name="frqwčqčg2_1">NA()</definedName>
    <definedName name="frqwčqčg2_2">NA()</definedName>
    <definedName name="frqwčqčg2_3">NA()</definedName>
    <definedName name="frqwčqčg2_4">NA()</definedName>
    <definedName name="frqwčqčg2_5">NA()</definedName>
    <definedName name="frqwčqčg52">NA()</definedName>
    <definedName name="frqwčqčg52_1">NA()</definedName>
    <definedName name="frqwčqčg52_2">NA()</definedName>
    <definedName name="frqwčqčg52_3">NA()</definedName>
    <definedName name="frqwčqčg52_4">NA()</definedName>
    <definedName name="frqwčqčg52_5">NA()</definedName>
    <definedName name="frqwčqčg67">NA()</definedName>
    <definedName name="frqwčqčg67_1">NA()</definedName>
    <definedName name="frqwčqčg67_2">NA()</definedName>
    <definedName name="frqwčqčg67_3">NA()</definedName>
    <definedName name="frqwčqčg67_4">NA()</definedName>
    <definedName name="frqwčqčg67_5">NA()</definedName>
    <definedName name="frqwčqčq3">NA()</definedName>
    <definedName name="frqwčqčq3_1">NA()</definedName>
    <definedName name="frqwčqčq3_2">NA()</definedName>
    <definedName name="frqwčqčq3_3">NA()</definedName>
    <definedName name="frqwčqčq3_4">NA()</definedName>
    <definedName name="frqwčqčq3_5">NA()</definedName>
    <definedName name="FSERGERG">NA()</definedName>
    <definedName name="FSERGERG_1">NA()</definedName>
    <definedName name="FSERGERG_2">NA()</definedName>
    <definedName name="FSERGERG_3">NA()</definedName>
    <definedName name="FSERGERG_4">NA()</definedName>
    <definedName name="FSERGERG_5">NA()</definedName>
    <definedName name="FSERGERG2">NA()</definedName>
    <definedName name="FSERGERG2_1">NA()</definedName>
    <definedName name="FSERGERG2_2">NA()</definedName>
    <definedName name="FSERGERG2_3">NA()</definedName>
    <definedName name="FSERGERG2_4">NA()</definedName>
    <definedName name="FSERGERG2_5">NA()</definedName>
    <definedName name="FSERGERG25">NA()</definedName>
    <definedName name="FSERGERG25_1">NA()</definedName>
    <definedName name="FSERGERG25_2">NA()</definedName>
    <definedName name="FSERGERG25_3">NA()</definedName>
    <definedName name="FSERGERG25_4">NA()</definedName>
    <definedName name="FSERGERG25_5">NA()</definedName>
    <definedName name="fughwtge2">NA()</definedName>
    <definedName name="fughwtge2_1">NA()</definedName>
    <definedName name="fughwtge2_2">NA()</definedName>
    <definedName name="fughwtge2_3">NA()</definedName>
    <definedName name="fughwtge2_4">NA()</definedName>
    <definedName name="fughwtge2_5">NA()</definedName>
    <definedName name="fuhfn">NA()</definedName>
    <definedName name="fuhfn_1">NA()</definedName>
    <definedName name="fuhfn_2">NA()</definedName>
    <definedName name="fuhfn_3">NA()</definedName>
    <definedName name="fuhfn_4">NA()</definedName>
    <definedName name="fuhfn_5">NA()</definedName>
    <definedName name="fuhfn2">NA()</definedName>
    <definedName name="fuhfn2_1">NA()</definedName>
    <definedName name="fuhfn2_2">NA()</definedName>
    <definedName name="fuhfn2_3">NA()</definedName>
    <definedName name="fuhfn2_4">NA()</definedName>
    <definedName name="fuhfn2_5">NA()</definedName>
    <definedName name="fuhfn3">NA()</definedName>
    <definedName name="fuhfn3_1">NA()</definedName>
    <definedName name="fuhfn3_2">NA()</definedName>
    <definedName name="fuhfn3_3">NA()</definedName>
    <definedName name="fuhfn3_4">NA()</definedName>
    <definedName name="fuhfn3_5">NA()</definedName>
    <definedName name="fuhfn31">NA()</definedName>
    <definedName name="fuhfn31_1">NA()</definedName>
    <definedName name="fuhfn31_2">NA()</definedName>
    <definedName name="fuhfn31_3">NA()</definedName>
    <definedName name="fuhfn31_4">NA()</definedName>
    <definedName name="fuhfn31_5">NA()</definedName>
    <definedName name="fuhfn42">NA()</definedName>
    <definedName name="fuhfn42_1">NA()</definedName>
    <definedName name="fuhfn42_2">NA()</definedName>
    <definedName name="fuhfn42_3">NA()</definedName>
    <definedName name="fuhfn42_4">NA()</definedName>
    <definedName name="fuhfn42_5">NA()</definedName>
    <definedName name="fuhwtge">NA()</definedName>
    <definedName name="fuhwtge_1">NA()</definedName>
    <definedName name="fuhwtge_2">NA()</definedName>
    <definedName name="fuhwtge_3">NA()</definedName>
    <definedName name="fuhwtge_4">NA()</definedName>
    <definedName name="fuhwtge_5">NA()</definedName>
    <definedName name="fuhwtge71">NA()</definedName>
    <definedName name="fuhwtge71_1">NA()</definedName>
    <definedName name="fuhwtge71_2">NA()</definedName>
    <definedName name="fuhwtge71_3">NA()</definedName>
    <definedName name="fuhwtge71_4">NA()</definedName>
    <definedName name="fuhwtge71_5">NA()</definedName>
    <definedName name="fuwtge3">NA()</definedName>
    <definedName name="fuwtge3_1">NA()</definedName>
    <definedName name="fuwtge3_2">NA()</definedName>
    <definedName name="fuwtge3_3">NA()</definedName>
    <definedName name="fuwtge3_4">NA()</definedName>
    <definedName name="fuwtge3_5">NA()</definedName>
    <definedName name="fuwtge6">NA()</definedName>
    <definedName name="fuwtge6_1">NA()</definedName>
    <definedName name="fuwtge6_2">NA()</definedName>
    <definedName name="fuwtge6_3">NA()</definedName>
    <definedName name="fuwtge6_4">NA()</definedName>
    <definedName name="fuwtge6_5">NA()</definedName>
    <definedName name="FVCWREC">NA()</definedName>
    <definedName name="FVCWREC_1">NA()</definedName>
    <definedName name="FVCWREC_10">NA()</definedName>
    <definedName name="FVCWREC_11">NA()</definedName>
    <definedName name="FVCWREC_2">NA()</definedName>
    <definedName name="FVCWREC_3">NA()</definedName>
    <definedName name="FVCWREC_4">NA()</definedName>
    <definedName name="FVCWREC_5">NA()</definedName>
    <definedName name="FVCWREC_6">NA()</definedName>
    <definedName name="FVCWREC_7">NA()</definedName>
    <definedName name="FVCWREC_8">NA()</definedName>
    <definedName name="FVCWREC_9">NA()</definedName>
    <definedName name="fwef">NA()</definedName>
    <definedName name="fwef_1">NA()</definedName>
    <definedName name="fwef_2">NA()</definedName>
    <definedName name="fwef_3">NA()</definedName>
    <definedName name="fwef_4">NA()</definedName>
    <definedName name="fwef_5">NA()</definedName>
    <definedName name="fwef3">NA()</definedName>
    <definedName name="fwef3_1">NA()</definedName>
    <definedName name="fwef3_2">NA()</definedName>
    <definedName name="fwef3_3">NA()</definedName>
    <definedName name="fwef3_4">NA()</definedName>
    <definedName name="fwef3_5">NA()</definedName>
    <definedName name="fwef46">NA()</definedName>
    <definedName name="fwef46_1">NA()</definedName>
    <definedName name="fwef46_2">NA()</definedName>
    <definedName name="fwef46_3">NA()</definedName>
    <definedName name="fwef46_4">NA()</definedName>
    <definedName name="fwef46_5">NA()</definedName>
    <definedName name="fwewef">NA()</definedName>
    <definedName name="fwewef_1">NA()</definedName>
    <definedName name="fwewef_2">NA()</definedName>
    <definedName name="fwewef_3">NA()</definedName>
    <definedName name="fwewef_4">NA()</definedName>
    <definedName name="fwewef_5">NA()</definedName>
    <definedName name="fzilizfil">NA()</definedName>
    <definedName name="fzilizfil_1">NA()</definedName>
    <definedName name="fzilizfil_2">NA()</definedName>
    <definedName name="fzilizfil_3">NA()</definedName>
    <definedName name="fzilizfil_4">NA()</definedName>
    <definedName name="fzilizfil_5">NA()</definedName>
    <definedName name="fzulzulzl">NA()</definedName>
    <definedName name="fzulzulzl_1">NA()</definedName>
    <definedName name="fzulzulzl_2">NA()</definedName>
    <definedName name="fzulzulzl_3">NA()</definedName>
    <definedName name="fzulzulzl_4">NA()</definedName>
    <definedName name="fzulzulzl_5">NA()</definedName>
    <definedName name="GEG">NA()</definedName>
    <definedName name="GEG_1">NA()</definedName>
    <definedName name="GEG_2">NA()</definedName>
    <definedName name="GEG_3">NA()</definedName>
    <definedName name="GEG_4">NA()</definedName>
    <definedName name="GEG_5">NA()</definedName>
    <definedName name="ggrg">NA()</definedName>
    <definedName name="ggrg_1">NA()</definedName>
    <definedName name="ggrg_2">NA()</definedName>
    <definedName name="ggrg_3">NA()</definedName>
    <definedName name="ggrg_4">NA()</definedName>
    <definedName name="ggrg_5">NA()</definedName>
    <definedName name="ggrg24">NA()</definedName>
    <definedName name="ggrg24_1">NA()</definedName>
    <definedName name="ggrg24_2">NA()</definedName>
    <definedName name="ggrg24_3">NA()</definedName>
    <definedName name="ggrg24_4">NA()</definedName>
    <definedName name="ggrg24_5">NA()</definedName>
    <definedName name="ggrg3">NA()</definedName>
    <definedName name="ggrg3_1">NA()</definedName>
    <definedName name="ggrg3_2">NA()</definedName>
    <definedName name="ggrg3_3">NA()</definedName>
    <definedName name="ggrg3_4">NA()</definedName>
    <definedName name="ggrg3_5">NA()</definedName>
    <definedName name="ggrg5">NA()</definedName>
    <definedName name="ggrg5_1">NA()</definedName>
    <definedName name="ggrg5_2">NA()</definedName>
    <definedName name="ggrg5_3">NA()</definedName>
    <definedName name="ggrg5_4">NA()</definedName>
    <definedName name="ggrg5_5">NA()</definedName>
    <definedName name="ggrg8">NA()</definedName>
    <definedName name="ggrg8_1">NA()</definedName>
    <definedName name="ggrg8_2">NA()</definedName>
    <definedName name="ggrg8_3">NA()</definedName>
    <definedName name="ggrg8_4">NA()</definedName>
    <definedName name="ggrg8_5">NA()</definedName>
    <definedName name="greg">NA()</definedName>
    <definedName name="greg_1">NA()</definedName>
    <definedName name="greg_2">NA()</definedName>
    <definedName name="greg_3">NA()</definedName>
    <definedName name="greg_4">NA()</definedName>
    <definedName name="greg_5">NA()</definedName>
    <definedName name="grergr">NA()</definedName>
    <definedName name="grergr_1">NA()</definedName>
    <definedName name="grergr_2">NA()</definedName>
    <definedName name="grergr_3">NA()</definedName>
    <definedName name="grergr_4">NA()</definedName>
    <definedName name="grergr_5">NA()</definedName>
    <definedName name="grrgeger">NA()</definedName>
    <definedName name="grrgeger_1">NA()</definedName>
    <definedName name="grrgeger_2">NA()</definedName>
    <definedName name="grrgeger_3">NA()</definedName>
    <definedName name="grrgeger_4">NA()</definedName>
    <definedName name="grrgeger_5">NA()</definedName>
    <definedName name="grrgeger3">NA()</definedName>
    <definedName name="grrgeger3_1">NA()</definedName>
    <definedName name="grrgeger3_2">NA()</definedName>
    <definedName name="grrgeger3_3">NA()</definedName>
    <definedName name="grrgeger3_4">NA()</definedName>
    <definedName name="grrgeger3_5">NA()</definedName>
    <definedName name="grrgeger44">NA()</definedName>
    <definedName name="grrgeger44_1">NA()</definedName>
    <definedName name="grrgeger44_2">NA()</definedName>
    <definedName name="grrgeger44_3">NA()</definedName>
    <definedName name="grrgeger44_4">NA()</definedName>
    <definedName name="grrgeger44_5">NA()</definedName>
    <definedName name="grrgr">NA()</definedName>
    <definedName name="grrgr_1">NA()</definedName>
    <definedName name="grrgr_2">NA()</definedName>
    <definedName name="grrgr_3">NA()</definedName>
    <definedName name="grrgr_4">NA()</definedName>
    <definedName name="grrgr_5">NA()</definedName>
    <definedName name="grweg">NA()</definedName>
    <definedName name="grweg_1">NA()</definedName>
    <definedName name="grweg_2">NA()</definedName>
    <definedName name="grweg_3">NA()</definedName>
    <definedName name="grweg_4">NA()</definedName>
    <definedName name="grweg_5">NA()</definedName>
    <definedName name="GWA">NA()</definedName>
    <definedName name="GWA_1">NA()</definedName>
    <definedName name="GWA_10">NA()</definedName>
    <definedName name="GWA_2">NA()</definedName>
    <definedName name="GWA_3">NA()</definedName>
    <definedName name="GWA_4">NA()</definedName>
    <definedName name="GWA_5">NA()</definedName>
    <definedName name="GWA_6">NA()</definedName>
    <definedName name="GWA_7">NA()</definedName>
    <definedName name="GWA_8">NA()</definedName>
    <definedName name="GWA_9">NA()</definedName>
    <definedName name="gwqf">NA()</definedName>
    <definedName name="gwqf_1">NA()</definedName>
    <definedName name="gwqf_2">NA()</definedName>
    <definedName name="gwqf_3">NA()</definedName>
    <definedName name="gwqf_4">NA()</definedName>
    <definedName name="gwqf_5">NA()</definedName>
    <definedName name="gwqf11">NA()</definedName>
    <definedName name="gwqf11_1">NA()</definedName>
    <definedName name="gwqf11_2">NA()</definedName>
    <definedName name="gwqf11_3">NA()</definedName>
    <definedName name="gwqf11_4">NA()</definedName>
    <definedName name="gwqf11_5">NA()</definedName>
    <definedName name="gwqf2">NA()</definedName>
    <definedName name="gwqf2_1">NA()</definedName>
    <definedName name="gwqf2_2">NA()</definedName>
    <definedName name="gwqf2_3">NA()</definedName>
    <definedName name="gwqf2_4">NA()</definedName>
    <definedName name="gwqf2_5">NA()</definedName>
    <definedName name="gwqf3">NA()</definedName>
    <definedName name="gwqf3_1">NA()</definedName>
    <definedName name="gwqf3_2">NA()</definedName>
    <definedName name="gwqf3_3">NA()</definedName>
    <definedName name="gwqf3_4">NA()</definedName>
    <definedName name="gwqf3_5">NA()</definedName>
    <definedName name="gwqf6">NA()</definedName>
    <definedName name="gwqf6_1">NA()</definedName>
    <definedName name="gwqf6_2">NA()</definedName>
    <definedName name="gwqf6_3">NA()</definedName>
    <definedName name="gwqf6_4">NA()</definedName>
    <definedName name="gwqf6_5">NA()</definedName>
    <definedName name="hčřwhčř">NA()</definedName>
    <definedName name="hčřwhčř_1">NA()</definedName>
    <definedName name="hčřwhčř_2">NA()</definedName>
    <definedName name="hčřwhčř_3">NA()</definedName>
    <definedName name="hčřwhčř_4">NA()</definedName>
    <definedName name="hčřwhčř_5">NA()</definedName>
    <definedName name="hdffh">NA()</definedName>
    <definedName name="hdffh_1">NA()</definedName>
    <definedName name="hdffh_2">NA()</definedName>
    <definedName name="hdffh_3">NA()</definedName>
    <definedName name="hdffh_4">NA()</definedName>
    <definedName name="hdffh_5">NA()</definedName>
    <definedName name="hdfhfd">NA()</definedName>
    <definedName name="hdfhfd_1">NA()</definedName>
    <definedName name="hdfhfd_2">NA()</definedName>
    <definedName name="hdfhfd_3">NA()</definedName>
    <definedName name="hdfhfd_4">NA()</definedName>
    <definedName name="hdfhfd_5">NA()</definedName>
    <definedName name="herhre">NA()</definedName>
    <definedName name="herhre_1">NA()</definedName>
    <definedName name="herhre_2">NA()</definedName>
    <definedName name="herhre_3">NA()</definedName>
    <definedName name="herhre_4">NA()</definedName>
    <definedName name="herhre_5">NA()</definedName>
    <definedName name="hfdhd">NA()</definedName>
    <definedName name="hfdhd_1">NA()</definedName>
    <definedName name="hfdhd_2">NA()</definedName>
    <definedName name="hfdhd_3">NA()</definedName>
    <definedName name="hfdhd_4">NA()</definedName>
    <definedName name="hfdhd_5">NA()</definedName>
    <definedName name="hffdh">NA()</definedName>
    <definedName name="hffdh_1">NA()</definedName>
    <definedName name="hffdh_2">NA()</definedName>
    <definedName name="hffdh_3">NA()</definedName>
    <definedName name="hffdh_4">NA()</definedName>
    <definedName name="hffdh_5">NA()</definedName>
    <definedName name="HHHHHHHHHHHHHHHHHHH">NA()</definedName>
    <definedName name="HHHHHHHHHHHHHHHHHHH_1">NA()</definedName>
    <definedName name="HHHHHHHHHHHHHHHHHHH_10">NA()</definedName>
    <definedName name="HHHHHHHHHHHHHHHHHHH_2">NA()</definedName>
    <definedName name="HHHHHHHHHHHHHHHHHHH_3">NA()</definedName>
    <definedName name="HHHHHHHHHHHHHHHHHHH_4">NA()</definedName>
    <definedName name="HHHHHHHHHHHHHHHHHHH_5">NA()</definedName>
    <definedName name="HHHHHHHHHHHHHHHHHHH_6">NA()</definedName>
    <definedName name="HHHHHHHHHHHHHHHHHHH_7">NA()</definedName>
    <definedName name="HHHHHHHHHHHHHHHHHHH_8">NA()</definedName>
    <definedName name="HHHHHHHHHHHHHHHHHHH_9">NA()</definedName>
    <definedName name="hkdkdz">NA()</definedName>
    <definedName name="hkdkdz_1">NA()</definedName>
    <definedName name="hkdkdz_2">NA()</definedName>
    <definedName name="hkdkdz_3">NA()</definedName>
    <definedName name="hkdkdz_4">NA()</definedName>
    <definedName name="hkdkdz_5">NA()</definedName>
    <definedName name="hkghkgk">NA()</definedName>
    <definedName name="hkghkgk_1">NA()</definedName>
    <definedName name="hkghkgk_2">NA()</definedName>
    <definedName name="hkghkgk_3">NA()</definedName>
    <definedName name="hkghkgk_4">NA()</definedName>
    <definedName name="hkghkgk_5">NA()</definedName>
    <definedName name="hrehre">NA()</definedName>
    <definedName name="hrehre_1">NA()</definedName>
    <definedName name="hrehre_2">NA()</definedName>
    <definedName name="hrehre_3">NA()</definedName>
    <definedName name="hrehre_4">NA()</definedName>
    <definedName name="hrehre_5">NA()</definedName>
    <definedName name="htčwh">NA()</definedName>
    <definedName name="htčwh_1">NA()</definedName>
    <definedName name="htčwh_2">NA()</definedName>
    <definedName name="htčwh_3">NA()</definedName>
    <definedName name="htčwh_4">NA()</definedName>
    <definedName name="htčwh_5">NA()</definedName>
    <definedName name="huio">NA()</definedName>
    <definedName name="huio_1">NA()</definedName>
    <definedName name="huio_2">NA()</definedName>
    <definedName name="huio_3">NA()</definedName>
    <definedName name="huio_4">NA()</definedName>
    <definedName name="huio_5">NA()</definedName>
    <definedName name="hulhulhul">NA()</definedName>
    <definedName name="hulhulhul_1">NA()</definedName>
    <definedName name="hulhulhul_2">NA()</definedName>
    <definedName name="hulhulhul_3">NA()</definedName>
    <definedName name="hulhulhul_4">NA()</definedName>
    <definedName name="hulhulhul_5">NA()</definedName>
    <definedName name="idižiž">NA()</definedName>
    <definedName name="idižiž_1">NA()</definedName>
    <definedName name="idižiž_2">NA()</definedName>
    <definedName name="idižiž_3">NA()</definedName>
    <definedName name="idižiž_4">NA()</definedName>
    <definedName name="idižiž_5">NA()</definedName>
    <definedName name="idtii">NA()</definedName>
    <definedName name="idtii_1">NA()</definedName>
    <definedName name="idtii_2">NA()</definedName>
    <definedName name="idtii_3">NA()</definedName>
    <definedName name="idtii_4">NA()</definedName>
    <definedName name="idtii_5">NA()</definedName>
    <definedName name="idtižtžti">NA()</definedName>
    <definedName name="idtižtžti_1">NA()</definedName>
    <definedName name="idtižtžti_2">NA()</definedName>
    <definedName name="idtižtžti_3">NA()</definedName>
    <definedName name="idtižtžti_4">NA()</definedName>
    <definedName name="idtižtžti_5">NA()</definedName>
    <definedName name="idtztzitzi">NA()</definedName>
    <definedName name="idtztzitzi_1">NA()</definedName>
    <definedName name="idtztzitzi_2">NA()</definedName>
    <definedName name="idtztzitzi_3">NA()</definedName>
    <definedName name="idtztzitzi_4">NA()</definedName>
    <definedName name="idtztzitzi_5">NA()</definedName>
    <definedName name="idžtžitdižt">NA()</definedName>
    <definedName name="idžtžitdižt_1">NA()</definedName>
    <definedName name="idžtžitdižt_2">NA()</definedName>
    <definedName name="idžtžitdižt_3">NA()</definedName>
    <definedName name="idžtžitdižt_4">NA()</definedName>
    <definedName name="idžtžitdižt_5">NA()</definedName>
    <definedName name="iitzzz">NA()</definedName>
    <definedName name="iitzzz_1">NA()</definedName>
    <definedName name="iitzzz_2">NA()</definedName>
    <definedName name="iitzzz_3">NA()</definedName>
    <definedName name="iitzzz_4">NA()</definedName>
    <definedName name="iitzzz_5">NA()</definedName>
    <definedName name="ilfzil">NA()</definedName>
    <definedName name="ilfzil_1">NA()</definedName>
    <definedName name="ilfzil_2">NA()</definedName>
    <definedName name="ilfzil_3">NA()</definedName>
    <definedName name="ilfzil_4">NA()</definedName>
    <definedName name="ilfzil_5">NA()</definedName>
    <definedName name="irufhnurfh">NA()</definedName>
    <definedName name="irufhnurfh_1">NA()</definedName>
    <definedName name="irufhnurfh_2">NA()</definedName>
    <definedName name="irufhnurfh_3">NA()</definedName>
    <definedName name="irufhnurfh_4">NA()</definedName>
    <definedName name="irufhnurfh_5">NA()</definedName>
    <definedName name="irufhnurfh3">NA()</definedName>
    <definedName name="irufhnurfh3_1">NA()</definedName>
    <definedName name="irufhnurfh3_2">NA()</definedName>
    <definedName name="irufhnurfh3_3">NA()</definedName>
    <definedName name="irufhnurfh3_4">NA()</definedName>
    <definedName name="irufhnurfh3_5">NA()</definedName>
    <definedName name="irufhnurfh4">NA()</definedName>
    <definedName name="irufhnurfh4_1">NA()</definedName>
    <definedName name="irufhnurfh4_2">NA()</definedName>
    <definedName name="irufhnurfh4_3">NA()</definedName>
    <definedName name="irufhnurfh4_4">NA()</definedName>
    <definedName name="irufhnurfh4_5">NA()</definedName>
    <definedName name="irufhnurfh55">NA()</definedName>
    <definedName name="irufhnurfh55_1">NA()</definedName>
    <definedName name="irufhnurfh55_2">NA()</definedName>
    <definedName name="irufhnurfh55_3">NA()</definedName>
    <definedName name="irufhnurfh55_4">NA()</definedName>
    <definedName name="irufhnurfh55_5">NA()</definedName>
    <definedName name="irufhnurfh66">NA()</definedName>
    <definedName name="irufhnurfh66_1">NA()</definedName>
    <definedName name="irufhnurfh66_2">NA()</definedName>
    <definedName name="irufhnurfh66_3">NA()</definedName>
    <definedName name="irufhnurfh66_4">NA()</definedName>
    <definedName name="irufhnurfh66_5">NA()</definedName>
    <definedName name="izizililz">NA()</definedName>
    <definedName name="izizililz_1">NA()</definedName>
    <definedName name="izizililz_2">NA()</definedName>
    <definedName name="izizililz_3">NA()</definedName>
    <definedName name="izizililz_4">NA()</definedName>
    <definedName name="izizililz_5">NA()</definedName>
    <definedName name="ižtdžitži">NA()</definedName>
    <definedName name="ižtdžitži_1">NA()</definedName>
    <definedName name="ižtdžitži_2">NA()</definedName>
    <definedName name="ižtdžitži_3">NA()</definedName>
    <definedName name="ižtdžitži_4">NA()</definedName>
    <definedName name="ižtdžitži_5">NA()</definedName>
    <definedName name="JET">NA()</definedName>
    <definedName name="JET_1">NA()</definedName>
    <definedName name="JET_2">NA()</definedName>
    <definedName name="JET_3">NA()</definedName>
    <definedName name="JET_4">NA()</definedName>
    <definedName name="JET_5">NA()</definedName>
    <definedName name="jrtrt">NA()</definedName>
    <definedName name="jrtrt_1">NA()</definedName>
    <definedName name="jrtrt_2">NA()</definedName>
    <definedName name="jrtrt_3">NA()</definedName>
    <definedName name="jrtrt_4">NA()</definedName>
    <definedName name="jrtrt_5">NA()</definedName>
    <definedName name="jtr">NA()</definedName>
    <definedName name="jtr_1">NA()</definedName>
    <definedName name="jtr_2">NA()</definedName>
    <definedName name="jtr_3">NA()</definedName>
    <definedName name="jtr_4">NA()</definedName>
    <definedName name="jtr_5">NA()</definedName>
    <definedName name="JZEJ">NA()</definedName>
    <definedName name="JZEJ_1">NA()</definedName>
    <definedName name="JZEJ_2">NA()</definedName>
    <definedName name="JZEJ_3">NA()</definedName>
    <definedName name="JZEJ_4">NA()</definedName>
    <definedName name="JZEJ_5">NA()</definedName>
    <definedName name="kážýrt">NA()</definedName>
    <definedName name="kážýrt_1">NA()</definedName>
    <definedName name="kážýrt_2">NA()</definedName>
    <definedName name="kážýrt_3">NA()</definedName>
    <definedName name="kážýrt_4">NA()</definedName>
    <definedName name="kážýrt_5">NA()</definedName>
    <definedName name="kkáá">NA()</definedName>
    <definedName name="kkáá_1">NA()</definedName>
    <definedName name="kkáá_2">NA()</definedName>
    <definedName name="kkáá_3">NA()</definedName>
    <definedName name="kkáá_4">NA()</definedName>
    <definedName name="kkáá_5">NA()</definedName>
    <definedName name="ktukd">NA()</definedName>
    <definedName name="ktukd_1">NA()</definedName>
    <definedName name="ktukd_2">NA()</definedName>
    <definedName name="ktukd_3">NA()</definedName>
    <definedName name="ktukd_4">NA()</definedName>
    <definedName name="ktukd_5">NA()</definedName>
    <definedName name="ktzkzulzul">NA()</definedName>
    <definedName name="ktzkzulzul_1">NA()</definedName>
    <definedName name="ktzkzulzul_2">NA()</definedName>
    <definedName name="ktzkzulzul_3">NA()</definedName>
    <definedName name="ktzkzulzul_4">NA()</definedName>
    <definedName name="ktzkzulzul_5">NA()</definedName>
    <definedName name="kudkdtktk">NA()</definedName>
    <definedName name="kudkdtktk_1">NA()</definedName>
    <definedName name="kudkdtktk_2">NA()</definedName>
    <definedName name="kudkdtktk_3">NA()</definedName>
    <definedName name="kudkdtktk_4">NA()</definedName>
    <definedName name="kudkdtktk_5">NA()</definedName>
    <definedName name="KZEKK">NA()</definedName>
    <definedName name="KZEKK_1">NA()</definedName>
    <definedName name="KZEKK_2">NA()</definedName>
    <definedName name="KZEKK_3">NA()</definedName>
    <definedName name="KZEKK_4">NA()</definedName>
    <definedName name="KZEKK_5">NA()</definedName>
    <definedName name="kztzktzk">NA()</definedName>
    <definedName name="kztzktzk_1">NA()</definedName>
    <definedName name="kztzktzk_2">NA()</definedName>
    <definedName name="kztzktzk_3">NA()</definedName>
    <definedName name="kztzktzk_4">NA()</definedName>
    <definedName name="kztzktzk_5">NA()</definedName>
    <definedName name="lhuulhullu">NA()</definedName>
    <definedName name="lhuulhullu_1">NA()</definedName>
    <definedName name="lhuulhullu_2">NA()</definedName>
    <definedName name="lhuulhullu_3">NA()</definedName>
    <definedName name="lhuulhullu_4">NA()</definedName>
    <definedName name="lhuulhullu_5">NA()</definedName>
    <definedName name="liiliii">NA()</definedName>
    <definedName name="liiliii_1">NA()</definedName>
    <definedName name="liiliii_2">NA()</definedName>
    <definedName name="liiliii_3">NA()</definedName>
    <definedName name="liiliii_4">NA()</definedName>
    <definedName name="liiliii_5">NA()</definedName>
    <definedName name="lililiůůípt">NA()</definedName>
    <definedName name="lililiůůípt_1">NA()</definedName>
    <definedName name="lililiůůípt_2">NA()</definedName>
    <definedName name="lililiůůípt_3">NA()</definedName>
    <definedName name="lililiůůípt_4">NA()</definedName>
    <definedName name="lililiůůípt_5">NA()</definedName>
    <definedName name="llhlul">NA()</definedName>
    <definedName name="llhlul_1">NA()</definedName>
    <definedName name="llhlul_2">NA()</definedName>
    <definedName name="llhlul_3">NA()</definedName>
    <definedName name="llhlul_4">NA()</definedName>
    <definedName name="llhlul_5">NA()</definedName>
    <definedName name="luhuluhl">NA()</definedName>
    <definedName name="luhuluhl_1">NA()</definedName>
    <definedName name="luhuluhl_2">NA()</definedName>
    <definedName name="luhuluhl_3">NA()</definedName>
    <definedName name="luhuluhl_4">NA()</definedName>
    <definedName name="luhuluhl_5">NA()</definedName>
    <definedName name="luluhlhu">NA()</definedName>
    <definedName name="luluhlhu_1">NA()</definedName>
    <definedName name="luluhlhu_2">NA()</definedName>
    <definedName name="luluhlhu_3">NA()</definedName>
    <definedName name="luluhlhu_4">NA()</definedName>
    <definedName name="luluhlhu_5">NA()</definedName>
    <definedName name="lzl">NA()</definedName>
    <definedName name="lzl_1">NA()</definedName>
    <definedName name="lzl_2">NA()</definedName>
    <definedName name="lzl_3">NA()</definedName>
    <definedName name="lzl_4">NA()</definedName>
    <definedName name="lzl_5">NA()</definedName>
    <definedName name="lzulzuulz">NA()</definedName>
    <definedName name="lzulzuulz_1">NA()</definedName>
    <definedName name="lzulzuulz_2">NA()</definedName>
    <definedName name="lzulzuulz_3">NA()</definedName>
    <definedName name="lzulzuulz_4">NA()</definedName>
    <definedName name="lzulzuulz_5">NA()</definedName>
    <definedName name="mila">NA()</definedName>
    <definedName name="mila_1">NA()</definedName>
    <definedName name="mila_10">NA()</definedName>
    <definedName name="mila_11">NA()</definedName>
    <definedName name="mila_2">NA()</definedName>
    <definedName name="mila_3">NA()</definedName>
    <definedName name="mila_4">NA()</definedName>
    <definedName name="mila_5">NA()</definedName>
    <definedName name="mila_6">NA()</definedName>
    <definedName name="mila_7">NA()</definedName>
    <definedName name="mila_8">NA()</definedName>
    <definedName name="mila_9">NA()</definedName>
    <definedName name="nový">NA()</definedName>
    <definedName name="nový_1">NA()</definedName>
    <definedName name="nový_10">NA()</definedName>
    <definedName name="nový_11">NA()</definedName>
    <definedName name="nový_2">NA()</definedName>
    <definedName name="nový_3">NA()</definedName>
    <definedName name="nový_4">NA()</definedName>
    <definedName name="nový_5">NA()</definedName>
    <definedName name="nový_6">NA()</definedName>
    <definedName name="nový_7">NA()</definedName>
    <definedName name="nový_8">NA()</definedName>
    <definedName name="nový_9">NA()</definedName>
    <definedName name="_xlnm.Print_Area" localSheetId="7">'EL_1.NP'!$A$1:$I$121</definedName>
    <definedName name="_xlnm.Print_Area" localSheetId="6">'EL_1.PP'!$A$1:$G$131</definedName>
    <definedName name="_xlnm.Print_Area" localSheetId="8">'EL_2.NP'!$A$1:$G$114</definedName>
    <definedName name="_xlnm.Print_Area" localSheetId="9">'EL_3.NP'!$A$1:$I$101</definedName>
    <definedName name="_xlnm.Print_Area" localSheetId="2">'SA_1.NP'!$A$1:$G$162</definedName>
    <definedName name="_xlnm.Print_Area" localSheetId="1">'SA_1.PP'!$A$1:$G$212</definedName>
    <definedName name="_xlnm.Print_Area" localSheetId="3">'SA_2.NP'!$A$1:$G$163</definedName>
    <definedName name="_xlnm.Print_Area" localSheetId="4">'SA_3.NP'!$A$1:$G$147</definedName>
    <definedName name="_xlnm.Print_Area" localSheetId="5">'SA_3.NP 3.34'!$A$1:$G$127</definedName>
    <definedName name="q">NA()</definedName>
    <definedName name="q_1">NA()</definedName>
    <definedName name="q_2">NA()</definedName>
    <definedName name="q_3">NA()</definedName>
    <definedName name="q_4">NA()</definedName>
    <definedName name="q_5">NA()</definedName>
    <definedName name="qz">NA()</definedName>
    <definedName name="qz_1">NA()</definedName>
    <definedName name="qz_2">NA()</definedName>
    <definedName name="qz_3">NA()</definedName>
    <definedName name="qz_4">NA()</definedName>
    <definedName name="qz_5">NA()</definedName>
    <definedName name="REGA">NA()</definedName>
    <definedName name="REGA_1">NA()</definedName>
    <definedName name="REGA_2">NA()</definedName>
    <definedName name="REGA_3">NA()</definedName>
    <definedName name="REGA_4">NA()</definedName>
    <definedName name="REGA_5">NA()</definedName>
    <definedName name="rehhre">NA()</definedName>
    <definedName name="rehhre_1">NA()</definedName>
    <definedName name="rehhre_2">NA()</definedName>
    <definedName name="rehhre_3">NA()</definedName>
    <definedName name="rehhre_4">NA()</definedName>
    <definedName name="rehhre_5">NA()</definedName>
    <definedName name="RGAER">NA()</definedName>
    <definedName name="RGAER_1">NA()</definedName>
    <definedName name="RGAER_2">NA()</definedName>
    <definedName name="RGAER_3">NA()</definedName>
    <definedName name="RGAER_4">NA()</definedName>
    <definedName name="RGAER_5">NA()</definedName>
    <definedName name="rgergr">NA()</definedName>
    <definedName name="rgergr_1">NA()</definedName>
    <definedName name="rgergr_2">NA()</definedName>
    <definedName name="rgergr_3">NA()</definedName>
    <definedName name="rgergr_4">NA()</definedName>
    <definedName name="rgergr_5">NA()</definedName>
    <definedName name="rgrg">NA()</definedName>
    <definedName name="rgrg_1">NA()</definedName>
    <definedName name="rgrg_2">NA()</definedName>
    <definedName name="rgrg_3">NA()</definedName>
    <definedName name="rgrg_4">NA()</definedName>
    <definedName name="rgrg_5">NA()</definedName>
    <definedName name="rgrgrr">NA()</definedName>
    <definedName name="rgrgrr_1">NA()</definedName>
    <definedName name="rgrgrr_2">NA()</definedName>
    <definedName name="rgrgrr_3">NA()</definedName>
    <definedName name="rgrgrr_4">NA()</definedName>
    <definedName name="rgrgrr_5">NA()</definedName>
    <definedName name="rgrweg">NA()</definedName>
    <definedName name="rgrweg_1">NA()</definedName>
    <definedName name="rgrweg_2">NA()</definedName>
    <definedName name="rgrweg_3">NA()</definedName>
    <definedName name="rgrweg_4">NA()</definedName>
    <definedName name="rgrweg_5">NA()</definedName>
    <definedName name="rozp">NA()</definedName>
    <definedName name="rozp_1">NA()</definedName>
    <definedName name="rozp_10">NA()</definedName>
    <definedName name="rozp_11">NA()</definedName>
    <definedName name="rozp_2">NA()</definedName>
    <definedName name="rozp_3">NA()</definedName>
    <definedName name="rozp_4">NA()</definedName>
    <definedName name="rozp_5">NA()</definedName>
    <definedName name="rozp_6">NA()</definedName>
    <definedName name="rozp_7">NA()</definedName>
    <definedName name="rozp_8">NA()</definedName>
    <definedName name="rozp_9">NA()</definedName>
    <definedName name="rozp1">NA()</definedName>
    <definedName name="rozp1_1">NA()</definedName>
    <definedName name="rozp1_2">NA()</definedName>
    <definedName name="rozp1_3">NA()</definedName>
    <definedName name="rozp1_4">NA()</definedName>
    <definedName name="rozp1_5">NA()</definedName>
    <definedName name="rozp10">NA()</definedName>
    <definedName name="rozp10_1">NA()</definedName>
    <definedName name="rozp10_2">NA()</definedName>
    <definedName name="rozp10_3">NA()</definedName>
    <definedName name="rozp10_4">NA()</definedName>
    <definedName name="rozp10_5">NA()</definedName>
    <definedName name="rozp16">NA()</definedName>
    <definedName name="rozp16_1">NA()</definedName>
    <definedName name="rozp16_2">NA()</definedName>
    <definedName name="rozp16_3">NA()</definedName>
    <definedName name="rozp16_4">NA()</definedName>
    <definedName name="rozp16_5">NA()</definedName>
    <definedName name="rozp2">NA()</definedName>
    <definedName name="rozp2_1">NA()</definedName>
    <definedName name="rozp2_2">NA()</definedName>
    <definedName name="rozp2_3">NA()</definedName>
    <definedName name="rozp2_4">NA()</definedName>
    <definedName name="rozp2_5">NA()</definedName>
    <definedName name="rozp21">NA()</definedName>
    <definedName name="rozp21_1">NA()</definedName>
    <definedName name="rozp21_2">NA()</definedName>
    <definedName name="rozp21_3">NA()</definedName>
    <definedName name="rozp21_4">NA()</definedName>
    <definedName name="rozp21_5">NA()</definedName>
    <definedName name="rozp3">NA()</definedName>
    <definedName name="rozp3_1">NA()</definedName>
    <definedName name="rozp3_2">NA()</definedName>
    <definedName name="rozp3_3">NA()</definedName>
    <definedName name="rozp3_4">NA()</definedName>
    <definedName name="rozp3_5">NA()</definedName>
    <definedName name="rozp33">NA()</definedName>
    <definedName name="rozp33_1">NA()</definedName>
    <definedName name="rozp33_2">NA()</definedName>
    <definedName name="rozp33_3">NA()</definedName>
    <definedName name="rozp33_4">NA()</definedName>
    <definedName name="rozp33_5">NA()</definedName>
    <definedName name="rozp34">NA()</definedName>
    <definedName name="rozp34_1">NA()</definedName>
    <definedName name="rozp34_2">NA()</definedName>
    <definedName name="rozp34_3">NA()</definedName>
    <definedName name="rozp34_4">NA()</definedName>
    <definedName name="rozp34_5">NA()</definedName>
    <definedName name="rozp4">NA()</definedName>
    <definedName name="rozp4_1">NA()</definedName>
    <definedName name="rozp4_2">NA()</definedName>
    <definedName name="rozp4_3">NA()</definedName>
    <definedName name="rozp4_4">NA()</definedName>
    <definedName name="rozp4_5">NA()</definedName>
    <definedName name="rozp44">NA()</definedName>
    <definedName name="rozp44_1">NA()</definedName>
    <definedName name="rozp44_2">NA()</definedName>
    <definedName name="rozp44_3">NA()</definedName>
    <definedName name="rozp44_4">NA()</definedName>
    <definedName name="rozp44_5">NA()</definedName>
    <definedName name="rozp5">NA()</definedName>
    <definedName name="rozp5_1">NA()</definedName>
    <definedName name="rozp5_2">NA()</definedName>
    <definedName name="rozp5_3">NA()</definedName>
    <definedName name="rozp5_4">NA()</definedName>
    <definedName name="rozp5_5">NA()</definedName>
    <definedName name="rozp51">NA()</definedName>
    <definedName name="rozp51_1">NA()</definedName>
    <definedName name="rozp51_2">NA()</definedName>
    <definedName name="rozp51_3">NA()</definedName>
    <definedName name="rozp51_4">NA()</definedName>
    <definedName name="rozp51_5">NA()</definedName>
    <definedName name="rozp6">NA()</definedName>
    <definedName name="rozp6_1">NA()</definedName>
    <definedName name="rozp6_2">NA()</definedName>
    <definedName name="rozp6_3">NA()</definedName>
    <definedName name="rozp6_4">NA()</definedName>
    <definedName name="rozp6_5">NA()</definedName>
    <definedName name="rozp7">NA()</definedName>
    <definedName name="rozp7_1">NA()</definedName>
    <definedName name="rozp7_2">NA()</definedName>
    <definedName name="rozp7_3">NA()</definedName>
    <definedName name="rozp7_4">NA()</definedName>
    <definedName name="rozp7_5">NA()</definedName>
    <definedName name="rozp72">NA()</definedName>
    <definedName name="rozp72_1">NA()</definedName>
    <definedName name="rozp72_2">NA()</definedName>
    <definedName name="rozp72_3">NA()</definedName>
    <definedName name="rozp72_4">NA()</definedName>
    <definedName name="rozp72_5">NA()</definedName>
    <definedName name="rozp8">NA()</definedName>
    <definedName name="rozp8_1">NA()</definedName>
    <definedName name="rozp8_2">NA()</definedName>
    <definedName name="rozp8_3">NA()</definedName>
    <definedName name="rozp8_4">NA()</definedName>
    <definedName name="rozp8_5">NA()</definedName>
    <definedName name="rozp9">NA()</definedName>
    <definedName name="rozp9_1">NA()</definedName>
    <definedName name="rozp9_2">NA()</definedName>
    <definedName name="rozp9_3">NA()</definedName>
    <definedName name="rozp9_4">NA()</definedName>
    <definedName name="rozp9_5">NA()</definedName>
    <definedName name="rtrj">NA()</definedName>
    <definedName name="rtrj_1">NA()</definedName>
    <definedName name="rtrj_2">NA()</definedName>
    <definedName name="rtrj_3">NA()</definedName>
    <definedName name="rtrj_4">NA()</definedName>
    <definedName name="rtrj_5">NA()</definedName>
    <definedName name="rturturtu">NA()</definedName>
    <definedName name="rturturtu_1">NA()</definedName>
    <definedName name="rturturtu_2">NA()</definedName>
    <definedName name="rturturtu_3">NA()</definedName>
    <definedName name="rturturtu_4">NA()</definedName>
    <definedName name="rturturtu_5">NA()</definedName>
    <definedName name="rturtusrtu">NA()</definedName>
    <definedName name="rturtusrtu_1">NA()</definedName>
    <definedName name="rturtusrtu_2">NA()</definedName>
    <definedName name="rturtusrtu_3">NA()</definedName>
    <definedName name="rturtusrtu_4">NA()</definedName>
    <definedName name="rturtusrtu_5">NA()</definedName>
    <definedName name="rtuuttu">NA()</definedName>
    <definedName name="rtuuttu_1">NA()</definedName>
    <definedName name="rtuuttu_2">NA()</definedName>
    <definedName name="rtuuttu_3">NA()</definedName>
    <definedName name="rtuuttu_4">NA()</definedName>
    <definedName name="rtuuttu_5">NA()</definedName>
    <definedName name="řueřžuř">NA()</definedName>
    <definedName name="řueřžuř_1">NA()</definedName>
    <definedName name="řueřžuř_2">NA()</definedName>
    <definedName name="řueřžuř_3">NA()</definedName>
    <definedName name="řueřžuř_4">NA()</definedName>
    <definedName name="řueřžuř_5">NA()</definedName>
    <definedName name="řýýřuži">NA()</definedName>
    <definedName name="řýýřuži_1">NA()</definedName>
    <definedName name="řýýřuži_2">NA()</definedName>
    <definedName name="řýýřuži_3">NA()</definedName>
    <definedName name="řýýřuži_4">NA()</definedName>
    <definedName name="řýýřuži_5">NA()</definedName>
    <definedName name="s">NA()</definedName>
    <definedName name="s_1">NA()</definedName>
    <definedName name="s_2">NA()</definedName>
    <definedName name="s_3">NA()</definedName>
    <definedName name="s_4">NA()</definedName>
    <definedName name="s_5">NA()</definedName>
    <definedName name="SAHG">NA()</definedName>
    <definedName name="SAHG_1">NA()</definedName>
    <definedName name="SAHG_10">NA()</definedName>
    <definedName name="SAHG_2">NA()</definedName>
    <definedName name="SAHG_3">NA()</definedName>
    <definedName name="SAHG_4">NA()</definedName>
    <definedName name="SAHG_5">NA()</definedName>
    <definedName name="SAHG_6">NA()</definedName>
    <definedName name="SAHG_7">NA()</definedName>
    <definedName name="SAHG_8">NA()</definedName>
    <definedName name="SAHG_9">NA()</definedName>
    <definedName name="SAHN">NA()</definedName>
    <definedName name="SAHN_1">NA()</definedName>
    <definedName name="SAHN_10">NA()</definedName>
    <definedName name="SAHN_2">NA()</definedName>
    <definedName name="SAHN_3">NA()</definedName>
    <definedName name="SAHN_4">NA()</definedName>
    <definedName name="SAHN_5">NA()</definedName>
    <definedName name="SAHN_6">NA()</definedName>
    <definedName name="SAHN_7">NA()</definedName>
    <definedName name="SAHN_8">NA()</definedName>
    <definedName name="SAHN_9">NA()</definedName>
    <definedName name="sanday">NA()</definedName>
    <definedName name="sanday_1">NA()</definedName>
    <definedName name="sanday_2">NA()</definedName>
    <definedName name="sanday_3">NA()</definedName>
    <definedName name="sanday_4">NA()</definedName>
    <definedName name="sanday_5">NA()</definedName>
    <definedName name="sanday15">NA()</definedName>
    <definedName name="sanday15_1">NA()</definedName>
    <definedName name="sanday15_2">NA()</definedName>
    <definedName name="sanday15_3">NA()</definedName>
    <definedName name="sanday15_4">NA()</definedName>
    <definedName name="sanday15_5">NA()</definedName>
    <definedName name="sanday2">NA()</definedName>
    <definedName name="sanday2_1">NA()</definedName>
    <definedName name="sanday2_2">NA()</definedName>
    <definedName name="sanday2_3">NA()</definedName>
    <definedName name="sanday2_4">NA()</definedName>
    <definedName name="sanday2_5">NA()</definedName>
    <definedName name="sanday22">NA()</definedName>
    <definedName name="sanday22_1">NA()</definedName>
    <definedName name="sanday22_2">NA()</definedName>
    <definedName name="sanday22_3">NA()</definedName>
    <definedName name="sanday22_4">NA()</definedName>
    <definedName name="sanday22_5">NA()</definedName>
    <definedName name="sanday23">NA()</definedName>
    <definedName name="sanday23_1">NA()</definedName>
    <definedName name="sanday23_2">NA()</definedName>
    <definedName name="sanday23_3">NA()</definedName>
    <definedName name="sanday23_4">NA()</definedName>
    <definedName name="sanday23_5">NA()</definedName>
    <definedName name="sanday3">NA()</definedName>
    <definedName name="sanday3_1">NA()</definedName>
    <definedName name="sanday3_2">NA()</definedName>
    <definedName name="sanday3_3">NA()</definedName>
    <definedName name="sanday3_4">NA()</definedName>
    <definedName name="sanday3_5">NA()</definedName>
    <definedName name="sanday5">NA()</definedName>
    <definedName name="sanday5_1">NA()</definedName>
    <definedName name="sanday5_2">NA()</definedName>
    <definedName name="sanday5_3">NA()</definedName>
    <definedName name="sanday5_4">NA()</definedName>
    <definedName name="sanday5_5">NA()</definedName>
    <definedName name="sanfday6">NA()</definedName>
    <definedName name="sanfday6_1">NA()</definedName>
    <definedName name="sanfday6_2">NA()</definedName>
    <definedName name="sanfday6_3">NA()</definedName>
    <definedName name="sanfday6_4">NA()</definedName>
    <definedName name="sanfday6_5">NA()</definedName>
    <definedName name="SANNNNNN">NA()</definedName>
    <definedName name="SANNNNNN_1">NA()</definedName>
    <definedName name="SANNNNNN_10">NA()</definedName>
    <definedName name="SANNNNNN_2">NA()</definedName>
    <definedName name="SANNNNNN_3">NA()</definedName>
    <definedName name="SANNNNNN_4">NA()</definedName>
    <definedName name="SANNNNNN_5">NA()</definedName>
    <definedName name="SANNNNNN_6">NA()</definedName>
    <definedName name="SANNNNNN_7">NA()</definedName>
    <definedName name="SANNNNNN_8">NA()</definedName>
    <definedName name="SANNNNNN_9">NA()</definedName>
    <definedName name="Shell_5424">NA()</definedName>
    <definedName name="Shell_5424_1">NA()</definedName>
    <definedName name="Shell_5424_2">NA()</definedName>
    <definedName name="Shell_5424_3">NA()</definedName>
    <definedName name="Shell_5424_4">NA()</definedName>
    <definedName name="Shell_5424_5">NA()</definedName>
    <definedName name="Shell_54242">NA()</definedName>
    <definedName name="Shell_54242_1">NA()</definedName>
    <definedName name="Shell_54242_2">NA()</definedName>
    <definedName name="Shell_54242_3">NA()</definedName>
    <definedName name="Shell_54242_4">NA()</definedName>
    <definedName name="Shell_54242_5">NA()</definedName>
    <definedName name="Shell_54243">NA()</definedName>
    <definedName name="Shell_54243_1">NA()</definedName>
    <definedName name="Shell_54243_2">NA()</definedName>
    <definedName name="Shell_54243_3">NA()</definedName>
    <definedName name="Shell_54243_4">NA()</definedName>
    <definedName name="Shell_54243_5">NA()</definedName>
    <definedName name="smaz">NA()</definedName>
    <definedName name="smaz_1">NA()</definedName>
    <definedName name="smaz_10">NA()</definedName>
    <definedName name="smaz_11">NA()</definedName>
    <definedName name="smaz_2">NA()</definedName>
    <definedName name="smaz_3">NA()</definedName>
    <definedName name="smaz_4">NA()</definedName>
    <definedName name="smaz_5">NA()</definedName>
    <definedName name="smaz_6">NA()</definedName>
    <definedName name="smaz_7">NA()</definedName>
    <definedName name="smaz_8">NA()</definedName>
    <definedName name="smaz_9">NA()</definedName>
    <definedName name="SO01_1">NA()</definedName>
    <definedName name="SO01_1_1">NA()</definedName>
    <definedName name="SO01_1_2">NA()</definedName>
    <definedName name="SO01_1_3">NA()</definedName>
    <definedName name="SO01_1_4">NA()</definedName>
    <definedName name="SO01_1_5">NA()</definedName>
    <definedName name="soupis">NA()</definedName>
    <definedName name="soupis_1">NA()</definedName>
    <definedName name="soupis_10">NA()</definedName>
    <definedName name="soupis_11">NA()</definedName>
    <definedName name="soupis_2">NA()</definedName>
    <definedName name="soupis_3">NA()</definedName>
    <definedName name="soupis_4">NA()</definedName>
    <definedName name="soupis_5">NA()</definedName>
    <definedName name="soupis_6">NA()</definedName>
    <definedName name="soupis_7">NA()</definedName>
    <definedName name="soupis_8">NA()</definedName>
    <definedName name="soupis_9">NA()</definedName>
    <definedName name="srutmsru">NA()</definedName>
    <definedName name="srutmsru_1">NA()</definedName>
    <definedName name="srutmsru_2">NA()</definedName>
    <definedName name="srutmsru_3">NA()</definedName>
    <definedName name="srutmsru_4">NA()</definedName>
    <definedName name="srutmsru_5">NA()</definedName>
    <definedName name="sřž">NA()</definedName>
    <definedName name="sřž_1">NA()</definedName>
    <definedName name="sřž_2">NA()</definedName>
    <definedName name="sřž_3">NA()</definedName>
    <definedName name="sřž_4">NA()</definedName>
    <definedName name="sřž_5">NA()</definedName>
    <definedName name="SSSSSS">NA()</definedName>
    <definedName name="SSSSSS_1">NA()</definedName>
    <definedName name="SSSSSS_10">NA()</definedName>
    <definedName name="SSSSSS_11">NA()</definedName>
    <definedName name="SSSSSS_2">NA()</definedName>
    <definedName name="SSSSSS_3">NA()</definedName>
    <definedName name="SSSSSS_4">NA()</definedName>
    <definedName name="SSSSSS_5">NA()</definedName>
    <definedName name="SSSSSS_6">NA()</definedName>
    <definedName name="SSSSSS_7">NA()</definedName>
    <definedName name="SSSSSS_8">NA()</definedName>
    <definedName name="SSSSSS_9">NA()</definedName>
    <definedName name="ssssss1">NA()</definedName>
    <definedName name="ssssss1_1">NA()</definedName>
    <definedName name="ssssss1_2">NA()</definedName>
    <definedName name="ssssss1_3">NA()</definedName>
    <definedName name="ssssss1_4">NA()</definedName>
    <definedName name="ssssss1_5">NA()</definedName>
    <definedName name="summary">NA()</definedName>
    <definedName name="summary_1">NA()</definedName>
    <definedName name="summary_10">NA()</definedName>
    <definedName name="summary_11">NA()</definedName>
    <definedName name="summary_2">NA()</definedName>
    <definedName name="summary_3">NA()</definedName>
    <definedName name="summary_4">NA()</definedName>
    <definedName name="summary_5">NA()</definedName>
    <definedName name="summary_6">NA()</definedName>
    <definedName name="summary_7">NA()</definedName>
    <definedName name="summary_8">NA()</definedName>
    <definedName name="summary_9">NA()</definedName>
    <definedName name="summary4">NA()</definedName>
    <definedName name="summary4_1">NA()</definedName>
    <definedName name="summary4_2">NA()</definedName>
    <definedName name="summary4_3">NA()</definedName>
    <definedName name="summary4_4">NA()</definedName>
    <definedName name="summary4_5">NA()</definedName>
    <definedName name="summary5">NA()</definedName>
    <definedName name="summary5_1">NA()</definedName>
    <definedName name="summary5_2">NA()</definedName>
    <definedName name="summary5_3">NA()</definedName>
    <definedName name="summary5_4">NA()</definedName>
    <definedName name="summary5_5">NA()</definedName>
    <definedName name="summary6">NA()</definedName>
    <definedName name="summary6_1">NA()</definedName>
    <definedName name="summary6_2">NA()</definedName>
    <definedName name="summary6_3">NA()</definedName>
    <definedName name="summary6_4">NA()</definedName>
    <definedName name="summary6_5">NA()</definedName>
    <definedName name="summary85">NA()</definedName>
    <definedName name="summary85_1">NA()</definedName>
    <definedName name="summary85_2">NA()</definedName>
    <definedName name="summary85_3">NA()</definedName>
    <definedName name="summary85_4">NA()</definedName>
    <definedName name="summary85_5">NA()</definedName>
    <definedName name="SYG">NA()</definedName>
    <definedName name="SYG_1">NA()</definedName>
    <definedName name="SYG_10">NA()</definedName>
    <definedName name="SYG_2">NA()</definedName>
    <definedName name="SYG_3">NA()</definedName>
    <definedName name="SYG_4">NA()</definedName>
    <definedName name="SYG_5">NA()</definedName>
    <definedName name="SYG_6">NA()</definedName>
    <definedName name="SYG_7">NA()</definedName>
    <definedName name="SYG_8">NA()</definedName>
    <definedName name="SYG_9">NA()</definedName>
    <definedName name="SYHHHHHHHHHHHHHHH">NA()</definedName>
    <definedName name="SYHHHHHHHHHHHHHHH_1">NA()</definedName>
    <definedName name="SYHHHHHHHHHHHHHHH_10">NA()</definedName>
    <definedName name="SYHHHHHHHHHHHHHHH_2">NA()</definedName>
    <definedName name="SYHHHHHHHHHHHHHHH_3">NA()</definedName>
    <definedName name="SYHHHHHHHHHHHHHHH_4">NA()</definedName>
    <definedName name="SYHHHHHHHHHHHHHHH_5">NA()</definedName>
    <definedName name="SYHHHHHHHHHHHHHHH_6">NA()</definedName>
    <definedName name="SYHHHHHHHHHHHHHHH_7">NA()</definedName>
    <definedName name="SYHHHHHHHHHHHHHHH_8">NA()</definedName>
    <definedName name="SYHHHHHHHHHHHHHHH_9">NA()</definedName>
    <definedName name="SYNNNNNNNNNNN">NA()</definedName>
    <definedName name="SYNNNNNNNNNNN_1">NA()</definedName>
    <definedName name="SYNNNNNNNNNNN_10">NA()</definedName>
    <definedName name="SYNNNNNNNNNNN_2">NA()</definedName>
    <definedName name="SYNNNNNNNNNNN_3">NA()</definedName>
    <definedName name="SYNNNNNNNNNNN_4">NA()</definedName>
    <definedName name="SYNNNNNNNNNNN_5">NA()</definedName>
    <definedName name="SYNNNNNNNNNNN_6">NA()</definedName>
    <definedName name="SYNNNNNNNNNNN_7">NA()</definedName>
    <definedName name="SYNNNNNNNNNNN_8">NA()</definedName>
    <definedName name="SYNNNNNNNNNNN_9">NA()</definedName>
    <definedName name="tdokkllf">NA()</definedName>
    <definedName name="tdokkllf_1">NA()</definedName>
    <definedName name="tdokkllf_2">NA()</definedName>
    <definedName name="tdokkllf_3">NA()</definedName>
    <definedName name="tdokkllf_4">NA()</definedName>
    <definedName name="tdokkllf_5">NA()</definedName>
    <definedName name="test">NA()</definedName>
    <definedName name="test_1">NA()</definedName>
    <definedName name="test_10">NA()</definedName>
    <definedName name="test_2">NA()</definedName>
    <definedName name="test_3">NA()</definedName>
    <definedName name="test_4">NA()</definedName>
    <definedName name="test_5">NA()</definedName>
    <definedName name="test_6">NA()</definedName>
    <definedName name="test_7">NA()</definedName>
    <definedName name="test_8">NA()</definedName>
    <definedName name="test_9">NA()</definedName>
    <definedName name="thki22">NA()</definedName>
    <definedName name="thki22_1">NA()</definedName>
    <definedName name="thki22_2">NA()</definedName>
    <definedName name="thki22_3">NA()</definedName>
    <definedName name="thki22_4">NA()</definedName>
    <definedName name="thki22_5">NA()</definedName>
    <definedName name="thkil">NA()</definedName>
    <definedName name="thkil_1">NA()</definedName>
    <definedName name="thkil_2">NA()</definedName>
    <definedName name="thkil_3">NA()</definedName>
    <definedName name="thkil_4">NA()</definedName>
    <definedName name="thkil_5">NA()</definedName>
    <definedName name="thkil2">NA()</definedName>
    <definedName name="thkil2_1">NA()</definedName>
    <definedName name="thkil2_2">NA()</definedName>
    <definedName name="thkil2_3">NA()</definedName>
    <definedName name="thkil2_4">NA()</definedName>
    <definedName name="thkil2_5">NA()</definedName>
    <definedName name="tiýýit">NA()</definedName>
    <definedName name="tiýýit_1">NA()</definedName>
    <definedName name="tiýýit_2">NA()</definedName>
    <definedName name="tiýýit_3">NA()</definedName>
    <definedName name="tiýýit_4">NA()</definedName>
    <definedName name="tiýýit_5">NA()</definedName>
    <definedName name="tižzdtzitzi">NA()</definedName>
    <definedName name="tižzdtzitzi_1">NA()</definedName>
    <definedName name="tižzdtzitzi_2">NA()</definedName>
    <definedName name="tižzdtzitzi_3">NA()</definedName>
    <definedName name="tižzdtzitzi_4">NA()</definedName>
    <definedName name="tižzdtzitzi_5">NA()</definedName>
    <definedName name="Top">NA()</definedName>
    <definedName name="truutrut">NA()</definedName>
    <definedName name="truutrut_1">NA()</definedName>
    <definedName name="truutrut_2">NA()</definedName>
    <definedName name="truutrut_3">NA()</definedName>
    <definedName name="truutrut_4">NA()</definedName>
    <definedName name="truutrut_5">NA()</definedName>
    <definedName name="tummur">NA()</definedName>
    <definedName name="tummur_1">NA()</definedName>
    <definedName name="tummur_2">NA()</definedName>
    <definedName name="tummur_3">NA()</definedName>
    <definedName name="tummur_4">NA()</definedName>
    <definedName name="tummur_5">NA()</definedName>
    <definedName name="turturtru">NA()</definedName>
    <definedName name="turturtru_1">NA()</definedName>
    <definedName name="turturtru_2">NA()</definedName>
    <definedName name="turturtru_3">NA()</definedName>
    <definedName name="turturtru_4">NA()</definedName>
    <definedName name="turturtru_5">NA()</definedName>
    <definedName name="tuusu">NA()</definedName>
    <definedName name="tuusu_1">NA()</definedName>
    <definedName name="tuusu_2">NA()</definedName>
    <definedName name="tuusu_3">NA()</definedName>
    <definedName name="tuusu_4">NA()</definedName>
    <definedName name="tuusu_5">NA()</definedName>
    <definedName name="tzidizdtzi">NA()</definedName>
    <definedName name="tzidizdtzi_1">NA()</definedName>
    <definedName name="tzidizdtzi_2">NA()</definedName>
    <definedName name="tzidizdtzi_3">NA()</definedName>
    <definedName name="tzidizdtzi_4">NA()</definedName>
    <definedName name="tzidizdtzi_5">NA()</definedName>
    <definedName name="tzidtzitiz">NA()</definedName>
    <definedName name="tzidtzitiz_1">NA()</definedName>
    <definedName name="tzidtzitiz_2">NA()</definedName>
    <definedName name="tzidtzitiz_3">NA()</definedName>
    <definedName name="tzidtzitiz_4">NA()</definedName>
    <definedName name="tzidtzitiz_5">NA()</definedName>
    <definedName name="tzitzitzi">NA()</definedName>
    <definedName name="tzitzitzi_1">NA()</definedName>
    <definedName name="tzitzitzi_2">NA()</definedName>
    <definedName name="tzitzitzi_3">NA()</definedName>
    <definedName name="tzitzitzi_4">NA()</definedName>
    <definedName name="tzitzitzi_5">NA()</definedName>
    <definedName name="tzitzitzitzi">NA()</definedName>
    <definedName name="tzitzitzitzi_1">NA()</definedName>
    <definedName name="tzitzitzitzi_2">NA()</definedName>
    <definedName name="tzitzitzitzi_3">NA()</definedName>
    <definedName name="tzitzitzitzi_4">NA()</definedName>
    <definedName name="tzitzitzitzi_5">NA()</definedName>
    <definedName name="tzitzizitd">NA()</definedName>
    <definedName name="tzitzizitd_1">NA()</definedName>
    <definedName name="tzitzizitd_2">NA()</definedName>
    <definedName name="tzitzizitd_3">NA()</definedName>
    <definedName name="tzitzizitd_4">NA()</definedName>
    <definedName name="tzitzizitd_5">NA()</definedName>
    <definedName name="tzizidzizit">NA()</definedName>
    <definedName name="tzizidzizit_1">NA()</definedName>
    <definedName name="tzizidzizit_2">NA()</definedName>
    <definedName name="tzizidzizit_3">NA()</definedName>
    <definedName name="tzizidzizit_4">NA()</definedName>
    <definedName name="tzizidzizit_5">NA()</definedName>
    <definedName name="uhlhululh">NA()</definedName>
    <definedName name="uhlhululh_1">NA()</definedName>
    <definedName name="uhlhululh_2">NA()</definedName>
    <definedName name="uhlhululh_3">NA()</definedName>
    <definedName name="uhlhululh_4">NA()</definedName>
    <definedName name="uhlhululh_5">NA()</definedName>
    <definedName name="uigoug">NA()</definedName>
    <definedName name="uigoug_1">NA()</definedName>
    <definedName name="uigoug_2">NA()</definedName>
    <definedName name="uigoug_3">NA()</definedName>
    <definedName name="uigoug_4">NA()</definedName>
    <definedName name="uigoug_5">NA()</definedName>
    <definedName name="uio">NA()</definedName>
    <definedName name="uio_1">NA()</definedName>
    <definedName name="uio_2">NA()</definedName>
    <definedName name="uio_3">NA()</definedName>
    <definedName name="uio_4">NA()</definedName>
    <definedName name="uio_5">NA()</definedName>
    <definedName name="UKUK">NA()</definedName>
    <definedName name="UKUK_1">NA()</definedName>
    <definedName name="UKUK_2">NA()</definedName>
    <definedName name="UKUK_3">NA()</definedName>
    <definedName name="UKUK_4">NA()</definedName>
    <definedName name="UKUK_5">NA()</definedName>
    <definedName name="ulfzzululz">NA()</definedName>
    <definedName name="ulfzzululz_1">NA()</definedName>
    <definedName name="ulfzzululz_2">NA()</definedName>
    <definedName name="ulfzzululz_3">NA()</definedName>
    <definedName name="ulfzzululz_4">NA()</definedName>
    <definedName name="ulfzzululz_5">NA()</definedName>
    <definedName name="ulhluh">NA()</definedName>
    <definedName name="ulhluh_1">NA()</definedName>
    <definedName name="ulhluh_2">NA()</definedName>
    <definedName name="ulhluh_3">NA()</definedName>
    <definedName name="ulhluh_4">NA()</definedName>
    <definedName name="ulhluh_5">NA()</definedName>
    <definedName name="ulhu">NA()</definedName>
    <definedName name="ulhu_1">NA()</definedName>
    <definedName name="ulhu_2">NA()</definedName>
    <definedName name="ulhu_3">NA()</definedName>
    <definedName name="ulhu_4">NA()</definedName>
    <definedName name="ulhu_5">NA()</definedName>
    <definedName name="ulhulhul">NA()</definedName>
    <definedName name="ulhulhul_1">NA()</definedName>
    <definedName name="ulhulhul_2">NA()</definedName>
    <definedName name="ulhulhul_3">NA()</definedName>
    <definedName name="ulhulhul_4">NA()</definedName>
    <definedName name="ulhulhul_5">NA()</definedName>
    <definedName name="ulhulululhul">NA()</definedName>
    <definedName name="ulhulululhul_1">NA()</definedName>
    <definedName name="ulhulululhul_2">NA()</definedName>
    <definedName name="ulhulululhul_3">NA()</definedName>
    <definedName name="ulhulululhul_4">NA()</definedName>
    <definedName name="ulhulululhul_5">NA()</definedName>
    <definedName name="uluhllu">NA()</definedName>
    <definedName name="uluhllu_1">NA()</definedName>
    <definedName name="uluhllu_2">NA()</definedName>
    <definedName name="uluhllu_3">NA()</definedName>
    <definedName name="uluhllu_4">NA()</definedName>
    <definedName name="uluhllu_5">NA()</definedName>
    <definedName name="ululhlhu">NA()</definedName>
    <definedName name="ululhlhu_1">NA()</definedName>
    <definedName name="ululhlhu_2">NA()</definedName>
    <definedName name="ululhlhu_3">NA()</definedName>
    <definedName name="ululhlhu_4">NA()</definedName>
    <definedName name="ululhlhu_5">NA()</definedName>
    <definedName name="ululhuhlhul">NA()</definedName>
    <definedName name="ululhuhlhul_1">NA()</definedName>
    <definedName name="ululhuhlhul_2">NA()</definedName>
    <definedName name="ululhuhlhul_3">NA()</definedName>
    <definedName name="ululhuhlhul_4">NA()</definedName>
    <definedName name="ululhuhlhul_5">NA()</definedName>
    <definedName name="ululzlzu">NA()</definedName>
    <definedName name="ululzlzu_1">NA()</definedName>
    <definedName name="ululzlzu_2">NA()</definedName>
    <definedName name="ululzlzu_3">NA()</definedName>
    <definedName name="ululzlzu_4">NA()</definedName>
    <definedName name="ululzlzu_5">NA()</definedName>
    <definedName name="ulzflzul">NA()</definedName>
    <definedName name="ulzflzul_1">NA()</definedName>
    <definedName name="ulzflzul_2">NA()</definedName>
    <definedName name="ulzflzul_3">NA()</definedName>
    <definedName name="ulzflzul_4">NA()</definedName>
    <definedName name="ulzflzul_5">NA()</definedName>
    <definedName name="ulzulz">NA()</definedName>
    <definedName name="ulzulz_1">NA()</definedName>
    <definedName name="ulzulz_2">NA()</definedName>
    <definedName name="ulzulz_3">NA()</definedName>
    <definedName name="ulzulz_4">NA()</definedName>
    <definedName name="ulzulz_5">NA()</definedName>
    <definedName name="ulzulzzul">NA()</definedName>
    <definedName name="ulzulzzul_1">NA()</definedName>
    <definedName name="ulzulzzul_2">NA()</definedName>
    <definedName name="ulzulzzul_3">NA()</definedName>
    <definedName name="ulzulzzul_4">NA()</definedName>
    <definedName name="ulzulzzul_5">NA()</definedName>
    <definedName name="ulzuzlzul">NA()</definedName>
    <definedName name="ulzuzlzul_1">NA()</definedName>
    <definedName name="ulzuzlzul_2">NA()</definedName>
    <definedName name="ulzuzlzul_3">NA()</definedName>
    <definedName name="ulzuzlzul_4">NA()</definedName>
    <definedName name="ulzuzlzul_5">NA()</definedName>
    <definedName name="ulzuzululz">NA()</definedName>
    <definedName name="ulzuzululz_1">NA()</definedName>
    <definedName name="ulzuzululz_2">NA()</definedName>
    <definedName name="ulzuzululz_3">NA()</definedName>
    <definedName name="ulzuzululz_4">NA()</definedName>
    <definedName name="ulzuzululz_5">NA()</definedName>
    <definedName name="ulzzullzu">NA()</definedName>
    <definedName name="ulzzullzu_1">NA()</definedName>
    <definedName name="ulzzullzu_2">NA()</definedName>
    <definedName name="ulzzullzu_3">NA()</definedName>
    <definedName name="ulzzullzu_4">NA()</definedName>
    <definedName name="ulzzullzu_5">NA()</definedName>
    <definedName name="ulzzulu">NA()</definedName>
    <definedName name="ulzzulu_1">NA()</definedName>
    <definedName name="ulzzulu_2">NA()</definedName>
    <definedName name="ulzzulu_3">NA()</definedName>
    <definedName name="ulzzulu_4">NA()</definedName>
    <definedName name="ulzzulu_5">NA()</definedName>
    <definedName name="ursr">NA()</definedName>
    <definedName name="ursr_1">NA()</definedName>
    <definedName name="ursr_2">NA()</definedName>
    <definedName name="ursr_3">NA()</definedName>
    <definedName name="ursr_4">NA()</definedName>
    <definedName name="ursr_5">NA()</definedName>
    <definedName name="urssrur">NA()</definedName>
    <definedName name="urssrur_1">NA()</definedName>
    <definedName name="urssrur_2">NA()</definedName>
    <definedName name="urssrur_3">NA()</definedName>
    <definedName name="urssrur_4">NA()</definedName>
    <definedName name="urssrur_5">NA()</definedName>
    <definedName name="ursturtsut">NA()</definedName>
    <definedName name="ursturtsut_1">NA()</definedName>
    <definedName name="ursturtsut_2">NA()</definedName>
    <definedName name="ursturtsut_3">NA()</definedName>
    <definedName name="ursturtsut_4">NA()</definedName>
    <definedName name="ursturtsut_5">NA()</definedName>
    <definedName name="urtrsus">NA()</definedName>
    <definedName name="urtrsus_1">NA()</definedName>
    <definedName name="urtrsus_2">NA()</definedName>
    <definedName name="urtrsus_3">NA()</definedName>
    <definedName name="urtrsus_4">NA()</definedName>
    <definedName name="urtrsus_5">NA()</definedName>
    <definedName name="urtrtus">NA()</definedName>
    <definedName name="urtrtus_1">NA()</definedName>
    <definedName name="urtrtus_2">NA()</definedName>
    <definedName name="urtrtus_3">NA()</definedName>
    <definedName name="urtrtus_4">NA()</definedName>
    <definedName name="urtrtus_5">NA()</definedName>
    <definedName name="urtsui">NA()</definedName>
    <definedName name="urtsui_1">NA()</definedName>
    <definedName name="urtsui_2">NA()</definedName>
    <definedName name="urtsui_3">NA()</definedName>
    <definedName name="urtsui_4">NA()</definedName>
    <definedName name="urtsui_5">NA()</definedName>
    <definedName name="urttur">NA()</definedName>
    <definedName name="urttur_1">NA()</definedName>
    <definedName name="urttur_2">NA()</definedName>
    <definedName name="urttur_3">NA()</definedName>
    <definedName name="urttur_4">NA()</definedName>
    <definedName name="urttur_5">NA()</definedName>
    <definedName name="urturt">NA()</definedName>
    <definedName name="urturt_1">NA()</definedName>
    <definedName name="urturt_2">NA()</definedName>
    <definedName name="urturt_3">NA()</definedName>
    <definedName name="urturt_4">NA()</definedName>
    <definedName name="urturt_5">NA()</definedName>
    <definedName name="urtusrtu">NA()</definedName>
    <definedName name="urtusrtu_1">NA()</definedName>
    <definedName name="urtusrtu_2">NA()</definedName>
    <definedName name="urtusrtu_3">NA()</definedName>
    <definedName name="urtusrtu_4">NA()</definedName>
    <definedName name="urtusrtu_5">NA()</definedName>
    <definedName name="urustu">NA()</definedName>
    <definedName name="urustu_1">NA()</definedName>
    <definedName name="urustu_2">NA()</definedName>
    <definedName name="urustu_3">NA()</definedName>
    <definedName name="urustu_4">NA()</definedName>
    <definedName name="urustu_5">NA()</definedName>
    <definedName name="uruu">NA()</definedName>
    <definedName name="uruu_1">NA()</definedName>
    <definedName name="uruu_2">NA()</definedName>
    <definedName name="uruu_3">NA()</definedName>
    <definedName name="uruu_4">NA()</definedName>
    <definedName name="uruu_5">NA()</definedName>
    <definedName name="urzsuu">NA()</definedName>
    <definedName name="urzsuu_1">NA()</definedName>
    <definedName name="urzsuu_2">NA()</definedName>
    <definedName name="urzsuu_3">NA()</definedName>
    <definedName name="urzsuu_4">NA()</definedName>
    <definedName name="urzsuu_5">NA()</definedName>
    <definedName name="uřeuž">NA()</definedName>
    <definedName name="uřeuž_1">NA()</definedName>
    <definedName name="uřeuž_2">NA()</definedName>
    <definedName name="uřeuž_3">NA()</definedName>
    <definedName name="uřeuž_4">NA()</definedName>
    <definedName name="uřeuž_5">NA()</definedName>
    <definedName name="uřžwu">NA()</definedName>
    <definedName name="uřžwu_1">NA()</definedName>
    <definedName name="uřžwu_2">NA()</definedName>
    <definedName name="uřžwu_3">NA()</definedName>
    <definedName name="uřžwu_4">NA()</definedName>
    <definedName name="uřžwu_5">NA()</definedName>
    <definedName name="usuutsru">NA()</definedName>
    <definedName name="usuutsru_1">NA()</definedName>
    <definedName name="usuutsru_2">NA()</definedName>
    <definedName name="usuutsru_3">NA()</definedName>
    <definedName name="usuutsru_4">NA()</definedName>
    <definedName name="usuutsru_5">NA()</definedName>
    <definedName name="utkdku">NA()</definedName>
    <definedName name="utkdku_1">NA()</definedName>
    <definedName name="utkdku_2">NA()</definedName>
    <definedName name="utkdku_3">NA()</definedName>
    <definedName name="utkdku_4">NA()</definedName>
    <definedName name="utkdku_5">NA()</definedName>
    <definedName name="utrurtu">NA()</definedName>
    <definedName name="utrurtu_1">NA()</definedName>
    <definedName name="utrurtu_2">NA()</definedName>
    <definedName name="utrurtu_3">NA()</definedName>
    <definedName name="utrurtu_4">NA()</definedName>
    <definedName name="utrurtu_5">NA()</definedName>
    <definedName name="utrurtur">NA()</definedName>
    <definedName name="utrurtur_1">NA()</definedName>
    <definedName name="utrurtur_2">NA()</definedName>
    <definedName name="utrurtur_3">NA()</definedName>
    <definedName name="utrurtur_4">NA()</definedName>
    <definedName name="utrurtur_5">NA()</definedName>
    <definedName name="utsurtutru">NA()</definedName>
    <definedName name="utsurtutru_1">NA()</definedName>
    <definedName name="utsurtutru_2">NA()</definedName>
    <definedName name="utsurtutru_3">NA()</definedName>
    <definedName name="utsurtutru_4">NA()</definedName>
    <definedName name="utsurtutru_5">NA()</definedName>
    <definedName name="uwžuž">NA()</definedName>
    <definedName name="uwžuž_1">NA()</definedName>
    <definedName name="uwžuž_2">NA()</definedName>
    <definedName name="uwžuž_3">NA()</definedName>
    <definedName name="uwžuž_4">NA()</definedName>
    <definedName name="uwžuž_5">NA()</definedName>
    <definedName name="uzlfluz">NA()</definedName>
    <definedName name="uzlfluz_1">NA()</definedName>
    <definedName name="uzlfluz_2">NA()</definedName>
    <definedName name="uzlfluz_3">NA()</definedName>
    <definedName name="uzlfluz_4">NA()</definedName>
    <definedName name="uzlfluz_5">NA()</definedName>
    <definedName name="uzlfzluzul">NA()</definedName>
    <definedName name="uzlfzluzul_1">NA()</definedName>
    <definedName name="uzlfzluzul_2">NA()</definedName>
    <definedName name="uzlfzluzul_3">NA()</definedName>
    <definedName name="uzlfzluzul_4">NA()</definedName>
    <definedName name="uzlfzluzul_5">NA()</definedName>
    <definedName name="uzlfzlzufl">NA()</definedName>
    <definedName name="uzlfzlzufl_1">NA()</definedName>
    <definedName name="uzlfzlzufl_2">NA()</definedName>
    <definedName name="uzlfzlzufl_3">NA()</definedName>
    <definedName name="uzlfzlzufl_4">NA()</definedName>
    <definedName name="uzlfzlzufl_5">NA()</definedName>
    <definedName name="uzllzuzul">NA()</definedName>
    <definedName name="uzllzuzul_1">NA()</definedName>
    <definedName name="uzllzuzul_2">NA()</definedName>
    <definedName name="uzllzuzul_3">NA()</definedName>
    <definedName name="uzllzuzul_4">NA()</definedName>
    <definedName name="uzllzuzul_5">NA()</definedName>
    <definedName name="uzlulz">NA()</definedName>
    <definedName name="uzlulz_1">NA()</definedName>
    <definedName name="uzlulz_2">NA()</definedName>
    <definedName name="uzlulz_3">NA()</definedName>
    <definedName name="uzlulz_4">NA()</definedName>
    <definedName name="uzlulz_5">NA()</definedName>
    <definedName name="uzlulzulz">NA()</definedName>
    <definedName name="uzlulzulz_1">NA()</definedName>
    <definedName name="uzlulzulz_2">NA()</definedName>
    <definedName name="uzlulzulz_3">NA()</definedName>
    <definedName name="uzlulzulz_4">NA()</definedName>
    <definedName name="uzlulzulz_5">NA()</definedName>
    <definedName name="uzlzulul">NA()</definedName>
    <definedName name="uzlzulul_1">NA()</definedName>
    <definedName name="uzlzulul_2">NA()</definedName>
    <definedName name="uzlzulul_3">NA()</definedName>
    <definedName name="uzlzulul_4">NA()</definedName>
    <definedName name="uzlzulul_5">NA()</definedName>
    <definedName name="uzlzulzu">NA()</definedName>
    <definedName name="uzlzulzu_1">NA()</definedName>
    <definedName name="uzlzulzu_2">NA()</definedName>
    <definedName name="uzlzulzu_3">NA()</definedName>
    <definedName name="uzlzulzu_4">NA()</definedName>
    <definedName name="uzlzulzu_5">NA()</definedName>
    <definedName name="uzlzulzul">NA()</definedName>
    <definedName name="uzlzulzul_1">NA()</definedName>
    <definedName name="uzlzulzul_2">NA()</definedName>
    <definedName name="uzlzulzul_3">NA()</definedName>
    <definedName name="uzlzulzul_4">NA()</definedName>
    <definedName name="uzlzulzul_5">NA()</definedName>
    <definedName name="uzszuu">NA()</definedName>
    <definedName name="uzszuu_1">NA()</definedName>
    <definedName name="uzszuu_2">NA()</definedName>
    <definedName name="uzszuu_3">NA()</definedName>
    <definedName name="uzszuu_4">NA()</definedName>
    <definedName name="uzszuu_5">NA()</definedName>
    <definedName name="VIZA">NA()</definedName>
    <definedName name="VIZA_1">NA()</definedName>
    <definedName name="VIZA_10">NA()</definedName>
    <definedName name="VIZA_11">NA()</definedName>
    <definedName name="VIZA_2">NA()</definedName>
    <definedName name="VIZA_3">NA()</definedName>
    <definedName name="VIZA_4">NA()</definedName>
    <definedName name="VIZA_5">NA()</definedName>
    <definedName name="VIZA_6">NA()</definedName>
    <definedName name="VIZA_7">NA()</definedName>
    <definedName name="VIZA_8">NA()</definedName>
    <definedName name="VIZA_9">NA()</definedName>
    <definedName name="VIZA12">NA()</definedName>
    <definedName name="VIZA12_1">NA()</definedName>
    <definedName name="VIZA12_10">NA()</definedName>
    <definedName name="VIZA12_11">NA()</definedName>
    <definedName name="VIZA12_2">NA()</definedName>
    <definedName name="VIZA12_3">NA()</definedName>
    <definedName name="VIZA12_4">NA()</definedName>
    <definedName name="VIZA12_5">NA()</definedName>
    <definedName name="VIZA12_6">NA()</definedName>
    <definedName name="VIZA12_7">NA()</definedName>
    <definedName name="VIZA12_8">NA()</definedName>
    <definedName name="VIZA12_9">NA()</definedName>
    <definedName name="viza2">NA()</definedName>
    <definedName name="viza2_1">NA()</definedName>
    <definedName name="viza2_10">NA()</definedName>
    <definedName name="viza2_11">NA()</definedName>
    <definedName name="viza2_2">NA()</definedName>
    <definedName name="viza2_3">NA()</definedName>
    <definedName name="viza2_4">NA()</definedName>
    <definedName name="viza2_5">NA()</definedName>
    <definedName name="viza2_6">NA()</definedName>
    <definedName name="viza2_7">NA()</definedName>
    <definedName name="viza2_8">NA()</definedName>
    <definedName name="viza2_9">NA()</definedName>
    <definedName name="VN">NA()</definedName>
    <definedName name="VN_1">NA()</definedName>
    <definedName name="VN_10">NA()</definedName>
    <definedName name="VN_11">NA()</definedName>
    <definedName name="VN_2">NA()</definedName>
    <definedName name="VN_3">NA()</definedName>
    <definedName name="VN_4">NA()</definedName>
    <definedName name="VN_5">NA()</definedName>
    <definedName name="VN_6">NA()</definedName>
    <definedName name="VN_7">NA()</definedName>
    <definedName name="VN_8">NA()</definedName>
    <definedName name="VN_9">NA()</definedName>
    <definedName name="wečtt">NA()</definedName>
    <definedName name="wečtt_1">NA()</definedName>
    <definedName name="wečtt_2">NA()</definedName>
    <definedName name="wečtt_3">NA()</definedName>
    <definedName name="wečtt_4">NA()</definedName>
    <definedName name="wečtt_5">NA()</definedName>
    <definedName name="wečtt12">NA()</definedName>
    <definedName name="wečtt12_1">NA()</definedName>
    <definedName name="wečtt12_2">NA()</definedName>
    <definedName name="wečtt12_3">NA()</definedName>
    <definedName name="wečtt12_4">NA()</definedName>
    <definedName name="wečtt12_5">NA()</definedName>
    <definedName name="wečtt2">NA()</definedName>
    <definedName name="wečtt2_1">NA()</definedName>
    <definedName name="wečtt2_2">NA()</definedName>
    <definedName name="wečtt2_3">NA()</definedName>
    <definedName name="wečtt2_4">NA()</definedName>
    <definedName name="wečtt2_5">NA()</definedName>
    <definedName name="wečtt23">NA()</definedName>
    <definedName name="wečtt23_1">NA()</definedName>
    <definedName name="wečtt23_2">NA()</definedName>
    <definedName name="wečtt23_3">NA()</definedName>
    <definedName name="wečtt23_4">NA()</definedName>
    <definedName name="wečtt23_5">NA()</definedName>
    <definedName name="wečtt4">NA()</definedName>
    <definedName name="wečtt4_1">NA()</definedName>
    <definedName name="wečtt4_2">NA()</definedName>
    <definedName name="wečtt4_3">NA()</definedName>
    <definedName name="wečtt4_4">NA()</definedName>
    <definedName name="wečtt4_5">NA()</definedName>
    <definedName name="wefjhf">NA()</definedName>
    <definedName name="wefjhf_1">NA()</definedName>
    <definedName name="wefjhf_2">NA()</definedName>
    <definedName name="wefjhf_3">NA()</definedName>
    <definedName name="wefjhf_4">NA()</definedName>
    <definedName name="wefjhf_5">NA()</definedName>
    <definedName name="wefjhf2">NA()</definedName>
    <definedName name="wefjhf2_1">NA()</definedName>
    <definedName name="wefjhf2_2">NA()</definedName>
    <definedName name="wefjhf2_3">NA()</definedName>
    <definedName name="wefjhf2_4">NA()</definedName>
    <definedName name="wefjhf2_5">NA()</definedName>
    <definedName name="wefjhf23">NA()</definedName>
    <definedName name="wefjhf23_1">NA()</definedName>
    <definedName name="wefjhf23_2">NA()</definedName>
    <definedName name="wefjhf23_3">NA()</definedName>
    <definedName name="wefjhf23_4">NA()</definedName>
    <definedName name="wefjhf23_5">NA()</definedName>
    <definedName name="wefjhf31">NA()</definedName>
    <definedName name="wefjhf31_1">NA()</definedName>
    <definedName name="wefjhf31_2">NA()</definedName>
    <definedName name="wefjhf31_3">NA()</definedName>
    <definedName name="wefjhf31_4">NA()</definedName>
    <definedName name="wefjhf31_5">NA()</definedName>
    <definedName name="wefjhf4">NA()</definedName>
    <definedName name="wefjhf4_1">NA()</definedName>
    <definedName name="wefjhf4_2">NA()</definedName>
    <definedName name="wefjhf4_3">NA()</definedName>
    <definedName name="wefjhf4_4">NA()</definedName>
    <definedName name="wefjhf4_5">NA()</definedName>
    <definedName name="weftf">NA()</definedName>
    <definedName name="weftf_1">NA()</definedName>
    <definedName name="weftf_2">NA()</definedName>
    <definedName name="weftf_3">NA()</definedName>
    <definedName name="weftf_4">NA()</definedName>
    <definedName name="weftf_5">NA()</definedName>
    <definedName name="weftf32">NA()</definedName>
    <definedName name="weftf32_1">NA()</definedName>
    <definedName name="weftf32_2">NA()</definedName>
    <definedName name="weftf32_3">NA()</definedName>
    <definedName name="weftf32_4">NA()</definedName>
    <definedName name="weftf32_5">NA()</definedName>
    <definedName name="wfft">NA()</definedName>
    <definedName name="wfft_1">NA()</definedName>
    <definedName name="wfft_2">NA()</definedName>
    <definedName name="wfft_3">NA()</definedName>
    <definedName name="wfft_4">NA()</definedName>
    <definedName name="wfft_5">NA()</definedName>
    <definedName name="wfft3">NA()</definedName>
    <definedName name="wfft3_1">NA()</definedName>
    <definedName name="wfft3_2">NA()</definedName>
    <definedName name="wfft3_3">NA()</definedName>
    <definedName name="wfft3_4">NA()</definedName>
    <definedName name="wfft3_5">NA()</definedName>
    <definedName name="wrn.Kontrolní._.rozpočet.">NA()</definedName>
    <definedName name="wrn.Kontrolní._.rozpočet._1">NA()</definedName>
    <definedName name="wrn.Kontrolní._.rozpočet._10">NA()</definedName>
    <definedName name="wrn.Kontrolní._.rozpočet._11">NA()</definedName>
    <definedName name="wrn.Kontrolní._.rozpočet._2">NA()</definedName>
    <definedName name="wrn.Kontrolní._.rozpočet._3">NA()</definedName>
    <definedName name="wrn.Kontrolní._.rozpočet._4">NA()</definedName>
    <definedName name="wrn.Kontrolní._.rozpočet._5">NA()</definedName>
    <definedName name="wrn.Kontrolní._.rozpočet._6">NA()</definedName>
    <definedName name="wrn.Kontrolní._.rozpočet._7">NA()</definedName>
    <definedName name="wrn.Kontrolní._.rozpočet._8">NA()</definedName>
    <definedName name="wrn.Kontrolní._.rozpočet._9">NA()</definedName>
    <definedName name="wrn.Kontrolní._.rozpočet.2">NA()</definedName>
    <definedName name="wrn.Kontrolní._.rozpočet.2_1">NA()</definedName>
    <definedName name="wrn.Kontrolní._.rozpočet.2_2">NA()</definedName>
    <definedName name="wrn.Kontrolní._.rozpočet.2_3">NA()</definedName>
    <definedName name="wrn.Kontrolní._.rozpočet.2_4">NA()</definedName>
    <definedName name="wrn.Kontrolní._.rozpočet.2_5">NA()</definedName>
    <definedName name="wrn.Kontrolní._.rozpočet.25">NA()</definedName>
    <definedName name="wrn.Kontrolní._.rozpočet.25_1">NA()</definedName>
    <definedName name="wrn.Kontrolní._.rozpočet.25_2">NA()</definedName>
    <definedName name="wrn.Kontrolní._.rozpočet.25_3">NA()</definedName>
    <definedName name="wrn.Kontrolní._.rozpočet.25_4">NA()</definedName>
    <definedName name="wrn.Kontrolní._.rozpočet.25_5">NA()</definedName>
    <definedName name="wrn.Kontrolní._.rozpočet.4">NA()</definedName>
    <definedName name="wrn.Kontrolní._.rozpočet.4_1">NA()</definedName>
    <definedName name="wrn.Kontrolní._.rozpočet.4_2">NA()</definedName>
    <definedName name="wrn.Kontrolní._.rozpočet.4_3">NA()</definedName>
    <definedName name="wrn.Kontrolní._.rozpočet.4_4">NA()</definedName>
    <definedName name="wrn.Kontrolní._.rozpočet.4_5">NA()</definedName>
    <definedName name="wrn.Kontrolní._.rozpočet.65">NA()</definedName>
    <definedName name="wrn.Kontrolní._.rozpočet.65_1">NA()</definedName>
    <definedName name="wrn.Kontrolní._.rozpočet.65_2">NA()</definedName>
    <definedName name="wrn.Kontrolní._.rozpočet.65_3">NA()</definedName>
    <definedName name="wrn.Kontrolní._.rozpočet.65_4">NA()</definedName>
    <definedName name="wrn.Kontrolní._.rozpočet.65_5">NA()</definedName>
    <definedName name="wrn.Kontrolní._.rozpoeet.">NA()</definedName>
    <definedName name="wrn.Kontrolní._.rozpoeet._1">NA()</definedName>
    <definedName name="wrn.Kontrolní._.rozpoeet._10">NA()</definedName>
    <definedName name="wrn.Kontrolní._.rozpoeet._11">NA()</definedName>
    <definedName name="wrn.Kontrolní._.rozpoeet._2">NA()</definedName>
    <definedName name="wrn.Kontrolní._.rozpoeet._3">NA()</definedName>
    <definedName name="wrn.Kontrolní._.rozpoeet._4">NA()</definedName>
    <definedName name="wrn.Kontrolní._.rozpoeet._5">NA()</definedName>
    <definedName name="wrn.Kontrolní._.rozpoeet._6">NA()</definedName>
    <definedName name="wrn.Kontrolní._.rozpoeet._7">NA()</definedName>
    <definedName name="wrn.Kontrolní._.rozpoeet._8">NA()</definedName>
    <definedName name="wrn.Kontrolní._.rozpoeet._9">NA()</definedName>
    <definedName name="wrn.Kontrolní._.rozpoeet.3">NA()</definedName>
    <definedName name="wrn.Kontrolní._.rozpoeet.3_1">NA()</definedName>
    <definedName name="wrn.Kontrolní._.rozpoeet.3_2">NA()</definedName>
    <definedName name="wrn.Kontrolní._.rozpoeet.3_3">NA()</definedName>
    <definedName name="wrn.Kontrolní._.rozpoeet.3_4">NA()</definedName>
    <definedName name="wrn.Kontrolní._.rozpoeet.3_5">NA()</definedName>
    <definedName name="wrn.Kontrolní._.rozpoeet.5">NA()</definedName>
    <definedName name="wrn.Kontrolní._.rozpoeet.5_1">NA()</definedName>
    <definedName name="wrn.Kontrolní._.rozpoeet.5_2">NA()</definedName>
    <definedName name="wrn.Kontrolní._.rozpoeet.5_3">NA()</definedName>
    <definedName name="wrn.Kontrolní._.rozpoeet.5_4">NA()</definedName>
    <definedName name="wrn.Kontrolní._.rozpoeet.5_5">NA()</definedName>
    <definedName name="wrn.Kontrolní._.rozpoeet.54">NA()</definedName>
    <definedName name="wrn.Kontrolní._.rozpoeet.54_1">NA()</definedName>
    <definedName name="wrn.Kontrolní._.rozpoeet.54_2">NA()</definedName>
    <definedName name="wrn.Kontrolní._.rozpoeet.54_3">NA()</definedName>
    <definedName name="wrn.Kontrolní._.rozpoeet.54_4">NA()</definedName>
    <definedName name="wrn.Kontrolní._.rozpoeet.54_5">NA()</definedName>
    <definedName name="wrn.Kontrolní._.rozpoeet.68">NA()</definedName>
    <definedName name="wrn.Kontrolní._.rozpoeet.68_1">NA()</definedName>
    <definedName name="wrn.Kontrolní._.rozpoeet.68_2">NA()</definedName>
    <definedName name="wrn.Kontrolní._.rozpoeet.68_3">NA()</definedName>
    <definedName name="wrn.Kontrolní._.rozpoeet.68_4">NA()</definedName>
    <definedName name="wrn.Kontrolní._.rozpoeet.68_5">NA()</definedName>
    <definedName name="wužžu">NA()</definedName>
    <definedName name="wužžu_1">NA()</definedName>
    <definedName name="wužžu_2">NA()</definedName>
    <definedName name="wužžu_3">NA()</definedName>
    <definedName name="wužžu_4">NA()</definedName>
    <definedName name="wužžu_5">NA()</definedName>
    <definedName name="wžuu">NA()</definedName>
    <definedName name="wžuu_1">NA()</definedName>
    <definedName name="wžuu_2">NA()</definedName>
    <definedName name="wžuu_3">NA()</definedName>
    <definedName name="wžuu_4">NA()</definedName>
    <definedName name="wžuu_5">NA()</definedName>
    <definedName name="x">"#REF!"</definedName>
    <definedName name="x_1">"#REF!"</definedName>
    <definedName name="x_10">"#REF!"</definedName>
    <definedName name="x_11">"#REF!"</definedName>
    <definedName name="x_2">"#REF!"</definedName>
    <definedName name="x_3">"#REF!"</definedName>
    <definedName name="x_4">"#REF!"</definedName>
    <definedName name="x_5">"#REF!"</definedName>
    <definedName name="x_6">"#REF!"</definedName>
    <definedName name="x_7">"#REF!"</definedName>
    <definedName name="x_8">"#REF!"</definedName>
    <definedName name="x_9">"#REF!"</definedName>
    <definedName name="xx">"#REF!"</definedName>
    <definedName name="xx_1">"#REF!"</definedName>
    <definedName name="xx_10">"#REF!"</definedName>
    <definedName name="xx_11">"#REF!"</definedName>
    <definedName name="xx_2">"#REF!"</definedName>
    <definedName name="xx_3">"#REF!"</definedName>
    <definedName name="xx_4">"#REF!"</definedName>
    <definedName name="xx_5">"#REF!"</definedName>
    <definedName name="xx_6">"#REF!"</definedName>
    <definedName name="xx_7">"#REF!"</definedName>
    <definedName name="xx_8">"#REF!"</definedName>
    <definedName name="xx_9">"#REF!"</definedName>
    <definedName name="xxxxxxxxxxx">NA()</definedName>
    <definedName name="xxxxxxxxxxx_1">NA()</definedName>
    <definedName name="xxxxxxxxxxx_2">NA()</definedName>
    <definedName name="xxxxxxxxxxx_3">NA()</definedName>
    <definedName name="xxxxxxxxxxx_4">NA()</definedName>
    <definedName name="xxxxxxxxxxx_5">NA()</definedName>
    <definedName name="xxxxxxxxxxxx2">NA()</definedName>
    <definedName name="xxxxxxxxxxxx2_1">NA()</definedName>
    <definedName name="xxxxxxxxxxxx2_2">NA()</definedName>
    <definedName name="xxxxxxxxxxxx2_3">NA()</definedName>
    <definedName name="xxxxxxxxxxxx2_4">NA()</definedName>
    <definedName name="xxxxxxxxxxxx2_5">NA()</definedName>
    <definedName name="YHG">NA()</definedName>
    <definedName name="YHG_1">NA()</definedName>
    <definedName name="YHG_10">NA()</definedName>
    <definedName name="YHG_2">NA()</definedName>
    <definedName name="YHG_3">NA()</definedName>
    <definedName name="YHG_4">NA()</definedName>
    <definedName name="YHG_5">NA()</definedName>
    <definedName name="YHG_6">NA()</definedName>
    <definedName name="YHG_7">NA()</definedName>
    <definedName name="YHG_8">NA()</definedName>
    <definedName name="YHG_9">NA()</definedName>
    <definedName name="ýitýit">NA()</definedName>
    <definedName name="ýitýit_1">NA()</definedName>
    <definedName name="ýitýit_2">NA()</definedName>
    <definedName name="ýitýit_3">NA()</definedName>
    <definedName name="ýitýit_4">NA()</definedName>
    <definedName name="ýitýit_5">NA()</definedName>
    <definedName name="ýitýitý">NA()</definedName>
    <definedName name="ýitýitý_1">NA()</definedName>
    <definedName name="ýitýitý_2">NA()</definedName>
    <definedName name="ýitýitý_3">NA()</definedName>
    <definedName name="ýitýitý_4">NA()</definedName>
    <definedName name="ýitýitý_5">NA()</definedName>
    <definedName name="ýitýtiýi">NA()</definedName>
    <definedName name="ýitýtiýi_1">NA()</definedName>
    <definedName name="ýitýtiýi_2">NA()</definedName>
    <definedName name="ýitýtiýi_3">NA()</definedName>
    <definedName name="ýitýtiýi_4">NA()</definedName>
    <definedName name="ýitýtiýi_5">NA()</definedName>
    <definedName name="ýitýtiýti">NA()</definedName>
    <definedName name="ýitýtiýti_1">NA()</definedName>
    <definedName name="ýitýtiýti_2">NA()</definedName>
    <definedName name="ýitýtiýti_3">NA()</definedName>
    <definedName name="ýitýtiýti_4">NA()</definedName>
    <definedName name="ýitýtiýti_5">NA()</definedName>
    <definedName name="ýiýiiýi">NA()</definedName>
    <definedName name="ýiýiiýi_1">NA()</definedName>
    <definedName name="ýiýiiýi_2">NA()</definedName>
    <definedName name="ýiýiiýi_3">NA()</definedName>
    <definedName name="ýiýiiýi_4">NA()</definedName>
    <definedName name="ýiýiiýi_5">NA()</definedName>
    <definedName name="ýiýiiýii">NA()</definedName>
    <definedName name="ýiýiiýii_1">NA()</definedName>
    <definedName name="ýiýiiýii_2">NA()</definedName>
    <definedName name="ýiýiiýii_3">NA()</definedName>
    <definedName name="ýiýiiýii_4">NA()</definedName>
    <definedName name="ýiýiiýii_5">NA()</definedName>
    <definedName name="ýiýiýř">NA()</definedName>
    <definedName name="ýiýiýř_1">NA()</definedName>
    <definedName name="ýiýiýř_2">NA()</definedName>
    <definedName name="ýiýiýř_3">NA()</definedName>
    <definedName name="ýiýiýř_4">NA()</definedName>
    <definedName name="ýiýiýř_5">NA()</definedName>
    <definedName name="ýižiýiýi">NA()</definedName>
    <definedName name="ýižiýiýi_1">NA()</definedName>
    <definedName name="ýižiýiýi_2">NA()</definedName>
    <definedName name="ýižiýiýi_3">NA()</definedName>
    <definedName name="ýižiýiýi_4">NA()</definedName>
    <definedName name="ýižiýiýi_5">NA()</definedName>
    <definedName name="ýtiýitýi">NA()</definedName>
    <definedName name="ýtiýitýi_1">NA()</definedName>
    <definedName name="ýtiýitýi_2">NA()</definedName>
    <definedName name="ýtiýitýi_3">NA()</definedName>
    <definedName name="ýtiýitýi_4">NA()</definedName>
    <definedName name="ýtiýitýi_5">NA()</definedName>
    <definedName name="ýtiýti">NA()</definedName>
    <definedName name="ýtiýti_1">NA()</definedName>
    <definedName name="ýtiýti_2">NA()</definedName>
    <definedName name="ýtiýti_3">NA()</definedName>
    <definedName name="ýtiýti_4">NA()</definedName>
    <definedName name="ýtiýti_5">NA()</definedName>
    <definedName name="ýýtiiýýit">NA()</definedName>
    <definedName name="ýýtiiýýit_1">NA()</definedName>
    <definedName name="ýýtiiýýit_2">NA()</definedName>
    <definedName name="ýýtiiýýit_3">NA()</definedName>
    <definedName name="ýýtiiýýit_4">NA()</definedName>
    <definedName name="ýýtiiýýit_5">NA()</definedName>
    <definedName name="zčřw">NA()</definedName>
    <definedName name="zčřw_1">NA()</definedName>
    <definedName name="zčřw_2">NA()</definedName>
    <definedName name="zčřw_3">NA()</definedName>
    <definedName name="zčřw_4">NA()</definedName>
    <definedName name="zčřw_5">NA()</definedName>
    <definedName name="zčřzř">NA()</definedName>
    <definedName name="zčřzř_1">NA()</definedName>
    <definedName name="zčřzř_2">NA()</definedName>
    <definedName name="zčřzř_3">NA()</definedName>
    <definedName name="zčřzř_4">NA()</definedName>
    <definedName name="zčřzř_5">NA()</definedName>
    <definedName name="zguz">NA()</definedName>
    <definedName name="zguz_1">NA()</definedName>
    <definedName name="zguz_2">NA()</definedName>
    <definedName name="zguz_3">NA()</definedName>
    <definedName name="zguz_4">NA()</definedName>
    <definedName name="zguz_5">NA()</definedName>
    <definedName name="ziflilzi">NA()</definedName>
    <definedName name="ziflilzi_1">NA()</definedName>
    <definedName name="ziflilzi_2">NA()</definedName>
    <definedName name="ziflilzi_3">NA()</definedName>
    <definedName name="ziflilzi_4">NA()</definedName>
    <definedName name="ziflilzi_5">NA()</definedName>
    <definedName name="zillziizl">NA()</definedName>
    <definedName name="zillziizl_1">NA()</definedName>
    <definedName name="zillziizl_2">NA()</definedName>
    <definedName name="zillziizl_3">NA()</definedName>
    <definedName name="zillziizl_4">NA()</definedName>
    <definedName name="zillziizl_5">NA()</definedName>
    <definedName name="zitdidzilil">NA()</definedName>
    <definedName name="zitdidzilil_1">NA()</definedName>
    <definedName name="zitdidzilil_2">NA()</definedName>
    <definedName name="zitdidzilil_3">NA()</definedName>
    <definedName name="zitdidzilil_4">NA()</definedName>
    <definedName name="zitdidzilil_5">NA()</definedName>
    <definedName name="zitdzzizti">NA()</definedName>
    <definedName name="zitdzzizti_1">NA()</definedName>
    <definedName name="zitdzzizti_2">NA()</definedName>
    <definedName name="zitdzzizti_3">NA()</definedName>
    <definedName name="zitdzzizti_4">NA()</definedName>
    <definedName name="zitdzzizti_5">NA()</definedName>
    <definedName name="zittzidi">NA()</definedName>
    <definedName name="zittzidi_1">NA()</definedName>
    <definedName name="zittzidi_2">NA()</definedName>
    <definedName name="zittzidi_3">NA()</definedName>
    <definedName name="zittzidi_4">NA()</definedName>
    <definedName name="zittzidi_5">NA()</definedName>
    <definedName name="zittziztizt">NA()</definedName>
    <definedName name="zittziztizt_1">NA()</definedName>
    <definedName name="zittziztizt_2">NA()</definedName>
    <definedName name="zittziztizt_3">NA()</definedName>
    <definedName name="zittziztizt_4">NA()</definedName>
    <definedName name="zittziztizt_5">NA()</definedName>
    <definedName name="zitzittzi">NA()</definedName>
    <definedName name="zitzittzi_1">NA()</definedName>
    <definedName name="zitzittzi_2">NA()</definedName>
    <definedName name="zitzittzi_3">NA()</definedName>
    <definedName name="zitzittzi_4">NA()</definedName>
    <definedName name="zitzittzi_5">NA()</definedName>
    <definedName name="zjfuzf">NA()</definedName>
    <definedName name="zjfuzf_1">NA()</definedName>
    <definedName name="zjfuzf_2">NA()</definedName>
    <definedName name="zjfuzf_3">NA()</definedName>
    <definedName name="zjfuzf_4">NA()</definedName>
    <definedName name="zjfuzf_5">NA()</definedName>
    <definedName name="ZKEK">NA()</definedName>
    <definedName name="ZKEK_1">NA()</definedName>
    <definedName name="ZKEK_2">NA()</definedName>
    <definedName name="ZKEK_3">NA()</definedName>
    <definedName name="ZKEK_4">NA()</definedName>
    <definedName name="ZKEK_5">NA()</definedName>
    <definedName name="ZKEKZ">NA()</definedName>
    <definedName name="ZKEKZ_1">NA()</definedName>
    <definedName name="ZKEKZ_2">NA()</definedName>
    <definedName name="ZKEKZ_3">NA()</definedName>
    <definedName name="ZKEKZ_4">NA()</definedName>
    <definedName name="ZKEKZ_5">NA()</definedName>
    <definedName name="zmszami">NA()</definedName>
    <definedName name="zmszami_1">NA()</definedName>
    <definedName name="zmszami_2">NA()</definedName>
    <definedName name="zmszami_3">NA()</definedName>
    <definedName name="zmszami_4">NA()</definedName>
    <definedName name="zmszami_5">NA()</definedName>
    <definedName name="ztiidtzi">NA()</definedName>
    <definedName name="ztiidtzi_1">NA()</definedName>
    <definedName name="ztiidtzi_2">NA()</definedName>
    <definedName name="ztiidtzi_3">NA()</definedName>
    <definedName name="ztiidtzi_4">NA()</definedName>
    <definedName name="ztiidtzi_5">NA()</definedName>
    <definedName name="ztitzidtzi">NA()</definedName>
    <definedName name="ztitzidtzi_1">NA()</definedName>
    <definedName name="ztitzidtzi_2">NA()</definedName>
    <definedName name="ztitzidtzi_3">NA()</definedName>
    <definedName name="ztitzidtzi_4">NA()</definedName>
    <definedName name="ztitzidtzi_5">NA()</definedName>
    <definedName name="ztitzitzi">NA()</definedName>
    <definedName name="ztitzitzi_1">NA()</definedName>
    <definedName name="ztitzitzi_2">NA()</definedName>
    <definedName name="ztitzitzi_3">NA()</definedName>
    <definedName name="ztitzitzi_4">NA()</definedName>
    <definedName name="ztitzitzi_5">NA()</definedName>
    <definedName name="ztizittzi">NA()</definedName>
    <definedName name="ztizittzi_1">NA()</definedName>
    <definedName name="ztizittzi_2">NA()</definedName>
    <definedName name="ztizittzi_3">NA()</definedName>
    <definedName name="ztizittzi_4">NA()</definedName>
    <definedName name="ztizittzi_5">NA()</definedName>
    <definedName name="zulfzululz">NA()</definedName>
    <definedName name="zulfzululz_1">NA()</definedName>
    <definedName name="zulfzululz_2">NA()</definedName>
    <definedName name="zulfzululz_3">NA()</definedName>
    <definedName name="zulfzululz_4">NA()</definedName>
    <definedName name="zulfzululz_5">NA()</definedName>
    <definedName name="zululrfýýu">NA()</definedName>
    <definedName name="zululrfýýu_1">NA()</definedName>
    <definedName name="zululrfýýu_2">NA()</definedName>
    <definedName name="zululrfýýu_3">NA()</definedName>
    <definedName name="zululrfýýu_4">NA()</definedName>
    <definedName name="zululrfýýu_5">NA()</definedName>
    <definedName name="zulzlzu">NA()</definedName>
    <definedName name="zulzlzu_1">NA()</definedName>
    <definedName name="zulzlzu_2">NA()</definedName>
    <definedName name="zulzlzu_3">NA()</definedName>
    <definedName name="zulzlzu_4">NA()</definedName>
    <definedName name="zulzlzu_5">NA()</definedName>
    <definedName name="zulzulzul">NA()</definedName>
    <definedName name="zulzulzul_1">NA()</definedName>
    <definedName name="zulzulzul_2">NA()</definedName>
    <definedName name="zulzulzul_3">NA()</definedName>
    <definedName name="zulzulzul_4">NA()</definedName>
    <definedName name="zulzulzul_5">NA()</definedName>
    <definedName name="žřež">NA()</definedName>
    <definedName name="žřež_1">NA()</definedName>
    <definedName name="žřež_2">NA()</definedName>
    <definedName name="žřež_3">NA()</definedName>
    <definedName name="žřež_4">NA()</definedName>
    <definedName name="žřež_5">NA()</definedName>
    <definedName name="žtidii">NA()</definedName>
    <definedName name="žtidii_1">NA()</definedName>
    <definedName name="žtidii_2">NA()</definedName>
    <definedName name="žtidii_3">NA()</definedName>
    <definedName name="žtidii_4">NA()</definedName>
    <definedName name="žtidii_5">NA()</definedName>
    <definedName name="_xlnm.Print_Titles" localSheetId="1">'SA_1.PP'!$1:$5</definedName>
    <definedName name="_xlnm.Print_Titles" localSheetId="2">'SA_1.NP'!$1:$5</definedName>
    <definedName name="_xlnm.Print_Titles" localSheetId="3">'SA_2.NP'!$1:$5</definedName>
    <definedName name="_xlnm.Print_Titles" localSheetId="4">'SA_3.NP'!$1:$5</definedName>
    <definedName name="_xlnm.Print_Titles" localSheetId="5">'SA_3.NP 3.34'!$1:$5</definedName>
    <definedName name="_xlnm.Print_Titles" localSheetId="6">'EL_1.PP'!$1:$7</definedName>
    <definedName name="_xlnm.Print_Titles" localSheetId="7">'EL_1.NP'!$1:$7</definedName>
    <definedName name="_xlnm.Print_Titles" localSheetId="8">'EL_2.NP'!$1:$6</definedName>
    <definedName name="_xlnm.Print_Titles" localSheetId="9">'EL_3.NP'!$1:$7</definedName>
    <definedName name="_xlnm.Print_Titles" localSheetId="10">'EL_3.NP_3.34'!$1:$7</definedName>
  </definedNames>
  <calcPr calcId="162913"/>
</workbook>
</file>

<file path=xl/sharedStrings.xml><?xml version="1.0" encoding="utf-8"?>
<sst xmlns="http://schemas.openxmlformats.org/spreadsheetml/2006/main" count="2364" uniqueCount="634">
  <si>
    <t>Investor:</t>
  </si>
  <si>
    <t>SLU, Na Rybníčku 626/1, 746 01 Opava</t>
  </si>
  <si>
    <t>Projektant:</t>
  </si>
  <si>
    <t>IO Studio, s.r.o.
Opletalova 16, Praha 1</t>
  </si>
  <si>
    <t>Projekt</t>
  </si>
  <si>
    <t>Projekt UNI SPACE v prostoru budovy rektorátu Slezské univerzity v Opavě</t>
  </si>
  <si>
    <t>Část :</t>
  </si>
  <si>
    <t xml:space="preserve">Rekapitulace </t>
  </si>
  <si>
    <r>
      <t xml:space="preserve">
</t>
    </r>
    <r>
      <rPr>
        <sz val="9"/>
        <rFont val="Arial"/>
        <family val="2"/>
      </rPr>
      <t>autor</t>
    </r>
    <r>
      <rPr>
        <b/>
        <sz val="9"/>
        <rFont val="Arial"/>
        <family val="2"/>
      </rPr>
      <t xml:space="preserve">: kolektiv autorů
</t>
    </r>
    <r>
      <rPr>
        <sz val="9"/>
        <rFont val="Arial"/>
        <family val="2"/>
      </rPr>
      <t>datum</t>
    </r>
    <r>
      <rPr>
        <b/>
        <sz val="9"/>
        <rFont val="Arial"/>
        <family val="2"/>
      </rPr>
      <t>: 04/2020</t>
    </r>
  </si>
  <si>
    <t xml:space="preserve">SO </t>
  </si>
  <si>
    <t>Objekt</t>
  </si>
  <si>
    <t>Označení soupisu</t>
  </si>
  <si>
    <t>Cena CZK</t>
  </si>
  <si>
    <t>Architektonické a stavebně technické řešení</t>
  </si>
  <si>
    <t>1.PP</t>
  </si>
  <si>
    <t>SA 1.PP</t>
  </si>
  <si>
    <t>1.NP</t>
  </si>
  <si>
    <t>SA 1.NP</t>
  </si>
  <si>
    <t>2.NP</t>
  </si>
  <si>
    <t>SA 2.NP</t>
  </si>
  <si>
    <t>3.NP</t>
  </si>
  <si>
    <t>SA 3.NP</t>
  </si>
  <si>
    <t>3.NP 3.34</t>
  </si>
  <si>
    <t>SA UNI SPACE ROOM</t>
  </si>
  <si>
    <t>Silnoproudá elektrotechnika</t>
  </si>
  <si>
    <t>EL 1.PP</t>
  </si>
  <si>
    <t>EL 1.NP</t>
  </si>
  <si>
    <t>EL 2.NP</t>
  </si>
  <si>
    <t>EL 3.NP</t>
  </si>
  <si>
    <t>EL 3.NP_3.34</t>
  </si>
  <si>
    <t>Cena celkem /CZK/ bez DPH</t>
  </si>
  <si>
    <t>DPH  21%</t>
  </si>
  <si>
    <t>Konečná cena /CZK/ vč. DPH</t>
  </si>
  <si>
    <t>Projekt UNI SPACE v prostoru budovy rektorátu Slezské univerzity v Opavě
1. podzemní podlaží</t>
  </si>
  <si>
    <r>
      <t xml:space="preserve">
</t>
    </r>
    <r>
      <rPr>
        <sz val="9"/>
        <rFont val="Arial"/>
        <family val="2"/>
      </rPr>
      <t>autor</t>
    </r>
    <r>
      <rPr>
        <b/>
        <sz val="9"/>
        <rFont val="Arial"/>
        <family val="2"/>
      </rPr>
      <t xml:space="preserve">: Z.Sychrová
</t>
    </r>
    <r>
      <rPr>
        <sz val="9"/>
        <rFont val="Arial"/>
        <family val="2"/>
      </rPr>
      <t>datum</t>
    </r>
    <r>
      <rPr>
        <b/>
        <sz val="9"/>
        <rFont val="Arial"/>
        <family val="2"/>
      </rPr>
      <t>: 04/2020</t>
    </r>
  </si>
  <si>
    <t>Profese:</t>
  </si>
  <si>
    <t>Poř. č.</t>
  </si>
  <si>
    <t>Označení/Výkres č.</t>
  </si>
  <si>
    <t>Popis, druh</t>
  </si>
  <si>
    <t>Jednotka</t>
  </si>
  <si>
    <t>Množství</t>
  </si>
  <si>
    <t>Jedn. cena (CZK)</t>
  </si>
  <si>
    <t xml:space="preserve">Cena (CZK) </t>
  </si>
  <si>
    <t>Poznámka:</t>
  </si>
  <si>
    <t>a) veškeré položky na přípomoce, lešení, dopravu, montáž, zpevněné montážní plochy, atd... jsou zahrnuty v jednotlivých jednotkových cenách</t>
  </si>
  <si>
    <t>b) součásti prací jsou veškeré zkoušky, potřebná měření, inspekce, uvedení zařízení do provozu, zaškolení obsluhy, provozní řády, manuály a revize v Českém jazyce. Za komplexní vyzkoušení se považuje bezporuchový provoz po dobu minimálně 96 hod.</t>
  </si>
  <si>
    <t>c) součástí dodávky je zpracování veškeré dílenské dokumentace a podkladů pro dokumentaci skutečného provedení</t>
  </si>
  <si>
    <t>d) součástí dodávky je kompletní dokladová část díla nutná k získání kolaudačního souhlasu stavby</t>
  </si>
  <si>
    <t>e) v rozsahu prací zhotovitele jsou rovněž jakékoliv prvky, zařízení, práce a pomocné materiály, neuvedené v tomto soupisu výkonů, které jsou ale nezbytně nutné k dodání, instalaci, dokončení a provozování díla (např. požární ucpávky, štítky pro řádné a trvalé značení komponent, zařízení a potrubní  závěsy,</t>
  </si>
  <si>
    <t>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republice.</t>
  </si>
  <si>
    <t>f) součástí dodávky jsou veškerá geodetická měření jako například vytyčení konstrukcí, kontrolní měření, zaměření skutečného stavu apod.</t>
  </si>
  <si>
    <t>g) součástí dodávky jsou i náklady na případně  opatření související s ochranou stávajících sítí, komunikací či staveb</t>
  </si>
  <si>
    <t>h) součástí jednotkových cen jsou i vícenáklady související s výstavbou v zimním období, průběžný úklid staveniště a přilehlých komunikací, likvidaci odpadů, dočasná dopravní omezení atd.</t>
  </si>
  <si>
    <t xml:space="preserve"> při prováděcích pracích je nutné dodržovat zásady bezpečnosti a ochrany zdraví</t>
  </si>
  <si>
    <t>REKAPITULACE</t>
  </si>
  <si>
    <t xml:space="preserve">
</t>
  </si>
  <si>
    <t>CELKEM SOUPIS VÝKONŮ</t>
  </si>
  <si>
    <t>1</t>
  </si>
  <si>
    <t>Bourací práce</t>
  </si>
  <si>
    <t>1.1</t>
  </si>
  <si>
    <t>Demontáže stávajícího interiérového vybavení a deponování v rámci objektu pro druhotné použití</t>
  </si>
  <si>
    <t>kpl</t>
  </si>
  <si>
    <t>1.2</t>
  </si>
  <si>
    <t>Zakrytí vstupu do dotčených prostor - uzavření pomocí folie s průchodem na zip - demontáž po skončení prací ( variantně zřízení provizorní SDK příčky s dveřmi). Prostor musí být z hygienických důvodů prachotěsně uzavřen.</t>
  </si>
  <si>
    <t>ks</t>
  </si>
  <si>
    <t>1.3</t>
  </si>
  <si>
    <t>Vybourání rámů oken pl.do 2 m2 vč.vyvěšení křídel</t>
  </si>
  <si>
    <t>m2</t>
  </si>
  <si>
    <t>0,000</t>
  </si>
  <si>
    <t>1,3*1,16</t>
  </si>
  <si>
    <t>1.4</t>
  </si>
  <si>
    <t>Vybourání kovových rámů dveří pl.do 2 m2 vč.vyvěšení křídel</t>
  </si>
  <si>
    <t>0,7*1,97*3</t>
  </si>
  <si>
    <t>1.5</t>
  </si>
  <si>
    <t>971033231</t>
  </si>
  <si>
    <t>Bourání zdiva z cihel do 1,0 m3 na MVC nebo MV</t>
  </si>
  <si>
    <t>m3</t>
  </si>
  <si>
    <t>bourání stávající parapetní vyzdívky interiérového okna (vitríny)
1300x900x680</t>
  </si>
  <si>
    <t>1.6</t>
  </si>
  <si>
    <t>965081223</t>
  </si>
  <si>
    <t>Bourání dlažby vč.podkladní vrstvy</t>
  </si>
  <si>
    <t>m.č. 0.01</t>
  </si>
  <si>
    <t>89,35</t>
  </si>
  <si>
    <t>m.č. 0.03</t>
  </si>
  <si>
    <t>10,21</t>
  </si>
  <si>
    <t>1.7</t>
  </si>
  <si>
    <t>Demontáž SDK podhledu  - kastlíků - kolem VZT potrubí</t>
  </si>
  <si>
    <t>19,1+31,8*0,25</t>
  </si>
  <si>
    <t>1.8</t>
  </si>
  <si>
    <t>Demontáž VZT potrubí</t>
  </si>
  <si>
    <t>m</t>
  </si>
  <si>
    <t>21,8+10,0</t>
  </si>
  <si>
    <t>1.9</t>
  </si>
  <si>
    <t>75151R</t>
  </si>
  <si>
    <t>Demontáž stávající nástěnné FCU pro zpětné použití</t>
  </si>
  <si>
    <t>1.10</t>
  </si>
  <si>
    <t>735151821</t>
  </si>
  <si>
    <t>1.11</t>
  </si>
  <si>
    <t>Likvidace suti a vybouraných hmot - kontejner</t>
  </si>
  <si>
    <t>Poznámka</t>
  </si>
  <si>
    <t>realizace bouracích prací bude prováděna s maximálním ohledem na okolí</t>
  </si>
  <si>
    <t>demolované materiály budou tříděny a odváženy na skládku či recyklační plochu</t>
  </si>
  <si>
    <t>nebezpečné materiály budou separovány, zlikvidovány firmou mající k tomu oprávnění</t>
  </si>
  <si>
    <t>CELKEM</t>
  </si>
  <si>
    <t>2</t>
  </si>
  <si>
    <t>Svislé a vodorovné konstrukce</t>
  </si>
  <si>
    <t>2.1</t>
  </si>
  <si>
    <t>342241162</t>
  </si>
  <si>
    <t>Zdivo z cihel plných na maltu MC tl.140 mm</t>
  </si>
  <si>
    <t>0,23458</t>
  </si>
  <si>
    <t>1,3*0,9+1,3*1,16</t>
  </si>
  <si>
    <t>2.2</t>
  </si>
  <si>
    <t>342241161</t>
  </si>
  <si>
    <t>Zdivo z cihel plných na maltu MC tl.65 mm</t>
  </si>
  <si>
    <t>0,10940</t>
  </si>
  <si>
    <t>0,53*0,9*2+0,53*1,16*2</t>
  </si>
  <si>
    <t>2.3</t>
  </si>
  <si>
    <r>
      <t xml:space="preserve">S - 01
</t>
    </r>
    <r>
      <rPr>
        <sz val="9"/>
        <color indexed="8"/>
        <rFont val="Arial"/>
        <family val="2"/>
      </rPr>
      <t>763121449</t>
    </r>
  </si>
  <si>
    <t>0,01545</t>
  </si>
  <si>
    <t>6,19*2,5</t>
  </si>
  <si>
    <t>2.4</t>
  </si>
  <si>
    <t>Výztuhy do SDK</t>
  </si>
  <si>
    <t>3</t>
  </si>
  <si>
    <t>Výplně otvorů</t>
  </si>
  <si>
    <t xml:space="preserve">Dodávka a montáž </t>
  </si>
  <si>
    <t>3.1</t>
  </si>
  <si>
    <t>D0.1</t>
  </si>
  <si>
    <t>3.2</t>
  </si>
  <si>
    <t>3.3</t>
  </si>
  <si>
    <t>PZ vložka  standard pro zprovoznění dveří</t>
  </si>
  <si>
    <t>3.4</t>
  </si>
  <si>
    <t>3.5</t>
  </si>
  <si>
    <t xml:space="preserve">montáž </t>
  </si>
  <si>
    <t>3.6</t>
  </si>
  <si>
    <t>3.7</t>
  </si>
  <si>
    <t>3.8</t>
  </si>
  <si>
    <t>sada nerezových protiplechů pro vícebodový hákový zámek KVF včetně bezpečnostních trnů</t>
  </si>
  <si>
    <t>3.9</t>
  </si>
  <si>
    <t>povrchová úprava skrytých zárubní práškovým lakem</t>
  </si>
  <si>
    <t>3.10</t>
  </si>
  <si>
    <t>příprava zárubní pro skrytý samozavírač</t>
  </si>
  <si>
    <t>3.11</t>
  </si>
  <si>
    <t>3.12</t>
  </si>
  <si>
    <t>D0.3</t>
  </si>
  <si>
    <t xml:space="preserve">Dveře plné hladké posuvné po zdi včetně posuvného systému, bez zamykání, mušle, tichý doraz jednostranně, posuv po zdi, RAL 9003
rozměr  700 x 1970 mm
 </t>
  </si>
  <si>
    <t>3.13</t>
  </si>
  <si>
    <t>mušle bílá pro posuvné dveře bez zamykání</t>
  </si>
  <si>
    <t>pár</t>
  </si>
  <si>
    <t>3.14</t>
  </si>
  <si>
    <t>montáž dveří vč.posuvného systému</t>
  </si>
  <si>
    <t>3.15</t>
  </si>
  <si>
    <t xml:space="preserve">doprava </t>
  </si>
  <si>
    <t>3.16</t>
  </si>
  <si>
    <t>Pos.1 G-01</t>
  </si>
  <si>
    <t>3.17</t>
  </si>
  <si>
    <t>3.18</t>
  </si>
  <si>
    <t>madlo tyčovina průměr 35 mm, délka 1800 mm RAL 9017</t>
  </si>
  <si>
    <t>3.19</t>
  </si>
  <si>
    <t>podlahový zámek</t>
  </si>
  <si>
    <t>3.20</t>
  </si>
  <si>
    <t>3.21</t>
  </si>
  <si>
    <t xml:space="preserve">příplatek za zaoblená skla </t>
  </si>
  <si>
    <t>3.22</t>
  </si>
  <si>
    <t xml:space="preserve">příplatek za ohýbanou profilaci U profilu: 20x20x2mm RAL 9003 mat </t>
  </si>
  <si>
    <t>3.23</t>
  </si>
  <si>
    <t xml:space="preserve">Montáž příčky a dveří, drobný spojovací materiál </t>
  </si>
  <si>
    <t>3.24</t>
  </si>
  <si>
    <t>Pos.2 G-02</t>
  </si>
  <si>
    <r>
      <t xml:space="preserve">Celoskleněné dvoukřídlé posuvné dveře 
</t>
    </r>
    <r>
      <rPr>
        <sz val="9"/>
        <rFont val="Arial"/>
        <family val="2"/>
      </rPr>
      <t>Rozměr: 3240 x 2220 mm (rozměr křídla 1625 x 2220 mm) sklo: ESG 12 mm čiré, hrana broušená leštěná celkem: 7,19 m2</t>
    </r>
  </si>
  <si>
    <t>3.25</t>
  </si>
  <si>
    <t>3.26</t>
  </si>
  <si>
    <t xml:space="preserve">podlahový zámek </t>
  </si>
  <si>
    <t>3.27</t>
  </si>
  <si>
    <t xml:space="preserve">Montáž dveří a drobný spojovací materiál </t>
  </si>
  <si>
    <t>3.28</t>
  </si>
  <si>
    <t xml:space="preserve">Příplatek za lakování profilace a kování RAL 9003 mat </t>
  </si>
  <si>
    <t>3.29</t>
  </si>
  <si>
    <t>Zaměření, doprava na zaměření a výkresová dokumentace</t>
  </si>
  <si>
    <t>3.30</t>
  </si>
  <si>
    <t xml:space="preserve">Doprava a přesun hmot </t>
  </si>
  <si>
    <t>4</t>
  </si>
  <si>
    <t>Úpravy povrchů podlah</t>
  </si>
  <si>
    <t>4.1</t>
  </si>
  <si>
    <t>Příprava podkladu - očištění, zametení, vysátí</t>
  </si>
  <si>
    <t>48,60+17,74+23,50+10,21+0,61</t>
  </si>
  <si>
    <t>4.2</t>
  </si>
  <si>
    <t>F0.1</t>
  </si>
  <si>
    <t>místnost 0.01A, 0.01B, 0.01C, 0.03</t>
  </si>
  <si>
    <t>4.2.1</t>
  </si>
  <si>
    <t>Hloubková penetrace podkladu (podlaha) - adhezní můstek</t>
  </si>
  <si>
    <t>4.2.2</t>
  </si>
  <si>
    <t>783932171R</t>
  </si>
  <si>
    <t>Cementový polymery modifikovaný samonivelační a vyhlazovací potěr (stěrka), tl. 5-10mm</t>
  </si>
  <si>
    <t>4.2.3</t>
  </si>
  <si>
    <t>777R 01</t>
  </si>
  <si>
    <t>Dilatační profily mosazné, pozice dle technologie</t>
  </si>
  <si>
    <t>4.2.4</t>
  </si>
  <si>
    <t>777R 02</t>
  </si>
  <si>
    <t>4.2.5</t>
  </si>
  <si>
    <t>777R 03</t>
  </si>
  <si>
    <t>Uzavírací nátěr na vyzrálé teraco, tl. 1mm</t>
  </si>
  <si>
    <t>4.3</t>
  </si>
  <si>
    <t>43,7+3,0*2+0,35*4*2*2+5,74*2-3,62*2+2,5*2+13,5</t>
  </si>
  <si>
    <t>4.4</t>
  </si>
  <si>
    <t>77642131R</t>
  </si>
  <si>
    <t xml:space="preserve">m </t>
  </si>
  <si>
    <t>5</t>
  </si>
  <si>
    <t>Úpravy povrchů vnitřních stěn a stropů</t>
  </si>
  <si>
    <t>5.1</t>
  </si>
  <si>
    <t>611325421</t>
  </si>
  <si>
    <t xml:space="preserve">Oprava stávajících omítek stropů štukových v rozsahu opravované plochy do 10% </t>
  </si>
  <si>
    <t>(48,60+17,74+23,50)*1,15</t>
  </si>
  <si>
    <t>5.2</t>
  </si>
  <si>
    <t>Oprava stávajících omítek stěn štukových v rozsahu opravované plochy do 10%</t>
  </si>
  <si>
    <t>43,7*2,43+6,19*2,63*2-3,19*2,01*2+0,35*4*2,3*2*2+5,74*2,38*2-3,62*2,14*2+5,74*2,38*2-3,24*2,07*2-6,19*2,43</t>
  </si>
  <si>
    <t>15,8*2,43-1,0*2,07-0,7*1,97*2</t>
  </si>
  <si>
    <t>5.3</t>
  </si>
  <si>
    <t>Nová štuková dvouvrstvá omítka stěn</t>
  </si>
  <si>
    <t>2,7*2+2,2</t>
  </si>
  <si>
    <t>5.4</t>
  </si>
  <si>
    <t>Dokončovací práce - malby a tapety</t>
  </si>
  <si>
    <t>5.4.1</t>
  </si>
  <si>
    <t xml:space="preserve">Zakrytí vnitřních ploch stěn v místnostech </t>
  </si>
  <si>
    <t>1,0*0,6*4+3,2*2,3+3,24*2,22+0,8*1,97+0,7*1,97*2+0,7*1,97*1</t>
  </si>
  <si>
    <t>5.4.2</t>
  </si>
  <si>
    <t>fólie pro malířské potřeby zakrývací tl 7µ 4x5m</t>
  </si>
  <si>
    <t>5.4.3</t>
  </si>
  <si>
    <t>784121001</t>
  </si>
  <si>
    <t>Odstranění stávající malby oškrábáním</t>
  </si>
  <si>
    <t>103,3+149,50+33,60</t>
  </si>
  <si>
    <t>5.4.4</t>
  </si>
  <si>
    <t>Penetrace podkladu</t>
  </si>
  <si>
    <t>286,40+15,50+2,7*2+2,2</t>
  </si>
  <si>
    <t>5.4.5</t>
  </si>
  <si>
    <t>Malby dvojnásobné Dulux za mokra výborně otěruvzdorné ( barva dle vzorování)</t>
  </si>
  <si>
    <t>6</t>
  </si>
  <si>
    <t>PSV</t>
  </si>
  <si>
    <t>6.1</t>
  </si>
  <si>
    <t>6.2</t>
  </si>
  <si>
    <t>6.3</t>
  </si>
  <si>
    <t>6.4</t>
  </si>
  <si>
    <t>78332420R</t>
  </si>
  <si>
    <t>Nátěr stávajících rozvodných skříní - základ + 2x vrchní nátěr RAL dle architekta</t>
  </si>
  <si>
    <t>7</t>
  </si>
  <si>
    <t>Ostatní práce a dodávky</t>
  </si>
  <si>
    <t>7.1</t>
  </si>
  <si>
    <t>R 01</t>
  </si>
  <si>
    <t xml:space="preserve">Požární ucpávky </t>
  </si>
  <si>
    <t>7.2</t>
  </si>
  <si>
    <t>R 02</t>
  </si>
  <si>
    <t>Orientační systém</t>
  </si>
  <si>
    <t>7.3</t>
  </si>
  <si>
    <t>R 03</t>
  </si>
  <si>
    <t>Stavební přípomoce</t>
  </si>
  <si>
    <t>HZS</t>
  </si>
  <si>
    <t xml:space="preserve">Přípomoce při drážkování pro instalace dle profesních částí PD prostupy a drážky do rozměru 150 mm  x 150 mm nejsou samostatně zakreslovány, ve výkazu výměr jsou řešeny jako součást dodávky jednotlivých profesí, které je GD povinen nacenit v rámci rozpočtu stavby.
- demontáže stávajících podlahových krabic
- demontáže a odborné zaslepení všech stávajících dále nevyužívaných instalací (pro správné nacenění je nutná osobní kontrolní obhlídka staveniště)
</t>
  </si>
  <si>
    <t>7.4</t>
  </si>
  <si>
    <t>R 04</t>
  </si>
  <si>
    <t>Začištění prostupů všech instalací</t>
  </si>
  <si>
    <t>7.5</t>
  </si>
  <si>
    <t>949101112</t>
  </si>
  <si>
    <t>Lešení pomocné pracovní o výšce lešeňové podlahy do 3,5 m</t>
  </si>
  <si>
    <t>0,00021</t>
  </si>
  <si>
    <t>100,7+78*1,2</t>
  </si>
  <si>
    <t>7.6</t>
  </si>
  <si>
    <t>952901111</t>
  </si>
  <si>
    <t>Vyčištění objektu po dokončení prací</t>
  </si>
  <si>
    <t>100,70+0,6*4*2+7,2*2+4,2*2</t>
  </si>
  <si>
    <t>7.7</t>
  </si>
  <si>
    <t>998011004</t>
  </si>
  <si>
    <t>Přesun hmot</t>
  </si>
  <si>
    <t>t</t>
  </si>
  <si>
    <t>A</t>
  </si>
  <si>
    <t>Ostatní náklady</t>
  </si>
  <si>
    <t>A.1</t>
  </si>
  <si>
    <t xml:space="preserve">Jiné materiály, montáž, atd., neuvedené výše, ale které je nutné zahrnout do celkového rozsahu prací podle výkresů a praxe dodavatele. Prosím, uveďte podrobný technický popis a cenovou kalkulaci. </t>
  </si>
  <si>
    <t>Projekt UNI SPACE v prostoru budovy rektorátu Slezské univerzity v Opavě
1. nadzemní podlaží</t>
  </si>
  <si>
    <t>Vybourání rámů oken pl.do 2 m2  -  okénko recepce - demontáž vč.parapetu a obložky</t>
  </si>
  <si>
    <t>1,3*1,5</t>
  </si>
  <si>
    <t>m.č. 1.05</t>
  </si>
  <si>
    <t>21,79</t>
  </si>
  <si>
    <t>m.č. 1.18</t>
  </si>
  <si>
    <t>6,45</t>
  </si>
  <si>
    <t>m.č. 1.19</t>
  </si>
  <si>
    <t>55,93</t>
  </si>
  <si>
    <t>m.č. 1.44</t>
  </si>
  <si>
    <t>12,84</t>
  </si>
  <si>
    <t>Odstranění perlitbetonu v tl. 100 mm</t>
  </si>
  <si>
    <t>7131908R</t>
  </si>
  <si>
    <t>Demontáž separační vrstvy - asf.pás  A400H</t>
  </si>
  <si>
    <t>104,60*1,10</t>
  </si>
  <si>
    <t>Zdivo z cihel plných na maltu MC 10 tl.65 mm</t>
  </si>
  <si>
    <t>1,59*3,2</t>
  </si>
  <si>
    <t>O1.1</t>
  </si>
  <si>
    <t>Interiérová celoskleněná přepážka vstupní recepce neotvíravé - 1300x1500 mm, - součástí dokumentace a dodávky mobiliáře – prvek T15</t>
  </si>
  <si>
    <t>F1.1</t>
  </si>
  <si>
    <t>místnost 1.05, 1.18, 1.19, 1.44</t>
  </si>
  <si>
    <t>21,79+6,45+55,93+12,84</t>
  </si>
  <si>
    <t>Lehčený vyrovnávací podsyp, tl. dle potřeby (min. 30mm)</t>
  </si>
  <si>
    <t>Separační vrstva (PE folie), vytažena s přesahem na stěny</t>
  </si>
  <si>
    <t>(21,79+6,45+55,93+12,84)*1,25</t>
  </si>
  <si>
    <t>632451214R</t>
  </si>
  <si>
    <t>Litý cementový potěr s kari/kompozitní sítí, tl. 60mm</t>
  </si>
  <si>
    <t>4.2.6</t>
  </si>
  <si>
    <t>4.2.7</t>
  </si>
  <si>
    <t>777R 04</t>
  </si>
  <si>
    <t>13,5+35,1+26,3+7,2-9,0-3,15-3,15</t>
  </si>
  <si>
    <t>4.5</t>
  </si>
  <si>
    <t>1,8+0,8+0,8+0,6+0,8+0,8+0,8+0,8+0,9+0,9</t>
  </si>
  <si>
    <t>22,78+55,93+12,84</t>
  </si>
  <si>
    <t>26,3*3,0-10,2-0,8*1,97*2-0,9*1,97*2</t>
  </si>
  <si>
    <t>35,1*3,55-1,75*3,19-1,72*3,19-0,8*2,05*2-0,6*2,05-3,145*2,73-2,15*2,73-1,3*1,5</t>
  </si>
  <si>
    <t>16,7*3,2-3,145*2,73-0,8*2,15-0,6*2,15*0,85*2,15</t>
  </si>
  <si>
    <t>14,6*4,85-2,7*2,87-3,0*4,55+16,98*3,15-1,75*2,75</t>
  </si>
  <si>
    <t>1,59*3,2*2</t>
  </si>
  <si>
    <t>91,55+293,5</t>
  </si>
  <si>
    <t>91,55+293,50+10,2+21,79+12,84</t>
  </si>
  <si>
    <t>5.4.6</t>
  </si>
  <si>
    <t>784R01</t>
  </si>
  <si>
    <t>Příplatek za obtížnost štukových dekorací</t>
  </si>
  <si>
    <t>ZTI - přesun fontánky a nápojového automatu vč.přívodu vody a odpadu</t>
  </si>
  <si>
    <t>91,55+66,8*1,2+32,4*1,2</t>
  </si>
  <si>
    <t>91,55+21,79+12,84+3,90</t>
  </si>
  <si>
    <t>Projekt UNI SPACE v prostoru budovy rektorátu Slezské univerzity v Opavě
2. nadzemní podlaží</t>
  </si>
  <si>
    <t>m.č. 2.03</t>
  </si>
  <si>
    <t>19,66</t>
  </si>
  <si>
    <t>m.č. 2.06</t>
  </si>
  <si>
    <t>56,67</t>
  </si>
  <si>
    <t>m.č. 2.12</t>
  </si>
  <si>
    <t>m.č. 2.18</t>
  </si>
  <si>
    <t>13,98</t>
  </si>
  <si>
    <t>96,76*1,10</t>
  </si>
  <si>
    <t xml:space="preserve">Demontáž koberce </t>
  </si>
  <si>
    <t>198,96</t>
  </si>
  <si>
    <t>763R</t>
  </si>
  <si>
    <t>Stávající SDK konstrukce. kapotáž výsuvného projekčního plátna. bude kompletně odstraněna, vč. odborné demontáže plátna</t>
  </si>
  <si>
    <t>F2.1</t>
  </si>
  <si>
    <t>místnost 2.03, 2.06, 2.12, 2.18</t>
  </si>
  <si>
    <t>19,66+56,67+6,45+13,98</t>
  </si>
  <si>
    <t>3.2.1</t>
  </si>
  <si>
    <t>3.2.2</t>
  </si>
  <si>
    <t>(19,66+56,67+6,45+13,98)*1,25</t>
  </si>
  <si>
    <t>3.2.3</t>
  </si>
  <si>
    <t>3.2.4</t>
  </si>
  <si>
    <t>3.2.5</t>
  </si>
  <si>
    <t>3.2.6</t>
  </si>
  <si>
    <t>3.2.7</t>
  </si>
  <si>
    <t>13,5+35,1+26,3+7,2-9,0-3,15-3,15+36,6-3,3-1,47-3,3-0,75-1,745-0,8-0,65+17,5-1,47-3,3-1,8-0,8*2-0,6</t>
  </si>
  <si>
    <t>F2.2</t>
  </si>
  <si>
    <t>místnost 2.05</t>
  </si>
  <si>
    <t>3.4.1</t>
  </si>
  <si>
    <t>Lepení povlakových textilních pásů</t>
  </si>
  <si>
    <t>198,96+10,9*0,5</t>
  </si>
  <si>
    <t>3.4.2</t>
  </si>
  <si>
    <t>Koberec zátěžový, útlum  25dB</t>
  </si>
  <si>
    <t>198,96*1,05+10,90*0,5*1,08</t>
  </si>
  <si>
    <t>3.4.3</t>
  </si>
  <si>
    <t xml:space="preserve">Montáž obvodových lišt lepením </t>
  </si>
  <si>
    <t>63,7-1,47*3-0,8</t>
  </si>
  <si>
    <t>3.4.4</t>
  </si>
  <si>
    <t>61418111R</t>
  </si>
  <si>
    <t>Dodávka lišt - MDF lakovaný sokl, tl. 10mm, v. 60mm, barevnost shodně s výmalbou</t>
  </si>
  <si>
    <t>1,8+0,8+0,8+0,6+1,47*3+0,8+0,65+0,75+1,3*2+0,6</t>
  </si>
  <si>
    <t>198,96+56,67+19,66+21,97</t>
  </si>
  <si>
    <t>63,8*7,28-1,85*4,84*5-1,47*2,865*3</t>
  </si>
  <si>
    <t>17,54*3,173-1,8*2,45*0,8*2,47*2-0,6*2,47-1,47*2,865-3,3*2,87</t>
  </si>
  <si>
    <t>36,6*3,33-1,47*2,865-3,3*2,4-0,85*2,03*2-0,65*2,03-1,745*3,07-1,75*3,07-3,3*2,87</t>
  </si>
  <si>
    <t>15,7*3,3+2,35*3,3-1,3*2,52*2</t>
  </si>
  <si>
    <t>14,5*3,63</t>
  </si>
  <si>
    <t>4.3.1</t>
  </si>
  <si>
    <t>1,85*4,84*5</t>
  </si>
  <si>
    <t>4.3.2</t>
  </si>
  <si>
    <t>4.3.3</t>
  </si>
  <si>
    <t>297,26+620,60</t>
  </si>
  <si>
    <t>4.3.4</t>
  </si>
  <si>
    <t>297,26+620,60+13,98</t>
  </si>
  <si>
    <t>4.3.5</t>
  </si>
  <si>
    <t>4.3.6</t>
  </si>
  <si>
    <t>6.5</t>
  </si>
  <si>
    <t>28,8+21,97+19,66+23,1*3,3+56,67+36,6*3,3+13,98+17,5*1,2</t>
  </si>
  <si>
    <t>6.6</t>
  </si>
  <si>
    <t>946112116</t>
  </si>
  <si>
    <t>Montáž pojízdných věží š. do 1,6, délky 3,2 m, výšky do 6,6 m</t>
  </si>
  <si>
    <t>6.7</t>
  </si>
  <si>
    <t>946112216</t>
  </si>
  <si>
    <t>Příplatek za každý den používání</t>
  </si>
  <si>
    <t>6.8</t>
  </si>
  <si>
    <t>946112816</t>
  </si>
  <si>
    <t>Demontáž pojízdných věží š. do 1,6, délky 3,2 m, výšky do 6,6 m</t>
  </si>
  <si>
    <t>6.9</t>
  </si>
  <si>
    <t>13,98+56,67+19,66+198,96</t>
  </si>
  <si>
    <t>6.10</t>
  </si>
  <si>
    <t>Projekt UNI SPACE v prostoru budovy rektorátu Slezské univerzity v Opavě
3. nadzemní podlaží</t>
  </si>
  <si>
    <t>m.č. 3.07</t>
  </si>
  <si>
    <t>22,94</t>
  </si>
  <si>
    <t>m.č. 3.13</t>
  </si>
  <si>
    <t>55,74</t>
  </si>
  <si>
    <t>m.č. 3.14</t>
  </si>
  <si>
    <t>6,70</t>
  </si>
  <si>
    <t>m.č. 3.21</t>
  </si>
  <si>
    <t>33,93</t>
  </si>
  <si>
    <t>m.č. 3.21a</t>
  </si>
  <si>
    <t>6,10</t>
  </si>
  <si>
    <t>6,69</t>
  </si>
  <si>
    <t>125,40*1,10</t>
  </si>
  <si>
    <t>763111314R</t>
  </si>
  <si>
    <t>Pilíř  SDK pro výsuvný rack</t>
  </si>
  <si>
    <t>místnost 3.07, 3.13, 3.14, 3.21, 3.21a</t>
  </si>
  <si>
    <t>22,94+55,74+6,69+33,93+6,10</t>
  </si>
  <si>
    <t>(22,94+55,74+6,69+33,93+6,10)*1,25</t>
  </si>
  <si>
    <t>36,2-1,3*2-0,92*2-1,8-0,7-0,6-0,65+10,95-3,475+25,8-2,5-0,8-0,95*3-1,4-0,8+11,0-3,475+34,1-1,75-0,6*2-0,8-2,55+9,9-2,55-0,8-1,8+36,2-1,8-0,92-1,3*2-0,65-0,6-0,7-2,0</t>
  </si>
  <si>
    <t>1,3*2+0,92+0,65+0,6+2,0+0,9+0,8+0,95*3+1,4+0,8</t>
  </si>
  <si>
    <t>55,74+20,34</t>
  </si>
  <si>
    <t>25,8*3,0-0,8*2,2*2-0,95*2,2*3-1,4*2,22-2,5*2,6</t>
  </si>
  <si>
    <t>34,1*3,5-1,85*2,0*2-2,38*2,0-2,55*2,6-0,6*2,05*2-0,8*2,05-2,5*2,6-1,725*2,96-1,75*2,96</t>
  </si>
  <si>
    <t>19,0*5,17-1,18*3,2*3-1,725-2,96-1,75*2,96</t>
  </si>
  <si>
    <t>9,9*3,0-1,8*2,45-0,8*2,05-2,55*2,6</t>
  </si>
  <si>
    <t>36,2*3,0-0,92*2,22-1,8*2,45-0,7*2,03-2,0*3,2-0,6*2,03-0,65*2,03-1,3*2,46-1,3*2,45</t>
  </si>
  <si>
    <t>1,85*3,2*3+1,18*3,2*3</t>
  </si>
  <si>
    <t>76,08+317,20</t>
  </si>
  <si>
    <t>393,28+5,6+22,94+6,1+33,93</t>
  </si>
  <si>
    <t>5.5</t>
  </si>
  <si>
    <t>76,0+(25,8+34,1+19,0+9,9+36,2)*1,2</t>
  </si>
  <si>
    <t>5.6</t>
  </si>
  <si>
    <t>55,74+20,34+22,94+6,1+33,93+32,0</t>
  </si>
  <si>
    <t>5.7</t>
  </si>
  <si>
    <t>Projekt UNI SPACE v prostoru budovy rektorátu Slezské univerzity v Opavě
3. nadzemní podlaží  -  3.34 UNI SPACE ROOM</t>
  </si>
  <si>
    <t>Demontáž koberce vč,ukončení u zdi</t>
  </si>
  <si>
    <t>71,87</t>
  </si>
  <si>
    <t>Demontáž podhledu s nosnou konstrukcí z ocelových profilů opláštěné SDK</t>
  </si>
  <si>
    <t>P3.2</t>
  </si>
  <si>
    <t>Sádrokartonový částečně akustický podhled zavěšený vč.revizních SDK dvířek. kombinace plné a akustické desky</t>
  </si>
  <si>
    <t>závěsný systém kotvený do stávající stropní kce
minerální izolace tl. 160 mm</t>
  </si>
  <si>
    <t>kombinace   z toho:   konstrukční SDK deska tl. 12,5mm</t>
  </si>
  <si>
    <t xml:space="preserve">kombinace   z toho:   akustická deska tl. 12,5 mm </t>
  </si>
  <si>
    <t>do podhledu budou vyříznuty otvory pro vestavná bodová světla</t>
  </si>
  <si>
    <t>m.č. 3.34</t>
  </si>
  <si>
    <t>F3.2</t>
  </si>
  <si>
    <t>místnost 3.34</t>
  </si>
  <si>
    <t>71,87+3,13</t>
  </si>
  <si>
    <t>75,0*1,05</t>
  </si>
  <si>
    <t>36,3-0,92</t>
  </si>
  <si>
    <t>36,3*3,0-0,92*2,22-1,17*1,78*2-1,18*1,78</t>
  </si>
  <si>
    <t>1,17*1,78*3+1,18*1,78</t>
  </si>
  <si>
    <t>100,60+71,87</t>
  </si>
  <si>
    <t>Dodávka a montáž zatemňovací rolety  1170 x 1780 mm</t>
  </si>
  <si>
    <t>71,80+35,40</t>
  </si>
  <si>
    <t>71,8+8,35</t>
  </si>
  <si>
    <t>Svítidla</t>
  </si>
  <si>
    <t>0.01B        A1D</t>
  </si>
  <si>
    <t>Závěsné LED svítidlo z masivního dubového dřeva. Kovové komponenty a doplňky v černé barvě. Rozměry 2000 x 21 x 64 mm, zaoblené rohy, stmívatelné DALI, případně tlačítkem. Přívodní kabel v bílé barvě. Dva samostatné okruhy světelné okruhy. Střední s LED modulem 1x40W (46 W) s teplotou chromatičnosti 3000 K a indexem podání barem Ra80, mikroprizma. Vedlejší spotové zdroje osazeny LED-R-111 2x18W (40 W) s teplotou chromatičnosti 3000 K a indexem podání barev Ra80, úhel vyzařování 40°. Přímé vyzařování. 220-240 V.</t>
  </si>
  <si>
    <t>0.01B        A2D</t>
  </si>
  <si>
    <t xml:space="preserve">Reflektorové svítidlo, váleček ∅ 90 mm × 195 mm, bílá, stmívatelná, LED, 3000K, 28°, 2910lm, napájeno světelnou lištou, </t>
  </si>
  <si>
    <t>0.01B        A3D</t>
  </si>
  <si>
    <t xml:space="preserve">Reflektorové svítidlo, váleček ∅ 90 mm × 195 mm, bílá, stmívatelná, LED, 3000K, 63°, 2910lm, napájeno světelnou lištou, </t>
  </si>
  <si>
    <t>0.01B        sv.lišta</t>
  </si>
  <si>
    <t>3.0 lištový systém - světelná lišta, bílá, stmívatelná, ze stropu, 32,5x31,5mm, kompletní sestava (napájení, spojky, stropní úchyty)</t>
  </si>
  <si>
    <t>0.01B        N3</t>
  </si>
  <si>
    <t>Nouzové stropní svítidlo, LED 3W, bílá, autonomie a baterie 3h, univerzální optika, svítící při výpadku</t>
  </si>
  <si>
    <t>4.6</t>
  </si>
  <si>
    <t>01.01A     A2D</t>
  </si>
  <si>
    <t>4.7</t>
  </si>
  <si>
    <t>01.01A      A3D</t>
  </si>
  <si>
    <t>4.8</t>
  </si>
  <si>
    <t>01.01A     sv.lišta</t>
  </si>
  <si>
    <t>4.9</t>
  </si>
  <si>
    <t>01.01A     N3</t>
  </si>
  <si>
    <t>4.10</t>
  </si>
  <si>
    <t>01.01A     N1</t>
  </si>
  <si>
    <t>Nouzové nástěnné/stropní svítidlo, LED 3W, bílá, autonomie a baterie 3h, svítící při výpadku, včetně piktogramu</t>
  </si>
  <si>
    <t>4.11</t>
  </si>
  <si>
    <t>01.01C     A2D</t>
  </si>
  <si>
    <t>4.12</t>
  </si>
  <si>
    <t>01.01C     sv.lišta</t>
  </si>
  <si>
    <t>4.13</t>
  </si>
  <si>
    <t>01.01C     N1</t>
  </si>
  <si>
    <t>4.14</t>
  </si>
  <si>
    <t>0.03          A2D</t>
  </si>
  <si>
    <t>4.15</t>
  </si>
  <si>
    <t>0.03          A3D</t>
  </si>
  <si>
    <t>4.16</t>
  </si>
  <si>
    <t>0.03         sv.lišta</t>
  </si>
  <si>
    <t>4.17</t>
  </si>
  <si>
    <t>0.03         N3</t>
  </si>
  <si>
    <t>4.18</t>
  </si>
  <si>
    <t>0.03         N1</t>
  </si>
  <si>
    <t>4.19</t>
  </si>
  <si>
    <t>0.02         N3</t>
  </si>
  <si>
    <t>4.20</t>
  </si>
  <si>
    <t>0.02         N1</t>
  </si>
  <si>
    <t>4.21</t>
  </si>
  <si>
    <t>recyklační poplatek za velká svítidla</t>
  </si>
  <si>
    <t>4.22</t>
  </si>
  <si>
    <t>recyklační poplatek za malá svítidla</t>
  </si>
  <si>
    <t>1. Rozsah prací: Dodávka a montáž potrubí, tvarovek, koncových elementů, armatur a strojního zařízení, včetně spojovacího materiálu, závěsů a ostatního montážního materiálu potřebného ke zhotovení díla. Součástí díla je oživení a zaregulování všech systémů.</t>
  </si>
  <si>
    <t>2. Druh a kvalita použitých materiálů a zařízení jsou uvedeny v technické zprávě a v popisu materiálů v projektové dokumentaci.</t>
  </si>
  <si>
    <t>3. Součástí díla je i dodání a provedení informačního systému pro provoz a údržbu tj. označení potrubí a ostatního zařízení dle ČSN, označení toku medií, označení přístupů, označení pož. klapek, zaregulování systému, nastavení a označení provozních tlaků. Tyto dodávky a práce jsou součástí nabízené ceny a nebudou zvlášť hrazeny.</t>
  </si>
  <si>
    <t>4. Součástí díla je dodání potřebných atestů výrobků, provedení tlakových a provozních zkoušek, včetně dodání protokolů, provozních předpisů a provozního řádu, dodání revizních zpráv, návodů v českém jazyce a zaškolení obsluhy. Tyto práce a dodávky jsou součástí nabídky a nebudou zvlášť hrazeny.</t>
  </si>
  <si>
    <t>5. Součástí díla je dodávka a provedení všech tepelných, požárních a protihluk. izolací potrubí v rámci nabízené ceny, pokud není v následující specifikaci uvedeno jinak.</t>
  </si>
  <si>
    <t>6. Tepelně neizolované kovové části potrubí a kovové kotvení a pomocné prvky budou opatřeny syntetickým základním, respektive oxidačním a dvojnásobným konečným nátěrem. Volně vedené potrubí, nebo potrubí pod demontovatelnými zákryty bude opatřeno nátěrem v barvě dle ČSN. Tyto práce a dodávky jsou součástí nabídky a nebudou zvlášť hrazeny, pokud není v následující specifikaci uvedeno jinak.</t>
  </si>
  <si>
    <t>7. Všechna strojní zařízení a rozvody budou opatřena předepsanými antihlukovými a antivibračními izolacemi ve smyslu platných předpisů. Tyto izolace jsou součástí nabízené ceny a nebudou zvlášť hrazeny, pokud není v následující specifikaci uvedeno jinak. Např. všechny ventilátory budou upevněny pomocí izolátorů chvění.</t>
  </si>
  <si>
    <t xml:space="preserve">Pokud není ve specifikaci uvedeno množství měrných jednotek, stanoví je zhotovitel podle projektové dokumentace. </t>
  </si>
  <si>
    <t>1.09    A5</t>
  </si>
  <si>
    <t>Nástěnné akcentní LED svítidlo z masivního dubového dřeva. Kovové komponenty a doplňky v černé barvě. Rozměry 400 x 243 x 260 mm, zaoblené rohy, nestmívatelné DALI. LED spotové zdroje osazeny LED-R-111 2x18W (40 W) s teplotou chromatičnosti 3000 K a indexem podání barev Ra80, úhel vyzařování 40°. Přímo-nepřímé vyzařování. 220-240 V.</t>
  </si>
  <si>
    <t>1.10     A5</t>
  </si>
  <si>
    <t>1.19   A5</t>
  </si>
  <si>
    <t>Kabely a trubky</t>
  </si>
  <si>
    <t>Instalační materiál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</si>
  <si>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</si>
  <si>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</si>
  <si>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</si>
  <si>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</si>
  <si>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</si>
  <si>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</si>
  <si>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</si>
  <si>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</si>
  <si>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</si>
  <si>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</si>
  <si>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2.06    A5</t>
  </si>
  <si>
    <t>Rozváděče</t>
  </si>
  <si>
    <t>4.1.1</t>
  </si>
  <si>
    <t>4.1.2</t>
  </si>
  <si>
    <t>Práce a ostatní materiál</t>
  </si>
  <si>
    <t>3.13    A5</t>
  </si>
  <si>
    <t>3.34    A1D</t>
  </si>
  <si>
    <t>3.34    A4D</t>
  </si>
  <si>
    <t>Přisazené reflektorové svítidlo, váleček ? 90 mm × 195 mm, bílá, stmívatelná, LED, 3000K, 63°, 2910lm</t>
  </si>
  <si>
    <t xml:space="preserve">CYKY-J 3x1,5 </t>
  </si>
  <si>
    <t xml:space="preserve">CYKY-O 3x1,5 </t>
  </si>
  <si>
    <t xml:space="preserve">CYKY-J 3x2,5 </t>
  </si>
  <si>
    <t xml:space="preserve">CYKY-J 5x1,5 </t>
  </si>
  <si>
    <t xml:space="preserve">CYKY-O 5x1,5 </t>
  </si>
  <si>
    <t xml:space="preserve">CYKY-J 7x1,5 </t>
  </si>
  <si>
    <t>HDMI</t>
  </si>
  <si>
    <t>UTP cat. 6a</t>
  </si>
  <si>
    <t>audiokabel 2x2,5</t>
  </si>
  <si>
    <t>zásuvka jednonásobná</t>
  </si>
  <si>
    <t>zásuvka jednonásobná se svodičem přepětí T3</t>
  </si>
  <si>
    <t>zásuvka datová dvojnásobná, 2xRJ45</t>
  </si>
  <si>
    <t>zásuvka HDMI</t>
  </si>
  <si>
    <t>spínač č. 1/0</t>
  </si>
  <si>
    <t>spínač č. 1/0+1/0</t>
  </si>
  <si>
    <t>záslepka přístrojové pozice</t>
  </si>
  <si>
    <t>přístrojový rámeček jednonásobný</t>
  </si>
  <si>
    <t>přístrojový rámeček dvojnásobný</t>
  </si>
  <si>
    <t>přístrojový rámeček trojnásobný</t>
  </si>
  <si>
    <t>přístrojový rámeček čtyřnásobný</t>
  </si>
  <si>
    <t>přístrojový rámeček pětinásobný</t>
  </si>
  <si>
    <t>přístrojová krabice</t>
  </si>
  <si>
    <t>podlahová zásuvková krabice, možnost vložení podlahové krytiny do víka krabice, 4xZ230V, 1xT3, 2x dvojnásobná datová zásuvka 2xRJ45 cat 6a, 1x zásuvka HDMI</t>
  </si>
  <si>
    <t>Rozvaděč R02 (úprava rozvaděče)</t>
  </si>
  <si>
    <t>jistič B16A/1</t>
  </si>
  <si>
    <t>jistič B10A/1</t>
  </si>
  <si>
    <t>proudový chránič 63A/4/0,03</t>
  </si>
  <si>
    <t>řadová svorka</t>
  </si>
  <si>
    <t>Montáž</t>
  </si>
  <si>
    <t>Doprava na stavbu</t>
  </si>
  <si>
    <t>Zjištění stávajícího stavu zachované části elektroinstalace</t>
  </si>
  <si>
    <t>Úprava stávajících rozvaděčů</t>
  </si>
  <si>
    <t>Hmoždinky, hřebíky, nástroje, sádra, šrouby, vruty, atd.</t>
  </si>
  <si>
    <t>Ukončení veškeré výše uvedené kabeláže</t>
  </si>
  <si>
    <t>Demontáž a likvidace stávající eleketroinstalace</t>
  </si>
  <si>
    <t>Průrazy všeobecně</t>
  </si>
  <si>
    <t>Montáž svítidel</t>
  </si>
  <si>
    <t xml:space="preserve">Drobný nespecifikovaný a montážní materiál </t>
  </si>
  <si>
    <t>Protipožární utěsnění prostupů</t>
  </si>
  <si>
    <t>Komplexní odzkoušení technologie</t>
  </si>
  <si>
    <t>Zaškolení obsluhy</t>
  </si>
  <si>
    <t>Projekt skutečného provedení</t>
  </si>
  <si>
    <t>Kolaudační podklady</t>
  </si>
  <si>
    <t>Značící štítky technologie</t>
  </si>
  <si>
    <t>Revize elektroinstalace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</si>
  <si>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</si>
  <si>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</si>
  <si>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</si>
  <si>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</si>
  <si>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</si>
  <si>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</si>
  <si>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</si>
  <si>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</si>
  <si>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</si>
  <si>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</si>
  <si>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</si>
  <si>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</si>
  <si>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zásuvka USB-A nabíjecí, dvojnásobná</t>
  </si>
  <si>
    <t>Rozvaděč R11 (úprava rozvaděče)</t>
  </si>
  <si>
    <t>jistič s nadproudovou ochranou 16B/2/0,03</t>
  </si>
  <si>
    <t>Rozvaděč R12 (úprava rozvaděče)</t>
  </si>
  <si>
    <t>3.1.1</t>
  </si>
  <si>
    <t>3.1.2</t>
  </si>
  <si>
    <t>trubka Ø16, nízká mechanická odolnost</t>
  </si>
  <si>
    <t>trubka Ø25, střední mechanická odolnost</t>
  </si>
  <si>
    <t>trubka Ø50, střední mechanická odolnost</t>
  </si>
  <si>
    <t>podlahová zásuvková krabice, možnost vložení podlahové krytiny do víka krabice, 4xZ230V, 1xT3, 2x dvojnásobná datová zásuvka 2xRJ45 cat 6a</t>
  </si>
  <si>
    <t>Rozvaděč R21 (úprava rozvaděče)</t>
  </si>
  <si>
    <t>Rozvaděč R22 (úprava rozvaděče)</t>
  </si>
  <si>
    <t>Komplexní odskoušení technologie</t>
  </si>
  <si>
    <t>Rozvaděč R32 (úprava rozvaděče)</t>
  </si>
  <si>
    <t>4.1.3</t>
  </si>
  <si>
    <t>4.1.4</t>
  </si>
  <si>
    <t>ovladač žaluziový</t>
  </si>
  <si>
    <t>podlahová zásuvková krabice, možnost vložení podlahové krytiny do víka krabice, 4xZ230V, 2x dvojnásobná datová zásuvka 2xRJ45 cat 6a</t>
  </si>
  <si>
    <t>Rozvaděč R31 (úprava rozvaděče)</t>
  </si>
  <si>
    <t>Malby dvojnásobné  za mokra výborně otěruvzdorné ( barva dle vzorování)</t>
  </si>
  <si>
    <t>Přípomoce při drážkování pro instalace dle profesních částí PD prostupy a drážky do rozměru 150 mm  x 150 mm nejsou samostatně zakreslovány, ve výkazu výměr jsou řešeny jako součást dodávky jednotlivých profesí, které je GD povinen nacenit v rámci rozpočtu stavby.
- demontáže stávajících podlahových krabic
- demontáže a odborné zaslepení všech stávajících dále nevyužívaných instalací (pro správné nacenění je nutná osobní kontrolní obhlídka staveniště)</t>
  </si>
  <si>
    <t>Zhotovení teracového zasekaného soklu v líci se stěnou vč.odsekání, úpravy a vyrovnání podkladu</t>
  </si>
  <si>
    <r>
      <t>Kování pro bezrámové dvoukřídlé posuvné dveře</t>
    </r>
    <r>
      <rPr>
        <sz val="9"/>
        <rFont val="Arial"/>
        <family val="2"/>
      </rPr>
      <t xml:space="preserve"> - nerez brus nebo lesk, pojezdová kolejnice,  jezdící mechanismus,  brzdný systém, vodič skla  </t>
    </r>
  </si>
  <si>
    <r>
      <t>Kování pro bezrámové dvoukřídlé dveře,  RAL 9003 mat</t>
    </r>
    <r>
      <rPr>
        <sz val="9"/>
        <rFont val="Arial"/>
        <family val="2"/>
      </rPr>
      <t xml:space="preserve"> 
PT 10, PT 20, PT40, podlahový samozavírač s aretací </t>
    </r>
  </si>
  <si>
    <r>
      <t>Designová skleněná příčka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s dvoukřídlými dveřmi v klenbě</t>
    </r>
    <r>
      <rPr>
        <sz val="9"/>
        <rFont val="Arial"/>
        <family val="2"/>
      </rPr>
      <t xml:space="preserve"> rozměr celé stěny: 3200 x 2300 mm (7,36 m2) rozměr dveří - rovných skel: 1600 x 2000 mm výplň: sklo ESG 10 mm čiré úprava skla - hrana leštěná broušená celkem m2: 3,2 m2 </t>
    </r>
  </si>
  <si>
    <r>
      <t>SDK předstěna spřažená tl. &gt;50mm  
OZN. 3.21.00</t>
    </r>
    <r>
      <rPr>
        <sz val="9"/>
        <color indexed="8"/>
        <rFont val="Arial"/>
        <family val="2"/>
      </rPr>
      <t xml:space="preserve">, bez bezpečnostní a požární odolnosti 
- akustická deska RIGITON R 6/18_tl. 12,5 mm
- svislý profil R-CD, kotvené na stavěcí třmeny do R-CW tl. 27mm
- vodorovný obvodový profil R-UD, tl. 28mm
- minerální izolace 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mezi CDprofily, tl. 60mm</t>
    </r>
  </si>
  <si>
    <r>
      <t>Šrouby</t>
    </r>
    <r>
      <rPr>
        <sz val="9"/>
        <color indexed="8"/>
        <rFont val="Arial"/>
        <family val="2"/>
      </rPr>
      <t>, tmelit+stěrkovat dle technolog.manuálu
rohy opatřeny al systémovým profilem, přetmelit, nebudou použity plastové profily
po obvodě kce pružné napojovací těsnění,
požadavky a lokální vyztužení, či výdřevy kvůli kotvení mobiliáře bude řešeno před zahájením stavby s dodavatelem mobiliáře, 
v prostorách se zvýšenou vlhkostí budou použity nátěry se zvýšenou odolností vůči otěru a nátěr kovových nosných kcí</t>
    </r>
  </si>
  <si>
    <t>Bezpečnostní dveře plné hladké, vícebodový zámek, klika/klika PZ, rozeta,skrytý samozavírač DC840, 3+1X skryté panty 3D, pravé, RAL 9003,    
rozměr  700 x 1970 mm</t>
  </si>
  <si>
    <t xml:space="preserve">s ložiskem,nerez, klika/klika + PZ spodní rozeta </t>
  </si>
  <si>
    <r>
      <t xml:space="preserve">Skrytý samozavírač </t>
    </r>
    <r>
      <rPr>
        <sz val="9"/>
        <color indexed="10"/>
        <rFont val="Arial"/>
        <family val="2"/>
      </rPr>
      <t xml:space="preserve"> </t>
    </r>
  </si>
  <si>
    <r>
      <t>Skrytá bezpečnostní zárubeň</t>
    </r>
    <r>
      <rPr>
        <sz val="9"/>
        <rFont val="Arial"/>
        <family val="2"/>
      </rPr>
      <t xml:space="preserve">, RAL 9003,  vícebodový </t>
    </r>
    <r>
      <rPr>
        <sz val="9"/>
        <rFont val="Arial"/>
        <family val="2"/>
      </rPr>
      <t xml:space="preserve"> s bezp.trny, příprava samozavírač, rozměr  700/1970 mm</t>
    </r>
  </si>
  <si>
    <r>
      <t>skryté panty 3D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 - bílá</t>
    </r>
  </si>
  <si>
    <r>
      <t xml:space="preserve">montáž skrytých bezpečnostních zárubní </t>
    </r>
    <r>
      <rPr>
        <sz val="9"/>
        <rFont val="Arial"/>
        <family val="2"/>
      </rPr>
      <t xml:space="preserve"> do připravených SO </t>
    </r>
  </si>
  <si>
    <t>3.31</t>
  </si>
  <si>
    <r>
      <t xml:space="preserve">rozměr fixů - zaoblených skel: 1600 x 2300 mm a 1600 x 300 mm výplň: sklo </t>
    </r>
    <r>
      <rPr>
        <sz val="9"/>
        <rFont val="Arial"/>
        <family val="2"/>
      </rPr>
      <t xml:space="preserve"> 12 mm čiré úprava skla - hrana leštěná broušená celkem m2: 4,16 m2 profilace U profilu: 20x20x2mm RAL 9003 mat </t>
    </r>
  </si>
  <si>
    <r>
      <t xml:space="preserve">Dodávka a montáž VZT potrubí  -  nahrazeno nově pohledově přiznaným </t>
    </r>
    <r>
      <rPr>
        <sz val="9"/>
        <rFont val="Arial"/>
        <family val="2"/>
      </rPr>
      <t>, perforované, lak 20% lesk, RAL dle výmalby</t>
    </r>
  </si>
  <si>
    <t>73515139R</t>
  </si>
  <si>
    <r>
      <t xml:space="preserve">Malby dvojnásobné 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za mokra výborně otěruvzdorné ( barva dle vzorování)</t>
    </r>
  </si>
  <si>
    <t>Demontáž otopných těles  pro zpětné použití</t>
  </si>
  <si>
    <t>Zpětná montáž stávajících otopných těles 22/900/700, vč.úpravy napojení potrubí</t>
  </si>
  <si>
    <t>Zařízení staveniště dodavatele je součástí každého jednotlivého podlaží</t>
  </si>
  <si>
    <t>3.32</t>
  </si>
  <si>
    <t>O0.A</t>
  </si>
  <si>
    <t>Údržba a promazání, revize funkčnosti</t>
  </si>
  <si>
    <t>Zpětná montáž stávající nástěnné FCU - neznámá dimenze - bude osazena standartizovaná kapotáž dle skutečně zjištěného typu FCU</t>
  </si>
  <si>
    <t>Přechodová lišta nerez - ala mosaz, umístěná ve dveřích při přechodu na jinou povrchovou úpravu podlah - dodávka a montáž - budou použity pouze v případě nutnosti jinak problematického přímého napojení krytin</t>
  </si>
  <si>
    <t>Lité teraco, broušené, leštěné-barevnost dle vzorování, tl. 20mm v rámci představební přípravy. Výběr proběhne na základě přesného vzorku dodavatele. Obvodové části místností budou řešeny bordurou z litého teraca, zde opět dojde k podrobnému vyvzorování barevnosti a použitého kameniva.</t>
  </si>
  <si>
    <t xml:space="preserve">Celkem </t>
  </si>
  <si>
    <r>
      <t xml:space="preserve">
</t>
    </r>
    <r>
      <rPr>
        <sz val="9"/>
        <rFont val="Arial"/>
        <family val="2"/>
      </rPr>
      <t>autor</t>
    </r>
    <r>
      <rPr>
        <b/>
        <sz val="9"/>
        <rFont val="Arial"/>
        <family val="2"/>
      </rPr>
      <t xml:space="preserve">: B.Sobotka
</t>
    </r>
    <r>
      <rPr>
        <sz val="9"/>
        <rFont val="Arial"/>
        <family val="2"/>
      </rPr>
      <t>datum</t>
    </r>
    <r>
      <rPr>
        <b/>
        <sz val="9"/>
        <rFont val="Arial"/>
        <family val="2"/>
      </rPr>
      <t>: 04/2020</t>
    </r>
  </si>
  <si>
    <t xml:space="preserve">Demontáže stávajícího interiérového vybavení a deponování v rámci objektu, následně po položení podlahové krytiny zpětná montáž (kotveno do podlahy ve stejných pozicích).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</si>
</sst>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00"/>
    <numFmt numFmtId="166" formatCode="0.0000"/>
    <numFmt numFmtId="167" formatCode="0.00000"/>
    <numFmt numFmtId="168" formatCode="#,##0.00_);[Red]\(#,##0.00\)"/>
  </numFmts>
  <fonts count="44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MS Sans Serif"/>
      <family val="2"/>
    </font>
    <font>
      <b/>
      <sz val="12"/>
      <name val="Arial"/>
      <family val="2"/>
    </font>
    <font>
      <sz val="12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9"/>
      <color indexed="9"/>
      <name val="Arial"/>
      <family val="2"/>
    </font>
    <font>
      <sz val="9"/>
      <name val="Arial Black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1"/>
      <color indexed="17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9"/>
      <color indexed="9"/>
      <name val="Arial"/>
      <family val="2"/>
    </font>
    <font>
      <i/>
      <sz val="9"/>
      <color indexed="39"/>
      <name val="Arial"/>
      <family val="2"/>
    </font>
    <font>
      <i/>
      <sz val="9"/>
      <color indexed="12"/>
      <name val="Arial"/>
      <family val="2"/>
    </font>
    <font>
      <b/>
      <i/>
      <sz val="9"/>
      <color indexed="39"/>
      <name val="Arial"/>
      <family val="2"/>
    </font>
    <font>
      <sz val="9"/>
      <color indexed="8"/>
      <name val="Arial"/>
      <family val="2"/>
    </font>
    <font>
      <i/>
      <sz val="9"/>
      <color indexed="12"/>
      <name val="Arial CE"/>
      <family val="2"/>
    </font>
    <font>
      <b/>
      <sz val="9"/>
      <color indexed="17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10"/>
      <color indexed="39"/>
      <name val="Arial"/>
      <family val="2"/>
    </font>
    <font>
      <i/>
      <sz val="10"/>
      <color indexed="62"/>
      <name val="Arial"/>
      <family val="2"/>
    </font>
    <font>
      <i/>
      <sz val="9"/>
      <color indexed="62"/>
      <name val="Arial"/>
      <family val="2"/>
    </font>
    <font>
      <sz val="10"/>
      <color indexed="9"/>
      <name val="Arial"/>
      <family val="2"/>
    </font>
    <font>
      <b/>
      <i/>
      <sz val="9"/>
      <name val="Arial"/>
      <family val="2"/>
    </font>
    <font>
      <i/>
      <sz val="8"/>
      <color indexed="39"/>
      <name val="Arial"/>
      <family val="2"/>
    </font>
    <font>
      <b/>
      <sz val="14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9"/>
      <name val="Arial"/>
      <family val="2"/>
    </font>
    <font>
      <b/>
      <sz val="12"/>
      <name val="Arial Black"/>
      <family val="2"/>
    </font>
    <font>
      <sz val="8"/>
      <name val="Arial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/>
      <top/>
      <bottom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10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1" xfId="0" applyNumberFormat="1" applyFont="1" applyBorder="1" applyAlignment="1">
      <alignment vertical="center" wrapText="1"/>
    </xf>
    <xf numFmtId="0" fontId="5" fillId="0" borderId="2" xfId="61" applyFont="1" applyBorder="1" applyAlignment="1">
      <alignment vertical="center" wrapText="1"/>
      <protection/>
    </xf>
    <xf numFmtId="0" fontId="0" fillId="0" borderId="2" xfId="64" applyFont="1" applyFill="1" applyBorder="1" applyAlignment="1" applyProtection="1">
      <alignment vertical="center"/>
      <protection/>
    </xf>
    <xf numFmtId="0" fontId="5" fillId="0" borderId="3" xfId="64" applyFont="1" applyFill="1" applyBorder="1" applyAlignment="1" applyProtection="1">
      <alignment vertical="center" wrapText="1"/>
      <protection/>
    </xf>
    <xf numFmtId="49" fontId="0" fillId="0" borderId="4" xfId="0" applyNumberFormat="1" applyFont="1" applyBorder="1" applyAlignment="1">
      <alignment vertical="center" wrapText="1"/>
    </xf>
    <xf numFmtId="0" fontId="6" fillId="0" borderId="0" xfId="61" applyFont="1" applyFill="1" applyBorder="1" applyAlignment="1">
      <alignment horizontal="left" vertical="center" wrapText="1"/>
      <protection/>
    </xf>
    <xf numFmtId="0" fontId="6" fillId="0" borderId="0" xfId="61" applyFont="1" applyFill="1" applyBorder="1" applyAlignment="1">
      <alignment vertical="center" wrapText="1"/>
      <protection/>
    </xf>
    <xf numFmtId="49" fontId="0" fillId="0" borderId="5" xfId="0" applyNumberFormat="1" applyFont="1" applyBorder="1" applyAlignment="1">
      <alignment vertical="center" wrapText="1"/>
    </xf>
    <xf numFmtId="0" fontId="6" fillId="0" borderId="6" xfId="61" applyFont="1" applyFill="1" applyBorder="1" applyAlignment="1">
      <alignment vertical="center" wrapText="1"/>
      <protection/>
    </xf>
    <xf numFmtId="0" fontId="7" fillId="0" borderId="6" xfId="0" applyFont="1" applyFill="1" applyBorder="1" applyAlignment="1">
      <alignment horizontal="left" vertical="center" wrapText="1"/>
    </xf>
    <xf numFmtId="4" fontId="7" fillId="0" borderId="7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left" vertical="center" wrapText="1"/>
    </xf>
    <xf numFmtId="4" fontId="7" fillId="2" borderId="9" xfId="0" applyNumberFormat="1" applyFont="1" applyFill="1" applyBorder="1" applyAlignment="1">
      <alignment horizontal="right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right" vertical="center" indent="1"/>
    </xf>
    <xf numFmtId="49" fontId="11" fillId="0" borderId="2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" fontId="12" fillId="0" borderId="19" xfId="0" applyNumberFormat="1" applyFont="1" applyBorder="1" applyAlignment="1">
      <alignment horizontal="right" vertical="center" indent="1"/>
    </xf>
    <xf numFmtId="0" fontId="11" fillId="0" borderId="0" xfId="0" applyFont="1" applyAlignment="1">
      <alignment vertical="center"/>
    </xf>
    <xf numFmtId="0" fontId="11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4" fontId="3" fillId="0" borderId="19" xfId="0" applyNumberFormat="1" applyFont="1" applyBorder="1" applyAlignment="1">
      <alignment horizontal="right" vertical="center" indent="1"/>
    </xf>
    <xf numFmtId="0" fontId="0" fillId="0" borderId="0" xfId="0" applyAlignment="1">
      <alignment vertical="center"/>
    </xf>
    <xf numFmtId="49" fontId="11" fillId="3" borderId="20" xfId="0" applyNumberFormat="1" applyFont="1" applyFill="1" applyBorder="1" applyAlignment="1">
      <alignment vertical="center"/>
    </xf>
    <xf numFmtId="0" fontId="11" fillId="3" borderId="21" xfId="0" applyFont="1" applyFill="1" applyBorder="1" applyAlignment="1">
      <alignment vertical="center" wrapText="1"/>
    </xf>
    <xf numFmtId="0" fontId="11" fillId="3" borderId="21" xfId="0" applyFont="1" applyFill="1" applyBorder="1" applyAlignment="1">
      <alignment horizontal="center" vertical="center"/>
    </xf>
    <xf numFmtId="4" fontId="12" fillId="3" borderId="19" xfId="0" applyNumberFormat="1" applyFont="1" applyFill="1" applyBorder="1" applyAlignment="1">
      <alignment horizontal="right" vertical="center" indent="1"/>
    </xf>
    <xf numFmtId="0" fontId="13" fillId="0" borderId="21" xfId="0" applyFont="1" applyBorder="1" applyAlignment="1">
      <alignment vertical="center" wrapText="1"/>
    </xf>
    <xf numFmtId="4" fontId="0" fillId="0" borderId="19" xfId="0" applyNumberFormat="1" applyBorder="1" applyAlignment="1">
      <alignment horizontal="right" vertical="center" indent="1"/>
    </xf>
    <xf numFmtId="10" fontId="0" fillId="0" borderId="21" xfId="0" applyNumberFormat="1" applyBorder="1" applyAlignment="1">
      <alignment horizontal="center" vertical="center"/>
    </xf>
    <xf numFmtId="4" fontId="0" fillId="0" borderId="19" xfId="0" applyNumberFormat="1" applyFill="1" applyBorder="1" applyAlignment="1">
      <alignment horizontal="right" vertical="center" indent="1"/>
    </xf>
    <xf numFmtId="0" fontId="0" fillId="0" borderId="21" xfId="0" applyBorder="1" applyAlignment="1">
      <alignment vertical="center"/>
    </xf>
    <xf numFmtId="49" fontId="11" fillId="4" borderId="20" xfId="0" applyNumberFormat="1" applyFont="1" applyFill="1" applyBorder="1" applyAlignment="1">
      <alignment vertical="center"/>
    </xf>
    <xf numFmtId="0" fontId="11" fillId="4" borderId="21" xfId="0" applyFont="1" applyFill="1" applyBorder="1" applyAlignment="1">
      <alignment vertical="center" wrapText="1"/>
    </xf>
    <xf numFmtId="0" fontId="11" fillId="4" borderId="21" xfId="0" applyFont="1" applyFill="1" applyBorder="1" applyAlignment="1">
      <alignment vertical="center"/>
    </xf>
    <xf numFmtId="4" fontId="11" fillId="4" borderId="19" xfId="0" applyNumberFormat="1" applyFont="1" applyFill="1" applyBorder="1" applyAlignment="1">
      <alignment horizontal="right" vertical="center" indent="1"/>
    </xf>
    <xf numFmtId="49" fontId="11" fillId="5" borderId="20" xfId="0" applyNumberFormat="1" applyFont="1" applyFill="1" applyBorder="1" applyAlignment="1">
      <alignment vertical="center"/>
    </xf>
    <xf numFmtId="0" fontId="11" fillId="5" borderId="21" xfId="0" applyFont="1" applyFill="1" applyBorder="1" applyAlignment="1">
      <alignment vertical="center" wrapText="1"/>
    </xf>
    <xf numFmtId="0" fontId="11" fillId="5" borderId="21" xfId="0" applyFont="1" applyFill="1" applyBorder="1" applyAlignment="1">
      <alignment vertical="center"/>
    </xf>
    <xf numFmtId="4" fontId="11" fillId="5" borderId="19" xfId="0" applyNumberFormat="1" applyFont="1" applyFill="1" applyBorder="1" applyAlignment="1">
      <alignment horizontal="right" vertical="center" indent="1"/>
    </xf>
    <xf numFmtId="49" fontId="11" fillId="6" borderId="20" xfId="0" applyNumberFormat="1" applyFont="1" applyFill="1" applyBorder="1" applyAlignment="1">
      <alignment vertical="center"/>
    </xf>
    <xf numFmtId="0" fontId="11" fillId="6" borderId="21" xfId="0" applyFont="1" applyFill="1" applyBorder="1" applyAlignment="1">
      <alignment vertical="center" wrapText="1"/>
    </xf>
    <xf numFmtId="0" fontId="11" fillId="6" borderId="21" xfId="0" applyFont="1" applyFill="1" applyBorder="1" applyAlignment="1">
      <alignment vertical="center"/>
    </xf>
    <xf numFmtId="4" fontId="11" fillId="6" borderId="19" xfId="0" applyNumberFormat="1" applyFont="1" applyFill="1" applyBorder="1" applyAlignment="1">
      <alignment horizontal="right" vertical="center" indent="1"/>
    </xf>
    <xf numFmtId="49" fontId="0" fillId="0" borderId="22" xfId="0" applyNumberForma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" fontId="0" fillId="0" borderId="24" xfId="0" applyNumberFormat="1" applyBorder="1" applyAlignment="1">
      <alignment horizontal="right" vertical="center"/>
    </xf>
    <xf numFmtId="49" fontId="0" fillId="7" borderId="11" xfId="0" applyNumberFormat="1" applyFill="1" applyBorder="1"/>
    <xf numFmtId="0" fontId="0" fillId="7" borderId="12" xfId="0" applyFont="1" applyFill="1" applyBorder="1" applyAlignment="1">
      <alignment vertical="center" wrapText="1"/>
    </xf>
    <xf numFmtId="0" fontId="14" fillId="7" borderId="12" xfId="0" applyFont="1" applyFill="1" applyBorder="1" applyAlignment="1">
      <alignment horizontal="right" vertical="center" indent="1"/>
    </xf>
    <xf numFmtId="4" fontId="14" fillId="7" borderId="15" xfId="0" applyNumberFormat="1" applyFont="1" applyFill="1" applyBorder="1"/>
    <xf numFmtId="0" fontId="0" fillId="0" borderId="0" xfId="0" applyAlignment="1">
      <alignment horizontal="right" vertical="center" indent="1"/>
    </xf>
    <xf numFmtId="49" fontId="8" fillId="0" borderId="0" xfId="30" applyNumberFormat="1" applyFont="1" applyAlignment="1">
      <alignment vertical="center" wrapText="1"/>
      <protection/>
    </xf>
    <xf numFmtId="0" fontId="8" fillId="0" borderId="0" xfId="30" applyFont="1" applyAlignment="1">
      <alignment horizontal="center" vertical="center" wrapText="1"/>
      <protection/>
    </xf>
    <xf numFmtId="0" fontId="8" fillId="0" borderId="0" xfId="30" applyFont="1" applyAlignment="1">
      <alignment vertical="center" wrapText="1"/>
      <protection/>
    </xf>
    <xf numFmtId="165" fontId="8" fillId="0" borderId="0" xfId="30" applyNumberFormat="1" applyFont="1" applyAlignment="1">
      <alignment horizontal="center" vertical="center" wrapText="1"/>
      <protection/>
    </xf>
    <xf numFmtId="4" fontId="8" fillId="0" borderId="0" xfId="30" applyNumberFormat="1" applyFont="1" applyAlignment="1">
      <alignment vertical="center" wrapText="1"/>
      <protection/>
    </xf>
    <xf numFmtId="164" fontId="8" fillId="0" borderId="0" xfId="30" applyNumberFormat="1" applyFont="1" applyAlignment="1">
      <alignment vertical="center" wrapText="1"/>
      <protection/>
    </xf>
    <xf numFmtId="0" fontId="15" fillId="0" borderId="0" xfId="33" applyFont="1">
      <alignment/>
      <protection/>
    </xf>
    <xf numFmtId="166" fontId="15" fillId="0" borderId="0" xfId="33" applyNumberFormat="1" applyFont="1">
      <alignment/>
      <protection/>
    </xf>
    <xf numFmtId="0" fontId="3" fillId="0" borderId="0" xfId="33">
      <alignment/>
      <protection/>
    </xf>
    <xf numFmtId="49" fontId="0" fillId="0" borderId="1" xfId="30" applyNumberFormat="1" applyFont="1" applyBorder="1" applyAlignment="1">
      <alignment vertical="center" wrapText="1"/>
      <protection/>
    </xf>
    <xf numFmtId="0" fontId="5" fillId="0" borderId="2" xfId="61" applyFont="1" applyBorder="1" applyAlignment="1">
      <alignment horizontal="center" vertical="center" wrapText="1"/>
      <protection/>
    </xf>
    <xf numFmtId="165" fontId="5" fillId="0" borderId="2" xfId="64" applyNumberFormat="1" applyFont="1" applyFill="1" applyBorder="1" applyAlignment="1" applyProtection="1">
      <alignment vertical="center" wrapText="1"/>
      <protection/>
    </xf>
    <xf numFmtId="49" fontId="0" fillId="0" borderId="4" xfId="30" applyNumberFormat="1" applyFont="1" applyBorder="1" applyAlignment="1">
      <alignment vertical="center" wrapText="1"/>
      <protection/>
    </xf>
    <xf numFmtId="0" fontId="6" fillId="8" borderId="0" xfId="61" applyFont="1" applyFill="1" applyBorder="1" applyAlignment="1">
      <alignment horizontal="center" vertical="center" wrapText="1"/>
      <protection/>
    </xf>
    <xf numFmtId="4" fontId="8" fillId="0" borderId="0" xfId="30" applyNumberFormat="1" applyFont="1" applyBorder="1" applyAlignment="1">
      <alignment vertical="center" wrapText="1"/>
      <protection/>
    </xf>
    <xf numFmtId="0" fontId="0" fillId="0" borderId="5" xfId="30" applyFont="1" applyBorder="1" applyAlignment="1">
      <alignment vertical="center" wrapText="1"/>
      <protection/>
    </xf>
    <xf numFmtId="0" fontId="6" fillId="0" borderId="6" xfId="61" applyFont="1" applyFill="1" applyBorder="1" applyAlignment="1">
      <alignment horizontal="center" vertical="center" wrapText="1"/>
      <protection/>
    </xf>
    <xf numFmtId="165" fontId="16" fillId="0" borderId="6" xfId="61" applyNumberFormat="1" applyFont="1" applyBorder="1" applyAlignment="1">
      <alignment vertical="center" wrapText="1"/>
      <protection/>
    </xf>
    <xf numFmtId="0" fontId="16" fillId="0" borderId="6" xfId="61" applyFont="1" applyBorder="1" applyAlignment="1">
      <alignment vertical="center" wrapText="1"/>
      <protection/>
    </xf>
    <xf numFmtId="0" fontId="17" fillId="2" borderId="8" xfId="30" applyFont="1" applyFill="1" applyBorder="1" applyAlignment="1">
      <alignment horizontal="left" vertical="center" wrapText="1"/>
      <protection/>
    </xf>
    <xf numFmtId="0" fontId="17" fillId="2" borderId="9" xfId="30" applyFont="1" applyFill="1" applyBorder="1" applyAlignment="1">
      <alignment horizontal="center" vertical="center" wrapText="1"/>
      <protection/>
    </xf>
    <xf numFmtId="0" fontId="7" fillId="2" borderId="9" xfId="30" applyFont="1" applyFill="1" applyBorder="1" applyAlignment="1">
      <alignment horizontal="left" vertical="center" wrapText="1"/>
      <protection/>
    </xf>
    <xf numFmtId="165" fontId="8" fillId="2" borderId="9" xfId="30" applyNumberFormat="1" applyFont="1" applyFill="1" applyBorder="1" applyAlignment="1">
      <alignment horizontal="center" vertical="center" wrapText="1"/>
      <protection/>
    </xf>
    <xf numFmtId="4" fontId="7" fillId="2" borderId="9" xfId="30" applyNumberFormat="1" applyFont="1" applyFill="1" applyBorder="1" applyAlignment="1">
      <alignment horizontal="right" vertical="center" wrapText="1"/>
      <protection/>
    </xf>
    <xf numFmtId="164" fontId="7" fillId="2" borderId="9" xfId="30" applyNumberFormat="1" applyFont="1" applyFill="1" applyBorder="1" applyAlignment="1">
      <alignment horizontal="center" vertical="center" wrapText="1"/>
      <protection/>
    </xf>
    <xf numFmtId="164" fontId="7" fillId="2" borderId="10" xfId="30" applyNumberFormat="1" applyFont="1" applyFill="1" applyBorder="1" applyAlignment="1">
      <alignment horizontal="center" vertical="center" wrapText="1"/>
      <protection/>
    </xf>
    <xf numFmtId="49" fontId="8" fillId="0" borderId="13" xfId="30" applyNumberFormat="1" applyFont="1" applyBorder="1" applyAlignment="1">
      <alignment horizontal="center" vertical="center" wrapText="1"/>
      <protection/>
    </xf>
    <xf numFmtId="0" fontId="8" fillId="0" borderId="14" xfId="30" applyFont="1" applyBorder="1" applyAlignment="1">
      <alignment horizontal="center" vertical="center" wrapText="1"/>
      <protection/>
    </xf>
    <xf numFmtId="0" fontId="8" fillId="0" borderId="25" xfId="30" applyFont="1" applyBorder="1" applyAlignment="1">
      <alignment horizontal="center" vertical="center" wrapText="1"/>
      <protection/>
    </xf>
    <xf numFmtId="165" fontId="8" fillId="0" borderId="14" xfId="30" applyNumberFormat="1" applyFont="1" applyBorder="1" applyAlignment="1">
      <alignment horizontal="center" vertical="center" wrapText="1"/>
      <protection/>
    </xf>
    <xf numFmtId="4" fontId="8" fillId="0" borderId="2" xfId="30" applyNumberFormat="1" applyFont="1" applyBorder="1" applyAlignment="1">
      <alignment horizontal="center" vertical="center" wrapText="1"/>
      <protection/>
    </xf>
    <xf numFmtId="164" fontId="8" fillId="0" borderId="14" xfId="30" applyNumberFormat="1" applyFont="1" applyBorder="1" applyAlignment="1">
      <alignment horizontal="center" vertical="center" wrapText="1"/>
      <protection/>
    </xf>
    <xf numFmtId="164" fontId="8" fillId="0" borderId="3" xfId="30" applyNumberFormat="1" applyFont="1" applyBorder="1" applyAlignment="1">
      <alignment horizontal="center" vertical="center" wrapText="1"/>
      <protection/>
    </xf>
    <xf numFmtId="49" fontId="8" fillId="0" borderId="26" xfId="30" applyNumberFormat="1" applyFont="1" applyBorder="1" applyAlignment="1">
      <alignment vertical="center" wrapText="1"/>
      <protection/>
    </xf>
    <xf numFmtId="0" fontId="8" fillId="0" borderId="27" xfId="30" applyFont="1" applyBorder="1" applyAlignment="1">
      <alignment horizontal="center" vertical="center" wrapText="1"/>
      <protection/>
    </xf>
    <xf numFmtId="0" fontId="8" fillId="0" borderId="28" xfId="30" applyFont="1" applyBorder="1" applyAlignment="1">
      <alignment horizontal="center" vertical="center" wrapText="1"/>
      <protection/>
    </xf>
    <xf numFmtId="165" fontId="8" fillId="0" borderId="28" xfId="30" applyNumberFormat="1" applyFont="1" applyBorder="1" applyAlignment="1">
      <alignment horizontal="center" vertical="center" wrapText="1"/>
      <protection/>
    </xf>
    <xf numFmtId="4" fontId="8" fillId="0" borderId="27" xfId="30" applyNumberFormat="1" applyFont="1" applyBorder="1" applyAlignment="1">
      <alignment vertical="center" wrapText="1"/>
      <protection/>
    </xf>
    <xf numFmtId="164" fontId="8" fillId="0" borderId="28" xfId="30" applyNumberFormat="1" applyFont="1" applyBorder="1" applyAlignment="1">
      <alignment vertical="center" wrapText="1"/>
      <protection/>
    </xf>
    <xf numFmtId="164" fontId="8" fillId="0" borderId="29" xfId="30" applyNumberFormat="1" applyFont="1" applyBorder="1" applyAlignment="1">
      <alignment vertical="center" wrapText="1"/>
      <protection/>
    </xf>
    <xf numFmtId="49" fontId="8" fillId="0" borderId="20" xfId="30" applyNumberFormat="1" applyFont="1" applyBorder="1" applyAlignment="1">
      <alignment horizontal="left" vertical="center" wrapText="1"/>
      <protection/>
    </xf>
    <xf numFmtId="0" fontId="8" fillId="0" borderId="21" xfId="30" applyFont="1" applyBorder="1" applyAlignment="1">
      <alignment horizontal="center" vertical="center" wrapText="1"/>
      <protection/>
    </xf>
    <xf numFmtId="0" fontId="7" fillId="0" borderId="21" xfId="30" applyFont="1" applyBorder="1" applyAlignment="1">
      <alignment horizontal="left" vertical="center" wrapText="1"/>
      <protection/>
    </xf>
    <xf numFmtId="165" fontId="8" fillId="0" borderId="21" xfId="30" applyNumberFormat="1" applyFont="1" applyBorder="1" applyAlignment="1">
      <alignment horizontal="center" vertical="center" wrapText="1"/>
      <protection/>
    </xf>
    <xf numFmtId="4" fontId="8" fillId="0" borderId="30" xfId="30" applyNumberFormat="1" applyFont="1" applyBorder="1" applyAlignment="1">
      <alignment horizontal="left" vertical="center" wrapText="1"/>
      <protection/>
    </xf>
    <xf numFmtId="164" fontId="8" fillId="0" borderId="21" xfId="30" applyNumberFormat="1" applyFont="1" applyBorder="1" applyAlignment="1">
      <alignment horizontal="left" vertical="center" wrapText="1"/>
      <protection/>
    </xf>
    <xf numFmtId="164" fontId="8" fillId="0" borderId="31" xfId="30" applyNumberFormat="1" applyFont="1" applyBorder="1" applyAlignment="1">
      <alignment horizontal="left" vertical="center" wrapText="1"/>
      <protection/>
    </xf>
    <xf numFmtId="49" fontId="8" fillId="0" borderId="20" xfId="30" applyNumberFormat="1" applyFont="1" applyBorder="1" applyAlignment="1">
      <alignment vertical="center" wrapText="1"/>
      <protection/>
    </xf>
    <xf numFmtId="0" fontId="8" fillId="0" borderId="21" xfId="30" applyFont="1" applyBorder="1" applyAlignment="1">
      <alignment horizontal="center" vertical="center" wrapText="1"/>
      <protection/>
    </xf>
    <xf numFmtId="165" fontId="8" fillId="0" borderId="21" xfId="30" applyNumberFormat="1" applyFont="1" applyBorder="1" applyAlignment="1">
      <alignment horizontal="center" vertical="center" wrapText="1"/>
      <protection/>
    </xf>
    <xf numFmtId="4" fontId="8" fillId="0" borderId="21" xfId="30" applyNumberFormat="1" applyFont="1" applyBorder="1" applyAlignment="1">
      <alignment vertical="center" wrapText="1"/>
      <protection/>
    </xf>
    <xf numFmtId="164" fontId="8" fillId="8" borderId="21" xfId="30" applyNumberFormat="1" applyFont="1" applyFill="1" applyBorder="1" applyAlignment="1">
      <alignment vertical="center" wrapText="1"/>
      <protection/>
    </xf>
    <xf numFmtId="164" fontId="8" fillId="0" borderId="19" xfId="30" applyNumberFormat="1" applyFont="1" applyBorder="1" applyAlignment="1">
      <alignment vertical="center" wrapText="1"/>
      <protection/>
    </xf>
    <xf numFmtId="49" fontId="8" fillId="0" borderId="32" xfId="30" applyNumberFormat="1" applyFont="1" applyBorder="1" applyAlignment="1">
      <alignment vertical="center" wrapText="1"/>
      <protection/>
    </xf>
    <xf numFmtId="0" fontId="8" fillId="0" borderId="33" xfId="30" applyFont="1" applyBorder="1" applyAlignment="1">
      <alignment horizontal="center" vertical="center" wrapText="1"/>
      <protection/>
    </xf>
    <xf numFmtId="165" fontId="8" fillId="0" borderId="33" xfId="30" applyNumberFormat="1" applyFont="1" applyBorder="1" applyAlignment="1">
      <alignment horizontal="center" vertical="center" wrapText="1"/>
      <protection/>
    </xf>
    <xf numFmtId="4" fontId="8" fillId="0" borderId="33" xfId="30" applyNumberFormat="1" applyFont="1" applyBorder="1" applyAlignment="1">
      <alignment vertical="center" wrapText="1"/>
      <protection/>
    </xf>
    <xf numFmtId="164" fontId="8" fillId="8" borderId="33" xfId="30" applyNumberFormat="1" applyFont="1" applyFill="1" applyBorder="1" applyAlignment="1">
      <alignment vertical="center" wrapText="1"/>
      <protection/>
    </xf>
    <xf numFmtId="164" fontId="8" fillId="0" borderId="34" xfId="30" applyNumberFormat="1" applyFont="1" applyBorder="1" applyAlignment="1">
      <alignment vertical="center" wrapText="1"/>
      <protection/>
    </xf>
    <xf numFmtId="49" fontId="8" fillId="0" borderId="16" xfId="30" applyNumberFormat="1" applyFont="1" applyBorder="1" applyAlignment="1">
      <alignment vertical="center" wrapText="1"/>
      <protection/>
    </xf>
    <xf numFmtId="0" fontId="8" fillId="0" borderId="17" xfId="30" applyFont="1" applyBorder="1" applyAlignment="1">
      <alignment horizontal="center" vertical="center" wrapText="1"/>
      <protection/>
    </xf>
    <xf numFmtId="165" fontId="8" fillId="0" borderId="17" xfId="30" applyNumberFormat="1" applyFont="1" applyBorder="1" applyAlignment="1">
      <alignment horizontal="center" vertical="center" wrapText="1"/>
      <protection/>
    </xf>
    <xf numFmtId="4" fontId="8" fillId="0" borderId="17" xfId="30" applyNumberFormat="1" applyFont="1" applyBorder="1" applyAlignment="1">
      <alignment vertical="center" wrapText="1"/>
      <protection/>
    </xf>
    <xf numFmtId="164" fontId="8" fillId="8" borderId="17" xfId="30" applyNumberFormat="1" applyFont="1" applyFill="1" applyBorder="1" applyAlignment="1">
      <alignment vertical="center" wrapText="1"/>
      <protection/>
    </xf>
    <xf numFmtId="164" fontId="8" fillId="0" borderId="18" xfId="30" applyNumberFormat="1" applyFont="1" applyBorder="1" applyAlignment="1">
      <alignment vertical="center" wrapText="1"/>
      <protection/>
    </xf>
    <xf numFmtId="49" fontId="8" fillId="0" borderId="16" xfId="30" applyNumberFormat="1" applyFont="1" applyFill="1" applyBorder="1" applyAlignment="1">
      <alignment horizontal="center" vertical="center" wrapText="1"/>
      <protection/>
    </xf>
    <xf numFmtId="49" fontId="18" fillId="0" borderId="17" xfId="30" applyNumberFormat="1" applyFont="1" applyFill="1" applyBorder="1" applyAlignment="1">
      <alignment horizontal="center" vertical="center" wrapText="1"/>
      <protection/>
    </xf>
    <xf numFmtId="165" fontId="8" fillId="0" borderId="17" xfId="30" applyNumberFormat="1" applyFont="1" applyFill="1" applyBorder="1" applyAlignment="1">
      <alignment horizontal="center" vertical="center" wrapText="1"/>
      <protection/>
    </xf>
    <xf numFmtId="4" fontId="8" fillId="0" borderId="17" xfId="30" applyNumberFormat="1" applyFont="1" applyFill="1" applyBorder="1" applyAlignment="1">
      <alignment horizontal="right" vertical="center" wrapText="1" indent="1"/>
      <protection/>
    </xf>
    <xf numFmtId="4" fontId="8" fillId="0" borderId="19" xfId="30" applyNumberFormat="1" applyFont="1" applyFill="1" applyBorder="1" applyAlignment="1">
      <alignment horizontal="right" vertical="center" wrapText="1" indent="1"/>
      <protection/>
    </xf>
    <xf numFmtId="0" fontId="15" fillId="0" borderId="0" xfId="33" applyFont="1" applyFill="1">
      <alignment/>
      <protection/>
    </xf>
    <xf numFmtId="166" fontId="15" fillId="0" borderId="0" xfId="33" applyNumberFormat="1" applyFont="1" applyFill="1">
      <alignment/>
      <protection/>
    </xf>
    <xf numFmtId="0" fontId="3" fillId="0" borderId="0" xfId="33" applyFill="1">
      <alignment/>
      <protection/>
    </xf>
    <xf numFmtId="0" fontId="0" fillId="0" borderId="21" xfId="67" applyFont="1" applyFill="1" applyBorder="1" applyAlignment="1">
      <alignment vertical="center" wrapText="1"/>
      <protection/>
    </xf>
    <xf numFmtId="0" fontId="7" fillId="0" borderId="21" xfId="30" applyFont="1" applyBorder="1" applyAlignment="1">
      <alignment vertical="center" wrapText="1"/>
      <protection/>
    </xf>
    <xf numFmtId="4" fontId="8" fillId="0" borderId="30" xfId="30" applyNumberFormat="1" applyFont="1" applyBorder="1" applyAlignment="1">
      <alignment vertical="center" wrapText="1"/>
      <protection/>
    </xf>
    <xf numFmtId="164" fontId="8" fillId="0" borderId="21" xfId="30" applyNumberFormat="1" applyFont="1" applyBorder="1" applyAlignment="1">
      <alignment vertical="center" wrapText="1"/>
      <protection/>
    </xf>
    <xf numFmtId="164" fontId="8" fillId="0" borderId="31" xfId="30" applyNumberFormat="1" applyFont="1" applyBorder="1" applyAlignment="1">
      <alignment vertical="center" wrapText="1"/>
      <protection/>
    </xf>
    <xf numFmtId="4" fontId="8" fillId="0" borderId="31" xfId="30" applyNumberFormat="1" applyFont="1" applyBorder="1" applyAlignment="1">
      <alignment horizontal="right" vertical="center" wrapText="1" indent="1"/>
      <protection/>
    </xf>
    <xf numFmtId="0" fontId="7" fillId="0" borderId="20" xfId="30" applyNumberFormat="1" applyFont="1" applyFill="1" applyBorder="1" applyAlignment="1">
      <alignment horizontal="center" vertical="center" wrapText="1"/>
      <protection/>
    </xf>
    <xf numFmtId="0" fontId="8" fillId="0" borderId="21" xfId="30" applyNumberFormat="1" applyFont="1" applyFill="1" applyBorder="1" applyAlignment="1">
      <alignment horizontal="center" vertical="center" wrapText="1"/>
      <protection/>
    </xf>
    <xf numFmtId="0" fontId="8" fillId="0" borderId="21" xfId="30" applyNumberFormat="1" applyFont="1" applyFill="1" applyBorder="1" applyAlignment="1">
      <alignment vertical="center" wrapText="1"/>
      <protection/>
    </xf>
    <xf numFmtId="165" fontId="8" fillId="0" borderId="21" xfId="30" applyNumberFormat="1" applyFont="1" applyFill="1" applyBorder="1" applyAlignment="1">
      <alignment vertical="center" wrapText="1"/>
      <protection/>
    </xf>
    <xf numFmtId="4" fontId="8" fillId="0" borderId="21" xfId="30" applyNumberFormat="1" applyFont="1" applyFill="1" applyBorder="1" applyAlignment="1">
      <alignment vertical="center" wrapText="1"/>
      <protection/>
    </xf>
    <xf numFmtId="4" fontId="8" fillId="0" borderId="21" xfId="30" applyNumberFormat="1" applyFont="1" applyFill="1" applyBorder="1" applyAlignment="1">
      <alignment horizontal="right" vertical="center" wrapText="1"/>
      <protection/>
    </xf>
    <xf numFmtId="4" fontId="8" fillId="0" borderId="19" xfId="30" applyNumberFormat="1" applyFont="1" applyBorder="1" applyAlignment="1">
      <alignment horizontal="right" vertical="center" wrapText="1" indent="1"/>
      <protection/>
    </xf>
    <xf numFmtId="49" fontId="7" fillId="0" borderId="20" xfId="30" applyNumberFormat="1" applyFont="1" applyFill="1" applyBorder="1" applyAlignment="1">
      <alignment horizontal="center" vertical="center" wrapText="1"/>
      <protection/>
    </xf>
    <xf numFmtId="0" fontId="8" fillId="0" borderId="21" xfId="30" applyFont="1" applyFill="1" applyBorder="1" applyAlignment="1">
      <alignment vertical="center" wrapText="1"/>
      <protection/>
    </xf>
    <xf numFmtId="49" fontId="0" fillId="6" borderId="8" xfId="60" applyNumberFormat="1" applyFont="1" applyFill="1" applyBorder="1" applyAlignment="1">
      <alignment horizontal="center" vertical="center"/>
      <protection/>
    </xf>
    <xf numFmtId="49" fontId="0" fillId="6" borderId="9" xfId="60" applyNumberFormat="1" applyFont="1" applyFill="1" applyBorder="1" applyAlignment="1">
      <alignment horizontal="center" vertical="center"/>
      <protection/>
    </xf>
    <xf numFmtId="0" fontId="19" fillId="6" borderId="9" xfId="60" applyFont="1" applyFill="1" applyBorder="1" applyAlignment="1">
      <alignment vertical="center" wrapText="1"/>
      <protection/>
    </xf>
    <xf numFmtId="165" fontId="20" fillId="6" borderId="9" xfId="60" applyNumberFormat="1" applyFont="1" applyFill="1" applyBorder="1" applyAlignment="1">
      <alignment vertical="center"/>
      <protection/>
    </xf>
    <xf numFmtId="4" fontId="20" fillId="6" borderId="9" xfId="60" applyNumberFormat="1" applyFont="1" applyFill="1" applyBorder="1" applyAlignment="1">
      <alignment vertical="center"/>
      <protection/>
    </xf>
    <xf numFmtId="0" fontId="20" fillId="6" borderId="9" xfId="60" applyFont="1" applyFill="1" applyBorder="1" applyAlignment="1">
      <alignment vertical="center"/>
      <protection/>
    </xf>
    <xf numFmtId="4" fontId="19" fillId="6" borderId="10" xfId="60" applyNumberFormat="1" applyFont="1" applyFill="1" applyBorder="1" applyAlignment="1">
      <alignment horizontal="right" vertical="center" indent="1"/>
      <protection/>
    </xf>
    <xf numFmtId="49" fontId="8" fillId="9" borderId="8" xfId="61" applyNumberFormat="1" applyFont="1" applyFill="1" applyBorder="1" applyAlignment="1">
      <alignment horizontal="center" vertical="center" wrapText="1"/>
      <protection/>
    </xf>
    <xf numFmtId="49" fontId="8" fillId="9" borderId="9" xfId="61" applyNumberFormat="1" applyFont="1" applyFill="1" applyBorder="1" applyAlignment="1">
      <alignment horizontal="center" vertical="center" wrapText="1"/>
      <protection/>
    </xf>
    <xf numFmtId="165" fontId="8" fillId="9" borderId="9" xfId="61" applyNumberFormat="1" applyFont="1" applyFill="1" applyBorder="1" applyAlignment="1">
      <alignment horizontal="center" vertical="center" wrapText="1"/>
      <protection/>
    </xf>
    <xf numFmtId="49" fontId="8" fillId="9" borderId="10" xfId="61" applyNumberFormat="1" applyFont="1" applyFill="1" applyBorder="1" applyAlignment="1">
      <alignment horizontal="right" vertical="center" wrapText="1" indent="1"/>
      <protection/>
    </xf>
    <xf numFmtId="49" fontId="7" fillId="10" borderId="35" xfId="30" applyNumberFormat="1" applyFont="1" applyFill="1" applyBorder="1" applyAlignment="1">
      <alignment horizontal="center" vertical="center" wrapText="1"/>
      <protection/>
    </xf>
    <xf numFmtId="0" fontId="8" fillId="10" borderId="36" xfId="30" applyFont="1" applyFill="1" applyBorder="1" applyAlignment="1">
      <alignment horizontal="center" vertical="center" wrapText="1"/>
      <protection/>
    </xf>
    <xf numFmtId="0" fontId="21" fillId="10" borderId="36" xfId="68" applyFont="1" applyFill="1" applyBorder="1" applyAlignment="1" applyProtection="1">
      <alignment vertical="center" wrapText="1"/>
      <protection/>
    </xf>
    <xf numFmtId="165" fontId="7" fillId="10" borderId="37" xfId="68" applyNumberFormat="1" applyFont="1" applyFill="1" applyBorder="1" applyAlignment="1" applyProtection="1">
      <alignment horizontal="center" vertical="top" wrapText="1"/>
      <protection/>
    </xf>
    <xf numFmtId="40" fontId="7" fillId="10" borderId="37" xfId="68" applyNumberFormat="1" applyFont="1" applyFill="1" applyBorder="1" applyAlignment="1" applyProtection="1">
      <alignment horizontal="right" wrapText="1" indent="1"/>
      <protection/>
    </xf>
    <xf numFmtId="164" fontId="8" fillId="10" borderId="37" xfId="30" applyNumberFormat="1" applyFont="1" applyFill="1" applyBorder="1" applyAlignment="1">
      <alignment horizontal="right" vertical="center" wrapText="1" indent="1"/>
      <protection/>
    </xf>
    <xf numFmtId="164" fontId="8" fillId="10" borderId="38" xfId="30" applyNumberFormat="1" applyFont="1" applyFill="1" applyBorder="1" applyAlignment="1">
      <alignment horizontal="right" vertical="center" wrapText="1" indent="1"/>
      <protection/>
    </xf>
    <xf numFmtId="49" fontId="8" fillId="0" borderId="26" xfId="30" applyNumberFormat="1" applyFont="1" applyBorder="1" applyAlignment="1">
      <alignment horizontal="center" vertical="center" wrapText="1"/>
      <protection/>
    </xf>
    <xf numFmtId="0" fontId="8" fillId="0" borderId="28" xfId="30" applyFont="1" applyFill="1" applyBorder="1" applyAlignment="1">
      <alignment horizontal="center" vertical="center" wrapText="1"/>
      <protection/>
    </xf>
    <xf numFmtId="0" fontId="8" fillId="0" borderId="28" xfId="30" applyFont="1" applyFill="1" applyBorder="1" applyAlignment="1">
      <alignment vertical="center" wrapText="1"/>
      <protection/>
    </xf>
    <xf numFmtId="4" fontId="8" fillId="0" borderId="28" xfId="30" applyNumberFormat="1" applyFont="1" applyBorder="1" applyAlignment="1">
      <alignment horizontal="right" vertical="center" wrapText="1" indent="1"/>
      <protection/>
    </xf>
    <xf numFmtId="4" fontId="8" fillId="0" borderId="28" xfId="30" applyNumberFormat="1" applyFont="1" applyFill="1" applyBorder="1" applyAlignment="1">
      <alignment horizontal="right" vertical="center" wrapText="1" indent="1"/>
      <protection/>
    </xf>
    <xf numFmtId="4" fontId="8" fillId="0" borderId="39" xfId="30" applyNumberFormat="1" applyFont="1" applyBorder="1" applyAlignment="1">
      <alignment horizontal="right" vertical="center" wrapText="1" indent="1"/>
      <protection/>
    </xf>
    <xf numFmtId="49" fontId="8" fillId="0" borderId="20" xfId="35" applyNumberFormat="1" applyFont="1" applyFill="1" applyBorder="1" applyAlignment="1">
      <alignment horizontal="center" vertical="center" wrapText="1"/>
      <protection/>
    </xf>
    <xf numFmtId="0" fontId="8" fillId="0" borderId="40" xfId="35" applyFont="1" applyFill="1" applyBorder="1" applyAlignment="1">
      <alignment horizontal="center" vertical="center" wrapText="1"/>
      <protection/>
    </xf>
    <xf numFmtId="0" fontId="8" fillId="0" borderId="40" xfId="35" applyFont="1" applyFill="1" applyBorder="1" applyAlignment="1">
      <alignment vertical="center" wrapText="1"/>
      <protection/>
    </xf>
    <xf numFmtId="165" fontId="8" fillId="0" borderId="17" xfId="35" applyNumberFormat="1" applyFont="1" applyFill="1" applyBorder="1" applyAlignment="1">
      <alignment horizontal="center" vertical="center" wrapText="1"/>
      <protection/>
    </xf>
    <xf numFmtId="4" fontId="8" fillId="0" borderId="17" xfId="35" applyNumberFormat="1" applyFont="1" applyFill="1" applyBorder="1" applyAlignment="1">
      <alignment horizontal="right" vertical="center" wrapText="1" indent="1"/>
      <protection/>
    </xf>
    <xf numFmtId="4" fontId="8" fillId="0" borderId="19" xfId="62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4" xfId="49" applyNumberFormat="1" applyFont="1" applyFill="1" applyBorder="1" applyAlignment="1">
      <alignment horizontal="right" vertical="center" readingOrder="1"/>
      <protection/>
    </xf>
    <xf numFmtId="166" fontId="15" fillId="0" borderId="0" xfId="35" applyNumberFormat="1" applyFont="1" applyFill="1" applyBorder="1" applyAlignment="1">
      <alignment vertical="center"/>
      <protection/>
    </xf>
    <xf numFmtId="166" fontId="15" fillId="0" borderId="0" xfId="49" applyNumberFormat="1" applyFont="1" applyFill="1" applyBorder="1" applyAlignment="1">
      <alignment horizontal="right" vertical="center" readingOrder="1"/>
      <protection/>
    </xf>
    <xf numFmtId="0" fontId="22" fillId="0" borderId="0" xfId="35" applyFont="1" applyFill="1" applyAlignment="1">
      <alignment vertical="center"/>
      <protection/>
    </xf>
    <xf numFmtId="0" fontId="7" fillId="0" borderId="0" xfId="35" applyFont="1" applyFill="1" applyAlignment="1">
      <alignment vertical="center"/>
      <protection/>
    </xf>
    <xf numFmtId="0" fontId="8" fillId="0" borderId="0" xfId="35" applyFont="1" applyFill="1" applyAlignment="1">
      <alignment vertical="center"/>
      <protection/>
    </xf>
    <xf numFmtId="0" fontId="8" fillId="0" borderId="41" xfId="35" applyFont="1" applyFill="1" applyBorder="1" applyAlignment="1">
      <alignment horizontal="center" vertical="center" wrapText="1"/>
      <protection/>
    </xf>
    <xf numFmtId="0" fontId="8" fillId="0" borderId="41" xfId="35" applyFont="1" applyFill="1" applyBorder="1" applyAlignment="1">
      <alignment vertical="center" wrapText="1"/>
      <protection/>
    </xf>
    <xf numFmtId="165" fontId="8" fillId="0" borderId="21" xfId="35" applyNumberFormat="1" applyFont="1" applyFill="1" applyBorder="1" applyAlignment="1">
      <alignment horizontal="center" vertical="center" wrapText="1"/>
      <protection/>
    </xf>
    <xf numFmtId="4" fontId="8" fillId="0" borderId="21" xfId="35" applyNumberFormat="1" applyFont="1" applyFill="1" applyBorder="1" applyAlignment="1">
      <alignment horizontal="right" vertical="center" wrapText="1" indent="1"/>
      <protection/>
    </xf>
    <xf numFmtId="49" fontId="23" fillId="0" borderId="21" xfId="49" applyNumberFormat="1" applyFont="1" applyFill="1" applyBorder="1" applyAlignment="1">
      <alignment horizontal="center" vertical="center"/>
      <protection/>
    </xf>
    <xf numFmtId="49" fontId="23" fillId="0" borderId="21" xfId="49" applyNumberFormat="1" applyFont="1" applyFill="1" applyBorder="1" applyAlignment="1">
      <alignment horizontal="left" vertical="center" wrapText="1" shrinkToFit="1" readingOrder="1"/>
      <protection/>
    </xf>
    <xf numFmtId="2" fontId="24" fillId="0" borderId="21" xfId="30" applyNumberFormat="1" applyFont="1" applyFill="1" applyBorder="1" applyAlignment="1">
      <alignment horizontal="center" vertical="center" wrapText="1"/>
      <protection/>
    </xf>
    <xf numFmtId="4" fontId="23" fillId="0" borderId="21" xfId="35" applyNumberFormat="1" applyFont="1" applyFill="1" applyBorder="1" applyAlignment="1">
      <alignment horizontal="right" vertical="center" wrapText="1" indent="1"/>
      <protection/>
    </xf>
    <xf numFmtId="4" fontId="23" fillId="0" borderId="19" xfId="62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4" xfId="49" applyNumberFormat="1" applyFont="1" applyFill="1" applyBorder="1" applyAlignment="1">
      <alignment horizontal="right" vertical="center" readingOrder="1"/>
      <protection/>
    </xf>
    <xf numFmtId="166" fontId="23" fillId="0" borderId="0" xfId="35" applyNumberFormat="1" applyFont="1" applyFill="1" applyBorder="1" applyAlignment="1">
      <alignment vertical="center"/>
      <protection/>
    </xf>
    <xf numFmtId="166" fontId="23" fillId="0" borderId="0" xfId="49" applyNumberFormat="1" applyFont="1" applyFill="1" applyBorder="1" applyAlignment="1">
      <alignment horizontal="right" vertical="center" readingOrder="1"/>
      <protection/>
    </xf>
    <xf numFmtId="0" fontId="25" fillId="0" borderId="0" xfId="35" applyFont="1" applyFill="1" applyAlignment="1">
      <alignment vertical="center"/>
      <protection/>
    </xf>
    <xf numFmtId="0" fontId="23" fillId="0" borderId="0" xfId="35" applyFont="1" applyFill="1" applyAlignment="1">
      <alignment vertical="center"/>
      <protection/>
    </xf>
    <xf numFmtId="49" fontId="26" fillId="0" borderId="21" xfId="49" applyNumberFormat="1" applyFont="1" applyFill="1" applyBorder="1" applyAlignment="1">
      <alignment horizontal="center" vertical="center"/>
      <protection/>
    </xf>
    <xf numFmtId="49" fontId="26" fillId="0" borderId="17" xfId="49" applyNumberFormat="1" applyFont="1" applyFill="1" applyBorder="1" applyAlignment="1">
      <alignment horizontal="left" vertical="center" wrapText="1" shrinkToFit="1" readingOrder="1"/>
      <protection/>
    </xf>
    <xf numFmtId="49" fontId="26" fillId="0" borderId="21" xfId="49" applyNumberFormat="1" applyFont="1" applyFill="1" applyBorder="1" applyAlignment="1">
      <alignment horizontal="center" vertical="center" readingOrder="1"/>
      <protection/>
    </xf>
    <xf numFmtId="49" fontId="26" fillId="0" borderId="21" xfId="49" applyNumberFormat="1" applyFont="1" applyFill="1" applyBorder="1" applyAlignment="1">
      <alignment horizontal="left" vertical="center" wrapText="1" shrinkToFit="1" readingOrder="1"/>
      <protection/>
    </xf>
    <xf numFmtId="49" fontId="23" fillId="0" borderId="20" xfId="49" applyNumberFormat="1" applyFont="1" applyFill="1" applyBorder="1" applyAlignment="1">
      <alignment horizontal="left" vertical="center" readingOrder="1"/>
      <protection/>
    </xf>
    <xf numFmtId="49" fontId="8" fillId="0" borderId="41" xfId="65" applyNumberFormat="1" applyFont="1" applyFill="1" applyBorder="1" applyAlignment="1">
      <alignment horizontal="center" vertical="center"/>
      <protection/>
    </xf>
    <xf numFmtId="2" fontId="8" fillId="0" borderId="21" xfId="30" applyNumberFormat="1" applyFont="1" applyFill="1" applyBorder="1" applyAlignment="1">
      <alignment horizontal="left" vertical="center" wrapText="1"/>
      <protection/>
    </xf>
    <xf numFmtId="165" fontId="8" fillId="0" borderId="21" xfId="25" applyNumberFormat="1" applyFont="1" applyFill="1" applyBorder="1" applyAlignment="1">
      <alignment horizontal="center" vertical="center" wrapText="1"/>
      <protection/>
    </xf>
    <xf numFmtId="4" fontId="8" fillId="0" borderId="21" xfId="30" applyNumberFormat="1" applyFont="1" applyFill="1" applyBorder="1" applyAlignment="1">
      <alignment horizontal="right" vertical="center" indent="1"/>
      <protection/>
    </xf>
    <xf numFmtId="0" fontId="26" fillId="0" borderId="0" xfId="33" applyFont="1" applyFill="1">
      <alignment/>
      <protection/>
    </xf>
    <xf numFmtId="4" fontId="8" fillId="0" borderId="19" xfId="30" applyNumberFormat="1" applyFont="1" applyFill="1" applyBorder="1" applyAlignment="1">
      <alignment horizontal="right" vertical="center" wrapText="1" indent="1"/>
      <protection/>
    </xf>
    <xf numFmtId="166" fontId="22" fillId="0" borderId="0" xfId="33" applyNumberFormat="1" applyFont="1" applyFill="1">
      <alignment/>
      <protection/>
    </xf>
    <xf numFmtId="49" fontId="8" fillId="0" borderId="17" xfId="30" applyNumberFormat="1" applyFont="1" applyFill="1" applyBorder="1" applyAlignment="1">
      <alignment horizontal="center" vertical="center" wrapText="1"/>
      <protection/>
    </xf>
    <xf numFmtId="0" fontId="8" fillId="0" borderId="17" xfId="30" applyFont="1" applyFill="1" applyBorder="1" applyAlignment="1">
      <alignment vertical="center" wrapText="1"/>
      <protection/>
    </xf>
    <xf numFmtId="49" fontId="8" fillId="0" borderId="20" xfId="30" applyNumberFormat="1" applyFont="1" applyFill="1" applyBorder="1" applyAlignment="1">
      <alignment horizontal="center" vertical="center" wrapText="1"/>
      <protection/>
    </xf>
    <xf numFmtId="49" fontId="8" fillId="0" borderId="21" xfId="30" applyNumberFormat="1" applyFont="1" applyFill="1" applyBorder="1" applyAlignment="1">
      <alignment horizontal="center" vertical="center" wrapText="1"/>
      <protection/>
    </xf>
    <xf numFmtId="165" fontId="8" fillId="0" borderId="21" xfId="30" applyNumberFormat="1" applyFont="1" applyFill="1" applyBorder="1" applyAlignment="1">
      <alignment horizontal="center" vertical="center" wrapText="1"/>
      <protection/>
    </xf>
    <xf numFmtId="4" fontId="8" fillId="0" borderId="21" xfId="30" applyNumberFormat="1" applyFont="1" applyFill="1" applyBorder="1" applyAlignment="1">
      <alignment horizontal="right" vertical="center" wrapText="1" indent="1"/>
      <protection/>
    </xf>
    <xf numFmtId="49" fontId="27" fillId="0" borderId="20" xfId="62" applyNumberFormat="1" applyFont="1" applyFill="1" applyBorder="1" applyAlignment="1">
      <alignment horizontal="center" vertical="center"/>
      <protection/>
    </xf>
    <xf numFmtId="49" fontId="27" fillId="0" borderId="41" xfId="62" applyNumberFormat="1" applyFont="1" applyFill="1" applyBorder="1" applyAlignment="1">
      <alignment horizontal="center" vertical="center"/>
      <protection/>
    </xf>
    <xf numFmtId="0" fontId="24" fillId="0" borderId="21" xfId="63" applyFont="1" applyFill="1" applyBorder="1" applyAlignment="1">
      <alignment vertical="center" wrapText="1"/>
      <protection/>
    </xf>
    <xf numFmtId="165" fontId="8" fillId="0" borderId="21" xfId="56" applyNumberFormat="1" applyFont="1" applyFill="1" applyBorder="1" applyAlignment="1">
      <alignment horizontal="center" vertical="center"/>
      <protection/>
    </xf>
    <xf numFmtId="4" fontId="8" fillId="0" borderId="33" xfId="47" applyNumberFormat="1" applyFont="1" applyFill="1" applyBorder="1" applyAlignment="1">
      <alignment horizontal="right" vertical="center" indent="1"/>
      <protection/>
    </xf>
    <xf numFmtId="4" fontId="8" fillId="0" borderId="21" xfId="40" applyNumberFormat="1" applyFont="1" applyFill="1" applyBorder="1" applyAlignment="1">
      <alignment horizontal="right" vertical="center" wrapText="1" indent="1"/>
      <protection/>
    </xf>
    <xf numFmtId="49" fontId="8" fillId="0" borderId="8" xfId="30" applyNumberFormat="1" applyFont="1" applyBorder="1" applyAlignment="1">
      <alignment horizontal="center" vertical="center" wrapText="1"/>
      <protection/>
    </xf>
    <xf numFmtId="0" fontId="8" fillId="0" borderId="9" xfId="30" applyFont="1" applyBorder="1" applyAlignment="1">
      <alignment horizontal="center" vertical="center" wrapText="1"/>
      <protection/>
    </xf>
    <xf numFmtId="0" fontId="28" fillId="0" borderId="9" xfId="30" applyFont="1" applyBorder="1" applyAlignment="1">
      <alignment vertical="center"/>
      <protection/>
    </xf>
    <xf numFmtId="165" fontId="8" fillId="0" borderId="9" xfId="30" applyNumberFormat="1" applyFont="1" applyBorder="1" applyAlignment="1">
      <alignment horizontal="center" vertical="center" wrapText="1"/>
      <protection/>
    </xf>
    <xf numFmtId="4" fontId="8" fillId="0" borderId="9" xfId="30" applyNumberFormat="1" applyFont="1" applyFill="1" applyBorder="1" applyAlignment="1">
      <alignment horizontal="right" vertical="center" wrapText="1" indent="1"/>
      <protection/>
    </xf>
    <xf numFmtId="164" fontId="8" fillId="0" borderId="9" xfId="30" applyNumberFormat="1" applyFont="1" applyBorder="1" applyAlignment="1">
      <alignment horizontal="right" vertical="center" wrapText="1" indent="1"/>
      <protection/>
    </xf>
    <xf numFmtId="4" fontId="28" fillId="0" borderId="10" xfId="30" applyNumberFormat="1" applyFont="1" applyBorder="1" applyAlignment="1">
      <alignment horizontal="right" vertical="center" wrapText="1" indent="1"/>
      <protection/>
    </xf>
    <xf numFmtId="167" fontId="15" fillId="0" borderId="0" xfId="33" applyNumberFormat="1" applyFont="1">
      <alignment/>
      <protection/>
    </xf>
    <xf numFmtId="49" fontId="8" fillId="9" borderId="9" xfId="61" applyNumberFormat="1" applyFont="1" applyFill="1" applyBorder="1" applyAlignment="1">
      <alignment horizontal="right" vertical="center" wrapText="1" indent="1"/>
      <protection/>
    </xf>
    <xf numFmtId="168" fontId="7" fillId="10" borderId="37" xfId="68" applyNumberFormat="1" applyFont="1" applyFill="1" applyBorder="1" applyAlignment="1" applyProtection="1">
      <alignment wrapText="1"/>
      <protection/>
    </xf>
    <xf numFmtId="164" fontId="8" fillId="10" borderId="37" xfId="30" applyNumberFormat="1" applyFont="1" applyFill="1" applyBorder="1" applyAlignment="1">
      <alignment vertical="center" wrapText="1"/>
      <protection/>
    </xf>
    <xf numFmtId="0" fontId="15" fillId="0" borderId="0" xfId="30" applyFont="1" applyFill="1" applyAlignment="1">
      <alignment vertical="center"/>
      <protection/>
    </xf>
    <xf numFmtId="166" fontId="15" fillId="0" borderId="0" xfId="30" applyNumberFormat="1" applyFont="1" applyFill="1" applyAlignment="1">
      <alignment vertical="center"/>
      <protection/>
    </xf>
    <xf numFmtId="0" fontId="0" fillId="0" borderId="0" xfId="30" applyFill="1" applyAlignment="1">
      <alignment vertical="center"/>
      <protection/>
    </xf>
    <xf numFmtId="49" fontId="26" fillId="0" borderId="21" xfId="51" applyNumberFormat="1" applyFont="1" applyFill="1" applyBorder="1" applyAlignment="1">
      <alignment horizontal="center" vertical="center" readingOrder="1"/>
      <protection/>
    </xf>
    <xf numFmtId="49" fontId="26" fillId="0" borderId="21" xfId="51" applyNumberFormat="1" applyFont="1" applyFill="1" applyBorder="1" applyAlignment="1">
      <alignment horizontal="left" vertical="center" wrapText="1" shrinkToFit="1" readingOrder="1"/>
      <protection/>
    </xf>
    <xf numFmtId="4" fontId="8" fillId="0" borderId="21" xfId="30" applyNumberFormat="1" applyFont="1" applyFill="1" applyBorder="1" applyAlignment="1">
      <alignment horizontal="right" vertical="center" wrapText="1" indent="1"/>
      <protection/>
    </xf>
    <xf numFmtId="49" fontId="15" fillId="0" borderId="42" xfId="51" applyNumberFormat="1" applyFont="1" applyFill="1" applyBorder="1" applyAlignment="1">
      <alignment horizontal="right" vertical="center" readingOrder="1"/>
      <protection/>
    </xf>
    <xf numFmtId="49" fontId="15" fillId="0" borderId="0" xfId="51" applyNumberFormat="1" applyFont="1" applyFill="1" applyBorder="1" applyAlignment="1">
      <alignment horizontal="right" vertical="center" readingOrder="1"/>
      <protection/>
    </xf>
    <xf numFmtId="0" fontId="8" fillId="0" borderId="0" xfId="30" applyFont="1" applyFill="1" applyAlignment="1">
      <alignment vertical="center"/>
      <protection/>
    </xf>
    <xf numFmtId="49" fontId="8" fillId="0" borderId="16" xfId="30" applyNumberFormat="1" applyFont="1" applyFill="1" applyBorder="1" applyAlignment="1">
      <alignment horizontal="center" vertical="center" wrapText="1"/>
      <protection/>
    </xf>
    <xf numFmtId="49" fontId="26" fillId="0" borderId="20" xfId="51" applyNumberFormat="1" applyFont="1" applyFill="1" applyBorder="1" applyAlignment="1">
      <alignment horizontal="left" vertical="center" readingOrder="1"/>
      <protection/>
    </xf>
    <xf numFmtId="49" fontId="26" fillId="0" borderId="21" xfId="51" applyNumberFormat="1" applyFont="1" applyFill="1" applyBorder="1" applyAlignment="1">
      <alignment horizontal="left" vertical="center" readingOrder="1"/>
      <protection/>
    </xf>
    <xf numFmtId="49" fontId="17" fillId="0" borderId="21" xfId="51" applyNumberFormat="1" applyFont="1" applyFill="1" applyBorder="1" applyAlignment="1">
      <alignment horizontal="center" vertical="center" wrapText="1" readingOrder="1"/>
      <protection/>
    </xf>
    <xf numFmtId="0" fontId="26" fillId="0" borderId="21" xfId="51" applyNumberFormat="1" applyFont="1" applyFill="1" applyBorder="1" applyAlignment="1">
      <alignment horizontal="left" vertical="center" wrapText="1" shrinkToFit="1" readingOrder="1"/>
      <protection/>
    </xf>
    <xf numFmtId="49" fontId="17" fillId="0" borderId="21" xfId="51" applyNumberFormat="1" applyFont="1" applyFill="1" applyBorder="1" applyAlignment="1">
      <alignment horizontal="center" vertical="center" readingOrder="1"/>
      <protection/>
    </xf>
    <xf numFmtId="49" fontId="8" fillId="0" borderId="32" xfId="35" applyNumberFormat="1" applyFont="1" applyFill="1" applyBorder="1" applyAlignment="1">
      <alignment horizontal="center" vertical="center" wrapText="1"/>
      <protection/>
    </xf>
    <xf numFmtId="4" fontId="8" fillId="0" borderId="34" xfId="30" applyNumberFormat="1" applyFont="1" applyFill="1" applyBorder="1" applyAlignment="1">
      <alignment horizontal="right" vertical="center" wrapText="1" indent="1"/>
      <protection/>
    </xf>
    <xf numFmtId="49" fontId="17" fillId="0" borderId="33" xfId="51" applyNumberFormat="1" applyFont="1" applyFill="1" applyBorder="1" applyAlignment="1">
      <alignment horizontal="center" vertical="center" readingOrder="1"/>
      <protection/>
    </xf>
    <xf numFmtId="0" fontId="26" fillId="0" borderId="33" xfId="51" applyNumberFormat="1" applyFont="1" applyFill="1" applyBorder="1" applyAlignment="1">
      <alignment horizontal="left" vertical="center" wrapText="1" shrinkToFit="1" readingOrder="1"/>
      <protection/>
    </xf>
    <xf numFmtId="49" fontId="26" fillId="0" borderId="33" xfId="51" applyNumberFormat="1" applyFont="1" applyFill="1" applyBorder="1" applyAlignment="1">
      <alignment horizontal="center" vertical="center" readingOrder="1"/>
      <protection/>
    </xf>
    <xf numFmtId="4" fontId="8" fillId="0" borderId="33" xfId="30" applyNumberFormat="1" applyFont="1" applyFill="1" applyBorder="1" applyAlignment="1">
      <alignment horizontal="right" vertical="center" wrapText="1" indent="1"/>
      <protection/>
    </xf>
    <xf numFmtId="49" fontId="27" fillId="0" borderId="43" xfId="62" applyNumberFormat="1" applyFont="1" applyFill="1" applyBorder="1" applyAlignment="1">
      <alignment horizontal="center" vertical="center"/>
      <protection/>
    </xf>
    <xf numFmtId="49" fontId="27" fillId="0" borderId="44" xfId="62" applyNumberFormat="1" applyFont="1" applyFill="1" applyBorder="1" applyAlignment="1">
      <alignment horizontal="center" vertical="center"/>
      <protection/>
    </xf>
    <xf numFmtId="0" fontId="24" fillId="0" borderId="44" xfId="63" applyFont="1" applyFill="1" applyBorder="1" applyAlignment="1">
      <alignment vertical="center" wrapText="1"/>
      <protection/>
    </xf>
    <xf numFmtId="165" fontId="24" fillId="0" borderId="44" xfId="63" applyNumberFormat="1" applyFont="1" applyFill="1" applyBorder="1" applyAlignment="1">
      <alignment horizontal="center" vertical="center"/>
      <protection/>
    </xf>
    <xf numFmtId="4" fontId="24" fillId="0" borderId="44" xfId="30" applyNumberFormat="1" applyFont="1" applyFill="1" applyBorder="1" applyAlignment="1">
      <alignment horizontal="right" vertical="center"/>
      <protection/>
    </xf>
    <xf numFmtId="4" fontId="27" fillId="0" borderId="45" xfId="62" applyNumberFormat="1" applyFont="1" applyFill="1" applyBorder="1" applyAlignment="1">
      <alignment horizontal="right" vertical="center"/>
      <protection/>
    </xf>
    <xf numFmtId="49" fontId="8" fillId="0" borderId="5" xfId="30" applyNumberFormat="1" applyFont="1" applyBorder="1" applyAlignment="1">
      <alignment horizontal="center" vertical="center" wrapText="1"/>
      <protection/>
    </xf>
    <xf numFmtId="0" fontId="8" fillId="0" borderId="6" xfId="30" applyFont="1" applyBorder="1" applyAlignment="1">
      <alignment horizontal="center" vertical="center" wrapText="1"/>
      <protection/>
    </xf>
    <xf numFmtId="0" fontId="28" fillId="0" borderId="6" xfId="30" applyFont="1" applyBorder="1" applyAlignment="1">
      <alignment vertical="center"/>
      <protection/>
    </xf>
    <xf numFmtId="165" fontId="8" fillId="0" borderId="6" xfId="30" applyNumberFormat="1" applyFont="1" applyBorder="1" applyAlignment="1">
      <alignment horizontal="center" vertical="center" wrapText="1"/>
      <protection/>
    </xf>
    <xf numFmtId="4" fontId="8" fillId="0" borderId="6" xfId="30" applyNumberFormat="1" applyFont="1" applyFill="1" applyBorder="1" applyAlignment="1">
      <alignment horizontal="right" vertical="center" wrapText="1" indent="1"/>
      <protection/>
    </xf>
    <xf numFmtId="164" fontId="8" fillId="0" borderId="6" xfId="30" applyNumberFormat="1" applyFont="1" applyBorder="1" applyAlignment="1">
      <alignment horizontal="right" vertical="center" wrapText="1" indent="1"/>
      <protection/>
    </xf>
    <xf numFmtId="4" fontId="28" fillId="0" borderId="7" xfId="30" applyNumberFormat="1" applyFont="1" applyBorder="1" applyAlignment="1">
      <alignment horizontal="right" vertical="center" wrapText="1" indent="1"/>
      <protection/>
    </xf>
    <xf numFmtId="0" fontId="8" fillId="0" borderId="17" xfId="30" applyFont="1" applyFill="1" applyBorder="1" applyAlignment="1">
      <alignment horizontal="center" vertical="center" wrapText="1"/>
      <protection/>
    </xf>
    <xf numFmtId="4" fontId="8" fillId="0" borderId="18" xfId="30" applyNumberFormat="1" applyFont="1" applyFill="1" applyBorder="1" applyAlignment="1">
      <alignment horizontal="right" vertical="center" wrapText="1" indent="1"/>
      <protection/>
    </xf>
    <xf numFmtId="0" fontId="7" fillId="0" borderId="17" xfId="30" applyFont="1" applyFill="1" applyBorder="1" applyAlignment="1">
      <alignment horizontal="center" vertical="center" wrapText="1"/>
      <protection/>
    </xf>
    <xf numFmtId="0" fontId="8" fillId="0" borderId="21" xfId="30" applyFont="1" applyFill="1" applyBorder="1" applyAlignment="1">
      <alignment horizontal="center" vertical="center" wrapText="1"/>
      <protection/>
    </xf>
    <xf numFmtId="0" fontId="8" fillId="0" borderId="17" xfId="30" applyFont="1" applyFill="1" applyBorder="1" applyAlignment="1">
      <alignment vertical="center" wrapText="1"/>
      <protection/>
    </xf>
    <xf numFmtId="0" fontId="7" fillId="0" borderId="21" xfId="30" applyFont="1" applyFill="1" applyBorder="1" applyAlignment="1">
      <alignment horizontal="center" vertical="center" wrapText="1"/>
      <protection/>
    </xf>
    <xf numFmtId="0" fontId="8" fillId="0" borderId="21" xfId="30" applyFont="1" applyFill="1" applyBorder="1" applyAlignment="1">
      <alignment vertical="center" wrapText="1"/>
      <protection/>
    </xf>
    <xf numFmtId="0" fontId="7" fillId="0" borderId="17" xfId="30" applyFont="1" applyFill="1" applyBorder="1" applyAlignment="1">
      <alignment vertical="center" wrapText="1"/>
      <protection/>
    </xf>
    <xf numFmtId="49" fontId="8" fillId="0" borderId="20" xfId="30" applyNumberFormat="1" applyFont="1" applyBorder="1" applyAlignment="1">
      <alignment horizontal="center" vertical="center" wrapText="1"/>
      <protection/>
    </xf>
    <xf numFmtId="0" fontId="8" fillId="0" borderId="21" xfId="30" applyFont="1" applyBorder="1" applyAlignment="1">
      <alignment vertical="center" wrapText="1"/>
      <protection/>
    </xf>
    <xf numFmtId="4" fontId="8" fillId="0" borderId="23" xfId="30" applyNumberFormat="1" applyFont="1" applyBorder="1" applyAlignment="1">
      <alignment horizontal="right" vertical="center" wrapText="1" indent="1"/>
      <protection/>
    </xf>
    <xf numFmtId="4" fontId="8" fillId="0" borderId="23" xfId="30" applyNumberFormat="1" applyFont="1" applyFill="1" applyBorder="1" applyAlignment="1">
      <alignment horizontal="right" vertical="center" wrapText="1" indent="1"/>
      <protection/>
    </xf>
    <xf numFmtId="4" fontId="8" fillId="0" borderId="24" xfId="30" applyNumberFormat="1" applyFont="1" applyBorder="1" applyAlignment="1">
      <alignment horizontal="right" vertical="center" wrapText="1" indent="1"/>
      <protection/>
    </xf>
    <xf numFmtId="0" fontId="8" fillId="0" borderId="17" xfId="30" applyFont="1" applyFill="1" applyBorder="1" applyAlignment="1">
      <alignment horizontal="center" vertical="center" wrapText="1"/>
      <protection/>
    </xf>
    <xf numFmtId="0" fontId="24" fillId="0" borderId="17" xfId="30" applyFont="1" applyFill="1" applyBorder="1" applyAlignment="1">
      <alignment vertical="center" wrapText="1"/>
      <protection/>
    </xf>
    <xf numFmtId="4" fontId="24" fillId="0" borderId="17" xfId="30" applyNumberFormat="1" applyFont="1" applyFill="1" applyBorder="1" applyAlignment="1">
      <alignment horizontal="center" vertical="center" wrapText="1"/>
      <protection/>
    </xf>
    <xf numFmtId="0" fontId="8" fillId="0" borderId="21" xfId="41" applyFont="1" applyFill="1" applyBorder="1" applyAlignment="1">
      <alignment vertical="center" wrapText="1"/>
      <protection/>
    </xf>
    <xf numFmtId="4" fontId="7" fillId="0" borderId="17" xfId="30" applyNumberFormat="1" applyFont="1" applyFill="1" applyBorder="1" applyAlignment="1">
      <alignment horizontal="right" vertical="center" wrapText="1" indent="1"/>
      <protection/>
    </xf>
    <xf numFmtId="0" fontId="8" fillId="0" borderId="21" xfId="30" applyFont="1" applyFill="1" applyBorder="1" applyAlignment="1">
      <alignment horizontal="center" vertical="center" wrapText="1"/>
      <protection/>
    </xf>
    <xf numFmtId="4" fontId="8" fillId="0" borderId="36" xfId="30" applyNumberFormat="1" applyFont="1" applyFill="1" applyBorder="1" applyAlignment="1">
      <alignment horizontal="right" vertical="center" wrapText="1" indent="1"/>
      <protection/>
    </xf>
    <xf numFmtId="4" fontId="8" fillId="0" borderId="34" xfId="30" applyNumberFormat="1" applyFont="1" applyFill="1" applyBorder="1" applyAlignment="1">
      <alignment horizontal="right" vertical="center" wrapText="1" indent="1"/>
      <protection/>
    </xf>
    <xf numFmtId="0" fontId="8" fillId="0" borderId="17" xfId="30" applyFont="1" applyFill="1" applyBorder="1" applyAlignment="1">
      <alignment wrapText="1"/>
      <protection/>
    </xf>
    <xf numFmtId="0" fontId="3" fillId="0" borderId="0" xfId="33" applyFont="1" applyFill="1">
      <alignment/>
      <protection/>
    </xf>
    <xf numFmtId="49" fontId="23" fillId="0" borderId="16" xfId="30" applyNumberFormat="1" applyFont="1" applyFill="1" applyBorder="1" applyAlignment="1">
      <alignment horizontal="center" vertical="center" wrapText="1"/>
      <protection/>
    </xf>
    <xf numFmtId="4" fontId="23" fillId="0" borderId="21" xfId="63" applyNumberFormat="1" applyFont="1" applyFill="1" applyBorder="1" applyAlignment="1">
      <alignment horizontal="center" vertical="center"/>
      <protection/>
    </xf>
    <xf numFmtId="4" fontId="23" fillId="0" borderId="21" xfId="33" applyNumberFormat="1" applyFont="1" applyFill="1" applyBorder="1" applyAlignment="1">
      <alignment horizontal="right" vertical="center" wrapText="1" indent="1"/>
      <protection/>
    </xf>
    <xf numFmtId="4" fontId="23" fillId="0" borderId="21" xfId="30" applyNumberFormat="1" applyFont="1" applyFill="1" applyBorder="1" applyAlignment="1">
      <alignment horizontal="right" vertical="center" wrapText="1" indent="1"/>
      <protection/>
    </xf>
    <xf numFmtId="4" fontId="23" fillId="0" borderId="19" xfId="30" applyNumberFormat="1" applyFont="1" applyFill="1" applyBorder="1" applyAlignment="1">
      <alignment horizontal="right" vertical="center" wrapText="1" indent="1"/>
      <protection/>
    </xf>
    <xf numFmtId="0" fontId="31" fillId="0" borderId="0" xfId="33" applyFont="1" applyFill="1">
      <alignment/>
      <protection/>
    </xf>
    <xf numFmtId="0" fontId="24" fillId="0" borderId="21" xfId="30" applyFont="1" applyFill="1" applyBorder="1" applyAlignment="1">
      <alignment vertical="center" wrapText="1"/>
      <protection/>
    </xf>
    <xf numFmtId="2" fontId="24" fillId="0" borderId="17" xfId="30" applyNumberFormat="1" applyFont="1" applyFill="1" applyBorder="1" applyAlignment="1">
      <alignment horizontal="center" vertical="center" wrapText="1"/>
      <protection/>
    </xf>
    <xf numFmtId="0" fontId="32" fillId="0" borderId="0" xfId="30" applyFont="1" applyFill="1" applyAlignment="1">
      <alignment vertical="center"/>
      <protection/>
    </xf>
    <xf numFmtId="49" fontId="23" fillId="0" borderId="20" xfId="30" applyNumberFormat="1" applyFont="1" applyFill="1" applyBorder="1" applyAlignment="1">
      <alignment horizontal="center" vertical="center" wrapText="1"/>
      <protection/>
    </xf>
    <xf numFmtId="4" fontId="23" fillId="0" borderId="17" xfId="63" applyNumberFormat="1" applyFont="1" applyFill="1" applyBorder="1" applyAlignment="1">
      <alignment horizontal="center" vertical="center"/>
      <protection/>
    </xf>
    <xf numFmtId="4" fontId="23" fillId="0" borderId="17" xfId="33" applyNumberFormat="1" applyFont="1" applyFill="1" applyBorder="1" applyAlignment="1">
      <alignment horizontal="right" vertical="center" wrapText="1" indent="1"/>
      <protection/>
    </xf>
    <xf numFmtId="4" fontId="23" fillId="0" borderId="17" xfId="30" applyNumberFormat="1" applyFont="1" applyFill="1" applyBorder="1" applyAlignment="1">
      <alignment horizontal="right" vertical="center" wrapText="1" indent="1"/>
      <protection/>
    </xf>
    <xf numFmtId="0" fontId="33" fillId="0" borderId="17" xfId="30" applyFont="1" applyFill="1" applyBorder="1" applyAlignment="1">
      <alignment horizontal="center" vertical="center" wrapText="1"/>
      <protection/>
    </xf>
    <xf numFmtId="0" fontId="33" fillId="0" borderId="17" xfId="30" applyFont="1" applyFill="1" applyBorder="1" applyAlignment="1">
      <alignment vertical="center" wrapText="1"/>
      <protection/>
    </xf>
    <xf numFmtId="4" fontId="33" fillId="0" borderId="17" xfId="30" applyNumberFormat="1" applyFont="1" applyFill="1" applyBorder="1" applyAlignment="1">
      <alignment horizontal="right" vertical="center" wrapText="1" indent="1"/>
      <protection/>
    </xf>
    <xf numFmtId="4" fontId="33" fillId="0" borderId="19" xfId="30" applyNumberFormat="1" applyFont="1" applyFill="1" applyBorder="1" applyAlignment="1">
      <alignment horizontal="right" vertical="center" wrapText="1" indent="1"/>
      <protection/>
    </xf>
    <xf numFmtId="0" fontId="34" fillId="0" borderId="0" xfId="33" applyFont="1" applyFill="1">
      <alignment/>
      <protection/>
    </xf>
    <xf numFmtId="0" fontId="33" fillId="0" borderId="21" xfId="30" applyFont="1" applyFill="1" applyBorder="1" applyAlignment="1">
      <alignment horizontal="center" vertical="center" wrapText="1"/>
      <protection/>
    </xf>
    <xf numFmtId="0" fontId="33" fillId="0" borderId="21" xfId="30" applyFont="1" applyFill="1" applyBorder="1" applyAlignment="1">
      <alignment vertical="center" wrapText="1"/>
      <protection/>
    </xf>
    <xf numFmtId="4" fontId="33" fillId="0" borderId="21" xfId="30" applyNumberFormat="1" applyFont="1" applyFill="1" applyBorder="1" applyAlignment="1">
      <alignment horizontal="right" vertical="center" wrapText="1" indent="1"/>
      <protection/>
    </xf>
    <xf numFmtId="49" fontId="7" fillId="0" borderId="16" xfId="30" applyNumberFormat="1" applyFont="1" applyFill="1" applyBorder="1" applyAlignment="1">
      <alignment horizontal="center" vertical="center" wrapText="1"/>
      <protection/>
    </xf>
    <xf numFmtId="0" fontId="35" fillId="0" borderId="17" xfId="30" applyFont="1" applyFill="1" applyBorder="1" applyAlignment="1">
      <alignment vertical="center" wrapText="1"/>
      <protection/>
    </xf>
    <xf numFmtId="165" fontId="8" fillId="0" borderId="17" xfId="30" applyNumberFormat="1" applyFont="1" applyFill="1" applyBorder="1" applyAlignment="1">
      <alignment horizontal="center" vertical="center" wrapText="1"/>
      <protection/>
    </xf>
    <xf numFmtId="4" fontId="8" fillId="0" borderId="17" xfId="30" applyNumberFormat="1" applyFont="1" applyFill="1" applyBorder="1" applyAlignment="1">
      <alignment horizontal="right" vertical="center" wrapText="1" indent="1"/>
      <protection/>
    </xf>
    <xf numFmtId="165" fontId="8" fillId="0" borderId="21" xfId="30" applyNumberFormat="1" applyFont="1" applyFill="1" applyBorder="1" applyAlignment="1">
      <alignment horizontal="center" vertical="center" wrapText="1"/>
      <protection/>
    </xf>
    <xf numFmtId="49" fontId="36" fillId="0" borderId="40" xfId="62" applyNumberFormat="1" applyFont="1" applyFill="1" applyBorder="1" applyAlignment="1">
      <alignment horizontal="center" vertical="center"/>
      <protection/>
    </xf>
    <xf numFmtId="2" fontId="23" fillId="0" borderId="21" xfId="30" applyNumberFormat="1" applyFont="1" applyFill="1" applyBorder="1" applyAlignment="1">
      <alignment horizontal="left" vertical="center" wrapText="1"/>
      <protection/>
    </xf>
    <xf numFmtId="4" fontId="8" fillId="0" borderId="24" xfId="30" applyNumberFormat="1" applyFont="1" applyFill="1" applyBorder="1" applyAlignment="1">
      <alignment horizontal="right" vertical="center" wrapText="1" indent="1"/>
      <protection/>
    </xf>
    <xf numFmtId="4" fontId="8" fillId="0" borderId="17" xfId="30" applyNumberFormat="1" applyFont="1" applyBorder="1" applyAlignment="1">
      <alignment horizontal="right" vertical="center" wrapText="1" indent="1"/>
      <protection/>
    </xf>
    <xf numFmtId="49" fontId="8" fillId="0" borderId="16" xfId="30" applyNumberFormat="1" applyFont="1" applyBorder="1" applyAlignment="1">
      <alignment horizontal="center" vertical="center" wrapText="1"/>
      <protection/>
    </xf>
    <xf numFmtId="4" fontId="8" fillId="0" borderId="21" xfId="30" applyNumberFormat="1" applyFont="1" applyBorder="1" applyAlignment="1">
      <alignment horizontal="right" vertical="center" wrapText="1" indent="1"/>
      <protection/>
    </xf>
    <xf numFmtId="4" fontId="8" fillId="0" borderId="18" xfId="30" applyNumberFormat="1" applyFont="1" applyBorder="1" applyAlignment="1">
      <alignment horizontal="right" vertical="center" wrapText="1" indent="1"/>
      <protection/>
    </xf>
    <xf numFmtId="49" fontId="25" fillId="0" borderId="17" xfId="30" applyNumberFormat="1" applyFont="1" applyFill="1" applyBorder="1" applyAlignment="1">
      <alignment horizontal="center" vertical="center" wrapText="1"/>
      <protection/>
    </xf>
    <xf numFmtId="0" fontId="23" fillId="0" borderId="17" xfId="30" applyFont="1" applyFill="1" applyBorder="1" applyAlignment="1">
      <alignment vertical="center" wrapText="1"/>
      <protection/>
    </xf>
    <xf numFmtId="0" fontId="23" fillId="0" borderId="0" xfId="33" applyFont="1" applyFill="1">
      <alignment/>
      <protection/>
    </xf>
    <xf numFmtId="166" fontId="23" fillId="0" borderId="0" xfId="33" applyNumberFormat="1" applyFont="1" applyFill="1">
      <alignment/>
      <protection/>
    </xf>
    <xf numFmtId="0" fontId="8" fillId="0" borderId="17" xfId="30" applyFont="1" applyBorder="1" applyAlignment="1">
      <alignment vertical="center" wrapText="1"/>
      <protection/>
    </xf>
    <xf numFmtId="4" fontId="8" fillId="0" borderId="19" xfId="30" applyNumberFormat="1" applyFont="1" applyBorder="1" applyAlignment="1">
      <alignment horizontal="right" vertical="center" wrapText="1" indent="1"/>
      <protection/>
    </xf>
    <xf numFmtId="4" fontId="8" fillId="0" borderId="9" xfId="30" applyNumberFormat="1" applyFont="1" applyFill="1" applyBorder="1" applyAlignment="1">
      <alignment vertical="center" wrapText="1"/>
      <protection/>
    </xf>
    <xf numFmtId="164" fontId="8" fillId="0" borderId="9" xfId="30" applyNumberFormat="1" applyFont="1" applyBorder="1" applyAlignment="1">
      <alignment vertical="center" wrapText="1"/>
      <protection/>
    </xf>
    <xf numFmtId="0" fontId="37" fillId="6" borderId="8" xfId="58" applyFont="1" applyFill="1" applyBorder="1" applyAlignment="1">
      <alignment horizontal="right" vertical="center" indent="1"/>
      <protection/>
    </xf>
    <xf numFmtId="0" fontId="37" fillId="6" borderId="9" xfId="58" applyFont="1" applyFill="1" applyBorder="1" applyAlignment="1">
      <alignment horizontal="center" vertical="center"/>
      <protection/>
    </xf>
    <xf numFmtId="0" fontId="38" fillId="6" borderId="9" xfId="58" applyFont="1" applyFill="1" applyBorder="1" applyAlignment="1">
      <alignment vertical="center"/>
      <protection/>
    </xf>
    <xf numFmtId="165" fontId="37" fillId="6" borderId="9" xfId="58" applyNumberFormat="1" applyFont="1" applyFill="1" applyBorder="1" applyAlignment="1">
      <alignment horizontal="right" vertical="center" indent="1"/>
      <protection/>
    </xf>
    <xf numFmtId="0" fontId="37" fillId="6" borderId="9" xfId="58" applyFont="1" applyFill="1" applyBorder="1" applyAlignment="1">
      <alignment horizontal="right" vertical="center" indent="1"/>
      <protection/>
    </xf>
    <xf numFmtId="4" fontId="38" fillId="6" borderId="46" xfId="58" applyNumberFormat="1" applyFont="1" applyFill="1" applyBorder="1" applyAlignment="1">
      <alignment horizontal="right" vertical="center" indent="1"/>
      <protection/>
    </xf>
    <xf numFmtId="0" fontId="8" fillId="8" borderId="21" xfId="30" applyFont="1" applyFill="1" applyBorder="1" applyAlignment="1">
      <alignment vertical="center" wrapText="1"/>
      <protection/>
    </xf>
    <xf numFmtId="0" fontId="8" fillId="8" borderId="33" xfId="30" applyFont="1" applyFill="1" applyBorder="1" applyAlignment="1">
      <alignment wrapText="1"/>
      <protection/>
    </xf>
    <xf numFmtId="0" fontId="8" fillId="8" borderId="17" xfId="30" applyFont="1" applyFill="1" applyBorder="1" applyAlignment="1">
      <alignment vertical="top" wrapText="1"/>
      <protection/>
    </xf>
    <xf numFmtId="4" fontId="7" fillId="0" borderId="21" xfId="30" applyNumberFormat="1" applyFont="1" applyFill="1" applyBorder="1" applyAlignment="1">
      <alignment horizontal="right" vertical="center" wrapText="1" indent="1"/>
      <protection/>
    </xf>
    <xf numFmtId="49" fontId="8" fillId="0" borderId="20" xfId="30" applyNumberFormat="1" applyFont="1" applyFill="1" applyBorder="1" applyAlignment="1">
      <alignment horizontal="center" vertical="center" wrapText="1"/>
      <protection/>
    </xf>
    <xf numFmtId="49" fontId="15" fillId="0" borderId="0" xfId="49" applyNumberFormat="1" applyFont="1" applyFill="1" applyBorder="1" applyAlignment="1">
      <alignment horizontal="right" vertical="center" readingOrder="1"/>
      <protection/>
    </xf>
    <xf numFmtId="165" fontId="7" fillId="0" borderId="17" xfId="30" applyNumberFormat="1" applyFont="1" applyFill="1" applyBorder="1" applyAlignment="1">
      <alignment horizontal="center" vertical="center" wrapText="1"/>
      <protection/>
    </xf>
    <xf numFmtId="4" fontId="7" fillId="0" borderId="19" xfId="30" applyNumberFormat="1" applyFont="1" applyFill="1" applyBorder="1" applyAlignment="1">
      <alignment horizontal="right" vertical="center" wrapText="1" indent="1"/>
      <protection/>
    </xf>
    <xf numFmtId="0" fontId="39" fillId="0" borderId="0" xfId="33" applyFont="1" applyFill="1">
      <alignment/>
      <protection/>
    </xf>
    <xf numFmtId="0" fontId="12" fillId="0" borderId="0" xfId="33" applyFont="1" applyFill="1">
      <alignment/>
      <protection/>
    </xf>
    <xf numFmtId="4" fontId="24" fillId="0" borderId="17" xfId="30" applyNumberFormat="1" applyFont="1" applyFill="1" applyBorder="1" applyAlignment="1">
      <alignment horizontal="left" vertical="center" wrapText="1"/>
      <protection/>
    </xf>
    <xf numFmtId="0" fontId="0" fillId="0" borderId="0" xfId="30" applyAlignment="1">
      <alignment vertical="center"/>
      <protection/>
    </xf>
    <xf numFmtId="0" fontId="6" fillId="8" borderId="0" xfId="61" applyFont="1" applyFill="1" applyBorder="1" applyAlignment="1">
      <alignment horizontal="left" vertical="center" wrapText="1"/>
      <protection/>
    </xf>
    <xf numFmtId="4" fontId="8" fillId="0" borderId="0" xfId="30" applyNumberFormat="1" applyFont="1" applyFill="1" applyBorder="1" applyAlignment="1">
      <alignment vertical="center" wrapText="1"/>
      <protection/>
    </xf>
    <xf numFmtId="49" fontId="8" fillId="0" borderId="4" xfId="30" applyNumberFormat="1" applyFont="1" applyBorder="1" applyAlignment="1">
      <alignment vertical="center" wrapText="1"/>
      <protection/>
    </xf>
    <xf numFmtId="49" fontId="40" fillId="0" borderId="0" xfId="23" applyNumberFormat="1" applyFont="1" applyFill="1" applyBorder="1" applyAlignment="1" applyProtection="1">
      <alignment horizontal="center" vertical="center"/>
      <protection locked="0"/>
    </xf>
    <xf numFmtId="0" fontId="16" fillId="0" borderId="0" xfId="61" applyFont="1" applyFill="1" applyBorder="1" applyAlignment="1">
      <alignment vertical="center" wrapText="1"/>
      <protection/>
    </xf>
    <xf numFmtId="49" fontId="8" fillId="0" borderId="5" xfId="30" applyNumberFormat="1" applyFont="1" applyBorder="1" applyAlignment="1">
      <alignment vertical="center" wrapText="1"/>
      <protection/>
    </xf>
    <xf numFmtId="0" fontId="0" fillId="0" borderId="6" xfId="30" applyFont="1" applyBorder="1" applyAlignment="1">
      <alignment vertical="center" wrapText="1"/>
      <protection/>
    </xf>
    <xf numFmtId="0" fontId="6" fillId="11" borderId="6" xfId="61" applyFont="1" applyFill="1" applyBorder="1" applyAlignment="1">
      <alignment vertical="center" wrapText="1"/>
      <protection/>
    </xf>
    <xf numFmtId="0" fontId="7" fillId="11" borderId="6" xfId="30" applyFont="1" applyFill="1" applyBorder="1" applyAlignment="1">
      <alignment horizontal="left" vertical="center" wrapText="1"/>
      <protection/>
    </xf>
    <xf numFmtId="0" fontId="7" fillId="11" borderId="7" xfId="30" applyFont="1" applyFill="1" applyBorder="1" applyAlignment="1">
      <alignment horizontal="left" vertical="center" wrapText="1"/>
      <protection/>
    </xf>
    <xf numFmtId="0" fontId="17" fillId="2" borderId="9" xfId="30" applyFont="1" applyFill="1" applyBorder="1" applyAlignment="1">
      <alignment horizontal="left" vertical="center" wrapText="1"/>
      <protection/>
    </xf>
    <xf numFmtId="0" fontId="8" fillId="2" borderId="9" xfId="30" applyFont="1" applyFill="1" applyBorder="1" applyAlignment="1">
      <alignment horizontal="center" vertical="center" wrapText="1"/>
      <protection/>
    </xf>
    <xf numFmtId="0" fontId="41" fillId="0" borderId="0" xfId="30" applyFont="1" applyAlignment="1">
      <alignment vertical="center"/>
      <protection/>
    </xf>
    <xf numFmtId="0" fontId="8" fillId="0" borderId="27" xfId="30" applyFont="1" applyBorder="1" applyAlignment="1">
      <alignment vertical="center" wrapText="1"/>
      <protection/>
    </xf>
    <xf numFmtId="0" fontId="0" fillId="0" borderId="0" xfId="30" applyAlignment="1">
      <alignment vertical="center" wrapText="1"/>
      <protection/>
    </xf>
    <xf numFmtId="0" fontId="8" fillId="0" borderId="21" xfId="30" applyFont="1" applyBorder="1" applyAlignment="1">
      <alignment horizontal="left" vertical="center" wrapText="1"/>
      <protection/>
    </xf>
    <xf numFmtId="0" fontId="0" fillId="0" borderId="0" xfId="30" applyFont="1" applyAlignment="1">
      <alignment horizontal="left" vertical="center" wrapText="1"/>
      <protection/>
    </xf>
    <xf numFmtId="0" fontId="8" fillId="0" borderId="33" xfId="30" applyFont="1" applyBorder="1" applyAlignment="1">
      <alignment vertical="center" wrapText="1"/>
      <protection/>
    </xf>
    <xf numFmtId="0" fontId="8" fillId="0" borderId="33" xfId="30" applyFont="1" applyFill="1" applyBorder="1" applyAlignment="1">
      <alignment wrapText="1"/>
      <protection/>
    </xf>
    <xf numFmtId="0" fontId="8" fillId="0" borderId="17" xfId="30" applyFont="1" applyFill="1" applyBorder="1" applyAlignment="1">
      <alignment vertical="top" wrapText="1"/>
      <protection/>
    </xf>
    <xf numFmtId="0" fontId="8" fillId="0" borderId="21" xfId="30" applyNumberFormat="1" applyFont="1" applyFill="1" applyBorder="1" applyAlignment="1">
      <alignment horizontal="left" vertical="center" wrapText="1"/>
      <protection/>
    </xf>
    <xf numFmtId="49" fontId="8" fillId="0" borderId="21" xfId="30" applyNumberFormat="1" applyFont="1" applyFill="1" applyBorder="1" applyAlignment="1">
      <alignment horizontal="left" vertical="center" wrapText="1"/>
      <protection/>
    </xf>
    <xf numFmtId="0" fontId="8" fillId="10" borderId="36" xfId="30" applyFont="1" applyFill="1" applyBorder="1" applyAlignment="1">
      <alignment vertical="center" wrapText="1"/>
      <protection/>
    </xf>
    <xf numFmtId="0" fontId="7" fillId="10" borderId="37" xfId="68" applyFont="1" applyFill="1" applyBorder="1" applyAlignment="1" applyProtection="1">
      <alignment horizontal="center" vertical="top" wrapText="1"/>
      <protection/>
    </xf>
    <xf numFmtId="164" fontId="8" fillId="10" borderId="12" xfId="30" applyNumberFormat="1" applyFont="1" applyFill="1" applyBorder="1" applyAlignment="1">
      <alignment horizontal="right" vertical="center" wrapText="1" indent="1"/>
      <protection/>
    </xf>
    <xf numFmtId="164" fontId="8" fillId="10" borderId="10" xfId="30" applyNumberFormat="1" applyFont="1" applyFill="1" applyBorder="1" applyAlignment="1">
      <alignment horizontal="right" vertical="center" wrapText="1" indent="1"/>
      <protection/>
    </xf>
    <xf numFmtId="0" fontId="8" fillId="0" borderId="28" xfId="30" applyFont="1" applyFill="1" applyBorder="1" applyAlignment="1">
      <alignment wrapText="1"/>
      <protection/>
    </xf>
    <xf numFmtId="0" fontId="8" fillId="0" borderId="14" xfId="30" applyFont="1" applyFill="1" applyBorder="1" applyAlignment="1">
      <alignment vertical="center" wrapText="1"/>
      <protection/>
    </xf>
    <xf numFmtId="0" fontId="8" fillId="0" borderId="21" xfId="46" applyFont="1" applyBorder="1" applyAlignment="1">
      <alignment horizontal="left" vertical="center" wrapText="1"/>
      <protection/>
    </xf>
    <xf numFmtId="0" fontId="8" fillId="0" borderId="21" xfId="30" applyFont="1" applyFill="1" applyBorder="1" applyAlignment="1">
      <alignment wrapText="1"/>
      <protection/>
    </xf>
    <xf numFmtId="49" fontId="27" fillId="0" borderId="21" xfId="62" applyNumberFormat="1" applyFont="1" applyFill="1" applyBorder="1" applyAlignment="1">
      <alignment horizontal="center" vertical="center"/>
      <protection/>
    </xf>
    <xf numFmtId="4" fontId="8" fillId="0" borderId="21" xfId="57" applyNumberFormat="1" applyFont="1" applyFill="1" applyBorder="1" applyAlignment="1" applyProtection="1">
      <alignment horizontal="center" vertical="center" wrapText="1"/>
      <protection/>
    </xf>
    <xf numFmtId="4" fontId="8" fillId="0" borderId="21" xfId="47" applyNumberFormat="1" applyFont="1" applyFill="1" applyBorder="1" applyAlignment="1">
      <alignment horizontal="right" vertical="center" indent="1"/>
      <protection/>
    </xf>
    <xf numFmtId="4" fontId="42" fillId="0" borderId="21" xfId="62" applyNumberFormat="1" applyFont="1" applyFill="1" applyBorder="1" applyAlignment="1" applyProtection="1">
      <alignment horizontal="right" vertical="center" indent="1"/>
      <protection locked="0"/>
    </xf>
    <xf numFmtId="0" fontId="0" fillId="0" borderId="0" xfId="62" applyFont="1" applyFill="1">
      <alignment/>
      <protection/>
    </xf>
    <xf numFmtId="4" fontId="24" fillId="0" borderId="21" xfId="63" applyNumberFormat="1" applyFont="1" applyFill="1" applyBorder="1" applyAlignment="1">
      <alignment horizontal="center" vertical="center"/>
      <protection/>
    </xf>
    <xf numFmtId="4" fontId="24" fillId="0" borderId="33" xfId="30" applyNumberFormat="1" applyFont="1" applyFill="1" applyBorder="1" applyAlignment="1">
      <alignment horizontal="right" vertical="center"/>
      <protection/>
    </xf>
    <xf numFmtId="4" fontId="27" fillId="0" borderId="34" xfId="62" applyNumberFormat="1" applyFont="1" applyFill="1" applyBorder="1" applyAlignment="1">
      <alignment horizontal="right" vertical="center"/>
      <protection/>
    </xf>
    <xf numFmtId="0" fontId="8" fillId="0" borderId="9" xfId="30" applyFont="1" applyBorder="1" applyAlignment="1">
      <alignment vertical="center" wrapText="1"/>
      <protection/>
    </xf>
    <xf numFmtId="164" fontId="8" fillId="10" borderId="36" xfId="30" applyNumberFormat="1" applyFont="1" applyFill="1" applyBorder="1" applyAlignment="1">
      <alignment horizontal="right" vertical="center" wrapText="1" indent="1"/>
      <protection/>
    </xf>
    <xf numFmtId="4" fontId="8" fillId="0" borderId="39" xfId="30" applyNumberFormat="1" applyFont="1" applyFill="1" applyBorder="1" applyAlignment="1">
      <alignment horizontal="right" vertical="center" wrapText="1" indent="1"/>
      <protection/>
    </xf>
    <xf numFmtId="0" fontId="8" fillId="0" borderId="21" xfId="30" applyFont="1" applyFill="1" applyBorder="1" applyAlignment="1" applyProtection="1">
      <alignment vertical="center" wrapText="1"/>
      <protection hidden="1"/>
    </xf>
    <xf numFmtId="0" fontId="8" fillId="0" borderId="21" xfId="30" applyFont="1" applyFill="1" applyBorder="1" applyAlignment="1" applyProtection="1">
      <alignment horizontal="center" vertical="center" wrapText="1"/>
      <protection hidden="1"/>
    </xf>
    <xf numFmtId="4" fontId="8" fillId="0" borderId="21" xfId="30" applyNumberFormat="1" applyFont="1" applyFill="1" applyBorder="1" applyAlignment="1" applyProtection="1">
      <alignment horizontal="right" vertical="center" indent="1"/>
      <protection hidden="1"/>
    </xf>
    <xf numFmtId="0" fontId="0" fillId="0" borderId="0" xfId="30" applyFill="1" applyAlignment="1">
      <alignment vertical="center" wrapText="1"/>
      <protection/>
    </xf>
    <xf numFmtId="49" fontId="8" fillId="0" borderId="22" xfId="30" applyNumberFormat="1" applyFont="1" applyFill="1" applyBorder="1" applyAlignment="1">
      <alignment horizontal="center" vertical="center" wrapText="1"/>
      <protection/>
    </xf>
    <xf numFmtId="0" fontId="8" fillId="0" borderId="23" xfId="30" applyFont="1" applyFill="1" applyBorder="1" applyAlignment="1">
      <alignment wrapText="1"/>
      <protection/>
    </xf>
    <xf numFmtId="0" fontId="8" fillId="0" borderId="23" xfId="32" applyFont="1" applyFill="1" applyBorder="1" applyAlignment="1">
      <alignment vertical="center" wrapText="1"/>
      <protection/>
    </xf>
    <xf numFmtId="0" fontId="8" fillId="0" borderId="23" xfId="32" applyFont="1" applyFill="1" applyBorder="1" applyAlignment="1" applyProtection="1">
      <alignment horizontal="center" vertical="center" wrapText="1"/>
      <protection/>
    </xf>
    <xf numFmtId="4" fontId="8" fillId="0" borderId="23" xfId="64" applyNumberFormat="1" applyFont="1" applyFill="1" applyBorder="1" applyAlignment="1">
      <alignment horizontal="right" vertical="center" indent="1"/>
      <protection/>
    </xf>
    <xf numFmtId="4" fontId="42" fillId="0" borderId="23" xfId="32" applyNumberFormat="1" applyFont="1" applyFill="1" applyBorder="1" applyAlignment="1" applyProtection="1">
      <alignment horizontal="right" vertical="center" indent="1"/>
      <protection locked="0"/>
    </xf>
    <xf numFmtId="49" fontId="8" fillId="0" borderId="32" xfId="30" applyNumberFormat="1" applyFont="1" applyFill="1" applyBorder="1" applyAlignment="1">
      <alignment horizontal="center" vertical="center" wrapText="1"/>
      <protection/>
    </xf>
    <xf numFmtId="0" fontId="8" fillId="0" borderId="33" xfId="30" applyFont="1" applyFill="1" applyBorder="1" applyAlignment="1" applyProtection="1">
      <alignment vertical="center" wrapText="1"/>
      <protection hidden="1"/>
    </xf>
    <xf numFmtId="0" fontId="8" fillId="0" borderId="33" xfId="30" applyFont="1" applyFill="1" applyBorder="1" applyAlignment="1" applyProtection="1">
      <alignment horizontal="center" vertical="center" wrapText="1"/>
      <protection hidden="1"/>
    </xf>
    <xf numFmtId="4" fontId="8" fillId="0" borderId="33" xfId="30" applyNumberFormat="1" applyFont="1" applyFill="1" applyBorder="1" applyAlignment="1" applyProtection="1">
      <alignment horizontal="right" vertical="center" indent="1"/>
      <protection hidden="1"/>
    </xf>
    <xf numFmtId="49" fontId="8" fillId="0" borderId="22" xfId="30" applyNumberFormat="1" applyFont="1" applyBorder="1" applyAlignment="1">
      <alignment horizontal="center" vertical="center" wrapText="1"/>
      <protection/>
    </xf>
    <xf numFmtId="0" fontId="7" fillId="0" borderId="33" xfId="30" applyFont="1" applyFill="1" applyBorder="1" applyAlignment="1">
      <alignment horizontal="center" vertical="center" wrapText="1"/>
      <protection/>
    </xf>
    <xf numFmtId="0" fontId="8" fillId="0" borderId="21" xfId="30" applyNumberFormat="1" applyFont="1" applyFill="1" applyBorder="1" applyAlignment="1" applyProtection="1">
      <alignment vertical="center" wrapText="1"/>
      <protection hidden="1"/>
    </xf>
    <xf numFmtId="4" fontId="0" fillId="0" borderId="0" xfId="30" applyNumberFormat="1" applyAlignment="1">
      <alignment vertical="center" wrapText="1"/>
      <protection/>
    </xf>
    <xf numFmtId="0" fontId="0" fillId="0" borderId="21" xfId="67" applyNumberFormat="1" applyFont="1" applyFill="1" applyBorder="1" applyAlignment="1">
      <alignment vertical="center" wrapText="1"/>
      <protection/>
    </xf>
    <xf numFmtId="0" fontId="16" fillId="0" borderId="0" xfId="61" applyFont="1" applyBorder="1" applyAlignment="1">
      <alignment vertical="center" wrapText="1"/>
      <protection/>
    </xf>
    <xf numFmtId="49" fontId="7" fillId="0" borderId="20" xfId="30" applyNumberFormat="1" applyFont="1" applyFill="1" applyBorder="1" applyAlignment="1" applyProtection="1">
      <alignment horizontal="center" vertical="center" wrapText="1"/>
      <protection/>
    </xf>
    <xf numFmtId="0" fontId="21" fillId="10" borderId="12" xfId="68" applyFont="1" applyFill="1" applyBorder="1" applyAlignment="1" applyProtection="1">
      <alignment vertical="center" wrapText="1"/>
      <protection/>
    </xf>
    <xf numFmtId="0" fontId="7" fillId="10" borderId="47" xfId="68" applyFont="1" applyFill="1" applyBorder="1" applyAlignment="1" applyProtection="1">
      <alignment horizontal="center" vertical="top" wrapText="1"/>
      <protection/>
    </xf>
    <xf numFmtId="3" fontId="7" fillId="10" borderId="47" xfId="68" applyNumberFormat="1" applyFont="1" applyFill="1" applyBorder="1" applyAlignment="1" applyProtection="1">
      <alignment horizontal="right" vertical="center" wrapText="1" indent="1"/>
      <protection/>
    </xf>
    <xf numFmtId="164" fontId="8" fillId="10" borderId="47" xfId="30" applyNumberFormat="1" applyFont="1" applyFill="1" applyBorder="1" applyAlignment="1">
      <alignment vertical="center" wrapText="1"/>
      <protection/>
    </xf>
    <xf numFmtId="164" fontId="8" fillId="10" borderId="10" xfId="30" applyNumberFormat="1" applyFont="1" applyFill="1" applyBorder="1" applyAlignment="1">
      <alignment vertical="center" wrapText="1"/>
      <protection/>
    </xf>
    <xf numFmtId="0" fontId="0" fillId="0" borderId="28" xfId="30" applyBorder="1" applyAlignment="1">
      <alignment vertical="center"/>
      <protection/>
    </xf>
    <xf numFmtId="0" fontId="0" fillId="0" borderId="39" xfId="30" applyBorder="1" applyAlignment="1">
      <alignment vertical="center"/>
      <protection/>
    </xf>
    <xf numFmtId="0" fontId="8" fillId="0" borderId="40" xfId="30" applyFont="1" applyFill="1" applyBorder="1" applyAlignment="1">
      <alignment wrapText="1"/>
      <protection/>
    </xf>
    <xf numFmtId="0" fontId="8" fillId="0" borderId="0" xfId="30" applyFont="1" applyFill="1" applyAlignment="1">
      <alignment vertical="center"/>
      <protection/>
    </xf>
    <xf numFmtId="0" fontId="8" fillId="0" borderId="41" xfId="30" applyFont="1" applyFill="1" applyBorder="1" applyAlignment="1">
      <alignment wrapText="1"/>
      <protection/>
    </xf>
    <xf numFmtId="3" fontId="7" fillId="10" borderId="37" xfId="68" applyNumberFormat="1" applyFont="1" applyFill="1" applyBorder="1" applyAlignment="1" applyProtection="1">
      <alignment wrapText="1"/>
      <protection/>
    </xf>
    <xf numFmtId="3" fontId="8" fillId="0" borderId="28" xfId="30" applyNumberFormat="1" applyFont="1" applyBorder="1" applyAlignment="1">
      <alignment horizontal="right" vertical="center" wrapText="1" indent="1"/>
      <protection/>
    </xf>
    <xf numFmtId="3" fontId="8" fillId="0" borderId="39" xfId="30" applyNumberFormat="1" applyFont="1" applyBorder="1" applyAlignment="1">
      <alignment horizontal="right" vertical="center" wrapText="1" indent="1"/>
      <protection/>
    </xf>
    <xf numFmtId="0" fontId="7" fillId="0" borderId="40" xfId="30" applyFont="1" applyFill="1" applyBorder="1" applyAlignment="1">
      <alignment horizontal="center" vertical="center" wrapText="1"/>
      <protection/>
    </xf>
    <xf numFmtId="0" fontId="8" fillId="0" borderId="17" xfId="27" applyNumberFormat="1" applyFont="1" applyFill="1" applyBorder="1" applyAlignment="1">
      <alignment vertical="center" wrapText="1"/>
      <protection/>
    </xf>
    <xf numFmtId="4" fontId="8" fillId="0" borderId="21" xfId="30" applyNumberFormat="1" applyFont="1" applyFill="1" applyBorder="1" applyAlignment="1">
      <alignment horizontal="center" vertical="center" wrapText="1"/>
      <protection/>
    </xf>
    <xf numFmtId="0" fontId="8" fillId="0" borderId="17" xfId="27" applyFont="1" applyFill="1" applyBorder="1" applyAlignment="1">
      <alignment vertical="center" wrapText="1"/>
      <protection/>
    </xf>
    <xf numFmtId="0" fontId="7" fillId="0" borderId="41" xfId="30" applyFont="1" applyFill="1" applyBorder="1" applyAlignment="1">
      <alignment horizontal="center" vertical="center" wrapText="1"/>
      <protection/>
    </xf>
    <xf numFmtId="0" fontId="8" fillId="0" borderId="21" xfId="27" applyFont="1" applyFill="1" applyBorder="1" applyAlignment="1">
      <alignment vertical="center" wrapText="1"/>
      <protection/>
    </xf>
    <xf numFmtId="49" fontId="7" fillId="10" borderId="11" xfId="30" applyNumberFormat="1" applyFont="1" applyFill="1" applyBorder="1" applyAlignment="1">
      <alignment horizontal="center" vertical="center" wrapText="1"/>
      <protection/>
    </xf>
    <xf numFmtId="0" fontId="8" fillId="10" borderId="12" xfId="30" applyFont="1" applyFill="1" applyBorder="1" applyAlignment="1">
      <alignment vertical="center" wrapText="1"/>
      <protection/>
    </xf>
    <xf numFmtId="40" fontId="7" fillId="10" borderId="47" xfId="68" applyNumberFormat="1" applyFont="1" applyFill="1" applyBorder="1" applyAlignment="1" applyProtection="1">
      <alignment horizontal="right" wrapText="1" indent="1"/>
      <protection/>
    </xf>
    <xf numFmtId="164" fontId="8" fillId="10" borderId="47" xfId="30" applyNumberFormat="1" applyFont="1" applyFill="1" applyBorder="1" applyAlignment="1">
      <alignment horizontal="right" vertical="center" wrapText="1" indent="1"/>
      <protection/>
    </xf>
    <xf numFmtId="49" fontId="27" fillId="0" borderId="40" xfId="62" applyNumberFormat="1" applyFont="1" applyFill="1" applyBorder="1" applyAlignment="1">
      <alignment horizontal="center" vertical="center"/>
      <protection/>
    </xf>
    <xf numFmtId="0" fontId="8" fillId="0" borderId="36" xfId="35" applyFont="1" applyBorder="1" applyAlignment="1">
      <alignment horizontal="left" vertical="center" wrapText="1" shrinkToFit="1"/>
      <protection/>
    </xf>
    <xf numFmtId="4" fontId="8" fillId="0" borderId="36" xfId="56" applyNumberFormat="1" applyFont="1" applyFill="1" applyBorder="1" applyAlignment="1">
      <alignment horizontal="center" vertical="center"/>
      <protection/>
    </xf>
    <xf numFmtId="4" fontId="8" fillId="0" borderId="36" xfId="47" applyNumberFormat="1" applyFont="1" applyFill="1" applyBorder="1" applyAlignment="1">
      <alignment horizontal="right" vertical="center" indent="1"/>
      <protection/>
    </xf>
    <xf numFmtId="4" fontId="8" fillId="8" borderId="36" xfId="40" applyNumberFormat="1" applyFont="1" applyFill="1" applyBorder="1" applyAlignment="1">
      <alignment horizontal="right" vertical="center" wrapText="1" indent="1"/>
      <protection/>
    </xf>
    <xf numFmtId="4" fontId="8" fillId="0" borderId="48" xfId="30" applyNumberFormat="1" applyFont="1" applyFill="1" applyBorder="1" applyAlignment="1">
      <alignment horizontal="right" vertical="center" wrapText="1" indent="1"/>
      <protection/>
    </xf>
    <xf numFmtId="49" fontId="7" fillId="0" borderId="20" xfId="30" applyNumberFormat="1" applyFont="1" applyFill="1" applyBorder="1" applyAlignment="1">
      <alignment horizontal="center" vertical="center" wrapText="1"/>
      <protection/>
    </xf>
    <xf numFmtId="0" fontId="7" fillId="0" borderId="21" xfId="30" applyFont="1" applyFill="1" applyBorder="1" applyAlignment="1">
      <alignment vertical="center" wrapText="1"/>
      <protection/>
    </xf>
    <xf numFmtId="0" fontId="8" fillId="0" borderId="21" xfId="32" applyFont="1" applyFill="1" applyBorder="1" applyAlignment="1" applyProtection="1">
      <alignment horizontal="center" vertical="center" wrapText="1"/>
      <protection/>
    </xf>
    <xf numFmtId="49" fontId="41" fillId="0" borderId="41" xfId="65" applyNumberFormat="1" applyFont="1" applyFill="1" applyBorder="1" applyAlignment="1">
      <alignment horizontal="center" vertical="center"/>
      <protection/>
    </xf>
    <xf numFmtId="0" fontId="8" fillId="0" borderId="17" xfId="35" applyFont="1" applyBorder="1" applyAlignment="1">
      <alignment horizontal="left" vertical="center" wrapText="1" shrinkToFit="1"/>
      <protection/>
    </xf>
    <xf numFmtId="49" fontId="8" fillId="0" borderId="17" xfId="59" applyNumberFormat="1" applyFont="1" applyBorder="1" applyAlignment="1">
      <alignment horizontal="center" vertical="center" wrapText="1"/>
      <protection/>
    </xf>
    <xf numFmtId="4" fontId="26" fillId="0" borderId="17" xfId="61" applyNumberFormat="1" applyFont="1" applyFill="1" applyBorder="1" applyAlignment="1">
      <alignment horizontal="right" vertical="center" wrapText="1" indent="1"/>
      <protection/>
    </xf>
    <xf numFmtId="4" fontId="8" fillId="0" borderId="17" xfId="61" applyNumberFormat="1" applyFont="1" applyFill="1" applyBorder="1" applyAlignment="1">
      <alignment horizontal="right" vertical="center" wrapText="1" indent="1"/>
      <protection/>
    </xf>
    <xf numFmtId="0" fontId="8" fillId="0" borderId="33" xfId="30" applyFont="1" applyFill="1" applyBorder="1" applyAlignment="1" applyProtection="1">
      <alignment horizontal="center" vertical="center"/>
      <protection hidden="1"/>
    </xf>
    <xf numFmtId="0" fontId="8" fillId="0" borderId="36" xfId="30" applyFont="1" applyFill="1" applyBorder="1" applyAlignment="1" applyProtection="1">
      <alignment horizontal="center" vertical="center"/>
      <protection hidden="1"/>
    </xf>
    <xf numFmtId="4" fontId="8" fillId="0" borderId="33" xfId="30" applyNumberFormat="1" applyFont="1" applyFill="1" applyBorder="1" applyAlignment="1" applyProtection="1">
      <alignment horizontal="center" vertical="center"/>
      <protection hidden="1"/>
    </xf>
    <xf numFmtId="4" fontId="8" fillId="0" borderId="36" xfId="30" applyNumberFormat="1" applyFont="1" applyFill="1" applyBorder="1" applyAlignment="1" applyProtection="1">
      <alignment horizontal="center" vertical="center"/>
      <protection hidden="1"/>
    </xf>
    <xf numFmtId="4" fontId="0" fillId="0" borderId="0" xfId="30" applyNumberFormat="1" applyAlignment="1">
      <alignment vertical="center"/>
      <protection/>
    </xf>
    <xf numFmtId="0" fontId="8" fillId="0" borderId="21" xfId="66" applyFont="1" applyFill="1" applyBorder="1" applyAlignment="1" applyProtection="1">
      <alignment vertical="center" wrapText="1"/>
      <protection locked="0"/>
    </xf>
    <xf numFmtId="0" fontId="42" fillId="0" borderId="21" xfId="24" applyFont="1" applyFill="1" applyBorder="1" applyAlignment="1">
      <alignment vertical="center"/>
      <protection/>
    </xf>
    <xf numFmtId="0" fontId="8" fillId="0" borderId="21" xfId="24" applyFont="1" applyFill="1" applyBorder="1" applyAlignment="1">
      <alignment vertical="center"/>
      <protection/>
    </xf>
    <xf numFmtId="0" fontId="42" fillId="0" borderId="21" xfId="62" applyNumberFormat="1" applyFont="1" applyFill="1" applyBorder="1" applyAlignment="1" applyProtection="1">
      <alignment vertical="center" wrapText="1"/>
      <protection hidden="1"/>
    </xf>
    <xf numFmtId="0" fontId="11" fillId="0" borderId="0" xfId="28" applyFont="1" applyFill="1" applyBorder="1" applyAlignment="1">
      <alignment vertical="center"/>
      <protection/>
    </xf>
    <xf numFmtId="4" fontId="8" fillId="0" borderId="4" xfId="30" applyNumberFormat="1" applyFont="1" applyFill="1" applyBorder="1" applyAlignment="1">
      <alignment horizontal="right" vertical="center" wrapText="1" indent="1"/>
      <protection/>
    </xf>
    <xf numFmtId="2" fontId="8" fillId="0" borderId="33" xfId="30" applyNumberFormat="1" applyFont="1" applyFill="1" applyBorder="1" applyAlignment="1" applyProtection="1">
      <alignment horizontal="right" vertical="center"/>
      <protection hidden="1"/>
    </xf>
    <xf numFmtId="4" fontId="8" fillId="0" borderId="34" xfId="30" applyNumberFormat="1" applyFont="1" applyFill="1" applyBorder="1" applyAlignment="1">
      <alignment horizontal="right" vertical="center" wrapText="1"/>
      <protection/>
    </xf>
    <xf numFmtId="2" fontId="8" fillId="0" borderId="36" xfId="30" applyNumberFormat="1" applyFont="1" applyFill="1" applyBorder="1" applyAlignment="1" applyProtection="1">
      <alignment horizontal="right" vertical="center"/>
      <protection hidden="1"/>
    </xf>
    <xf numFmtId="4" fontId="8" fillId="0" borderId="48" xfId="30" applyNumberFormat="1" applyFont="1" applyFill="1" applyBorder="1" applyAlignment="1">
      <alignment horizontal="right" vertical="center" wrapText="1"/>
      <protection/>
    </xf>
    <xf numFmtId="4" fontId="8" fillId="0" borderId="36" xfId="30" applyNumberFormat="1" applyFont="1" applyFill="1" applyBorder="1" applyAlignment="1" applyProtection="1">
      <alignment horizontal="right" vertical="center" indent="1"/>
      <protection hidden="1"/>
    </xf>
    <xf numFmtId="49" fontId="8" fillId="0" borderId="23" xfId="59" applyNumberFormat="1" applyFont="1" applyBorder="1" applyAlignment="1">
      <alignment horizontal="center" vertical="center" wrapText="1"/>
      <protection/>
    </xf>
    <xf numFmtId="4" fontId="26" fillId="0" borderId="23" xfId="61" applyNumberFormat="1" applyFont="1" applyFill="1" applyBorder="1" applyAlignment="1">
      <alignment horizontal="right" vertical="center" wrapText="1" indent="1"/>
      <protection/>
    </xf>
    <xf numFmtId="4" fontId="8" fillId="0" borderId="23" xfId="61" applyNumberFormat="1" applyFont="1" applyFill="1" applyBorder="1" applyAlignment="1">
      <alignment horizontal="right" vertical="center" wrapText="1" indent="1"/>
      <protection/>
    </xf>
    <xf numFmtId="0" fontId="0" fillId="0" borderId="21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indent="1"/>
    </xf>
    <xf numFmtId="4" fontId="8" fillId="0" borderId="33" xfId="30" applyNumberFormat="1" applyFont="1" applyFill="1" applyBorder="1" applyAlignment="1">
      <alignment horizontal="right" vertical="center" wrapText="1" indent="1"/>
      <protection/>
    </xf>
    <xf numFmtId="0" fontId="5" fillId="0" borderId="38" xfId="64" applyFont="1" applyFill="1" applyBorder="1" applyAlignment="1" applyProtection="1">
      <alignment vertical="center" wrapText="1"/>
      <protection/>
    </xf>
    <xf numFmtId="0" fontId="7" fillId="0" borderId="38" xfId="64" applyFont="1" applyFill="1" applyBorder="1" applyAlignment="1" applyProtection="1">
      <alignment horizontal="left" vertical="center" wrapText="1"/>
      <protection/>
    </xf>
    <xf numFmtId="0" fontId="5" fillId="0" borderId="3" xfId="64" applyFont="1" applyFill="1" applyBorder="1" applyAlignment="1" applyProtection="1">
      <alignment vertical="center" wrapText="1"/>
      <protection/>
    </xf>
    <xf numFmtId="0" fontId="5" fillId="0" borderId="0" xfId="64" applyFont="1" applyFill="1" applyBorder="1" applyAlignment="1" applyProtection="1">
      <alignment vertical="center" wrapText="1"/>
      <protection/>
    </xf>
    <xf numFmtId="0" fontId="7" fillId="8" borderId="7" xfId="30" applyFont="1" applyFill="1" applyBorder="1" applyAlignment="1">
      <alignment horizontal="left" vertical="center" wrapText="1"/>
      <protection/>
    </xf>
    <xf numFmtId="0" fontId="7" fillId="0" borderId="38" xfId="30" applyFont="1" applyFill="1" applyBorder="1" applyAlignment="1">
      <alignment horizontal="left" vertical="center" wrapText="1"/>
      <protection/>
    </xf>
    <xf numFmtId="0" fontId="8" fillId="0" borderId="33" xfId="30" applyFont="1" applyFill="1" applyBorder="1" applyAlignment="1" applyProtection="1">
      <alignment horizontal="center" vertical="center"/>
      <protection hidden="1"/>
    </xf>
    <xf numFmtId="0" fontId="8" fillId="0" borderId="36" xfId="30" applyFont="1" applyFill="1" applyBorder="1" applyAlignment="1" applyProtection="1">
      <alignment horizontal="center" vertical="center"/>
      <protection hidden="1"/>
    </xf>
    <xf numFmtId="4" fontId="8" fillId="0" borderId="33" xfId="30" applyNumberFormat="1" applyFont="1" applyFill="1" applyBorder="1" applyAlignment="1" applyProtection="1">
      <alignment horizontal="right" vertical="center" indent="1"/>
      <protection hidden="1"/>
    </xf>
    <xf numFmtId="4" fontId="8" fillId="0" borderId="36" xfId="30" applyNumberFormat="1" applyFont="1" applyFill="1" applyBorder="1" applyAlignment="1" applyProtection="1">
      <alignment horizontal="right" vertical="center" indent="1"/>
      <protection hidden="1"/>
    </xf>
    <xf numFmtId="4" fontId="8" fillId="0" borderId="34" xfId="30" applyNumberFormat="1" applyFont="1" applyFill="1" applyBorder="1" applyAlignment="1">
      <alignment horizontal="right" vertical="center" wrapText="1" indent="1"/>
      <protection/>
    </xf>
    <xf numFmtId="4" fontId="8" fillId="0" borderId="48" xfId="30" applyNumberFormat="1" applyFont="1" applyFill="1" applyBorder="1" applyAlignment="1">
      <alignment horizontal="right" vertical="center" wrapText="1" indent="1"/>
      <protection/>
    </xf>
    <xf numFmtId="0" fontId="8" fillId="0" borderId="33" xfId="30" applyFont="1" applyFill="1" applyBorder="1" applyAlignment="1" applyProtection="1">
      <alignment horizontal="right" vertical="center" indent="1"/>
      <protection hidden="1"/>
    </xf>
    <xf numFmtId="0" fontId="8" fillId="0" borderId="36" xfId="30" applyFont="1" applyFill="1" applyBorder="1" applyAlignment="1" applyProtection="1">
      <alignment horizontal="right" vertical="center" indent="1"/>
      <protection hidden="1"/>
    </xf>
    <xf numFmtId="2" fontId="8" fillId="0" borderId="33" xfId="30" applyNumberFormat="1" applyFont="1" applyFill="1" applyBorder="1" applyAlignment="1" applyProtection="1">
      <alignment horizontal="right" vertical="center" indent="1"/>
      <protection hidden="1"/>
    </xf>
    <xf numFmtId="2" fontId="8" fillId="0" borderId="36" xfId="30" applyNumberFormat="1" applyFont="1" applyFill="1" applyBorder="1" applyAlignment="1" applyProtection="1">
      <alignment horizontal="right" vertical="center" indent="1"/>
      <protection hidden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5385_2_IPB_WX_SO 16-19_FOT_070716" xfId="20"/>
    <cellStyle name="Hypertextový odkaz 2" xfId="21"/>
    <cellStyle name="Hypertextový odkaz 2 2" xfId="22"/>
    <cellStyle name="Normal 2" xfId="23"/>
    <cellStyle name="Normal 2 2" xfId="24"/>
    <cellStyle name="Normal 2 2 2" xfId="25"/>
    <cellStyle name="Normal 2 3" xfId="26"/>
    <cellStyle name="Normal 3" xfId="27"/>
    <cellStyle name="normální 10" xfId="28"/>
    <cellStyle name="normální 10 2" xfId="29"/>
    <cellStyle name="Normální 10 3" xfId="30"/>
    <cellStyle name="Normální 11" xfId="31"/>
    <cellStyle name="normální 16" xfId="32"/>
    <cellStyle name="normální 2" xfId="33"/>
    <cellStyle name="Normální 2 2" xfId="34"/>
    <cellStyle name="normální 2 2 2" xfId="35"/>
    <cellStyle name="normální 2 2 2 2" xfId="36"/>
    <cellStyle name="normální 2 3" xfId="37"/>
    <cellStyle name="normální 2 4" xfId="38"/>
    <cellStyle name="normální 3" xfId="39"/>
    <cellStyle name="normální 3 2" xfId="40"/>
    <cellStyle name="normální 3 2 2" xfId="41"/>
    <cellStyle name="Normální 3 3" xfId="42"/>
    <cellStyle name="Normální 3 4" xfId="43"/>
    <cellStyle name="Normální 3 5" xfId="44"/>
    <cellStyle name="normální 4" xfId="45"/>
    <cellStyle name="normální 5" xfId="46"/>
    <cellStyle name="Normální 5 2" xfId="47"/>
    <cellStyle name="Normální 5 2 2" xfId="48"/>
    <cellStyle name="normální 6" xfId="49"/>
    <cellStyle name="Normální 6 2" xfId="50"/>
    <cellStyle name="normální 7" xfId="51"/>
    <cellStyle name="normální 8" xfId="52"/>
    <cellStyle name="normální 9" xfId="53"/>
    <cellStyle name="normální 9 2 2" xfId="54"/>
    <cellStyle name="Normální 9 3" xfId="55"/>
    <cellStyle name="normální_06_CAT_6NS01D_BQ_hall_101214 2" xfId="56"/>
    <cellStyle name="normální_6185_SA_SPINE_BQ_120504" xfId="57"/>
    <cellStyle name="normální_6278_AGC_TB4_SV_120606_doplnek_TB3" xfId="58"/>
    <cellStyle name="normální_6WX01" xfId="59"/>
    <cellStyle name="normální_GB_DD2_SANITARY_BQ_070105" xfId="60"/>
    <cellStyle name="normální_GB_TB6A_SANITARY_BQ_071601_Vorac" xfId="61"/>
    <cellStyle name="normální_POL.XLS 2" xfId="62"/>
    <cellStyle name="normální_POL.XLS_HUSINEC_BQ_121120" xfId="63"/>
    <cellStyle name="normální_SO 101_Prelozka mestske kanalizace" xfId="64"/>
    <cellStyle name="normální_SV-IK-cj-en_0504041" xfId="65"/>
    <cellStyle name="Standard 2" xfId="66"/>
    <cellStyle name="Štýl 1" xfId="67"/>
    <cellStyle name="標準_20070117 Mechanical BOQ CLIENT CONTRACT last version" xfId="68"/>
  </cellStyles>
  <dxfs count="5">
    <dxf>
      <font>
        <b val="0"/>
        <strike/>
        <color indexed="10"/>
        <condense val="0"/>
        <extend val="0"/>
      </font>
      <border/>
    </dxf>
    <dxf>
      <font>
        <b val="0"/>
        <strike/>
        <color indexed="10"/>
        <condense val="0"/>
        <extend val="0"/>
      </font>
      <border/>
    </dxf>
    <dxf>
      <font>
        <b val="0"/>
        <strike/>
        <color indexed="10"/>
        <condense val="0"/>
        <extend val="0"/>
      </font>
      <border/>
    </dxf>
    <dxf>
      <font>
        <b val="0"/>
        <strike/>
        <color indexed="10"/>
        <condense val="0"/>
        <extend val="0"/>
      </font>
      <border/>
    </dxf>
    <dxf>
      <font>
        <b val="0"/>
        <strike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dena\AppData\Local\Microsoft\Windows\INetCache\Content.Outlook\Q7SYL28A\COCA-COLA\ROZPOCTY_FINALE\SOUPISY_REMESLA\COCA-COLA\0293_000_41_Dokument_list_190718%20-%20nekompletn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kl.udaje"/>
      <sheetName val="seznam_dokumentace"/>
      <sheetName val="DSP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D60"/>
  <sheetViews>
    <sheetView showGridLines="0" tabSelected="1" view="pageBreakPreview" zoomScaleSheetLayoutView="100" workbookViewId="0" topLeftCell="A1">
      <selection activeCell="F21" sqref="F21"/>
    </sheetView>
  </sheetViews>
  <sheetFormatPr defaultColWidth="8.57421875" defaultRowHeight="12.75"/>
  <cols>
    <col min="1" max="1" width="11.57421875" style="1" customWidth="1"/>
    <col min="2" max="2" width="61.00390625" style="0" customWidth="1"/>
    <col min="3" max="3" width="21.28125" style="0" customWidth="1"/>
    <col min="4" max="4" width="28.00390625" style="2" customWidth="1"/>
  </cols>
  <sheetData>
    <row r="1" spans="1:4" ht="88.5" customHeight="1">
      <c r="A1" s="3" t="s">
        <v>0</v>
      </c>
      <c r="B1" s="4" t="s">
        <v>1</v>
      </c>
      <c r="C1" s="5" t="s">
        <v>2</v>
      </c>
      <c r="D1" s="6" t="s">
        <v>3</v>
      </c>
    </row>
    <row r="2" spans="1:4" ht="54.6" customHeight="1">
      <c r="A2" s="7" t="s">
        <v>4</v>
      </c>
      <c r="B2" s="8" t="s">
        <v>5</v>
      </c>
      <c r="C2" s="494"/>
      <c r="D2" s="494"/>
    </row>
    <row r="3" spans="1:4" ht="53.25" customHeight="1">
      <c r="A3" s="7" t="s">
        <v>6</v>
      </c>
      <c r="B3" s="9" t="s">
        <v>7</v>
      </c>
      <c r="C3" s="495" t="s">
        <v>8</v>
      </c>
      <c r="D3" s="495"/>
    </row>
    <row r="4" spans="1:4" s="14" customFormat="1" ht="18.75" customHeight="1" thickBot="1">
      <c r="A4" s="10"/>
      <c r="B4" s="11"/>
      <c r="C4" s="12"/>
      <c r="D4" s="13"/>
    </row>
    <row r="5" spans="1:4" s="14" customFormat="1" ht="12.75" thickBot="1">
      <c r="A5" s="15"/>
      <c r="B5" s="16"/>
      <c r="C5" s="17"/>
      <c r="D5" s="18"/>
    </row>
    <row r="6" spans="1:4" s="14" customFormat="1" ht="4.5" customHeight="1" thickBot="1">
      <c r="A6" s="19"/>
      <c r="B6" s="20"/>
      <c r="C6" s="21"/>
      <c r="D6" s="22"/>
    </row>
    <row r="7" spans="1:4" s="14" customFormat="1" ht="26.25" customHeight="1" thickBot="1">
      <c r="A7" s="23" t="s">
        <v>9</v>
      </c>
      <c r="B7" s="24" t="s">
        <v>10</v>
      </c>
      <c r="C7" s="25" t="s">
        <v>11</v>
      </c>
      <c r="D7" s="26" t="s">
        <v>12</v>
      </c>
    </row>
    <row r="8" spans="1:4" s="31" customFormat="1" ht="29.25" customHeight="1" thickBot="1">
      <c r="A8" s="27"/>
      <c r="B8" s="28" t="s">
        <v>13</v>
      </c>
      <c r="C8" s="29"/>
      <c r="D8" s="30">
        <f>SUBTOTAL(9,D9:D15)</f>
        <v>0</v>
      </c>
    </row>
    <row r="9" spans="1:4" s="36" customFormat="1" ht="12.75">
      <c r="A9" s="32"/>
      <c r="B9" s="33"/>
      <c r="C9" s="34"/>
      <c r="D9" s="35"/>
    </row>
    <row r="10" spans="1:4" s="36" customFormat="1" ht="20.25" customHeight="1">
      <c r="A10" s="37" t="s">
        <v>14</v>
      </c>
      <c r="B10" s="38" t="str">
        <f>'SA_1.PP'!C3</f>
        <v>Architektonické a stavebně technické řešení</v>
      </c>
      <c r="C10" s="39" t="s">
        <v>15</v>
      </c>
      <c r="D10" s="40">
        <f>'SA_1.PP'!G30</f>
        <v>0</v>
      </c>
    </row>
    <row r="11" spans="1:4" s="36" customFormat="1" ht="20.25" customHeight="1">
      <c r="A11" s="41" t="s">
        <v>16</v>
      </c>
      <c r="B11" s="42" t="str">
        <f>'SA_1.NP'!C3</f>
        <v>Architektonické a stavebně technické řešení</v>
      </c>
      <c r="C11" s="43" t="s">
        <v>17</v>
      </c>
      <c r="D11" s="40">
        <f>'SA_1.NP'!G30</f>
        <v>0</v>
      </c>
    </row>
    <row r="12" spans="1:4" s="36" customFormat="1" ht="20.25" customHeight="1">
      <c r="A12" s="41" t="s">
        <v>18</v>
      </c>
      <c r="B12" s="42" t="str">
        <f>'SA_2.NP'!C3</f>
        <v>Architektonické a stavebně technické řešení</v>
      </c>
      <c r="C12" s="43" t="s">
        <v>19</v>
      </c>
      <c r="D12" s="40">
        <f>'SA_2.NP'!G28</f>
        <v>0</v>
      </c>
    </row>
    <row r="13" spans="1:4" s="36" customFormat="1" ht="20.25" customHeight="1">
      <c r="A13" s="41" t="s">
        <v>20</v>
      </c>
      <c r="B13" s="42" t="str">
        <f>'SA_3.NP'!C3</f>
        <v>Architektonické a stavebně technické řešení</v>
      </c>
      <c r="C13" s="43" t="s">
        <v>21</v>
      </c>
      <c r="D13" s="40">
        <f>'SA_3.NP'!G28</f>
        <v>0</v>
      </c>
    </row>
    <row r="14" spans="1:4" s="46" customFormat="1" ht="24" customHeight="1">
      <c r="A14" s="41" t="s">
        <v>22</v>
      </c>
      <c r="B14" s="42" t="str">
        <f>'SA_3.NP 3.34'!C3</f>
        <v>Architektonické a stavebně technické řešení</v>
      </c>
      <c r="C14" s="44" t="s">
        <v>23</v>
      </c>
      <c r="D14" s="45">
        <f>'SA_3.NP 3.34'!G29</f>
        <v>0</v>
      </c>
    </row>
    <row r="15" spans="1:4" s="46" customFormat="1" ht="12.75" customHeight="1" thickBot="1">
      <c r="A15" s="41"/>
      <c r="B15" s="47"/>
      <c r="C15" s="48"/>
      <c r="D15" s="45"/>
    </row>
    <row r="16" spans="1:4" s="31" customFormat="1" ht="29.25" customHeight="1" thickBot="1">
      <c r="A16" s="27"/>
      <c r="B16" s="28" t="s">
        <v>24</v>
      </c>
      <c r="C16" s="29"/>
      <c r="D16" s="30">
        <f>SUBTOTAL(9,D17:D21)</f>
        <v>0</v>
      </c>
    </row>
    <row r="17" spans="1:4" s="46" customFormat="1" ht="18.75" customHeight="1">
      <c r="A17" s="37" t="s">
        <v>14</v>
      </c>
      <c r="B17" s="47" t="str">
        <f>'EL_1.PP'!C3</f>
        <v>Silnoproudá elektrotechnika</v>
      </c>
      <c r="C17" s="39" t="s">
        <v>25</v>
      </c>
      <c r="D17" s="45">
        <f>'EL_1.PP'!G29</f>
        <v>0</v>
      </c>
    </row>
    <row r="18" spans="1:4" s="46" customFormat="1" ht="18.75" customHeight="1">
      <c r="A18" s="41" t="s">
        <v>16</v>
      </c>
      <c r="B18" s="47" t="str">
        <f>'EL_1.NP'!C3</f>
        <v>Silnoproudá elektrotechnika</v>
      </c>
      <c r="C18" s="43" t="s">
        <v>26</v>
      </c>
      <c r="D18" s="492">
        <f>'EL_1.NP'!G38</f>
        <v>0</v>
      </c>
    </row>
    <row r="19" spans="1:4" s="46" customFormat="1" ht="18.75" customHeight="1">
      <c r="A19" s="41" t="s">
        <v>18</v>
      </c>
      <c r="B19" s="47" t="str">
        <f>'EL_2.NP'!C3</f>
        <v>Silnoproudá elektrotechnika</v>
      </c>
      <c r="C19" s="43" t="s">
        <v>27</v>
      </c>
      <c r="D19" s="492">
        <f>'EL_2.NP'!G29</f>
        <v>0</v>
      </c>
    </row>
    <row r="20" spans="1:4" s="46" customFormat="1" ht="18.75" customHeight="1">
      <c r="A20" s="41" t="s">
        <v>20</v>
      </c>
      <c r="B20" s="47" t="str">
        <f>'EL_3.NP'!C3</f>
        <v>Silnoproudá elektrotechnika</v>
      </c>
      <c r="C20" s="43" t="s">
        <v>28</v>
      </c>
      <c r="D20" s="492">
        <f>'EL_3.NP'!G29</f>
        <v>0</v>
      </c>
    </row>
    <row r="21" spans="1:4" s="46" customFormat="1" ht="18.75" customHeight="1">
      <c r="A21" s="41" t="s">
        <v>22</v>
      </c>
      <c r="B21" s="47" t="str">
        <f>'EL_3.NP_3.34'!C3</f>
        <v>Silnoproudá elektrotechnika</v>
      </c>
      <c r="C21" s="43" t="s">
        <v>29</v>
      </c>
      <c r="D21" s="45">
        <f>'EL_3.NP_3.34'!G29</f>
        <v>0</v>
      </c>
    </row>
    <row r="22" spans="1:4" s="53" customFormat="1" ht="12.75">
      <c r="A22" s="49"/>
      <c r="B22" s="50"/>
      <c r="C22" s="51"/>
      <c r="D22" s="52"/>
    </row>
    <row r="23" spans="1:4" s="46" customFormat="1" ht="18" customHeight="1">
      <c r="A23" s="54"/>
      <c r="B23" s="55" t="s">
        <v>631</v>
      </c>
      <c r="C23" s="56"/>
      <c r="D23" s="57">
        <f>SUBTOTAL(9,D8:D22)</f>
        <v>0</v>
      </c>
    </row>
    <row r="24" spans="1:4" s="53" customFormat="1" ht="12.75">
      <c r="A24" s="49"/>
      <c r="B24" s="58"/>
      <c r="C24" s="51"/>
      <c r="D24" s="59"/>
    </row>
    <row r="25" spans="1:4" s="53" customFormat="1" ht="12.75">
      <c r="A25" s="49"/>
      <c r="B25" s="491" t="s">
        <v>624</v>
      </c>
      <c r="C25" s="60"/>
      <c r="D25" s="61"/>
    </row>
    <row r="26" spans="1:4" s="53" customFormat="1" ht="12.75">
      <c r="A26" s="49"/>
      <c r="B26" s="50"/>
      <c r="C26" s="62"/>
      <c r="D26" s="59"/>
    </row>
    <row r="27" spans="1:4" s="46" customFormat="1" ht="20.25" customHeight="1">
      <c r="A27" s="63"/>
      <c r="B27" s="64" t="s">
        <v>30</v>
      </c>
      <c r="C27" s="65"/>
      <c r="D27" s="66">
        <f>D23</f>
        <v>0</v>
      </c>
    </row>
    <row r="28" spans="1:4" s="53" customFormat="1" ht="12.75">
      <c r="A28" s="49"/>
      <c r="B28" s="50"/>
      <c r="C28" s="62"/>
      <c r="D28" s="59"/>
    </row>
    <row r="29" spans="1:4" s="46" customFormat="1" ht="12.75">
      <c r="A29" s="67"/>
      <c r="B29" s="68" t="s">
        <v>31</v>
      </c>
      <c r="C29" s="69"/>
      <c r="D29" s="70">
        <f>D27*0.21</f>
        <v>0</v>
      </c>
    </row>
    <row r="30" spans="1:4" s="53" customFormat="1" ht="12.75">
      <c r="A30" s="49"/>
      <c r="B30" s="50"/>
      <c r="C30" s="62"/>
      <c r="D30" s="59"/>
    </row>
    <row r="31" spans="1:4" s="46" customFormat="1" ht="20.25" customHeight="1">
      <c r="A31" s="71"/>
      <c r="B31" s="72" t="s">
        <v>32</v>
      </c>
      <c r="C31" s="73"/>
      <c r="D31" s="74">
        <f>D27+D29</f>
        <v>0</v>
      </c>
    </row>
    <row r="32" spans="1:4" s="53" customFormat="1" ht="13.5" thickBot="1">
      <c r="A32" s="75"/>
      <c r="B32" s="76"/>
      <c r="C32" s="77"/>
      <c r="D32" s="78"/>
    </row>
    <row r="33" spans="1:4" ht="13.5" thickBot="1">
      <c r="A33" s="79"/>
      <c r="B33" s="80"/>
      <c r="C33" s="81"/>
      <c r="D33" s="82"/>
    </row>
    <row r="34" ht="12.75">
      <c r="C34" s="83"/>
    </row>
    <row r="35" ht="12.75">
      <c r="C35" s="83"/>
    </row>
    <row r="36" ht="12.75">
      <c r="C36" s="83"/>
    </row>
    <row r="37" ht="12.75">
      <c r="C37" s="83"/>
    </row>
    <row r="38" ht="12.75">
      <c r="C38" s="83"/>
    </row>
    <row r="39" ht="12.75">
      <c r="C39" s="83"/>
    </row>
    <row r="40" ht="12.75">
      <c r="C40" s="83"/>
    </row>
    <row r="41" ht="12.75">
      <c r="C41" s="83"/>
    </row>
    <row r="42" ht="12.75">
      <c r="C42" s="83"/>
    </row>
    <row r="43" ht="12.75">
      <c r="C43" s="83"/>
    </row>
    <row r="44" ht="12.75">
      <c r="C44" s="83"/>
    </row>
    <row r="45" ht="12.75">
      <c r="C45" s="83"/>
    </row>
    <row r="46" ht="12.75">
      <c r="C46" s="83"/>
    </row>
    <row r="47" ht="12.75">
      <c r="C47" s="83"/>
    </row>
    <row r="48" ht="12.75">
      <c r="C48" s="83"/>
    </row>
    <row r="49" ht="12.75">
      <c r="C49" s="83"/>
    </row>
    <row r="50" ht="12.75">
      <c r="C50" s="83"/>
    </row>
    <row r="51" ht="12.75">
      <c r="C51" s="83"/>
    </row>
    <row r="52" ht="12.75">
      <c r="C52" s="83"/>
    </row>
    <row r="53" ht="12.75">
      <c r="C53" s="83"/>
    </row>
    <row r="54" ht="12.75">
      <c r="C54" s="83"/>
    </row>
    <row r="55" ht="12.75">
      <c r="C55" s="83"/>
    </row>
    <row r="56" ht="12.75">
      <c r="C56" s="83"/>
    </row>
    <row r="57" ht="12.75">
      <c r="C57" s="83"/>
    </row>
    <row r="58" ht="12.75">
      <c r="C58" s="83"/>
    </row>
    <row r="59" ht="12.75">
      <c r="C59" s="83"/>
    </row>
    <row r="60" ht="12.75">
      <c r="C60" s="83"/>
    </row>
  </sheetData>
  <sheetProtection selectLockedCells="1" selectUnlockedCells="1"/>
  <mergeCells count="2">
    <mergeCell ref="C2:D2"/>
    <mergeCell ref="C3:D3"/>
  </mergeCells>
  <printOptions horizontalCentered="1"/>
  <pageMargins left="0.39375" right="0.39375" top="0.7479166666666667" bottom="0.7479166666666667" header="0.5118055555555555" footer="0.31527777777777777"/>
  <pageSetup fitToHeight="0" fitToWidth="1" horizontalDpi="300" verticalDpi="300" orientation="portrait" paperSize="9" scale="78" r:id="rId1"/>
  <headerFooter alignWithMargins="0">
    <oddFooter>&amp;L&amp;F
&amp;A&amp;C&amp;P/&amp;N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L101"/>
  <sheetViews>
    <sheetView showGridLines="0" view="pageBreakPreview" zoomScale="110" zoomScaleSheetLayoutView="110" workbookViewId="0" topLeftCell="A1">
      <selection activeCell="G5" sqref="G5"/>
    </sheetView>
  </sheetViews>
  <sheetFormatPr defaultColWidth="9.140625" defaultRowHeight="12.75"/>
  <cols>
    <col min="1" max="1" width="8.28125" style="84" customWidth="1"/>
    <col min="2" max="2" width="16.57421875" style="86" customWidth="1"/>
    <col min="3" max="3" width="61.421875" style="86" customWidth="1"/>
    <col min="4" max="4" width="9.140625" style="85" customWidth="1"/>
    <col min="5" max="5" width="10.7109375" style="88" customWidth="1"/>
    <col min="6" max="6" width="13.57421875" style="89" customWidth="1"/>
    <col min="7" max="7" width="22.140625" style="89" customWidth="1"/>
    <col min="8" max="8" width="0.13671875" style="372" customWidth="1"/>
    <col min="9" max="9" width="9.140625" style="372" hidden="1" customWidth="1"/>
    <col min="10" max="10" width="9.140625" style="372" customWidth="1"/>
    <col min="11" max="11" width="11.57421875" style="372" customWidth="1"/>
    <col min="12" max="16384" width="9.140625" style="372" customWidth="1"/>
  </cols>
  <sheetData>
    <row r="1" spans="1:7" ht="88.5" customHeight="1">
      <c r="A1" s="93" t="s">
        <v>0</v>
      </c>
      <c r="B1" s="4"/>
      <c r="C1" s="4" t="s">
        <v>1</v>
      </c>
      <c r="D1" s="95"/>
      <c r="E1" s="5" t="s">
        <v>2</v>
      </c>
      <c r="F1" s="496" t="s">
        <v>3</v>
      </c>
      <c r="G1" s="496"/>
    </row>
    <row r="2" spans="1:7" ht="54.6" customHeight="1">
      <c r="A2" s="96" t="s">
        <v>4</v>
      </c>
      <c r="B2" s="373"/>
      <c r="C2" s="497" t="s">
        <v>392</v>
      </c>
      <c r="D2" s="497"/>
      <c r="E2" s="374"/>
      <c r="F2" s="495" t="s">
        <v>632</v>
      </c>
      <c r="G2" s="495"/>
    </row>
    <row r="3" spans="1:7" ht="50.1" customHeight="1">
      <c r="A3" s="375" t="s">
        <v>35</v>
      </c>
      <c r="B3" s="376"/>
      <c r="C3" s="8" t="s">
        <v>24</v>
      </c>
      <c r="D3" s="377"/>
      <c r="E3" s="377"/>
      <c r="F3" s="499"/>
      <c r="G3" s="499"/>
    </row>
    <row r="4" spans="1:7" ht="3" customHeight="1">
      <c r="A4" s="378"/>
      <c r="B4" s="379"/>
      <c r="C4" s="380"/>
      <c r="D4" s="102"/>
      <c r="E4" s="102"/>
      <c r="F4" s="381"/>
      <c r="G4" s="382"/>
    </row>
    <row r="5" spans="1:7" ht="15" customHeight="1">
      <c r="A5" s="103"/>
      <c r="B5" s="383"/>
      <c r="C5" s="105"/>
      <c r="D5" s="384"/>
      <c r="E5" s="107"/>
      <c r="F5" s="108"/>
      <c r="G5" s="109"/>
    </row>
    <row r="6" spans="1:7" s="385" customFormat="1" ht="24">
      <c r="A6" s="110" t="s">
        <v>36</v>
      </c>
      <c r="B6" s="111" t="s">
        <v>37</v>
      </c>
      <c r="C6" s="112" t="s">
        <v>38</v>
      </c>
      <c r="D6" s="111" t="s">
        <v>39</v>
      </c>
      <c r="E6" s="114" t="s">
        <v>40</v>
      </c>
      <c r="F6" s="115" t="s">
        <v>41</v>
      </c>
      <c r="G6" s="116" t="s">
        <v>42</v>
      </c>
    </row>
    <row r="7" spans="1:7" s="387" customFormat="1" ht="12.75">
      <c r="A7" s="117"/>
      <c r="B7" s="386"/>
      <c r="C7" s="119"/>
      <c r="D7" s="119"/>
      <c r="E7" s="121"/>
      <c r="F7" s="122"/>
      <c r="G7" s="123"/>
    </row>
    <row r="8" spans="1:7" s="389" customFormat="1" ht="12.75">
      <c r="A8" s="124"/>
      <c r="B8" s="388"/>
      <c r="C8" s="126" t="s">
        <v>43</v>
      </c>
      <c r="D8" s="125"/>
      <c r="E8" s="128"/>
      <c r="F8" s="129"/>
      <c r="G8" s="130"/>
    </row>
    <row r="9" spans="1:12" s="92" customFormat="1" ht="24">
      <c r="A9" s="131"/>
      <c r="B9" s="132"/>
      <c r="C9" s="361" t="s">
        <v>44</v>
      </c>
      <c r="D9" s="133"/>
      <c r="E9" s="134"/>
      <c r="F9" s="135"/>
      <c r="G9" s="136"/>
      <c r="H9" s="90"/>
      <c r="I9" s="90"/>
      <c r="J9" s="91"/>
      <c r="K9" s="91"/>
      <c r="L9" s="90"/>
    </row>
    <row r="10" spans="1:7" ht="63" customHeight="1">
      <c r="A10" s="131"/>
      <c r="B10" s="300"/>
      <c r="C10" s="171" t="s">
        <v>45</v>
      </c>
      <c r="D10" s="132"/>
      <c r="E10" s="134"/>
      <c r="F10" s="135"/>
      <c r="G10" s="136"/>
    </row>
    <row r="11" spans="1:7" ht="36.75" customHeight="1">
      <c r="A11" s="131"/>
      <c r="B11" s="300"/>
      <c r="C11" s="171" t="s">
        <v>46</v>
      </c>
      <c r="D11" s="132"/>
      <c r="E11" s="134"/>
      <c r="F11" s="135"/>
      <c r="G11" s="136"/>
    </row>
    <row r="12" spans="1:7" ht="38.25" customHeight="1">
      <c r="A12" s="131"/>
      <c r="B12" s="300"/>
      <c r="C12" s="171" t="s">
        <v>47</v>
      </c>
      <c r="D12" s="132"/>
      <c r="E12" s="134"/>
      <c r="F12" s="135"/>
      <c r="G12" s="136"/>
    </row>
    <row r="13" spans="1:7" ht="60">
      <c r="A13" s="137"/>
      <c r="B13" s="390"/>
      <c r="C13" s="391" t="s">
        <v>48</v>
      </c>
      <c r="D13" s="138"/>
      <c r="E13" s="140"/>
      <c r="F13" s="141"/>
      <c r="G13" s="142"/>
    </row>
    <row r="14" spans="1:7" ht="54.75" customHeight="1">
      <c r="A14" s="143"/>
      <c r="B14" s="351"/>
      <c r="C14" s="392" t="s">
        <v>49</v>
      </c>
      <c r="D14" s="144"/>
      <c r="E14" s="146"/>
      <c r="F14" s="147"/>
      <c r="G14" s="148"/>
    </row>
    <row r="15" spans="1:7" ht="32.25" customHeight="1">
      <c r="A15" s="131"/>
      <c r="B15" s="300"/>
      <c r="C15" s="171" t="s">
        <v>50</v>
      </c>
      <c r="D15" s="132"/>
      <c r="E15" s="134"/>
      <c r="F15" s="135"/>
      <c r="G15" s="136"/>
    </row>
    <row r="16" spans="1:7" ht="40.5" customHeight="1">
      <c r="A16" s="131"/>
      <c r="B16" s="300"/>
      <c r="C16" s="171" t="s">
        <v>51</v>
      </c>
      <c r="D16" s="132"/>
      <c r="E16" s="134"/>
      <c r="F16" s="135"/>
      <c r="G16" s="136"/>
    </row>
    <row r="17" spans="1:7" ht="48.75" customHeight="1">
      <c r="A17" s="131"/>
      <c r="B17" s="300"/>
      <c r="C17" s="171" t="s">
        <v>52</v>
      </c>
      <c r="D17" s="132"/>
      <c r="E17" s="134"/>
      <c r="F17" s="135"/>
      <c r="G17" s="136"/>
    </row>
    <row r="18" spans="1:12" s="156" customFormat="1" ht="24">
      <c r="A18" s="149"/>
      <c r="B18" s="150"/>
      <c r="C18" s="235" t="s">
        <v>53</v>
      </c>
      <c r="D18" s="151"/>
      <c r="E18" s="152"/>
      <c r="F18" s="152"/>
      <c r="G18" s="153"/>
      <c r="H18" s="154"/>
      <c r="I18" s="154"/>
      <c r="J18" s="155"/>
      <c r="K18" s="155"/>
      <c r="L18" s="154"/>
    </row>
    <row r="19" spans="1:7" s="389" customFormat="1" ht="12.75">
      <c r="A19" s="124"/>
      <c r="B19" s="388"/>
      <c r="C19" s="157"/>
      <c r="D19" s="125"/>
      <c r="E19" s="128"/>
      <c r="F19" s="129"/>
      <c r="G19" s="130"/>
    </row>
    <row r="20" spans="1:7" s="387" customFormat="1" ht="15.75" customHeight="1">
      <c r="A20" s="131"/>
      <c r="B20" s="300"/>
      <c r="C20" s="158" t="s">
        <v>54</v>
      </c>
      <c r="D20" s="132"/>
      <c r="E20" s="159"/>
      <c r="F20" s="160"/>
      <c r="G20" s="161"/>
    </row>
    <row r="21" spans="1:7" s="387" customFormat="1" ht="24">
      <c r="A21" s="131"/>
      <c r="B21" s="300"/>
      <c r="C21" s="158" t="s">
        <v>55</v>
      </c>
      <c r="D21" s="132"/>
      <c r="E21" s="159"/>
      <c r="F21" s="160"/>
      <c r="G21" s="162"/>
    </row>
    <row r="22" spans="1:7" s="387" customFormat="1" ht="17.85" customHeight="1">
      <c r="A22" s="170" t="str">
        <f>A31</f>
        <v>1</v>
      </c>
      <c r="B22" s="394"/>
      <c r="C22" s="165" t="str">
        <f>C31</f>
        <v>Kabely a trubky</v>
      </c>
      <c r="D22" s="167"/>
      <c r="E22" s="167"/>
      <c r="F22" s="168"/>
      <c r="G22" s="232">
        <f>G39</f>
        <v>0</v>
      </c>
    </row>
    <row r="23" spans="1:7" s="387" customFormat="1" ht="17.85" customHeight="1">
      <c r="A23" s="434" t="str">
        <f>A41</f>
        <v>2</v>
      </c>
      <c r="B23" s="394"/>
      <c r="C23" s="165" t="str">
        <f>C41</f>
        <v>Instalační materiál</v>
      </c>
      <c r="D23" s="167"/>
      <c r="E23" s="167"/>
      <c r="F23" s="168"/>
      <c r="G23" s="169">
        <f>G53</f>
        <v>0</v>
      </c>
    </row>
    <row r="24" spans="1:7" s="387" customFormat="1" ht="17.85" customHeight="1">
      <c r="A24" s="170" t="str">
        <f>A55</f>
        <v>3</v>
      </c>
      <c r="B24" s="394"/>
      <c r="C24" s="165" t="str">
        <f>C55</f>
        <v>Svítidla</v>
      </c>
      <c r="D24" s="167"/>
      <c r="E24" s="167"/>
      <c r="F24" s="168"/>
      <c r="G24" s="169">
        <f>G61</f>
        <v>0</v>
      </c>
    </row>
    <row r="25" spans="1:7" s="387" customFormat="1" ht="17.85" customHeight="1">
      <c r="A25" s="170" t="str">
        <f>A63</f>
        <v>4</v>
      </c>
      <c r="B25" s="393"/>
      <c r="C25" s="165" t="str">
        <f>C63</f>
        <v>Rozváděče</v>
      </c>
      <c r="D25" s="167"/>
      <c r="E25" s="167"/>
      <c r="F25" s="168"/>
      <c r="G25" s="169">
        <f>G71</f>
        <v>0</v>
      </c>
    </row>
    <row r="26" spans="1:7" s="387" customFormat="1" ht="17.85" customHeight="1">
      <c r="A26" s="170" t="str">
        <f>A73</f>
        <v>5</v>
      </c>
      <c r="B26" s="394"/>
      <c r="C26" s="165" t="str">
        <f>C73</f>
        <v>Práce a ostatní materiál</v>
      </c>
      <c r="D26" s="167"/>
      <c r="E26" s="167"/>
      <c r="F26" s="168"/>
      <c r="G26" s="169">
        <f>G93</f>
        <v>0</v>
      </c>
    </row>
    <row r="27" spans="1:7" s="387" customFormat="1" ht="17.1" customHeight="1">
      <c r="A27" s="170" t="str">
        <f>A95</f>
        <v>A</v>
      </c>
      <c r="B27" s="394"/>
      <c r="C27" s="165" t="str">
        <f>C95</f>
        <v>Ostatní náklady</v>
      </c>
      <c r="D27" s="167"/>
      <c r="E27" s="167"/>
      <c r="F27" s="168"/>
      <c r="G27" s="169">
        <f>G99</f>
        <v>0</v>
      </c>
    </row>
    <row r="28" spans="1:7" s="387" customFormat="1" ht="12.75">
      <c r="A28" s="170"/>
      <c r="B28" s="132"/>
      <c r="C28" s="171"/>
      <c r="D28" s="132"/>
      <c r="E28" s="134"/>
      <c r="F28" s="160"/>
      <c r="G28" s="169"/>
    </row>
    <row r="29" spans="1:11" ht="19.5" customHeight="1">
      <c r="A29" s="172"/>
      <c r="B29" s="173"/>
      <c r="C29" s="174" t="s">
        <v>56</v>
      </c>
      <c r="D29" s="177"/>
      <c r="E29" s="176"/>
      <c r="F29" s="177"/>
      <c r="G29" s="178">
        <f>SUM(G22:G28)</f>
        <v>0</v>
      </c>
      <c r="K29" s="476"/>
    </row>
    <row r="30" spans="1:7" ht="12.75">
      <c r="A30" s="179"/>
      <c r="B30" s="180"/>
      <c r="C30" s="180"/>
      <c r="D30" s="180"/>
      <c r="E30" s="180"/>
      <c r="F30" s="180"/>
      <c r="G30" s="182"/>
    </row>
    <row r="31" spans="1:7" ht="18" customHeight="1">
      <c r="A31" s="183" t="s">
        <v>57</v>
      </c>
      <c r="B31" s="395"/>
      <c r="C31" s="435" t="s">
        <v>506</v>
      </c>
      <c r="D31" s="436"/>
      <c r="E31" s="437"/>
      <c r="F31" s="438"/>
      <c r="G31" s="439"/>
    </row>
    <row r="32" spans="1:7" ht="12.75">
      <c r="A32" s="190"/>
      <c r="B32" s="399"/>
      <c r="C32" s="440"/>
      <c r="D32" s="440"/>
      <c r="E32" s="440"/>
      <c r="F32" s="440"/>
      <c r="G32" s="441"/>
    </row>
    <row r="33" spans="1:7" s="443" customFormat="1" ht="12">
      <c r="A33" s="149" t="s">
        <v>59</v>
      </c>
      <c r="B33" s="442"/>
      <c r="C33" s="171" t="s">
        <v>527</v>
      </c>
      <c r="D33" s="294" t="s">
        <v>90</v>
      </c>
      <c r="E33" s="239">
        <v>5</v>
      </c>
      <c r="F33" s="239"/>
      <c r="G33" s="153">
        <f>$E33*F33</f>
        <v>0</v>
      </c>
    </row>
    <row r="34" spans="1:7" s="443" customFormat="1" ht="15.75" customHeight="1">
      <c r="A34" s="236" t="s">
        <v>62</v>
      </c>
      <c r="B34" s="444"/>
      <c r="C34" s="235" t="s">
        <v>529</v>
      </c>
      <c r="D34" s="291" t="s">
        <v>90</v>
      </c>
      <c r="E34" s="152">
        <v>80</v>
      </c>
      <c r="F34" s="152"/>
      <c r="G34" s="153">
        <f>$E34*F34</f>
        <v>0</v>
      </c>
    </row>
    <row r="35" spans="1:7" s="443" customFormat="1" ht="15.75" customHeight="1">
      <c r="A35" s="236" t="s">
        <v>65</v>
      </c>
      <c r="B35" s="444"/>
      <c r="C35" s="171" t="s">
        <v>530</v>
      </c>
      <c r="D35" s="294" t="s">
        <v>90</v>
      </c>
      <c r="E35" s="239">
        <v>30</v>
      </c>
      <c r="F35" s="239"/>
      <c r="G35" s="153">
        <f>$E35*F35</f>
        <v>0</v>
      </c>
    </row>
    <row r="36" spans="1:7" s="443" customFormat="1" ht="15.75" customHeight="1">
      <c r="A36" s="236" t="s">
        <v>70</v>
      </c>
      <c r="B36" s="444"/>
      <c r="C36" s="171" t="s">
        <v>534</v>
      </c>
      <c r="D36" s="294" t="s">
        <v>90</v>
      </c>
      <c r="E36" s="239">
        <v>500</v>
      </c>
      <c r="F36" s="239"/>
      <c r="G36" s="153">
        <f>$E36*F36</f>
        <v>0</v>
      </c>
    </row>
    <row r="37" spans="1:7" s="443" customFormat="1" ht="15.75" customHeight="1">
      <c r="A37" s="236" t="s">
        <v>73</v>
      </c>
      <c r="B37" s="444"/>
      <c r="C37" s="171" t="s">
        <v>591</v>
      </c>
      <c r="D37" s="294" t="s">
        <v>90</v>
      </c>
      <c r="E37" s="239">
        <v>90</v>
      </c>
      <c r="F37" s="239"/>
      <c r="G37" s="153">
        <f>$E37*F37</f>
        <v>0</v>
      </c>
    </row>
    <row r="38" spans="1:7" ht="13.5" thickBot="1">
      <c r="A38" s="240"/>
      <c r="B38" s="241"/>
      <c r="C38" s="242"/>
      <c r="D38" s="408"/>
      <c r="E38" s="409"/>
      <c r="F38" s="409"/>
      <c r="G38" s="410"/>
    </row>
    <row r="39" spans="1:7" s="387" customFormat="1" ht="17.25" customHeight="1">
      <c r="A39" s="246"/>
      <c r="B39" s="411"/>
      <c r="C39" s="248" t="s">
        <v>103</v>
      </c>
      <c r="D39" s="247"/>
      <c r="E39" s="250"/>
      <c r="F39" s="251"/>
      <c r="G39" s="252">
        <f>SUBTOTAL(9,G32:G38)</f>
        <v>0</v>
      </c>
    </row>
    <row r="40" spans="1:7" s="387" customFormat="1" ht="12.75" customHeight="1">
      <c r="A40" s="179"/>
      <c r="B40" s="180"/>
      <c r="C40" s="180"/>
      <c r="D40" s="180"/>
      <c r="E40" s="254"/>
      <c r="F40" s="254"/>
      <c r="G40" s="182"/>
    </row>
    <row r="41" spans="1:7" s="387" customFormat="1" ht="18" customHeight="1">
      <c r="A41" s="183" t="s">
        <v>104</v>
      </c>
      <c r="B41" s="395"/>
      <c r="C41" s="435" t="s">
        <v>507</v>
      </c>
      <c r="D41" s="436"/>
      <c r="E41" s="437"/>
      <c r="F41" s="438"/>
      <c r="G41" s="439"/>
    </row>
    <row r="42" spans="1:7" s="387" customFormat="1" ht="12.75" customHeight="1">
      <c r="A42" s="190"/>
      <c r="B42" s="399"/>
      <c r="C42" s="440"/>
      <c r="D42" s="440"/>
      <c r="E42" s="440"/>
      <c r="F42" s="440"/>
      <c r="G42" s="441"/>
    </row>
    <row r="43" spans="1:7" s="443" customFormat="1" ht="15.75" customHeight="1">
      <c r="A43" s="149" t="s">
        <v>106</v>
      </c>
      <c r="B43" s="442"/>
      <c r="C43" s="235" t="s">
        <v>536</v>
      </c>
      <c r="D43" s="291" t="s">
        <v>64</v>
      </c>
      <c r="E43" s="152">
        <v>15</v>
      </c>
      <c r="F43" s="152"/>
      <c r="G43" s="153">
        <f aca="true" t="shared" si="0" ref="G43:G51">$E43*F43</f>
        <v>0</v>
      </c>
    </row>
    <row r="44" spans="1:7" s="443" customFormat="1" ht="15.75" customHeight="1">
      <c r="A44" s="236" t="s">
        <v>111</v>
      </c>
      <c r="B44" s="444"/>
      <c r="C44" s="171" t="s">
        <v>537</v>
      </c>
      <c r="D44" s="294" t="s">
        <v>64</v>
      </c>
      <c r="E44" s="239">
        <v>2</v>
      </c>
      <c r="F44" s="239"/>
      <c r="G44" s="153">
        <f t="shared" si="0"/>
        <v>0</v>
      </c>
    </row>
    <row r="45" spans="1:7" s="443" customFormat="1" ht="15.75" customHeight="1">
      <c r="A45" s="236" t="s">
        <v>116</v>
      </c>
      <c r="B45" s="444"/>
      <c r="C45" s="171" t="s">
        <v>538</v>
      </c>
      <c r="D45" s="294" t="s">
        <v>64</v>
      </c>
      <c r="E45" s="239">
        <v>12</v>
      </c>
      <c r="F45" s="239"/>
      <c r="G45" s="153">
        <f t="shared" si="0"/>
        <v>0</v>
      </c>
    </row>
    <row r="46" spans="1:7" s="443" customFormat="1" ht="15.75" customHeight="1">
      <c r="A46" s="236" t="s">
        <v>120</v>
      </c>
      <c r="B46" s="444"/>
      <c r="C46" s="171" t="s">
        <v>584</v>
      </c>
      <c r="D46" s="294" t="s">
        <v>64</v>
      </c>
      <c r="E46" s="239">
        <v>1</v>
      </c>
      <c r="F46" s="239"/>
      <c r="G46" s="153">
        <f t="shared" si="0"/>
        <v>0</v>
      </c>
    </row>
    <row r="47" spans="1:7" s="443" customFormat="1" ht="15.75" customHeight="1">
      <c r="A47" s="236" t="s">
        <v>508</v>
      </c>
      <c r="B47" s="444"/>
      <c r="C47" s="171" t="s">
        <v>540</v>
      </c>
      <c r="D47" s="294" t="s">
        <v>64</v>
      </c>
      <c r="E47" s="239">
        <v>1</v>
      </c>
      <c r="F47" s="239"/>
      <c r="G47" s="153">
        <f t="shared" si="0"/>
        <v>0</v>
      </c>
    </row>
    <row r="48" spans="1:7" s="443" customFormat="1" ht="15.75" customHeight="1">
      <c r="A48" s="236" t="s">
        <v>509</v>
      </c>
      <c r="B48" s="444"/>
      <c r="C48" s="171" t="s">
        <v>543</v>
      </c>
      <c r="D48" s="294" t="s">
        <v>64</v>
      </c>
      <c r="E48" s="239">
        <v>7</v>
      </c>
      <c r="F48" s="239"/>
      <c r="G48" s="153">
        <f t="shared" si="0"/>
        <v>0</v>
      </c>
    </row>
    <row r="49" spans="1:7" s="443" customFormat="1" ht="15.75" customHeight="1">
      <c r="A49" s="236" t="s">
        <v>510</v>
      </c>
      <c r="B49" s="444"/>
      <c r="C49" s="171" t="s">
        <v>545</v>
      </c>
      <c r="D49" s="294" t="s">
        <v>64</v>
      </c>
      <c r="E49" s="239">
        <v>4</v>
      </c>
      <c r="F49" s="239"/>
      <c r="G49" s="153">
        <f t="shared" si="0"/>
        <v>0</v>
      </c>
    </row>
    <row r="50" spans="1:7" s="443" customFormat="1" ht="15.75" customHeight="1">
      <c r="A50" s="236" t="s">
        <v>511</v>
      </c>
      <c r="B50" s="444"/>
      <c r="C50" s="171" t="s">
        <v>546</v>
      </c>
      <c r="D50" s="294" t="s">
        <v>64</v>
      </c>
      <c r="E50" s="239">
        <v>3</v>
      </c>
      <c r="F50" s="239"/>
      <c r="G50" s="153">
        <f t="shared" si="0"/>
        <v>0</v>
      </c>
    </row>
    <row r="51" spans="1:7" s="443" customFormat="1" ht="15.75" customHeight="1">
      <c r="A51" s="236" t="s">
        <v>512</v>
      </c>
      <c r="B51" s="444"/>
      <c r="C51" s="171" t="s">
        <v>548</v>
      </c>
      <c r="D51" s="294" t="s">
        <v>64</v>
      </c>
      <c r="E51" s="239">
        <v>31</v>
      </c>
      <c r="F51" s="239"/>
      <c r="G51" s="153">
        <f t="shared" si="0"/>
        <v>0</v>
      </c>
    </row>
    <row r="52" spans="1:7" s="387" customFormat="1" ht="12.75" customHeight="1" thickBot="1">
      <c r="A52" s="240"/>
      <c r="B52" s="241"/>
      <c r="C52" s="242"/>
      <c r="D52" s="408"/>
      <c r="E52" s="409"/>
      <c r="F52" s="409"/>
      <c r="G52" s="410"/>
    </row>
    <row r="53" spans="1:7" s="387" customFormat="1" ht="17.25" customHeight="1">
      <c r="A53" s="246"/>
      <c r="B53" s="411"/>
      <c r="C53" s="248" t="s">
        <v>103</v>
      </c>
      <c r="D53" s="247"/>
      <c r="E53" s="250"/>
      <c r="F53" s="251"/>
      <c r="G53" s="252">
        <f>SUBTOTAL(9,G42:G52)</f>
        <v>0</v>
      </c>
    </row>
    <row r="54" spans="1:7" s="387" customFormat="1" ht="12.75" customHeight="1">
      <c r="A54" s="179"/>
      <c r="B54" s="180"/>
      <c r="C54" s="180"/>
      <c r="D54" s="180"/>
      <c r="E54" s="254"/>
      <c r="F54" s="254"/>
      <c r="G54" s="182"/>
    </row>
    <row r="55" spans="1:7" s="387" customFormat="1" ht="17.25" customHeight="1">
      <c r="A55" s="183" t="s">
        <v>122</v>
      </c>
      <c r="B55" s="395"/>
      <c r="C55" s="185" t="s">
        <v>448</v>
      </c>
      <c r="D55" s="396"/>
      <c r="E55" s="445"/>
      <c r="F55" s="256"/>
      <c r="G55" s="189"/>
    </row>
    <row r="56" spans="1:7" s="387" customFormat="1" ht="12.75" customHeight="1">
      <c r="A56" s="190"/>
      <c r="B56" s="399"/>
      <c r="C56" s="192"/>
      <c r="D56" s="119"/>
      <c r="E56" s="446"/>
      <c r="F56" s="446"/>
      <c r="G56" s="447"/>
    </row>
    <row r="57" spans="1:7" s="417" customFormat="1" ht="69.75" customHeight="1">
      <c r="A57" s="149" t="s">
        <v>125</v>
      </c>
      <c r="B57" s="448" t="s">
        <v>523</v>
      </c>
      <c r="C57" s="449" t="s">
        <v>503</v>
      </c>
      <c r="D57" s="450" t="s">
        <v>64</v>
      </c>
      <c r="E57" s="152">
        <v>7</v>
      </c>
      <c r="F57" s="152"/>
      <c r="G57" s="153">
        <f>$E57*F57</f>
        <v>0</v>
      </c>
    </row>
    <row r="58" spans="1:7" s="417" customFormat="1" ht="17.25" customHeight="1">
      <c r="A58" s="236"/>
      <c r="B58" s="452"/>
      <c r="C58" s="451"/>
      <c r="D58" s="450"/>
      <c r="E58" s="239"/>
      <c r="F58" s="239"/>
      <c r="G58" s="153"/>
    </row>
    <row r="59" spans="1:7" s="417" customFormat="1" ht="20.25" customHeight="1">
      <c r="A59" s="236" t="s">
        <v>131</v>
      </c>
      <c r="B59" s="452"/>
      <c r="C59" s="453" t="s">
        <v>491</v>
      </c>
      <c r="D59" s="450" t="s">
        <v>64</v>
      </c>
      <c r="E59" s="239">
        <v>7</v>
      </c>
      <c r="F59" s="239"/>
      <c r="G59" s="153">
        <f>$E59*F59</f>
        <v>0</v>
      </c>
    </row>
    <row r="60" spans="1:7" s="387" customFormat="1" ht="12.75" customHeight="1">
      <c r="A60" s="240"/>
      <c r="B60" s="241"/>
      <c r="C60" s="242"/>
      <c r="D60" s="408"/>
      <c r="E60" s="409"/>
      <c r="F60" s="409"/>
      <c r="G60" s="410"/>
    </row>
    <row r="61" spans="1:7" s="387" customFormat="1" ht="16.5" customHeight="1">
      <c r="A61" s="246"/>
      <c r="B61" s="411"/>
      <c r="C61" s="248" t="s">
        <v>103</v>
      </c>
      <c r="D61" s="247"/>
      <c r="E61" s="250"/>
      <c r="F61" s="251"/>
      <c r="G61" s="252">
        <f>SUBTOTAL(9,G56:G60)</f>
        <v>0</v>
      </c>
    </row>
    <row r="62" spans="1:7" s="387" customFormat="1" ht="12.75" customHeight="1">
      <c r="A62" s="179"/>
      <c r="B62" s="180"/>
      <c r="C62" s="180"/>
      <c r="D62" s="180"/>
      <c r="E62" s="254"/>
      <c r="F62" s="254"/>
      <c r="G62" s="182"/>
    </row>
    <row r="63" spans="1:7" s="387" customFormat="1" ht="18.75" customHeight="1">
      <c r="A63" s="454" t="s">
        <v>180</v>
      </c>
      <c r="B63" s="455"/>
      <c r="C63" s="435" t="s">
        <v>519</v>
      </c>
      <c r="D63" s="436"/>
      <c r="E63" s="456"/>
      <c r="F63" s="457"/>
      <c r="G63" s="398"/>
    </row>
    <row r="64" spans="1:7" s="387" customFormat="1" ht="12.75" customHeight="1">
      <c r="A64" s="149"/>
      <c r="B64" s="458"/>
      <c r="C64" s="459"/>
      <c r="D64" s="460"/>
      <c r="E64" s="461"/>
      <c r="F64" s="462"/>
      <c r="G64" s="463"/>
    </row>
    <row r="65" spans="1:7" s="417" customFormat="1" ht="16.5" customHeight="1">
      <c r="A65" s="464" t="s">
        <v>182</v>
      </c>
      <c r="B65" s="241"/>
      <c r="C65" s="465" t="s">
        <v>597</v>
      </c>
      <c r="D65" s="466"/>
      <c r="E65" s="239"/>
      <c r="F65" s="239"/>
      <c r="G65" s="153"/>
    </row>
    <row r="66" spans="1:7" s="417" customFormat="1" ht="16.5" customHeight="1">
      <c r="A66" s="236" t="s">
        <v>520</v>
      </c>
      <c r="B66" s="241"/>
      <c r="C66" s="171" t="s">
        <v>551</v>
      </c>
      <c r="D66" s="466" t="s">
        <v>64</v>
      </c>
      <c r="E66" s="152">
        <v>3</v>
      </c>
      <c r="F66" s="152"/>
      <c r="G66" s="153">
        <f>$E66*F66</f>
        <v>0</v>
      </c>
    </row>
    <row r="67" spans="1:7" s="417" customFormat="1" ht="16.5" customHeight="1">
      <c r="A67" s="236" t="s">
        <v>521</v>
      </c>
      <c r="B67" s="241"/>
      <c r="C67" s="171" t="s">
        <v>552</v>
      </c>
      <c r="D67" s="466" t="s">
        <v>64</v>
      </c>
      <c r="E67" s="239">
        <v>1</v>
      </c>
      <c r="F67" s="239"/>
      <c r="G67" s="153">
        <f>$E67*F67</f>
        <v>0</v>
      </c>
    </row>
    <row r="68" spans="1:7" s="417" customFormat="1" ht="18.75" customHeight="1">
      <c r="A68" s="236" t="s">
        <v>598</v>
      </c>
      <c r="B68" s="241"/>
      <c r="C68" s="171" t="s">
        <v>553</v>
      </c>
      <c r="D68" s="466" t="s">
        <v>64</v>
      </c>
      <c r="E68" s="239">
        <v>1</v>
      </c>
      <c r="F68" s="239"/>
      <c r="G68" s="153">
        <f>$E68*F68</f>
        <v>0</v>
      </c>
    </row>
    <row r="69" spans="1:7" s="417" customFormat="1" ht="18.75" customHeight="1">
      <c r="A69" s="236" t="s">
        <v>599</v>
      </c>
      <c r="B69" s="241"/>
      <c r="C69" s="171" t="s">
        <v>554</v>
      </c>
      <c r="D69" s="466" t="s">
        <v>64</v>
      </c>
      <c r="E69" s="239">
        <v>4</v>
      </c>
      <c r="F69" s="239"/>
      <c r="G69" s="153">
        <f>$E69*F69</f>
        <v>0</v>
      </c>
    </row>
    <row r="70" spans="1:7" s="387" customFormat="1" ht="12.75" customHeight="1" thickBot="1">
      <c r="A70" s="240"/>
      <c r="B70" s="241"/>
      <c r="C70" s="242"/>
      <c r="D70" s="408"/>
      <c r="E70" s="409"/>
      <c r="F70" s="409"/>
      <c r="G70" s="410"/>
    </row>
    <row r="71" spans="1:7" s="387" customFormat="1" ht="16.5" customHeight="1">
      <c r="A71" s="246"/>
      <c r="B71" s="411"/>
      <c r="C71" s="248" t="s">
        <v>103</v>
      </c>
      <c r="D71" s="247"/>
      <c r="E71" s="250"/>
      <c r="F71" s="251"/>
      <c r="G71" s="252">
        <f>SUBTOTAL(9,G64:G70)</f>
        <v>0</v>
      </c>
    </row>
    <row r="72" spans="1:7" s="387" customFormat="1" ht="12.75" customHeight="1">
      <c r="A72" s="179"/>
      <c r="B72" s="180"/>
      <c r="C72" s="180"/>
      <c r="D72" s="180"/>
      <c r="E72" s="254"/>
      <c r="F72" s="254"/>
      <c r="G72" s="182"/>
    </row>
    <row r="73" spans="1:7" s="387" customFormat="1" ht="16.5" customHeight="1">
      <c r="A73" s="183" t="s">
        <v>206</v>
      </c>
      <c r="B73" s="395"/>
      <c r="C73" s="185" t="s">
        <v>522</v>
      </c>
      <c r="D73" s="396"/>
      <c r="E73" s="187"/>
      <c r="F73" s="188"/>
      <c r="G73" s="189"/>
    </row>
    <row r="74" spans="1:7" s="387" customFormat="1" ht="12.75" customHeight="1">
      <c r="A74" s="190"/>
      <c r="B74" s="399"/>
      <c r="C74" s="192"/>
      <c r="D74" s="119"/>
      <c r="E74" s="193"/>
      <c r="F74" s="194"/>
      <c r="G74" s="195"/>
    </row>
    <row r="75" spans="1:7" s="417" customFormat="1" ht="17.25" customHeight="1">
      <c r="A75" s="236" t="s">
        <v>208</v>
      </c>
      <c r="B75" s="402"/>
      <c r="C75" s="430" t="s">
        <v>555</v>
      </c>
      <c r="D75" s="500" t="s">
        <v>61</v>
      </c>
      <c r="E75" s="502">
        <v>1</v>
      </c>
      <c r="F75" s="502"/>
      <c r="G75" s="504">
        <f>$E75*F75</f>
        <v>0</v>
      </c>
    </row>
    <row r="76" spans="1:7" s="417" customFormat="1" ht="17.25" customHeight="1">
      <c r="A76" s="236" t="s">
        <v>212</v>
      </c>
      <c r="B76" s="402"/>
      <c r="C76" s="430" t="s">
        <v>556</v>
      </c>
      <c r="D76" s="501"/>
      <c r="E76" s="503"/>
      <c r="F76" s="503"/>
      <c r="G76" s="505"/>
    </row>
    <row r="77" spans="1:7" s="417" customFormat="1" ht="17.25" customHeight="1">
      <c r="A77" s="236" t="s">
        <v>216</v>
      </c>
      <c r="B77" s="402"/>
      <c r="C77" s="430" t="s">
        <v>557</v>
      </c>
      <c r="D77" s="501"/>
      <c r="E77" s="503"/>
      <c r="F77" s="503"/>
      <c r="G77" s="505"/>
    </row>
    <row r="78" spans="1:7" s="417" customFormat="1" ht="17.25" customHeight="1">
      <c r="A78" s="236" t="s">
        <v>219</v>
      </c>
      <c r="B78" s="402"/>
      <c r="C78" s="430" t="s">
        <v>558</v>
      </c>
      <c r="D78" s="501"/>
      <c r="E78" s="503"/>
      <c r="F78" s="503"/>
      <c r="G78" s="505"/>
    </row>
    <row r="79" spans="1:7" s="417" customFormat="1" ht="17.25" customHeight="1">
      <c r="A79" s="236" t="s">
        <v>421</v>
      </c>
      <c r="B79" s="402"/>
      <c r="C79" s="430" t="s">
        <v>559</v>
      </c>
      <c r="D79" s="501"/>
      <c r="E79" s="503"/>
      <c r="F79" s="503"/>
      <c r="G79" s="505"/>
    </row>
    <row r="80" spans="1:7" s="417" customFormat="1" ht="17.25" customHeight="1">
      <c r="A80" s="236" t="s">
        <v>423</v>
      </c>
      <c r="B80" s="402"/>
      <c r="C80" s="430" t="s">
        <v>560</v>
      </c>
      <c r="D80" s="501"/>
      <c r="E80" s="503"/>
      <c r="F80" s="503"/>
      <c r="G80" s="505"/>
    </row>
    <row r="81" spans="1:7" s="417" customFormat="1" ht="17.25" customHeight="1">
      <c r="A81" s="236" t="s">
        <v>425</v>
      </c>
      <c r="B81" s="402"/>
      <c r="C81" s="430" t="s">
        <v>561</v>
      </c>
      <c r="D81" s="501"/>
      <c r="E81" s="503"/>
      <c r="F81" s="503"/>
      <c r="G81" s="505"/>
    </row>
    <row r="82" spans="1:7" s="417" customFormat="1" ht="17.25" customHeight="1">
      <c r="A82" s="236" t="s">
        <v>572</v>
      </c>
      <c r="B82" s="402"/>
      <c r="C82" s="430" t="s">
        <v>562</v>
      </c>
      <c r="D82" s="501"/>
      <c r="E82" s="503"/>
      <c r="F82" s="503"/>
      <c r="G82" s="505"/>
    </row>
    <row r="83" spans="1:7" s="417" customFormat="1" ht="17.25" customHeight="1">
      <c r="A83" s="236" t="s">
        <v>573</v>
      </c>
      <c r="B83" s="402"/>
      <c r="C83" s="430" t="s">
        <v>563</v>
      </c>
      <c r="D83" s="501"/>
      <c r="E83" s="503"/>
      <c r="F83" s="503"/>
      <c r="G83" s="505"/>
    </row>
    <row r="84" spans="1:7" s="417" customFormat="1" ht="17.25" customHeight="1">
      <c r="A84" s="236" t="s">
        <v>574</v>
      </c>
      <c r="B84" s="402"/>
      <c r="C84" s="430" t="s">
        <v>564</v>
      </c>
      <c r="D84" s="501"/>
      <c r="E84" s="503"/>
      <c r="F84" s="503"/>
      <c r="G84" s="505"/>
    </row>
    <row r="85" spans="1:7" s="417" customFormat="1" ht="17.25" customHeight="1">
      <c r="A85" s="236" t="s">
        <v>575</v>
      </c>
      <c r="B85" s="402"/>
      <c r="C85" s="430" t="s">
        <v>565</v>
      </c>
      <c r="D85" s="501"/>
      <c r="E85" s="503"/>
      <c r="F85" s="503"/>
      <c r="G85" s="505"/>
    </row>
    <row r="86" spans="1:7" s="417" customFormat="1" ht="17.25" customHeight="1">
      <c r="A86" s="236" t="s">
        <v>576</v>
      </c>
      <c r="B86" s="402"/>
      <c r="C86" s="430" t="s">
        <v>596</v>
      </c>
      <c r="D86" s="501"/>
      <c r="E86" s="503"/>
      <c r="F86" s="503"/>
      <c r="G86" s="505"/>
    </row>
    <row r="87" spans="1:7" s="417" customFormat="1" ht="17.25" customHeight="1">
      <c r="A87" s="236" t="s">
        <v>577</v>
      </c>
      <c r="B87" s="402"/>
      <c r="C87" s="430" t="s">
        <v>567</v>
      </c>
      <c r="D87" s="501"/>
      <c r="E87" s="503"/>
      <c r="F87" s="503"/>
      <c r="G87" s="505"/>
    </row>
    <row r="88" spans="1:7" s="417" customFormat="1" ht="17.25" customHeight="1">
      <c r="A88" s="236" t="s">
        <v>578</v>
      </c>
      <c r="B88" s="402"/>
      <c r="C88" s="430" t="s">
        <v>568</v>
      </c>
      <c r="D88" s="501"/>
      <c r="E88" s="503"/>
      <c r="F88" s="503"/>
      <c r="G88" s="505"/>
    </row>
    <row r="89" spans="1:7" s="417" customFormat="1" ht="17.25" customHeight="1">
      <c r="A89" s="236" t="s">
        <v>579</v>
      </c>
      <c r="B89" s="402"/>
      <c r="C89" s="430" t="s">
        <v>569</v>
      </c>
      <c r="D89" s="501"/>
      <c r="E89" s="503"/>
      <c r="F89" s="503"/>
      <c r="G89" s="505"/>
    </row>
    <row r="90" spans="1:7" s="417" customFormat="1" ht="17.25" customHeight="1">
      <c r="A90" s="236" t="s">
        <v>580</v>
      </c>
      <c r="B90" s="402"/>
      <c r="C90" s="430" t="s">
        <v>570</v>
      </c>
      <c r="D90" s="501"/>
      <c r="E90" s="503"/>
      <c r="F90" s="503"/>
      <c r="G90" s="505"/>
    </row>
    <row r="91" spans="1:7" s="417" customFormat="1" ht="17.25" customHeight="1">
      <c r="A91" s="236" t="s">
        <v>581</v>
      </c>
      <c r="B91" s="402"/>
      <c r="C91" s="430" t="s">
        <v>571</v>
      </c>
      <c r="D91" s="501"/>
      <c r="E91" s="503"/>
      <c r="F91" s="503"/>
      <c r="G91" s="505"/>
    </row>
    <row r="92" spans="1:7" s="387" customFormat="1" ht="12.75" customHeight="1" thickBot="1">
      <c r="A92" s="236"/>
      <c r="B92" s="467"/>
      <c r="C92" s="468"/>
      <c r="D92" s="469"/>
      <c r="E92" s="470"/>
      <c r="F92" s="471"/>
      <c r="G92" s="153"/>
    </row>
    <row r="93" spans="1:7" s="387" customFormat="1" ht="12.75" customHeight="1">
      <c r="A93" s="246"/>
      <c r="B93" s="411"/>
      <c r="C93" s="248" t="s">
        <v>103</v>
      </c>
      <c r="D93" s="247"/>
      <c r="E93" s="250"/>
      <c r="F93" s="251"/>
      <c r="G93" s="252">
        <f>SUBTOTAL(9,G74:G92)</f>
        <v>0</v>
      </c>
    </row>
    <row r="94" spans="1:7" s="387" customFormat="1" ht="12.75" customHeight="1">
      <c r="A94" s="179"/>
      <c r="B94" s="180"/>
      <c r="C94" s="180"/>
      <c r="D94" s="180"/>
      <c r="E94" s="254"/>
      <c r="F94" s="254"/>
      <c r="G94" s="182"/>
    </row>
    <row r="95" spans="1:7" ht="12.75">
      <c r="A95" s="183" t="s">
        <v>272</v>
      </c>
      <c r="B95" s="395"/>
      <c r="C95" s="185" t="s">
        <v>273</v>
      </c>
      <c r="D95" s="396"/>
      <c r="E95" s="187"/>
      <c r="F95" s="188"/>
      <c r="G95" s="189"/>
    </row>
    <row r="96" spans="1:7" ht="12.75">
      <c r="A96" s="190"/>
      <c r="B96" s="399"/>
      <c r="C96" s="192"/>
      <c r="D96" s="119"/>
      <c r="E96" s="193"/>
      <c r="F96" s="194"/>
      <c r="G96" s="195"/>
    </row>
    <row r="97" spans="1:7" ht="44.25" customHeight="1">
      <c r="A97" s="344" t="s">
        <v>274</v>
      </c>
      <c r="B97" s="351"/>
      <c r="C97" s="351" t="s">
        <v>275</v>
      </c>
      <c r="D97" s="144"/>
      <c r="E97" s="345"/>
      <c r="F97" s="239"/>
      <c r="G97" s="352">
        <f>$E97*F97</f>
        <v>0</v>
      </c>
    </row>
    <row r="98" spans="1:7" ht="12.75">
      <c r="A98" s="299"/>
      <c r="B98" s="300"/>
      <c r="C98" s="300"/>
      <c r="D98" s="132"/>
      <c r="E98" s="301"/>
      <c r="F98" s="302"/>
      <c r="G98" s="303"/>
    </row>
    <row r="99" spans="1:7" s="387" customFormat="1" ht="12.75" customHeight="1">
      <c r="A99" s="246"/>
      <c r="B99" s="411"/>
      <c r="C99" s="248" t="s">
        <v>103</v>
      </c>
      <c r="D99" s="247"/>
      <c r="E99" s="353"/>
      <c r="F99" s="354"/>
      <c r="G99" s="252">
        <f>SUBTOTAL(9,G96:G98)</f>
        <v>0</v>
      </c>
    </row>
    <row r="100" spans="1:7" ht="12.75">
      <c r="A100" s="179"/>
      <c r="B100" s="180"/>
      <c r="C100" s="180"/>
      <c r="D100" s="180"/>
      <c r="E100" s="180"/>
      <c r="F100" s="180"/>
      <c r="G100" s="182"/>
    </row>
    <row r="101" spans="1:7" ht="27.75" customHeight="1">
      <c r="A101" s="355"/>
      <c r="B101" s="359"/>
      <c r="C101" s="357" t="s">
        <v>56</v>
      </c>
      <c r="D101" s="359"/>
      <c r="E101" s="359"/>
      <c r="F101" s="359"/>
      <c r="G101" s="360">
        <f>SUBTOTAL(9,G31:G100)</f>
        <v>0</v>
      </c>
    </row>
  </sheetData>
  <sheetProtection selectLockedCells="1" selectUnlockedCells="1"/>
  <mergeCells count="8">
    <mergeCell ref="F1:G1"/>
    <mergeCell ref="C2:D2"/>
    <mergeCell ref="F2:G2"/>
    <mergeCell ref="F3:G3"/>
    <mergeCell ref="D75:D91"/>
    <mergeCell ref="E75:E91"/>
    <mergeCell ref="F75:F91"/>
    <mergeCell ref="G75:G91"/>
  </mergeCells>
  <conditionalFormatting sqref="B3">
    <cfRule type="expression" priority="1" dxfId="0" stopIfTrue="1">
      <formula>("#REF!=""Cancelled"")")</formula>
    </cfRule>
  </conditionalFormatting>
  <dataValidations count="2">
    <dataValidation showErrorMessage="1" sqref="C43 C33">
      <formula1>0</formula1>
      <formula2>0</formula2>
    </dataValidation>
    <dataValidation type="list" allowBlank="1" showErrorMessage="1" sqref="B3">
      <formula1>Cislovani</formula1>
      <formula2>0</formula2>
    </dataValidation>
  </dataValidations>
  <printOptions horizontalCentered="1"/>
  <pageMargins left="0.39375" right="0.39375" top="0.7479166666666667" bottom="0.7479166666666667" header="0.5118055555555555" footer="0.31527777777777777"/>
  <pageSetup fitToHeight="0" fitToWidth="1" horizontalDpi="300" verticalDpi="300" orientation="portrait" paperSize="9" scale="67" r:id="rId1"/>
  <headerFooter alignWithMargins="0">
    <oddFooter>&amp;L&amp;F
&amp;A&amp;C&amp;P/&amp;N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L110"/>
  <sheetViews>
    <sheetView showGridLines="0" view="pageBreakPreview" zoomScale="110" zoomScaleSheetLayoutView="110" workbookViewId="0" topLeftCell="A1">
      <selection activeCell="G5" sqref="G5"/>
    </sheetView>
  </sheetViews>
  <sheetFormatPr defaultColWidth="9.140625" defaultRowHeight="12.75"/>
  <cols>
    <col min="1" max="1" width="8.28125" style="84" customWidth="1"/>
    <col min="2" max="2" width="16.57421875" style="86" customWidth="1"/>
    <col min="3" max="3" width="61.421875" style="86" customWidth="1"/>
    <col min="4" max="4" width="9.140625" style="85" customWidth="1"/>
    <col min="5" max="5" width="10.7109375" style="88" customWidth="1"/>
    <col min="6" max="6" width="13.57421875" style="89" customWidth="1"/>
    <col min="7" max="7" width="22.140625" style="89" customWidth="1"/>
    <col min="8" max="8" width="0.13671875" style="372" customWidth="1"/>
    <col min="9" max="9" width="9.140625" style="372" hidden="1" customWidth="1"/>
    <col min="10" max="10" width="9.140625" style="372" customWidth="1"/>
    <col min="11" max="11" width="14.140625" style="372" customWidth="1"/>
    <col min="12" max="16384" width="9.140625" style="372" customWidth="1"/>
  </cols>
  <sheetData>
    <row r="1" spans="1:7" ht="62.25" customHeight="1">
      <c r="A1" s="93" t="s">
        <v>0</v>
      </c>
      <c r="B1" s="4"/>
      <c r="C1" s="4" t="s">
        <v>1</v>
      </c>
      <c r="D1" s="95"/>
      <c r="E1" s="5" t="s">
        <v>2</v>
      </c>
      <c r="F1" s="496" t="s">
        <v>3</v>
      </c>
      <c r="G1" s="496"/>
    </row>
    <row r="2" spans="1:7" ht="54.6" customHeight="1">
      <c r="A2" s="96" t="s">
        <v>4</v>
      </c>
      <c r="B2" s="8"/>
      <c r="C2" s="497" t="s">
        <v>426</v>
      </c>
      <c r="D2" s="497"/>
      <c r="E2" s="374"/>
      <c r="F2" s="495" t="s">
        <v>632</v>
      </c>
      <c r="G2" s="495"/>
    </row>
    <row r="3" spans="1:7" ht="50.1" customHeight="1">
      <c r="A3" s="375" t="s">
        <v>35</v>
      </c>
      <c r="B3" s="376"/>
      <c r="C3" s="8" t="s">
        <v>24</v>
      </c>
      <c r="D3" s="377"/>
      <c r="E3" s="377"/>
      <c r="F3" s="499"/>
      <c r="G3" s="499"/>
    </row>
    <row r="4" spans="1:7" ht="3" customHeight="1">
      <c r="A4" s="378"/>
      <c r="B4" s="379"/>
      <c r="C4" s="380"/>
      <c r="D4" s="102"/>
      <c r="E4" s="102"/>
      <c r="F4" s="381"/>
      <c r="G4" s="382"/>
    </row>
    <row r="5" spans="1:7" ht="15" customHeight="1">
      <c r="A5" s="103"/>
      <c r="B5" s="383"/>
      <c r="C5" s="105"/>
      <c r="D5" s="384"/>
      <c r="E5" s="107"/>
      <c r="F5" s="108"/>
      <c r="G5" s="109"/>
    </row>
    <row r="6" spans="1:7" s="385" customFormat="1" ht="24">
      <c r="A6" s="110" t="s">
        <v>36</v>
      </c>
      <c r="B6" s="111" t="s">
        <v>37</v>
      </c>
      <c r="C6" s="112" t="s">
        <v>38</v>
      </c>
      <c r="D6" s="111" t="s">
        <v>39</v>
      </c>
      <c r="E6" s="114" t="s">
        <v>40</v>
      </c>
      <c r="F6" s="115" t="s">
        <v>41</v>
      </c>
      <c r="G6" s="116" t="s">
        <v>42</v>
      </c>
    </row>
    <row r="7" spans="1:7" s="387" customFormat="1" ht="12.75">
      <c r="A7" s="117"/>
      <c r="B7" s="386"/>
      <c r="C7" s="119"/>
      <c r="D7" s="119"/>
      <c r="E7" s="121"/>
      <c r="F7" s="122"/>
      <c r="G7" s="123"/>
    </row>
    <row r="8" spans="1:7" s="389" customFormat="1" ht="12.75">
      <c r="A8" s="124"/>
      <c r="B8" s="388"/>
      <c r="C8" s="126" t="s">
        <v>43</v>
      </c>
      <c r="D8" s="125"/>
      <c r="E8" s="128"/>
      <c r="F8" s="129"/>
      <c r="G8" s="130"/>
    </row>
    <row r="9" spans="1:12" s="92" customFormat="1" ht="24">
      <c r="A9" s="131"/>
      <c r="B9" s="132"/>
      <c r="C9" s="361" t="s">
        <v>44</v>
      </c>
      <c r="D9" s="133"/>
      <c r="E9" s="134"/>
      <c r="F9" s="135"/>
      <c r="G9" s="136"/>
      <c r="H9" s="90"/>
      <c r="I9" s="90"/>
      <c r="J9" s="91"/>
      <c r="K9" s="91"/>
      <c r="L9" s="90"/>
    </row>
    <row r="10" spans="1:7" ht="63" customHeight="1">
      <c r="A10" s="131"/>
      <c r="B10" s="300"/>
      <c r="C10" s="171" t="s">
        <v>45</v>
      </c>
      <c r="D10" s="132"/>
      <c r="E10" s="134"/>
      <c r="F10" s="135"/>
      <c r="G10" s="136"/>
    </row>
    <row r="11" spans="1:7" ht="36.75" customHeight="1">
      <c r="A11" s="131"/>
      <c r="B11" s="300"/>
      <c r="C11" s="171" t="s">
        <v>46</v>
      </c>
      <c r="D11" s="132"/>
      <c r="E11" s="134"/>
      <c r="F11" s="135"/>
      <c r="G11" s="136"/>
    </row>
    <row r="12" spans="1:7" ht="38.25" customHeight="1">
      <c r="A12" s="131"/>
      <c r="B12" s="300"/>
      <c r="C12" s="171" t="s">
        <v>47</v>
      </c>
      <c r="D12" s="132"/>
      <c r="E12" s="134"/>
      <c r="F12" s="135"/>
      <c r="G12" s="136"/>
    </row>
    <row r="13" spans="1:7" ht="60">
      <c r="A13" s="137"/>
      <c r="B13" s="390"/>
      <c r="C13" s="391" t="s">
        <v>48</v>
      </c>
      <c r="D13" s="138"/>
      <c r="E13" s="140"/>
      <c r="F13" s="141"/>
      <c r="G13" s="142"/>
    </row>
    <row r="14" spans="1:7" ht="54.75" customHeight="1">
      <c r="A14" s="143"/>
      <c r="B14" s="351"/>
      <c r="C14" s="392" t="s">
        <v>49</v>
      </c>
      <c r="D14" s="144"/>
      <c r="E14" s="146"/>
      <c r="F14" s="147"/>
      <c r="G14" s="148"/>
    </row>
    <row r="15" spans="1:7" ht="32.25" customHeight="1">
      <c r="A15" s="131"/>
      <c r="B15" s="300"/>
      <c r="C15" s="171" t="s">
        <v>50</v>
      </c>
      <c r="D15" s="132"/>
      <c r="E15" s="134"/>
      <c r="F15" s="135"/>
      <c r="G15" s="136"/>
    </row>
    <row r="16" spans="1:7" ht="40.5" customHeight="1">
      <c r="A16" s="131"/>
      <c r="B16" s="300"/>
      <c r="C16" s="171" t="s">
        <v>51</v>
      </c>
      <c r="D16" s="132"/>
      <c r="E16" s="134"/>
      <c r="F16" s="135"/>
      <c r="G16" s="136"/>
    </row>
    <row r="17" spans="1:7" ht="48.75" customHeight="1">
      <c r="A17" s="131"/>
      <c r="B17" s="300"/>
      <c r="C17" s="171" t="s">
        <v>52</v>
      </c>
      <c r="D17" s="132"/>
      <c r="E17" s="134"/>
      <c r="F17" s="135"/>
      <c r="G17" s="136"/>
    </row>
    <row r="18" spans="1:12" s="156" customFormat="1" ht="24">
      <c r="A18" s="149"/>
      <c r="B18" s="150"/>
      <c r="C18" s="235" t="s">
        <v>53</v>
      </c>
      <c r="D18" s="151"/>
      <c r="E18" s="152"/>
      <c r="F18" s="152"/>
      <c r="G18" s="153"/>
      <c r="H18" s="154"/>
      <c r="I18" s="154"/>
      <c r="J18" s="155"/>
      <c r="K18" s="155"/>
      <c r="L18" s="154"/>
    </row>
    <row r="19" spans="1:7" s="389" customFormat="1" ht="12.75">
      <c r="A19" s="124"/>
      <c r="B19" s="388"/>
      <c r="C19" s="157"/>
      <c r="D19" s="125"/>
      <c r="E19" s="128"/>
      <c r="F19" s="129"/>
      <c r="G19" s="130"/>
    </row>
    <row r="20" spans="1:7" s="387" customFormat="1" ht="15.75" customHeight="1">
      <c r="A20" s="131"/>
      <c r="B20" s="300"/>
      <c r="C20" s="158" t="s">
        <v>54</v>
      </c>
      <c r="D20" s="132"/>
      <c r="E20" s="159"/>
      <c r="F20" s="160"/>
      <c r="G20" s="161"/>
    </row>
    <row r="21" spans="1:7" s="387" customFormat="1" ht="24">
      <c r="A21" s="131"/>
      <c r="B21" s="300"/>
      <c r="C21" s="158" t="s">
        <v>55</v>
      </c>
      <c r="D21" s="132"/>
      <c r="E21" s="159"/>
      <c r="F21" s="160"/>
      <c r="G21" s="162"/>
    </row>
    <row r="22" spans="1:7" s="387" customFormat="1" ht="17.85" customHeight="1">
      <c r="A22" s="170" t="str">
        <f>A31</f>
        <v>1</v>
      </c>
      <c r="B22" s="394"/>
      <c r="C22" s="165" t="str">
        <f>C31</f>
        <v>Kabely a trubky</v>
      </c>
      <c r="D22" s="167"/>
      <c r="E22" s="167"/>
      <c r="F22" s="168"/>
      <c r="G22" s="232">
        <f>G41</f>
        <v>0</v>
      </c>
    </row>
    <row r="23" spans="1:7" s="387" customFormat="1" ht="17.85" customHeight="1">
      <c r="A23" s="434" t="str">
        <f>A43</f>
        <v>2</v>
      </c>
      <c r="B23" s="394"/>
      <c r="C23" s="165" t="str">
        <f>C43</f>
        <v>Instalační materiál</v>
      </c>
      <c r="D23" s="167"/>
      <c r="E23" s="167"/>
      <c r="F23" s="168"/>
      <c r="G23" s="169">
        <f>G60</f>
        <v>0</v>
      </c>
    </row>
    <row r="24" spans="1:7" s="387" customFormat="1" ht="17.85" customHeight="1">
      <c r="A24" s="170" t="str">
        <f>A62</f>
        <v>3</v>
      </c>
      <c r="B24" s="394"/>
      <c r="C24" s="165" t="str">
        <f>C62</f>
        <v>Svítidla</v>
      </c>
      <c r="D24" s="167"/>
      <c r="E24" s="167"/>
      <c r="F24" s="168"/>
      <c r="G24" s="169">
        <f>G70</f>
        <v>0</v>
      </c>
    </row>
    <row r="25" spans="1:7" s="387" customFormat="1" ht="17.85" customHeight="1">
      <c r="A25" s="170" t="str">
        <f>A72</f>
        <v>4</v>
      </c>
      <c r="B25" s="393"/>
      <c r="C25" s="165" t="str">
        <f>C72</f>
        <v>Rozváděče</v>
      </c>
      <c r="D25" s="167"/>
      <c r="E25" s="167"/>
      <c r="F25" s="168"/>
      <c r="G25" s="169">
        <f>G80</f>
        <v>0</v>
      </c>
    </row>
    <row r="26" spans="1:7" s="387" customFormat="1" ht="17.85" customHeight="1">
      <c r="A26" s="170" t="str">
        <f>A82</f>
        <v>5</v>
      </c>
      <c r="B26" s="394"/>
      <c r="C26" s="165" t="str">
        <f>C82</f>
        <v>Práce a ostatní materiál</v>
      </c>
      <c r="D26" s="167"/>
      <c r="E26" s="167"/>
      <c r="F26" s="168"/>
      <c r="G26" s="169">
        <f>G102</f>
        <v>0</v>
      </c>
    </row>
    <row r="27" spans="1:7" s="387" customFormat="1" ht="17.1" customHeight="1">
      <c r="A27" s="170" t="str">
        <f>A104</f>
        <v>A</v>
      </c>
      <c r="B27" s="394"/>
      <c r="C27" s="165" t="str">
        <f>C104</f>
        <v>Ostatní náklady</v>
      </c>
      <c r="D27" s="167"/>
      <c r="E27" s="167"/>
      <c r="F27" s="168"/>
      <c r="G27" s="169">
        <f>G108</f>
        <v>0</v>
      </c>
    </row>
    <row r="28" spans="1:7" s="387" customFormat="1" ht="12.75">
      <c r="A28" s="170"/>
      <c r="B28" s="132"/>
      <c r="C28" s="171"/>
      <c r="D28" s="132"/>
      <c r="E28" s="134"/>
      <c r="F28" s="160"/>
      <c r="G28" s="169"/>
    </row>
    <row r="29" spans="1:11" ht="19.5" customHeight="1">
      <c r="A29" s="172"/>
      <c r="B29" s="173"/>
      <c r="C29" s="174" t="s">
        <v>56</v>
      </c>
      <c r="D29" s="177"/>
      <c r="E29" s="176"/>
      <c r="F29" s="177"/>
      <c r="G29" s="178">
        <f>SUM(G22:G27)</f>
        <v>0</v>
      </c>
      <c r="K29" s="476"/>
    </row>
    <row r="30" spans="1:7" ht="12.75">
      <c r="A30" s="179"/>
      <c r="B30" s="180"/>
      <c r="C30" s="180"/>
      <c r="D30" s="180"/>
      <c r="E30" s="180"/>
      <c r="F30" s="180"/>
      <c r="G30" s="182"/>
    </row>
    <row r="31" spans="1:7" ht="17.25" customHeight="1">
      <c r="A31" s="183" t="s">
        <v>57</v>
      </c>
      <c r="B31" s="395"/>
      <c r="C31" s="435" t="s">
        <v>506</v>
      </c>
      <c r="D31" s="436"/>
      <c r="E31" s="437"/>
      <c r="F31" s="438"/>
      <c r="G31" s="439"/>
    </row>
    <row r="32" spans="1:7" ht="12.75">
      <c r="A32" s="190"/>
      <c r="B32" s="399"/>
      <c r="C32" s="440"/>
      <c r="D32" s="440"/>
      <c r="E32" s="440"/>
      <c r="F32" s="440"/>
      <c r="G32" s="441"/>
    </row>
    <row r="33" spans="1:7" s="443" customFormat="1" ht="12">
      <c r="A33" s="149" t="s">
        <v>59</v>
      </c>
      <c r="B33" s="442"/>
      <c r="C33" s="171" t="s">
        <v>527</v>
      </c>
      <c r="D33" s="294" t="s">
        <v>90</v>
      </c>
      <c r="E33" s="239">
        <v>30</v>
      </c>
      <c r="F33" s="239"/>
      <c r="G33" s="153">
        <f aca="true" t="shared" si="0" ref="G33:G39">$E33*F33</f>
        <v>0</v>
      </c>
    </row>
    <row r="34" spans="1:7" s="443" customFormat="1" ht="15.75" customHeight="1">
      <c r="A34" s="236" t="s">
        <v>62</v>
      </c>
      <c r="B34" s="444"/>
      <c r="C34" s="235" t="s">
        <v>529</v>
      </c>
      <c r="D34" s="291" t="s">
        <v>90</v>
      </c>
      <c r="E34" s="152">
        <v>150</v>
      </c>
      <c r="F34" s="152"/>
      <c r="G34" s="153">
        <f t="shared" si="0"/>
        <v>0</v>
      </c>
    </row>
    <row r="35" spans="1:7" s="443" customFormat="1" ht="15.75" customHeight="1">
      <c r="A35" s="236" t="s">
        <v>65</v>
      </c>
      <c r="B35" s="444"/>
      <c r="C35" s="171" t="s">
        <v>530</v>
      </c>
      <c r="D35" s="294" t="s">
        <v>90</v>
      </c>
      <c r="E35" s="239">
        <v>65</v>
      </c>
      <c r="F35" s="239"/>
      <c r="G35" s="153">
        <f t="shared" si="0"/>
        <v>0</v>
      </c>
    </row>
    <row r="36" spans="1:7" s="443" customFormat="1" ht="15.75" customHeight="1">
      <c r="A36" s="236" t="s">
        <v>70</v>
      </c>
      <c r="B36" s="444"/>
      <c r="C36" s="171" t="s">
        <v>532</v>
      </c>
      <c r="D36" s="294" t="s">
        <v>90</v>
      </c>
      <c r="E36" s="239">
        <v>30</v>
      </c>
      <c r="F36" s="239"/>
      <c r="G36" s="153">
        <f t="shared" si="0"/>
        <v>0</v>
      </c>
    </row>
    <row r="37" spans="1:7" s="443" customFormat="1" ht="15.75" customHeight="1">
      <c r="A37" s="236" t="s">
        <v>73</v>
      </c>
      <c r="B37" s="444"/>
      <c r="C37" s="171" t="s">
        <v>534</v>
      </c>
      <c r="D37" s="294" t="s">
        <v>90</v>
      </c>
      <c r="E37" s="239">
        <v>300</v>
      </c>
      <c r="F37" s="239"/>
      <c r="G37" s="153">
        <f t="shared" si="0"/>
        <v>0</v>
      </c>
    </row>
    <row r="38" spans="1:7" s="443" customFormat="1" ht="15.75" customHeight="1">
      <c r="A38" s="236" t="s">
        <v>78</v>
      </c>
      <c r="B38" s="444"/>
      <c r="C38" s="171" t="s">
        <v>591</v>
      </c>
      <c r="D38" s="294" t="s">
        <v>90</v>
      </c>
      <c r="E38" s="239">
        <v>100</v>
      </c>
      <c r="F38" s="239"/>
      <c r="G38" s="153">
        <f t="shared" si="0"/>
        <v>0</v>
      </c>
    </row>
    <row r="39" spans="1:7" s="443" customFormat="1" ht="15.75" customHeight="1">
      <c r="A39" s="236" t="s">
        <v>85</v>
      </c>
      <c r="B39" s="444"/>
      <c r="C39" s="171" t="s">
        <v>592</v>
      </c>
      <c r="D39" s="294" t="s">
        <v>90</v>
      </c>
      <c r="E39" s="239">
        <v>50</v>
      </c>
      <c r="F39" s="239"/>
      <c r="G39" s="153">
        <f t="shared" si="0"/>
        <v>0</v>
      </c>
    </row>
    <row r="40" spans="1:7" ht="13.5" thickBot="1">
      <c r="A40" s="240"/>
      <c r="B40" s="241"/>
      <c r="C40" s="242"/>
      <c r="D40" s="408"/>
      <c r="E40" s="409"/>
      <c r="F40" s="409"/>
      <c r="G40" s="410"/>
    </row>
    <row r="41" spans="1:7" s="387" customFormat="1" ht="16.5" customHeight="1">
      <c r="A41" s="246"/>
      <c r="B41" s="411"/>
      <c r="C41" s="248" t="s">
        <v>103</v>
      </c>
      <c r="D41" s="247"/>
      <c r="E41" s="250"/>
      <c r="F41" s="251"/>
      <c r="G41" s="252">
        <f>SUBTOTAL(9,G32:G40)</f>
        <v>0</v>
      </c>
    </row>
    <row r="42" spans="1:7" s="387" customFormat="1" ht="12.75" customHeight="1">
      <c r="A42" s="179"/>
      <c r="B42" s="180"/>
      <c r="C42" s="180"/>
      <c r="D42" s="180"/>
      <c r="E42" s="254"/>
      <c r="F42" s="254"/>
      <c r="G42" s="182"/>
    </row>
    <row r="43" spans="1:7" s="387" customFormat="1" ht="17.25" customHeight="1">
      <c r="A43" s="183" t="s">
        <v>104</v>
      </c>
      <c r="B43" s="395"/>
      <c r="C43" s="435" t="s">
        <v>507</v>
      </c>
      <c r="D43" s="436"/>
      <c r="E43" s="437"/>
      <c r="F43" s="438"/>
      <c r="G43" s="439"/>
    </row>
    <row r="44" spans="1:7" s="387" customFormat="1" ht="12.75" customHeight="1">
      <c r="A44" s="190"/>
      <c r="B44" s="399"/>
      <c r="C44" s="440"/>
      <c r="D44" s="440"/>
      <c r="E44" s="440"/>
      <c r="F44" s="440"/>
      <c r="G44" s="441"/>
    </row>
    <row r="45" spans="1:7" s="443" customFormat="1" ht="15.75" customHeight="1">
      <c r="A45" s="149" t="s">
        <v>106</v>
      </c>
      <c r="B45" s="442"/>
      <c r="C45" s="235" t="s">
        <v>536</v>
      </c>
      <c r="D45" s="291" t="s">
        <v>64</v>
      </c>
      <c r="E45" s="152">
        <v>7</v>
      </c>
      <c r="F45" s="152"/>
      <c r="G45" s="153">
        <f aca="true" t="shared" si="1" ref="G45:G58">$E45*F45</f>
        <v>0</v>
      </c>
    </row>
    <row r="46" spans="1:7" s="443" customFormat="1" ht="15.75" customHeight="1">
      <c r="A46" s="236" t="s">
        <v>111</v>
      </c>
      <c r="B46" s="444"/>
      <c r="C46" s="171" t="s">
        <v>537</v>
      </c>
      <c r="D46" s="294" t="s">
        <v>64</v>
      </c>
      <c r="E46" s="239">
        <v>4</v>
      </c>
      <c r="F46" s="239"/>
      <c r="G46" s="153">
        <f t="shared" si="1"/>
        <v>0</v>
      </c>
    </row>
    <row r="47" spans="1:7" s="443" customFormat="1" ht="15.75" customHeight="1">
      <c r="A47" s="236" t="s">
        <v>116</v>
      </c>
      <c r="B47" s="444"/>
      <c r="C47" s="171" t="s">
        <v>538</v>
      </c>
      <c r="D47" s="294" t="s">
        <v>64</v>
      </c>
      <c r="E47" s="239">
        <v>5</v>
      </c>
      <c r="F47" s="239"/>
      <c r="G47" s="153">
        <f t="shared" si="1"/>
        <v>0</v>
      </c>
    </row>
    <row r="48" spans="1:7" s="443" customFormat="1" ht="15.75" customHeight="1">
      <c r="A48" s="236" t="s">
        <v>120</v>
      </c>
      <c r="B48" s="444"/>
      <c r="C48" s="171" t="s">
        <v>540</v>
      </c>
      <c r="D48" s="294" t="s">
        <v>64</v>
      </c>
      <c r="E48" s="239">
        <v>1</v>
      </c>
      <c r="F48" s="239"/>
      <c r="G48" s="153">
        <f t="shared" si="1"/>
        <v>0</v>
      </c>
    </row>
    <row r="49" spans="1:7" s="443" customFormat="1" ht="15.75" customHeight="1">
      <c r="A49" s="236" t="s">
        <v>508</v>
      </c>
      <c r="B49" s="444"/>
      <c r="C49" s="171" t="s">
        <v>541</v>
      </c>
      <c r="D49" s="294" t="s">
        <v>64</v>
      </c>
      <c r="E49" s="239">
        <v>2</v>
      </c>
      <c r="F49" s="239"/>
      <c r="G49" s="153">
        <f t="shared" si="1"/>
        <v>0</v>
      </c>
    </row>
    <row r="50" spans="1:7" s="443" customFormat="1" ht="15.75" customHeight="1">
      <c r="A50" s="236" t="s">
        <v>509</v>
      </c>
      <c r="B50" s="444"/>
      <c r="C50" s="171" t="s">
        <v>600</v>
      </c>
      <c r="D50" s="294" t="s">
        <v>64</v>
      </c>
      <c r="E50" s="239">
        <v>1</v>
      </c>
      <c r="F50" s="239"/>
      <c r="G50" s="153">
        <f t="shared" si="1"/>
        <v>0</v>
      </c>
    </row>
    <row r="51" spans="1:7" s="443" customFormat="1" ht="15.75" customHeight="1">
      <c r="A51" s="236" t="s">
        <v>510</v>
      </c>
      <c r="B51" s="444"/>
      <c r="C51" s="171" t="s">
        <v>542</v>
      </c>
      <c r="D51" s="294" t="s">
        <v>64</v>
      </c>
      <c r="E51" s="239">
        <v>2</v>
      </c>
      <c r="F51" s="239"/>
      <c r="G51" s="153">
        <f t="shared" si="1"/>
        <v>0</v>
      </c>
    </row>
    <row r="52" spans="1:7" s="443" customFormat="1" ht="15.75" customHeight="1">
      <c r="A52" s="236" t="s">
        <v>511</v>
      </c>
      <c r="B52" s="444"/>
      <c r="C52" s="171" t="s">
        <v>543</v>
      </c>
      <c r="D52" s="294" t="s">
        <v>64</v>
      </c>
      <c r="E52" s="239">
        <v>4</v>
      </c>
      <c r="F52" s="239"/>
      <c r="G52" s="153">
        <f t="shared" si="1"/>
        <v>0</v>
      </c>
    </row>
    <row r="53" spans="1:7" s="443" customFormat="1" ht="15.75" customHeight="1">
      <c r="A53" s="236" t="s">
        <v>512</v>
      </c>
      <c r="B53" s="444"/>
      <c r="C53" s="171" t="s">
        <v>544</v>
      </c>
      <c r="D53" s="294" t="s">
        <v>64</v>
      </c>
      <c r="E53" s="239">
        <v>2</v>
      </c>
      <c r="F53" s="239"/>
      <c r="G53" s="153">
        <f t="shared" si="1"/>
        <v>0</v>
      </c>
    </row>
    <row r="54" spans="1:7" s="443" customFormat="1" ht="15.75" customHeight="1">
      <c r="A54" s="236" t="s">
        <v>513</v>
      </c>
      <c r="B54" s="444"/>
      <c r="C54" s="171" t="s">
        <v>545</v>
      </c>
      <c r="D54" s="294" t="s">
        <v>64</v>
      </c>
      <c r="E54" s="239">
        <v>2</v>
      </c>
      <c r="F54" s="239"/>
      <c r="G54" s="153">
        <f t="shared" si="1"/>
        <v>0</v>
      </c>
    </row>
    <row r="55" spans="1:7" s="443" customFormat="1" ht="15.75" customHeight="1">
      <c r="A55" s="236" t="s">
        <v>514</v>
      </c>
      <c r="B55" s="444"/>
      <c r="C55" s="171" t="s">
        <v>546</v>
      </c>
      <c r="D55" s="294" t="s">
        <v>64</v>
      </c>
      <c r="E55" s="239">
        <v>2</v>
      </c>
      <c r="F55" s="239"/>
      <c r="G55" s="153">
        <f t="shared" si="1"/>
        <v>0</v>
      </c>
    </row>
    <row r="56" spans="1:7" s="443" customFormat="1" ht="15.75" customHeight="1">
      <c r="A56" s="236" t="s">
        <v>515</v>
      </c>
      <c r="B56" s="444"/>
      <c r="C56" s="171" t="s">
        <v>548</v>
      </c>
      <c r="D56" s="294" t="s">
        <v>64</v>
      </c>
      <c r="E56" s="239">
        <v>22</v>
      </c>
      <c r="F56" s="239"/>
      <c r="G56" s="153">
        <f t="shared" si="1"/>
        <v>0</v>
      </c>
    </row>
    <row r="57" spans="1:7" s="443" customFormat="1" ht="27" customHeight="1">
      <c r="A57" s="236" t="s">
        <v>516</v>
      </c>
      <c r="B57" s="444"/>
      <c r="C57" s="171" t="s">
        <v>593</v>
      </c>
      <c r="D57" s="294" t="s">
        <v>61</v>
      </c>
      <c r="E57" s="239">
        <v>2</v>
      </c>
      <c r="F57" s="239"/>
      <c r="G57" s="153">
        <f t="shared" si="1"/>
        <v>0</v>
      </c>
    </row>
    <row r="58" spans="1:7" s="443" customFormat="1" ht="32.25" customHeight="1">
      <c r="A58" s="236" t="s">
        <v>517</v>
      </c>
      <c r="B58" s="444"/>
      <c r="C58" s="171" t="s">
        <v>601</v>
      </c>
      <c r="D58" s="294" t="s">
        <v>61</v>
      </c>
      <c r="E58" s="239">
        <v>1</v>
      </c>
      <c r="F58" s="239"/>
      <c r="G58" s="153">
        <f t="shared" si="1"/>
        <v>0</v>
      </c>
    </row>
    <row r="59" spans="1:7" s="387" customFormat="1" ht="12.75" customHeight="1" thickBot="1">
      <c r="A59" s="240"/>
      <c r="B59" s="241"/>
      <c r="C59" s="242"/>
      <c r="D59" s="408"/>
      <c r="E59" s="409"/>
      <c r="F59" s="409"/>
      <c r="G59" s="410"/>
    </row>
    <row r="60" spans="1:7" s="387" customFormat="1" ht="16.5" customHeight="1">
      <c r="A60" s="246"/>
      <c r="B60" s="411"/>
      <c r="C60" s="248" t="s">
        <v>103</v>
      </c>
      <c r="D60" s="247"/>
      <c r="E60" s="250"/>
      <c r="F60" s="251"/>
      <c r="G60" s="252">
        <f>SUBTOTAL(9,G44:G59)</f>
        <v>0</v>
      </c>
    </row>
    <row r="61" spans="1:7" s="387" customFormat="1" ht="12.75" customHeight="1">
      <c r="A61" s="179"/>
      <c r="B61" s="180"/>
      <c r="C61" s="180"/>
      <c r="D61" s="180"/>
      <c r="E61" s="254"/>
      <c r="F61" s="254"/>
      <c r="G61" s="182"/>
    </row>
    <row r="62" spans="1:7" s="387" customFormat="1" ht="18" customHeight="1">
      <c r="A62" s="183" t="s">
        <v>122</v>
      </c>
      <c r="B62" s="395"/>
      <c r="C62" s="185" t="s">
        <v>448</v>
      </c>
      <c r="D62" s="396"/>
      <c r="E62" s="445"/>
      <c r="F62" s="256"/>
      <c r="G62" s="189"/>
    </row>
    <row r="63" spans="1:7" s="387" customFormat="1" ht="12.75" customHeight="1">
      <c r="A63" s="190"/>
      <c r="B63" s="399"/>
      <c r="C63" s="192"/>
      <c r="D63" s="119"/>
      <c r="E63" s="446"/>
      <c r="F63" s="446"/>
      <c r="G63" s="447"/>
    </row>
    <row r="64" spans="1:7" s="417" customFormat="1" ht="107.25" customHeight="1">
      <c r="A64" s="149" t="s">
        <v>125</v>
      </c>
      <c r="B64" s="448" t="s">
        <v>524</v>
      </c>
      <c r="C64" s="449" t="s">
        <v>450</v>
      </c>
      <c r="D64" s="450" t="s">
        <v>64</v>
      </c>
      <c r="E64" s="152">
        <v>6</v>
      </c>
      <c r="F64" s="152"/>
      <c r="G64" s="153">
        <f>$E64*F64</f>
        <v>0</v>
      </c>
    </row>
    <row r="65" spans="1:7" s="417" customFormat="1" ht="34.5" customHeight="1">
      <c r="A65" s="236" t="s">
        <v>127</v>
      </c>
      <c r="B65" s="452" t="s">
        <v>525</v>
      </c>
      <c r="C65" s="451" t="s">
        <v>526</v>
      </c>
      <c r="D65" s="450" t="s">
        <v>64</v>
      </c>
      <c r="E65" s="239">
        <v>12</v>
      </c>
      <c r="F65" s="239"/>
      <c r="G65" s="153">
        <f>$E65*F65</f>
        <v>0</v>
      </c>
    </row>
    <row r="66" spans="1:7" s="417" customFormat="1" ht="17.25" customHeight="1">
      <c r="A66" s="236"/>
      <c r="B66" s="452"/>
      <c r="C66" s="453"/>
      <c r="D66" s="450"/>
      <c r="E66" s="239"/>
      <c r="F66" s="239"/>
      <c r="G66" s="153"/>
    </row>
    <row r="67" spans="1:7" s="417" customFormat="1" ht="24" customHeight="1">
      <c r="A67" s="236" t="s">
        <v>128</v>
      </c>
      <c r="B67" s="452"/>
      <c r="C67" s="453" t="s">
        <v>491</v>
      </c>
      <c r="D67" s="450" t="s">
        <v>64</v>
      </c>
      <c r="E67" s="239">
        <v>6</v>
      </c>
      <c r="F67" s="239"/>
      <c r="G67" s="153">
        <f>$E67*F67</f>
        <v>0</v>
      </c>
    </row>
    <row r="68" spans="1:7" s="417" customFormat="1" ht="21.75" customHeight="1">
      <c r="A68" s="236" t="s">
        <v>130</v>
      </c>
      <c r="B68" s="452"/>
      <c r="C68" s="453" t="s">
        <v>493</v>
      </c>
      <c r="D68" s="450" t="s">
        <v>64</v>
      </c>
      <c r="E68" s="239">
        <v>12</v>
      </c>
      <c r="F68" s="239"/>
      <c r="G68" s="153">
        <f>$E68*F68</f>
        <v>0</v>
      </c>
    </row>
    <row r="69" spans="1:7" s="387" customFormat="1" ht="12.75" customHeight="1">
      <c r="A69" s="240"/>
      <c r="B69" s="241"/>
      <c r="C69" s="242"/>
      <c r="D69" s="408"/>
      <c r="E69" s="409"/>
      <c r="F69" s="409"/>
      <c r="G69" s="410"/>
    </row>
    <row r="70" spans="1:7" s="387" customFormat="1" ht="16.5" customHeight="1">
      <c r="A70" s="246"/>
      <c r="B70" s="411"/>
      <c r="C70" s="248" t="s">
        <v>103</v>
      </c>
      <c r="D70" s="247"/>
      <c r="E70" s="250"/>
      <c r="F70" s="251"/>
      <c r="G70" s="252">
        <f>SUBTOTAL(9,G63:G69)</f>
        <v>0</v>
      </c>
    </row>
    <row r="71" spans="1:7" s="387" customFormat="1" ht="12.75" customHeight="1">
      <c r="A71" s="179"/>
      <c r="B71" s="180"/>
      <c r="C71" s="180"/>
      <c r="D71" s="180"/>
      <c r="E71" s="254"/>
      <c r="F71" s="254"/>
      <c r="G71" s="182"/>
    </row>
    <row r="72" spans="1:7" s="387" customFormat="1" ht="18" customHeight="1">
      <c r="A72" s="454" t="s">
        <v>180</v>
      </c>
      <c r="B72" s="455"/>
      <c r="C72" s="435" t="s">
        <v>519</v>
      </c>
      <c r="D72" s="436"/>
      <c r="E72" s="456"/>
      <c r="F72" s="457"/>
      <c r="G72" s="398"/>
    </row>
    <row r="73" spans="1:7" s="387" customFormat="1" ht="12.75" customHeight="1">
      <c r="A73" s="149"/>
      <c r="B73" s="458"/>
      <c r="C73" s="459"/>
      <c r="D73" s="460"/>
      <c r="E73" s="461"/>
      <c r="F73" s="462"/>
      <c r="G73" s="463"/>
    </row>
    <row r="74" spans="1:7" s="417" customFormat="1" ht="16.5" customHeight="1">
      <c r="A74" s="464" t="s">
        <v>182</v>
      </c>
      <c r="B74" s="241"/>
      <c r="C74" s="465" t="s">
        <v>602</v>
      </c>
      <c r="D74" s="466"/>
      <c r="E74" s="239"/>
      <c r="F74" s="239"/>
      <c r="G74" s="153"/>
    </row>
    <row r="75" spans="1:7" s="417" customFormat="1" ht="16.5" customHeight="1">
      <c r="A75" s="236" t="s">
        <v>520</v>
      </c>
      <c r="B75" s="241"/>
      <c r="C75" s="171" t="s">
        <v>551</v>
      </c>
      <c r="D75" s="466" t="s">
        <v>64</v>
      </c>
      <c r="E75" s="152">
        <v>5</v>
      </c>
      <c r="F75" s="152"/>
      <c r="G75" s="153">
        <f>$E75*F75</f>
        <v>0</v>
      </c>
    </row>
    <row r="76" spans="1:7" s="417" customFormat="1" ht="16.5" customHeight="1">
      <c r="A76" s="236" t="s">
        <v>521</v>
      </c>
      <c r="B76" s="241"/>
      <c r="C76" s="171" t="s">
        <v>552</v>
      </c>
      <c r="D76" s="466" t="s">
        <v>64</v>
      </c>
      <c r="E76" s="239">
        <v>2</v>
      </c>
      <c r="F76" s="239"/>
      <c r="G76" s="153">
        <f>$E76*F76</f>
        <v>0</v>
      </c>
    </row>
    <row r="77" spans="1:7" s="417" customFormat="1" ht="16.5" customHeight="1">
      <c r="A77" s="236" t="s">
        <v>598</v>
      </c>
      <c r="B77" s="241"/>
      <c r="C77" s="171" t="s">
        <v>553</v>
      </c>
      <c r="D77" s="466" t="s">
        <v>64</v>
      </c>
      <c r="E77" s="239">
        <v>1</v>
      </c>
      <c r="F77" s="239"/>
      <c r="G77" s="153">
        <f>$E77*F77</f>
        <v>0</v>
      </c>
    </row>
    <row r="78" spans="1:7" s="417" customFormat="1" ht="16.5" customHeight="1">
      <c r="A78" s="236" t="s">
        <v>599</v>
      </c>
      <c r="B78" s="241"/>
      <c r="C78" s="465" t="s">
        <v>554</v>
      </c>
      <c r="D78" s="466" t="s">
        <v>64</v>
      </c>
      <c r="E78" s="239">
        <v>7</v>
      </c>
      <c r="F78" s="239"/>
      <c r="G78" s="153">
        <f>$E78*F78</f>
        <v>0</v>
      </c>
    </row>
    <row r="79" spans="1:7" s="387" customFormat="1" ht="12.75" customHeight="1" thickBot="1">
      <c r="A79" s="240"/>
      <c r="B79" s="241"/>
      <c r="C79" s="242"/>
      <c r="D79" s="408"/>
      <c r="E79" s="409"/>
      <c r="F79" s="409"/>
      <c r="G79" s="410"/>
    </row>
    <row r="80" spans="1:7" s="387" customFormat="1" ht="16.5" customHeight="1">
      <c r="A80" s="246"/>
      <c r="B80" s="411"/>
      <c r="C80" s="248" t="s">
        <v>103</v>
      </c>
      <c r="D80" s="247"/>
      <c r="E80" s="250"/>
      <c r="F80" s="251"/>
      <c r="G80" s="252">
        <f>SUBTOTAL(9,G73:G79)</f>
        <v>0</v>
      </c>
    </row>
    <row r="81" spans="1:7" s="387" customFormat="1" ht="12.75" customHeight="1">
      <c r="A81" s="179"/>
      <c r="B81" s="180"/>
      <c r="C81" s="180"/>
      <c r="D81" s="180"/>
      <c r="E81" s="254"/>
      <c r="F81" s="254"/>
      <c r="G81" s="182"/>
    </row>
    <row r="82" spans="1:7" s="387" customFormat="1" ht="18.75" customHeight="1">
      <c r="A82" s="183" t="s">
        <v>206</v>
      </c>
      <c r="B82" s="395"/>
      <c r="C82" s="185" t="s">
        <v>522</v>
      </c>
      <c r="D82" s="396"/>
      <c r="E82" s="187"/>
      <c r="F82" s="188"/>
      <c r="G82" s="189"/>
    </row>
    <row r="83" spans="1:7" s="387" customFormat="1" ht="12.75" customHeight="1">
      <c r="A83" s="190"/>
      <c r="B83" s="399"/>
      <c r="C83" s="192"/>
      <c r="D83" s="119"/>
      <c r="E83" s="193"/>
      <c r="F83" s="194"/>
      <c r="G83" s="195"/>
    </row>
    <row r="84" spans="1:7" s="417" customFormat="1" ht="17.25" customHeight="1">
      <c r="A84" s="236" t="s">
        <v>208</v>
      </c>
      <c r="B84" s="402"/>
      <c r="C84" s="430" t="s">
        <v>555</v>
      </c>
      <c r="D84" s="506" t="s">
        <v>61</v>
      </c>
      <c r="E84" s="508">
        <v>1</v>
      </c>
      <c r="F84" s="502"/>
      <c r="G84" s="504">
        <f>$E84*F84</f>
        <v>0</v>
      </c>
    </row>
    <row r="85" spans="1:7" s="417" customFormat="1" ht="17.25" customHeight="1">
      <c r="A85" s="236" t="s">
        <v>212</v>
      </c>
      <c r="B85" s="402"/>
      <c r="C85" s="430" t="s">
        <v>556</v>
      </c>
      <c r="D85" s="507"/>
      <c r="E85" s="509"/>
      <c r="F85" s="503"/>
      <c r="G85" s="505"/>
    </row>
    <row r="86" spans="1:7" s="417" customFormat="1" ht="17.25" customHeight="1">
      <c r="A86" s="236" t="s">
        <v>216</v>
      </c>
      <c r="B86" s="402"/>
      <c r="C86" s="430" t="s">
        <v>557</v>
      </c>
      <c r="D86" s="507"/>
      <c r="E86" s="509"/>
      <c r="F86" s="503"/>
      <c r="G86" s="505"/>
    </row>
    <row r="87" spans="1:7" s="417" customFormat="1" ht="17.25" customHeight="1">
      <c r="A87" s="236" t="s">
        <v>219</v>
      </c>
      <c r="B87" s="402"/>
      <c r="C87" s="430" t="s">
        <v>558</v>
      </c>
      <c r="D87" s="507"/>
      <c r="E87" s="509"/>
      <c r="F87" s="503"/>
      <c r="G87" s="505"/>
    </row>
    <row r="88" spans="1:7" s="417" customFormat="1" ht="17.25" customHeight="1">
      <c r="A88" s="236" t="s">
        <v>421</v>
      </c>
      <c r="B88" s="402"/>
      <c r="C88" s="430" t="s">
        <v>559</v>
      </c>
      <c r="D88" s="507"/>
      <c r="E88" s="509"/>
      <c r="F88" s="503"/>
      <c r="G88" s="505"/>
    </row>
    <row r="89" spans="1:7" s="417" customFormat="1" ht="17.25" customHeight="1">
      <c r="A89" s="236" t="s">
        <v>423</v>
      </c>
      <c r="B89" s="402"/>
      <c r="C89" s="430" t="s">
        <v>560</v>
      </c>
      <c r="D89" s="507"/>
      <c r="E89" s="509"/>
      <c r="F89" s="503"/>
      <c r="G89" s="505"/>
    </row>
    <row r="90" spans="1:7" s="417" customFormat="1" ht="17.25" customHeight="1">
      <c r="A90" s="236" t="s">
        <v>425</v>
      </c>
      <c r="B90" s="402"/>
      <c r="C90" s="430" t="s">
        <v>561</v>
      </c>
      <c r="D90" s="507"/>
      <c r="E90" s="509"/>
      <c r="F90" s="503"/>
      <c r="G90" s="505"/>
    </row>
    <row r="91" spans="1:7" s="417" customFormat="1" ht="17.25" customHeight="1">
      <c r="A91" s="236" t="s">
        <v>572</v>
      </c>
      <c r="B91" s="402"/>
      <c r="C91" s="430" t="s">
        <v>562</v>
      </c>
      <c r="D91" s="507"/>
      <c r="E91" s="509"/>
      <c r="F91" s="503"/>
      <c r="G91" s="505"/>
    </row>
    <row r="92" spans="1:7" s="417" customFormat="1" ht="17.25" customHeight="1">
      <c r="A92" s="236" t="s">
        <v>573</v>
      </c>
      <c r="B92" s="402"/>
      <c r="C92" s="430" t="s">
        <v>563</v>
      </c>
      <c r="D92" s="507"/>
      <c r="E92" s="509"/>
      <c r="F92" s="503"/>
      <c r="G92" s="505"/>
    </row>
    <row r="93" spans="1:7" s="417" customFormat="1" ht="17.25" customHeight="1">
      <c r="A93" s="236" t="s">
        <v>576</v>
      </c>
      <c r="B93" s="402"/>
      <c r="C93" s="430" t="s">
        <v>564</v>
      </c>
      <c r="D93" s="507"/>
      <c r="E93" s="509"/>
      <c r="F93" s="503"/>
      <c r="G93" s="505"/>
    </row>
    <row r="94" spans="1:7" s="417" customFormat="1" ht="17.25" customHeight="1">
      <c r="A94" s="236" t="s">
        <v>577</v>
      </c>
      <c r="B94" s="402"/>
      <c r="C94" s="430" t="s">
        <v>565</v>
      </c>
      <c r="D94" s="507"/>
      <c r="E94" s="509"/>
      <c r="F94" s="503"/>
      <c r="G94" s="505"/>
    </row>
    <row r="95" spans="1:7" s="417" customFormat="1" ht="17.25" customHeight="1">
      <c r="A95" s="236" t="s">
        <v>578</v>
      </c>
      <c r="B95" s="402"/>
      <c r="C95" s="430" t="s">
        <v>596</v>
      </c>
      <c r="D95" s="507"/>
      <c r="E95" s="509"/>
      <c r="F95" s="503"/>
      <c r="G95" s="505"/>
    </row>
    <row r="96" spans="1:7" s="417" customFormat="1" ht="17.25" customHeight="1">
      <c r="A96" s="236" t="s">
        <v>579</v>
      </c>
      <c r="B96" s="402"/>
      <c r="C96" s="430" t="s">
        <v>567</v>
      </c>
      <c r="D96" s="507"/>
      <c r="E96" s="509"/>
      <c r="F96" s="503"/>
      <c r="G96" s="505"/>
    </row>
    <row r="97" spans="1:7" s="417" customFormat="1" ht="17.25" customHeight="1">
      <c r="A97" s="236" t="s">
        <v>580</v>
      </c>
      <c r="B97" s="402"/>
      <c r="C97" s="430" t="s">
        <v>568</v>
      </c>
      <c r="D97" s="507"/>
      <c r="E97" s="509"/>
      <c r="F97" s="503"/>
      <c r="G97" s="505"/>
    </row>
    <row r="98" spans="1:7" s="417" customFormat="1" ht="17.25" customHeight="1">
      <c r="A98" s="236" t="s">
        <v>581</v>
      </c>
      <c r="B98" s="402"/>
      <c r="C98" s="430" t="s">
        <v>569</v>
      </c>
      <c r="D98" s="507"/>
      <c r="E98" s="509"/>
      <c r="F98" s="503"/>
      <c r="G98" s="505"/>
    </row>
    <row r="99" spans="1:7" s="417" customFormat="1" ht="17.25" customHeight="1">
      <c r="A99" s="236" t="s">
        <v>582</v>
      </c>
      <c r="B99" s="402"/>
      <c r="C99" s="430" t="s">
        <v>570</v>
      </c>
      <c r="D99" s="507"/>
      <c r="E99" s="509"/>
      <c r="F99" s="503"/>
      <c r="G99" s="505"/>
    </row>
    <row r="100" spans="1:7" s="417" customFormat="1" ht="17.25" customHeight="1">
      <c r="A100" s="236" t="s">
        <v>583</v>
      </c>
      <c r="B100" s="402"/>
      <c r="C100" s="430" t="s">
        <v>571</v>
      </c>
      <c r="D100" s="507"/>
      <c r="E100" s="509"/>
      <c r="F100" s="503"/>
      <c r="G100" s="505"/>
    </row>
    <row r="101" spans="1:7" s="387" customFormat="1" ht="12.75" customHeight="1" thickBot="1">
      <c r="A101" s="236"/>
      <c r="B101" s="467"/>
      <c r="C101" s="468"/>
      <c r="D101" s="488"/>
      <c r="E101" s="489"/>
      <c r="F101" s="490"/>
      <c r="G101" s="342"/>
    </row>
    <row r="102" spans="1:7" s="387" customFormat="1" ht="16.5" customHeight="1" thickBot="1">
      <c r="A102" s="246"/>
      <c r="B102" s="411"/>
      <c r="C102" s="248" t="s">
        <v>103</v>
      </c>
      <c r="D102" s="247"/>
      <c r="E102" s="250"/>
      <c r="F102" s="251"/>
      <c r="G102" s="252">
        <f>SUBTOTAL(9,G83:G101)</f>
        <v>0</v>
      </c>
    </row>
    <row r="103" spans="1:7" s="387" customFormat="1" ht="12.75" customHeight="1">
      <c r="A103" s="179"/>
      <c r="B103" s="180"/>
      <c r="C103" s="180"/>
      <c r="D103" s="180"/>
      <c r="E103" s="254"/>
      <c r="F103" s="254"/>
      <c r="G103" s="182"/>
    </row>
    <row r="104" spans="1:7" ht="17.25" customHeight="1">
      <c r="A104" s="183" t="s">
        <v>272</v>
      </c>
      <c r="B104" s="395"/>
      <c r="C104" s="185" t="s">
        <v>273</v>
      </c>
      <c r="D104" s="396"/>
      <c r="E104" s="187"/>
      <c r="F104" s="188"/>
      <c r="G104" s="189"/>
    </row>
    <row r="105" spans="1:7" ht="12.75">
      <c r="A105" s="190"/>
      <c r="B105" s="399"/>
      <c r="C105" s="192"/>
      <c r="D105" s="119"/>
      <c r="E105" s="193"/>
      <c r="F105" s="194"/>
      <c r="G105" s="195"/>
    </row>
    <row r="106" spans="1:7" ht="44.25" customHeight="1">
      <c r="A106" s="344" t="s">
        <v>274</v>
      </c>
      <c r="B106" s="351"/>
      <c r="C106" s="351" t="s">
        <v>275</v>
      </c>
      <c r="D106" s="144"/>
      <c r="E106" s="345"/>
      <c r="F106" s="239"/>
      <c r="G106" s="352">
        <f>$E106*F106</f>
        <v>0</v>
      </c>
    </row>
    <row r="107" spans="1:7" ht="12.75">
      <c r="A107" s="299"/>
      <c r="B107" s="300"/>
      <c r="C107" s="300"/>
      <c r="D107" s="132"/>
      <c r="E107" s="301"/>
      <c r="F107" s="302"/>
      <c r="G107" s="303"/>
    </row>
    <row r="108" spans="1:7" s="387" customFormat="1" ht="12.75" customHeight="1">
      <c r="A108" s="246"/>
      <c r="B108" s="411"/>
      <c r="C108" s="248" t="s">
        <v>103</v>
      </c>
      <c r="D108" s="247"/>
      <c r="E108" s="353"/>
      <c r="F108" s="354"/>
      <c r="G108" s="252">
        <f>SUBTOTAL(9,G105:G107)</f>
        <v>0</v>
      </c>
    </row>
    <row r="109" spans="1:7" ht="12.75">
      <c r="A109" s="179"/>
      <c r="B109" s="180"/>
      <c r="C109" s="180"/>
      <c r="D109" s="180"/>
      <c r="E109" s="180"/>
      <c r="F109" s="180"/>
      <c r="G109" s="182"/>
    </row>
    <row r="110" spans="1:7" ht="27.75" customHeight="1">
      <c r="A110" s="355"/>
      <c r="B110" s="359"/>
      <c r="C110" s="357" t="s">
        <v>56</v>
      </c>
      <c r="D110" s="359"/>
      <c r="E110" s="359"/>
      <c r="F110" s="359"/>
      <c r="G110" s="360">
        <f>SUBTOTAL(9,G31:G109)</f>
        <v>0</v>
      </c>
    </row>
  </sheetData>
  <sheetProtection selectLockedCells="1" selectUnlockedCells="1"/>
  <mergeCells count="8">
    <mergeCell ref="D84:D100"/>
    <mergeCell ref="E84:E100"/>
    <mergeCell ref="F84:F100"/>
    <mergeCell ref="G84:G100"/>
    <mergeCell ref="F1:G1"/>
    <mergeCell ref="C2:D2"/>
    <mergeCell ref="F2:G2"/>
    <mergeCell ref="F3:G3"/>
  </mergeCells>
  <conditionalFormatting sqref="B3">
    <cfRule type="expression" priority="1" dxfId="0" stopIfTrue="1">
      <formula>("#REF!=""Cancelled"")")</formula>
    </cfRule>
  </conditionalFormatting>
  <dataValidations count="2">
    <dataValidation showErrorMessage="1" sqref="C45 C33">
      <formula1>0</formula1>
      <formula2>0</formula2>
    </dataValidation>
    <dataValidation type="list" allowBlank="1" showErrorMessage="1" sqref="B3">
      <formula1>Cislovani</formula1>
      <formula2>0</formula2>
    </dataValidation>
  </dataValidations>
  <printOptions horizontalCentered="1"/>
  <pageMargins left="0.39375" right="0.39375" top="0.7479166666666667" bottom="0.7479166666666667" header="0.5118055555555555" footer="0.31527777777777777"/>
  <pageSetup fitToHeight="0" fitToWidth="1" horizontalDpi="300" verticalDpi="300" orientation="portrait" paperSize="9" scale="67" r:id="rId1"/>
  <headerFooter alignWithMargins="0">
    <oddFooter>&amp;L&amp;F
&amp;A&amp;C&amp;P/&amp;N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212"/>
  <sheetViews>
    <sheetView showGridLines="0" view="pageBreakPreview" zoomScaleSheetLayoutView="100" workbookViewId="0" topLeftCell="A1">
      <selection activeCell="G5" sqref="G5"/>
    </sheetView>
  </sheetViews>
  <sheetFormatPr defaultColWidth="9.140625" defaultRowHeight="12.75"/>
  <cols>
    <col min="1" max="1" width="8.28125" style="84" customWidth="1"/>
    <col min="2" max="2" width="16.57421875" style="85" customWidth="1"/>
    <col min="3" max="3" width="61.421875" style="86" customWidth="1"/>
    <col min="4" max="4" width="9.140625" style="87" customWidth="1"/>
    <col min="5" max="5" width="10.7109375" style="88" customWidth="1"/>
    <col min="6" max="6" width="13.57421875" style="89" customWidth="1"/>
    <col min="7" max="7" width="22.140625" style="89" customWidth="1"/>
    <col min="8" max="9" width="9.140625" style="90" customWidth="1"/>
    <col min="10" max="11" width="9.140625" style="91" customWidth="1"/>
    <col min="12" max="12" width="9.140625" style="90" customWidth="1"/>
    <col min="13" max="16384" width="9.140625" style="92" customWidth="1"/>
  </cols>
  <sheetData>
    <row r="1" spans="1:7" ht="69" customHeight="1">
      <c r="A1" s="93" t="s">
        <v>0</v>
      </c>
      <c r="B1" s="94"/>
      <c r="C1" s="4" t="s">
        <v>1</v>
      </c>
      <c r="D1" s="95"/>
      <c r="E1" s="5" t="s">
        <v>2</v>
      </c>
      <c r="F1" s="496" t="s">
        <v>3</v>
      </c>
      <c r="G1" s="496"/>
    </row>
    <row r="2" spans="1:7" ht="54.6" customHeight="1">
      <c r="A2" s="96" t="s">
        <v>4</v>
      </c>
      <c r="B2" s="97"/>
      <c r="C2" s="497" t="s">
        <v>33</v>
      </c>
      <c r="D2" s="497"/>
      <c r="E2" s="98"/>
      <c r="F2" s="495" t="s">
        <v>34</v>
      </c>
      <c r="G2" s="495"/>
    </row>
    <row r="3" spans="1:7" ht="43.5" customHeight="1">
      <c r="A3" s="99" t="s">
        <v>35</v>
      </c>
      <c r="B3" s="100"/>
      <c r="C3" s="11" t="s">
        <v>13</v>
      </c>
      <c r="D3" s="101"/>
      <c r="E3" s="102"/>
      <c r="F3" s="498"/>
      <c r="G3" s="498"/>
    </row>
    <row r="4" spans="1:7" ht="12.75">
      <c r="A4" s="103"/>
      <c r="B4" s="104"/>
      <c r="C4" s="105"/>
      <c r="D4" s="106"/>
      <c r="E4" s="107"/>
      <c r="F4" s="108"/>
      <c r="G4" s="109"/>
    </row>
    <row r="5" spans="1:7" ht="24">
      <c r="A5" s="110" t="s">
        <v>36</v>
      </c>
      <c r="B5" s="111" t="s">
        <v>37</v>
      </c>
      <c r="C5" s="112" t="s">
        <v>38</v>
      </c>
      <c r="D5" s="113" t="s">
        <v>39</v>
      </c>
      <c r="E5" s="114" t="s">
        <v>40</v>
      </c>
      <c r="F5" s="115" t="s">
        <v>41</v>
      </c>
      <c r="G5" s="116" t="s">
        <v>42</v>
      </c>
    </row>
    <row r="6" spans="1:7" ht="12.75">
      <c r="A6" s="117"/>
      <c r="B6" s="118"/>
      <c r="C6" s="119"/>
      <c r="D6" s="120"/>
      <c r="E6" s="121"/>
      <c r="F6" s="122"/>
      <c r="G6" s="123"/>
    </row>
    <row r="7" spans="1:7" ht="12.75">
      <c r="A7" s="124"/>
      <c r="B7" s="125"/>
      <c r="C7" s="126" t="s">
        <v>43</v>
      </c>
      <c r="D7" s="127"/>
      <c r="E7" s="128"/>
      <c r="F7" s="129"/>
      <c r="G7" s="130"/>
    </row>
    <row r="8" spans="1:7" ht="24">
      <c r="A8" s="131"/>
      <c r="B8" s="132"/>
      <c r="C8" s="171" t="s">
        <v>44</v>
      </c>
      <c r="D8" s="133"/>
      <c r="E8" s="134"/>
      <c r="F8" s="135"/>
      <c r="G8" s="136"/>
    </row>
    <row r="9" spans="1:7" ht="48">
      <c r="A9" s="131"/>
      <c r="B9" s="132"/>
      <c r="C9" s="171" t="s">
        <v>45</v>
      </c>
      <c r="D9" s="133"/>
      <c r="E9" s="134"/>
      <c r="F9" s="135"/>
      <c r="G9" s="136"/>
    </row>
    <row r="10" spans="1:7" ht="24">
      <c r="A10" s="131"/>
      <c r="B10" s="132"/>
      <c r="C10" s="171" t="s">
        <v>46</v>
      </c>
      <c r="D10" s="133"/>
      <c r="E10" s="134"/>
      <c r="F10" s="135"/>
      <c r="G10" s="136"/>
    </row>
    <row r="11" spans="1:7" ht="24">
      <c r="A11" s="131"/>
      <c r="B11" s="132"/>
      <c r="C11" s="171" t="s">
        <v>47</v>
      </c>
      <c r="D11" s="133"/>
      <c r="E11" s="134"/>
      <c r="F11" s="135"/>
      <c r="G11" s="136"/>
    </row>
    <row r="12" spans="1:7" ht="60">
      <c r="A12" s="137"/>
      <c r="B12" s="138"/>
      <c r="C12" s="391" t="s">
        <v>48</v>
      </c>
      <c r="D12" s="139"/>
      <c r="E12" s="140"/>
      <c r="F12" s="141"/>
      <c r="G12" s="142"/>
    </row>
    <row r="13" spans="1:7" ht="51" customHeight="1">
      <c r="A13" s="143"/>
      <c r="B13" s="144"/>
      <c r="C13" s="392" t="s">
        <v>49</v>
      </c>
      <c r="D13" s="145"/>
      <c r="E13" s="146"/>
      <c r="F13" s="147"/>
      <c r="G13" s="148"/>
    </row>
    <row r="14" spans="1:7" ht="24">
      <c r="A14" s="131"/>
      <c r="B14" s="132"/>
      <c r="C14" s="171" t="s">
        <v>50</v>
      </c>
      <c r="D14" s="133"/>
      <c r="E14" s="134"/>
      <c r="F14" s="135"/>
      <c r="G14" s="136"/>
    </row>
    <row r="15" spans="1:7" ht="24">
      <c r="A15" s="131"/>
      <c r="B15" s="132"/>
      <c r="C15" s="171" t="s">
        <v>51</v>
      </c>
      <c r="D15" s="133"/>
      <c r="E15" s="134"/>
      <c r="F15" s="135"/>
      <c r="G15" s="136"/>
    </row>
    <row r="16" spans="1:7" ht="36">
      <c r="A16" s="131"/>
      <c r="B16" s="132"/>
      <c r="C16" s="171" t="s">
        <v>52</v>
      </c>
      <c r="D16" s="133"/>
      <c r="E16" s="134"/>
      <c r="F16" s="135"/>
      <c r="G16" s="136"/>
    </row>
    <row r="17" spans="1:12" s="156" customFormat="1" ht="24">
      <c r="A17" s="149"/>
      <c r="B17" s="150"/>
      <c r="C17" s="235" t="s">
        <v>53</v>
      </c>
      <c r="D17" s="151"/>
      <c r="E17" s="152"/>
      <c r="F17" s="152"/>
      <c r="G17" s="153"/>
      <c r="H17" s="154"/>
      <c r="I17" s="154"/>
      <c r="J17" s="155"/>
      <c r="K17" s="155"/>
      <c r="L17" s="154"/>
    </row>
    <row r="18" spans="1:7" ht="12.75">
      <c r="A18" s="124"/>
      <c r="B18" s="125"/>
      <c r="C18" s="157"/>
      <c r="D18" s="127"/>
      <c r="E18" s="128"/>
      <c r="F18" s="129"/>
      <c r="G18" s="130"/>
    </row>
    <row r="19" spans="1:7" ht="12.75">
      <c r="A19" s="131"/>
      <c r="B19" s="132"/>
      <c r="C19" s="158" t="s">
        <v>54</v>
      </c>
      <c r="D19" s="133"/>
      <c r="E19" s="159"/>
      <c r="F19" s="160"/>
      <c r="G19" s="161"/>
    </row>
    <row r="20" spans="1:7" ht="24">
      <c r="A20" s="131"/>
      <c r="B20" s="132"/>
      <c r="C20" s="158" t="s">
        <v>55</v>
      </c>
      <c r="D20" s="133"/>
      <c r="E20" s="159"/>
      <c r="F20" s="160"/>
      <c r="G20" s="162"/>
    </row>
    <row r="21" spans="1:7" ht="16.5" customHeight="1">
      <c r="A21" s="163" t="str">
        <f>A32</f>
        <v>1</v>
      </c>
      <c r="B21" s="164"/>
      <c r="C21" s="165" t="str">
        <f>C32</f>
        <v>Bourací práce</v>
      </c>
      <c r="D21" s="166"/>
      <c r="E21" s="167"/>
      <c r="F21" s="168"/>
      <c r="G21" s="169">
        <f>G65</f>
        <v>0</v>
      </c>
    </row>
    <row r="22" spans="1:7" ht="16.5" customHeight="1">
      <c r="A22" s="163" t="str">
        <f>A67</f>
        <v>2</v>
      </c>
      <c r="B22" s="164"/>
      <c r="C22" s="165" t="str">
        <f>C67</f>
        <v>Svislé a vodorovné konstrukce</v>
      </c>
      <c r="D22" s="166"/>
      <c r="E22" s="167"/>
      <c r="F22" s="168"/>
      <c r="G22" s="169">
        <f>G81</f>
        <v>0</v>
      </c>
    </row>
    <row r="23" spans="1:7" ht="16.5" customHeight="1">
      <c r="A23" s="163" t="str">
        <f>A83</f>
        <v>3</v>
      </c>
      <c r="B23" s="164"/>
      <c r="C23" s="165" t="str">
        <f>C83</f>
        <v>Výplně otvorů</v>
      </c>
      <c r="D23" s="166"/>
      <c r="E23" s="167"/>
      <c r="F23" s="168"/>
      <c r="G23" s="169">
        <f>G127</f>
        <v>0</v>
      </c>
    </row>
    <row r="24" spans="1:7" ht="16.5" customHeight="1">
      <c r="A24" s="163" t="str">
        <f>A129</f>
        <v>4</v>
      </c>
      <c r="B24" s="164"/>
      <c r="C24" s="165" t="str">
        <f>C129</f>
        <v>Úpravy povrchů podlah</v>
      </c>
      <c r="D24" s="166"/>
      <c r="E24" s="167"/>
      <c r="F24" s="168"/>
      <c r="G24" s="169">
        <f>G146</f>
        <v>0</v>
      </c>
    </row>
    <row r="25" spans="1:7" ht="16.5" customHeight="1">
      <c r="A25" s="170" t="str">
        <f>A148</f>
        <v>5</v>
      </c>
      <c r="B25" s="164"/>
      <c r="C25" s="165" t="str">
        <f>C148</f>
        <v>Úpravy povrchů vnitřních stěn a stropů</v>
      </c>
      <c r="D25" s="166"/>
      <c r="E25" s="167"/>
      <c r="F25" s="168"/>
      <c r="G25" s="169">
        <f>G173</f>
        <v>0</v>
      </c>
    </row>
    <row r="26" spans="1:7" ht="16.5" customHeight="1">
      <c r="A26" s="170" t="str">
        <f>A175</f>
        <v>6</v>
      </c>
      <c r="B26" s="164"/>
      <c r="C26" s="165" t="str">
        <f>C175</f>
        <v>PSV</v>
      </c>
      <c r="D26" s="166"/>
      <c r="E26" s="167"/>
      <c r="F26" s="168"/>
      <c r="G26" s="169">
        <f>G186</f>
        <v>0</v>
      </c>
    </row>
    <row r="27" spans="1:7" ht="16.5" customHeight="1">
      <c r="A27" s="170" t="str">
        <f>A188</f>
        <v>7</v>
      </c>
      <c r="B27" s="164"/>
      <c r="C27" s="165" t="str">
        <f>C188</f>
        <v>Ostatní práce a dodávky</v>
      </c>
      <c r="D27" s="166"/>
      <c r="E27" s="167"/>
      <c r="F27" s="168"/>
      <c r="G27" s="169">
        <f>G204</f>
        <v>0</v>
      </c>
    </row>
    <row r="28" spans="1:7" ht="16.5" customHeight="1">
      <c r="A28" s="163" t="str">
        <f>A206</f>
        <v>A</v>
      </c>
      <c r="B28" s="164"/>
      <c r="C28" s="165" t="str">
        <f>C206</f>
        <v>Ostatní náklady</v>
      </c>
      <c r="D28" s="166"/>
      <c r="E28" s="167"/>
      <c r="F28" s="168"/>
      <c r="G28" s="169">
        <f>G210</f>
        <v>0</v>
      </c>
    </row>
    <row r="29" spans="1:7" ht="12.75">
      <c r="A29" s="170"/>
      <c r="B29" s="132"/>
      <c r="C29" s="171"/>
      <c r="D29" s="133"/>
      <c r="E29" s="134"/>
      <c r="F29" s="160"/>
      <c r="G29" s="169"/>
    </row>
    <row r="30" spans="1:7" ht="15">
      <c r="A30" s="172"/>
      <c r="B30" s="173"/>
      <c r="C30" s="174" t="s">
        <v>56</v>
      </c>
      <c r="D30" s="175"/>
      <c r="E30" s="176"/>
      <c r="F30" s="177"/>
      <c r="G30" s="178">
        <f>SUM(G21:G28)</f>
        <v>0</v>
      </c>
    </row>
    <row r="31" spans="1:7" ht="12.75">
      <c r="A31" s="179"/>
      <c r="B31" s="180"/>
      <c r="C31" s="180"/>
      <c r="D31" s="181"/>
      <c r="E31" s="180"/>
      <c r="F31" s="180"/>
      <c r="G31" s="182"/>
    </row>
    <row r="32" spans="1:7" ht="16.5" customHeight="1">
      <c r="A32" s="183" t="s">
        <v>57</v>
      </c>
      <c r="B32" s="184"/>
      <c r="C32" s="185" t="s">
        <v>58</v>
      </c>
      <c r="D32" s="186"/>
      <c r="E32" s="187"/>
      <c r="F32" s="188"/>
      <c r="G32" s="189"/>
    </row>
    <row r="33" spans="1:7" ht="12.75">
      <c r="A33" s="190"/>
      <c r="B33" s="191"/>
      <c r="C33" s="192"/>
      <c r="D33" s="120"/>
      <c r="E33" s="193"/>
      <c r="F33" s="194"/>
      <c r="G33" s="195"/>
    </row>
    <row r="34" spans="1:13" s="207" customFormat="1" ht="28.5" customHeight="1">
      <c r="A34" s="196" t="s">
        <v>59</v>
      </c>
      <c r="B34" s="197"/>
      <c r="C34" s="198" t="s">
        <v>60</v>
      </c>
      <c r="D34" s="199" t="s">
        <v>61</v>
      </c>
      <c r="E34" s="200">
        <v>1</v>
      </c>
      <c r="F34" s="200"/>
      <c r="G34" s="201">
        <f>$E34*F34</f>
        <v>0</v>
      </c>
      <c r="H34" s="202"/>
      <c r="I34" s="203"/>
      <c r="J34" s="204"/>
      <c r="K34" s="203"/>
      <c r="L34" s="205"/>
      <c r="M34" s="206"/>
    </row>
    <row r="35" spans="1:13" s="207" customFormat="1" ht="13.5" customHeight="1">
      <c r="A35" s="196"/>
      <c r="B35" s="208"/>
      <c r="C35" s="209"/>
      <c r="D35" s="210"/>
      <c r="E35" s="211"/>
      <c r="F35" s="211"/>
      <c r="G35" s="201"/>
      <c r="H35" s="202"/>
      <c r="I35" s="203"/>
      <c r="J35" s="204"/>
      <c r="K35" s="203"/>
      <c r="L35" s="205"/>
      <c r="M35" s="206"/>
    </row>
    <row r="36" spans="1:13" s="207" customFormat="1" ht="46.5" customHeight="1">
      <c r="A36" s="196" t="s">
        <v>62</v>
      </c>
      <c r="B36" s="208"/>
      <c r="C36" s="209" t="s">
        <v>63</v>
      </c>
      <c r="D36" s="210" t="s">
        <v>64</v>
      </c>
      <c r="E36" s="211">
        <v>4</v>
      </c>
      <c r="F36" s="211"/>
      <c r="G36" s="201">
        <f>$E36*F36</f>
        <v>0</v>
      </c>
      <c r="H36" s="202"/>
      <c r="I36" s="203"/>
      <c r="J36" s="204"/>
      <c r="K36" s="203"/>
      <c r="L36" s="205"/>
      <c r="M36" s="206"/>
    </row>
    <row r="37" spans="1:13" s="207" customFormat="1" ht="13.5" customHeight="1">
      <c r="A37" s="196"/>
      <c r="B37" s="208"/>
      <c r="C37" s="209"/>
      <c r="D37" s="210"/>
      <c r="E37" s="211"/>
      <c r="F37" s="211"/>
      <c r="G37" s="201"/>
      <c r="H37" s="202"/>
      <c r="I37" s="203"/>
      <c r="J37" s="204"/>
      <c r="K37" s="203"/>
      <c r="L37" s="205"/>
      <c r="M37" s="206"/>
    </row>
    <row r="38" spans="1:13" s="207" customFormat="1" ht="13.5" customHeight="1">
      <c r="A38" s="196" t="s">
        <v>65</v>
      </c>
      <c r="B38" s="208">
        <v>968019551</v>
      </c>
      <c r="C38" s="209" t="s">
        <v>66</v>
      </c>
      <c r="D38" s="210" t="s">
        <v>67</v>
      </c>
      <c r="E38" s="211">
        <f>D39</f>
        <v>1.508</v>
      </c>
      <c r="F38" s="211"/>
      <c r="G38" s="201">
        <f>$E38*F38</f>
        <v>0</v>
      </c>
      <c r="H38" s="202" t="s">
        <v>68</v>
      </c>
      <c r="I38" s="203">
        <f>E38*H38</f>
        <v>0</v>
      </c>
      <c r="J38" s="204">
        <v>0.031000000000000003</v>
      </c>
      <c r="K38" s="203">
        <f>E38*J38</f>
        <v>0.046748000000000005</v>
      </c>
      <c r="L38" s="205"/>
      <c r="M38" s="206"/>
    </row>
    <row r="39" spans="1:13" s="221" customFormat="1" ht="13.5" customHeight="1">
      <c r="A39" s="196"/>
      <c r="B39" s="212"/>
      <c r="C39" s="213" t="s">
        <v>69</v>
      </c>
      <c r="D39" s="214">
        <f>1.3*1.16</f>
        <v>1.508</v>
      </c>
      <c r="E39" s="215"/>
      <c r="F39" s="215"/>
      <c r="G39" s="216"/>
      <c r="H39" s="217"/>
      <c r="I39" s="218"/>
      <c r="J39" s="219"/>
      <c r="K39" s="218"/>
      <c r="L39" s="220"/>
      <c r="M39" s="220"/>
    </row>
    <row r="40" spans="1:13" s="207" customFormat="1" ht="13.5" customHeight="1">
      <c r="A40" s="196"/>
      <c r="B40" s="197"/>
      <c r="C40" s="198"/>
      <c r="D40" s="199"/>
      <c r="E40" s="200"/>
      <c r="F40" s="200"/>
      <c r="G40" s="201"/>
      <c r="H40" s="202"/>
      <c r="I40" s="203"/>
      <c r="J40" s="204"/>
      <c r="K40" s="203"/>
      <c r="L40" s="205"/>
      <c r="M40" s="206"/>
    </row>
    <row r="41" spans="1:13" s="207" customFormat="1" ht="13.5" customHeight="1">
      <c r="A41" s="196" t="s">
        <v>70</v>
      </c>
      <c r="B41" s="208">
        <v>968072455</v>
      </c>
      <c r="C41" s="209" t="s">
        <v>71</v>
      </c>
      <c r="D41" s="210" t="s">
        <v>67</v>
      </c>
      <c r="E41" s="211">
        <f>D42</f>
        <v>4.1370000000000005</v>
      </c>
      <c r="F41" s="211"/>
      <c r="G41" s="201">
        <f>$E41*F41</f>
        <v>0</v>
      </c>
      <c r="H41" s="202" t="s">
        <v>68</v>
      </c>
      <c r="I41" s="203">
        <f>E41*H41</f>
        <v>0</v>
      </c>
      <c r="J41" s="204">
        <v>0.076</v>
      </c>
      <c r="K41" s="203">
        <f>E41*J41</f>
        <v>0.314412</v>
      </c>
      <c r="L41" s="205"/>
      <c r="M41" s="206"/>
    </row>
    <row r="42" spans="1:13" s="221" customFormat="1" ht="13.5" customHeight="1">
      <c r="A42" s="196"/>
      <c r="B42" s="212"/>
      <c r="C42" s="213" t="s">
        <v>72</v>
      </c>
      <c r="D42" s="214">
        <f>0.7*1.97*3</f>
        <v>4.1370000000000005</v>
      </c>
      <c r="E42" s="215"/>
      <c r="F42" s="215"/>
      <c r="G42" s="216"/>
      <c r="H42" s="217"/>
      <c r="I42" s="218"/>
      <c r="J42" s="219"/>
      <c r="K42" s="218"/>
      <c r="L42" s="220"/>
      <c r="M42" s="220"/>
    </row>
    <row r="43" spans="1:13" s="207" customFormat="1" ht="13.5" customHeight="1">
      <c r="A43" s="196"/>
      <c r="B43" s="197"/>
      <c r="C43" s="198"/>
      <c r="D43" s="199"/>
      <c r="E43" s="200"/>
      <c r="F43" s="200"/>
      <c r="G43" s="201"/>
      <c r="H43" s="202"/>
      <c r="I43" s="203"/>
      <c r="J43" s="204"/>
      <c r="K43" s="203"/>
      <c r="L43" s="205"/>
      <c r="M43" s="206"/>
    </row>
    <row r="44" spans="1:13" s="207" customFormat="1" ht="13.5" customHeight="1">
      <c r="A44" s="196" t="s">
        <v>73</v>
      </c>
      <c r="B44" s="222" t="s">
        <v>74</v>
      </c>
      <c r="C44" s="223" t="s">
        <v>75</v>
      </c>
      <c r="D44" s="224" t="s">
        <v>76</v>
      </c>
      <c r="E44" s="211">
        <f>SUM(D45)</f>
        <v>0.7956000000000002</v>
      </c>
      <c r="F44" s="211"/>
      <c r="G44" s="201">
        <f>$E44*F44</f>
        <v>0</v>
      </c>
      <c r="H44" s="202" t="s">
        <v>68</v>
      </c>
      <c r="I44" s="203">
        <f>E44*H44</f>
        <v>0</v>
      </c>
      <c r="J44" s="204">
        <v>1.8</v>
      </c>
      <c r="K44" s="203">
        <f>E44*J44</f>
        <v>1.4320800000000005</v>
      </c>
      <c r="L44" s="205"/>
      <c r="M44" s="206"/>
    </row>
    <row r="45" spans="1:13" s="221" customFormat="1" ht="31.5" customHeight="1">
      <c r="A45" s="196"/>
      <c r="B45" s="212"/>
      <c r="C45" s="213" t="s">
        <v>77</v>
      </c>
      <c r="D45" s="214">
        <f>1.3*0.9*0.68</f>
        <v>0.7956000000000002</v>
      </c>
      <c r="E45" s="215"/>
      <c r="F45" s="215"/>
      <c r="G45" s="216"/>
      <c r="H45" s="217"/>
      <c r="I45" s="218"/>
      <c r="J45" s="219"/>
      <c r="K45" s="218"/>
      <c r="L45" s="220"/>
      <c r="M45" s="220"/>
    </row>
    <row r="46" spans="1:13" s="207" customFormat="1" ht="21" customHeight="1">
      <c r="A46" s="196" t="s">
        <v>78</v>
      </c>
      <c r="B46" s="222" t="s">
        <v>79</v>
      </c>
      <c r="C46" s="225" t="s">
        <v>80</v>
      </c>
      <c r="D46" s="224" t="s">
        <v>67</v>
      </c>
      <c r="E46" s="211">
        <f>SUM(D47:D48)</f>
        <v>99.56</v>
      </c>
      <c r="F46" s="211"/>
      <c r="G46" s="201">
        <f>$E46*F46</f>
        <v>0</v>
      </c>
      <c r="H46" s="202" t="s">
        <v>68</v>
      </c>
      <c r="I46" s="203">
        <f>E46*H46</f>
        <v>0</v>
      </c>
      <c r="J46" s="204">
        <v>0.057</v>
      </c>
      <c r="K46" s="203">
        <f>E46*J46</f>
        <v>5.67492</v>
      </c>
      <c r="L46" s="205"/>
      <c r="M46" s="206"/>
    </row>
    <row r="47" spans="1:13" s="221" customFormat="1" ht="13.5" customHeight="1">
      <c r="A47" s="196"/>
      <c r="B47" s="212" t="s">
        <v>81</v>
      </c>
      <c r="C47" s="213" t="s">
        <v>82</v>
      </c>
      <c r="D47" s="214">
        <v>89.35</v>
      </c>
      <c r="E47" s="215"/>
      <c r="F47" s="215"/>
      <c r="G47" s="216"/>
      <c r="H47" s="217"/>
      <c r="I47" s="218"/>
      <c r="J47" s="219"/>
      <c r="K47" s="218"/>
      <c r="L47" s="220"/>
      <c r="M47" s="220"/>
    </row>
    <row r="48" spans="1:13" s="221" customFormat="1" ht="13.5" customHeight="1">
      <c r="A48" s="226"/>
      <c r="B48" s="212" t="s">
        <v>83</v>
      </c>
      <c r="C48" s="213" t="s">
        <v>84</v>
      </c>
      <c r="D48" s="214">
        <v>10.21</v>
      </c>
      <c r="E48" s="215"/>
      <c r="F48" s="215"/>
      <c r="G48" s="216"/>
      <c r="H48" s="217"/>
      <c r="I48" s="218"/>
      <c r="J48" s="219"/>
      <c r="K48" s="218"/>
      <c r="L48" s="220"/>
      <c r="M48" s="220"/>
    </row>
    <row r="49" spans="1:13" s="221" customFormat="1" ht="13.5" customHeight="1">
      <c r="A49" s="226"/>
      <c r="B49" s="212"/>
      <c r="C49" s="213"/>
      <c r="D49" s="214"/>
      <c r="E49" s="215"/>
      <c r="F49" s="215"/>
      <c r="G49" s="216"/>
      <c r="H49" s="217"/>
      <c r="I49" s="218"/>
      <c r="J49" s="219"/>
      <c r="K49" s="218"/>
      <c r="L49" s="220"/>
      <c r="M49" s="220"/>
    </row>
    <row r="50" spans="1:13" s="207" customFormat="1" ht="13.5" customHeight="1">
      <c r="A50" s="196" t="s">
        <v>85</v>
      </c>
      <c r="B50" s="197">
        <v>763131821</v>
      </c>
      <c r="C50" s="198" t="s">
        <v>86</v>
      </c>
      <c r="D50" s="199" t="s">
        <v>67</v>
      </c>
      <c r="E50" s="200">
        <f>SUM(D51)</f>
        <v>27</v>
      </c>
      <c r="F50" s="200"/>
      <c r="G50" s="201">
        <f>$E50*F50</f>
        <v>0</v>
      </c>
      <c r="H50" s="202" t="s">
        <v>68</v>
      </c>
      <c r="I50" s="203">
        <f>E50*H50</f>
        <v>0</v>
      </c>
      <c r="J50" s="204">
        <v>0.01721</v>
      </c>
      <c r="K50" s="203">
        <f>E50*J50</f>
        <v>0.46466999999999997</v>
      </c>
      <c r="L50" s="205"/>
      <c r="M50" s="206"/>
    </row>
    <row r="51" spans="1:13" s="221" customFormat="1" ht="13.5" customHeight="1">
      <c r="A51" s="196"/>
      <c r="B51" s="212" t="s">
        <v>81</v>
      </c>
      <c r="C51" s="213" t="s">
        <v>87</v>
      </c>
      <c r="D51" s="214">
        <f>19.1+31.8*0.25-0.05</f>
        <v>27</v>
      </c>
      <c r="E51" s="215"/>
      <c r="F51" s="215"/>
      <c r="G51" s="216"/>
      <c r="H51" s="217"/>
      <c r="I51" s="218"/>
      <c r="J51" s="219"/>
      <c r="K51" s="218"/>
      <c r="L51" s="220"/>
      <c r="M51" s="220"/>
    </row>
    <row r="52" spans="1:13" s="221" customFormat="1" ht="13.5" customHeight="1">
      <c r="A52" s="226"/>
      <c r="B52" s="212"/>
      <c r="C52" s="213"/>
      <c r="D52" s="214"/>
      <c r="E52" s="215">
        <f>0.2*0.25</f>
        <v>0.05</v>
      </c>
      <c r="F52" s="215"/>
      <c r="G52" s="216"/>
      <c r="H52" s="217"/>
      <c r="I52" s="218"/>
      <c r="J52" s="219"/>
      <c r="K52" s="218"/>
      <c r="L52" s="220"/>
      <c r="M52" s="220"/>
    </row>
    <row r="53" spans="1:13" s="207" customFormat="1" ht="13.5" customHeight="1">
      <c r="A53" s="196" t="s">
        <v>88</v>
      </c>
      <c r="B53" s="197">
        <v>751510862</v>
      </c>
      <c r="C53" s="198" t="s">
        <v>89</v>
      </c>
      <c r="D53" s="199" t="s">
        <v>90</v>
      </c>
      <c r="E53" s="200">
        <f>SUM(D54)</f>
        <v>31.8</v>
      </c>
      <c r="F53" s="200"/>
      <c r="G53" s="201">
        <f>$E53*F53</f>
        <v>0</v>
      </c>
      <c r="H53" s="202" t="s">
        <v>68</v>
      </c>
      <c r="I53" s="203">
        <f>E53*H53</f>
        <v>0</v>
      </c>
      <c r="J53" s="204">
        <v>0.019100000000000002</v>
      </c>
      <c r="K53" s="203">
        <f>E53*J53</f>
        <v>0.6073800000000001</v>
      </c>
      <c r="L53" s="205"/>
      <c r="M53" s="206"/>
    </row>
    <row r="54" spans="1:13" s="221" customFormat="1" ht="13.5" customHeight="1">
      <c r="A54" s="196"/>
      <c r="B54" s="212" t="s">
        <v>81</v>
      </c>
      <c r="C54" s="213" t="s">
        <v>91</v>
      </c>
      <c r="D54" s="214">
        <f>21.8+10</f>
        <v>31.8</v>
      </c>
      <c r="E54" s="215"/>
      <c r="F54" s="215"/>
      <c r="G54" s="216"/>
      <c r="H54" s="217"/>
      <c r="I54" s="218"/>
      <c r="J54" s="219"/>
      <c r="K54" s="218"/>
      <c r="L54" s="220"/>
      <c r="M54" s="220"/>
    </row>
    <row r="55" spans="1:13" s="221" customFormat="1" ht="13.5" customHeight="1">
      <c r="A55" s="226"/>
      <c r="B55" s="212"/>
      <c r="C55" s="213"/>
      <c r="D55" s="214"/>
      <c r="E55" s="215"/>
      <c r="F55" s="215"/>
      <c r="G55" s="216"/>
      <c r="H55" s="217"/>
      <c r="I55" s="218"/>
      <c r="J55" s="219"/>
      <c r="K55" s="218"/>
      <c r="L55" s="220"/>
      <c r="M55" s="220"/>
    </row>
    <row r="56" spans="1:13" s="207" customFormat="1" ht="13.5" customHeight="1">
      <c r="A56" s="196" t="s">
        <v>92</v>
      </c>
      <c r="B56" s="197" t="s">
        <v>93</v>
      </c>
      <c r="C56" s="198" t="s">
        <v>94</v>
      </c>
      <c r="D56" s="199" t="s">
        <v>61</v>
      </c>
      <c r="E56" s="200">
        <v>2</v>
      </c>
      <c r="F56" s="200"/>
      <c r="G56" s="201">
        <f>$E56*F56</f>
        <v>0</v>
      </c>
      <c r="H56" s="202" t="s">
        <v>68</v>
      </c>
      <c r="I56" s="203">
        <f>E56*H56</f>
        <v>0</v>
      </c>
      <c r="J56" s="204">
        <v>0.019100000000000002</v>
      </c>
      <c r="K56" s="203">
        <f>E56*J56</f>
        <v>0.038200000000000005</v>
      </c>
      <c r="L56" s="205"/>
      <c r="M56" s="206"/>
    </row>
    <row r="57" spans="1:13" s="221" customFormat="1" ht="13.5" customHeight="1">
      <c r="A57" s="196"/>
      <c r="B57" s="212"/>
      <c r="C57" s="213"/>
      <c r="D57" s="214"/>
      <c r="E57" s="215"/>
      <c r="F57" s="215"/>
      <c r="G57" s="216"/>
      <c r="H57" s="217"/>
      <c r="I57" s="218"/>
      <c r="J57" s="219"/>
      <c r="K57" s="218"/>
      <c r="L57" s="220"/>
      <c r="M57" s="220"/>
    </row>
    <row r="58" spans="1:12" s="231" customFormat="1" ht="12">
      <c r="A58" s="196" t="s">
        <v>95</v>
      </c>
      <c r="B58" s="227" t="s">
        <v>96</v>
      </c>
      <c r="C58" s="228" t="s">
        <v>622</v>
      </c>
      <c r="D58" s="229" t="s">
        <v>64</v>
      </c>
      <c r="E58" s="211">
        <v>4</v>
      </c>
      <c r="F58" s="230"/>
      <c r="G58" s="201">
        <f>$E58*F58</f>
        <v>0</v>
      </c>
      <c r="H58" s="202" t="s">
        <v>68</v>
      </c>
      <c r="I58" s="203">
        <f>E58*H58</f>
        <v>0</v>
      </c>
      <c r="J58" s="204">
        <v>0.024930000000000004</v>
      </c>
      <c r="K58" s="203">
        <f>E58*J58</f>
        <v>0.09972000000000002</v>
      </c>
      <c r="L58" s="154"/>
    </row>
    <row r="59" spans="1:12" s="231" customFormat="1" ht="12">
      <c r="A59" s="196"/>
      <c r="B59" s="227"/>
      <c r="C59" s="228"/>
      <c r="D59" s="229"/>
      <c r="E59" s="215"/>
      <c r="F59" s="230"/>
      <c r="G59" s="232"/>
      <c r="H59" s="154"/>
      <c r="I59" s="154"/>
      <c r="J59" s="155"/>
      <c r="K59" s="155"/>
      <c r="L59" s="154"/>
    </row>
    <row r="60" spans="1:12" s="231" customFormat="1" ht="12">
      <c r="A60" s="196" t="s">
        <v>97</v>
      </c>
      <c r="B60" s="227"/>
      <c r="C60" s="228" t="s">
        <v>98</v>
      </c>
      <c r="D60" s="229" t="s">
        <v>64</v>
      </c>
      <c r="E60" s="211">
        <v>8</v>
      </c>
      <c r="F60" s="230"/>
      <c r="G60" s="232">
        <f>$E60*F60</f>
        <v>0</v>
      </c>
      <c r="H60" s="154"/>
      <c r="I60" s="154"/>
      <c r="J60" s="155"/>
      <c r="K60" s="233">
        <f>SUM(K37:K58)</f>
        <v>8.678130000000001</v>
      </c>
      <c r="L60" s="154"/>
    </row>
    <row r="61" spans="1:12" s="156" customFormat="1" ht="12.75">
      <c r="A61" s="149"/>
      <c r="B61" s="234" t="s">
        <v>99</v>
      </c>
      <c r="C61" s="235" t="s">
        <v>100</v>
      </c>
      <c r="D61" s="151"/>
      <c r="E61" s="215"/>
      <c r="F61" s="152"/>
      <c r="G61" s="153"/>
      <c r="H61" s="154"/>
      <c r="I61" s="154"/>
      <c r="J61" s="155"/>
      <c r="K61" s="155"/>
      <c r="L61" s="154"/>
    </row>
    <row r="62" spans="1:12" s="156" customFormat="1" ht="26.25" customHeight="1">
      <c r="A62" s="236"/>
      <c r="B62" s="237" t="s">
        <v>99</v>
      </c>
      <c r="C62" s="171" t="s">
        <v>101</v>
      </c>
      <c r="D62" s="238"/>
      <c r="E62" s="215"/>
      <c r="F62" s="239"/>
      <c r="G62" s="153"/>
      <c r="H62" s="154"/>
      <c r="I62" s="154"/>
      <c r="J62" s="155"/>
      <c r="K62" s="155"/>
      <c r="L62" s="154"/>
    </row>
    <row r="63" spans="1:12" s="156" customFormat="1" ht="24.4" customHeight="1">
      <c r="A63" s="236"/>
      <c r="B63" s="237" t="s">
        <v>99</v>
      </c>
      <c r="C63" s="171" t="s">
        <v>102</v>
      </c>
      <c r="D63" s="238"/>
      <c r="E63" s="152"/>
      <c r="F63" s="152"/>
      <c r="G63" s="153"/>
      <c r="H63" s="154"/>
      <c r="I63" s="154"/>
      <c r="J63" s="155"/>
      <c r="K63" s="155"/>
      <c r="L63" s="154"/>
    </row>
    <row r="64" spans="1:12" s="156" customFormat="1" ht="12.75">
      <c r="A64" s="240"/>
      <c r="B64" s="241"/>
      <c r="C64" s="242"/>
      <c r="D64" s="243"/>
      <c r="E64" s="244"/>
      <c r="F64" s="245"/>
      <c r="G64" s="153"/>
      <c r="H64" s="154"/>
      <c r="I64" s="154"/>
      <c r="J64" s="155"/>
      <c r="K64" s="155"/>
      <c r="L64" s="154"/>
    </row>
    <row r="65" spans="1:9" ht="17.25" customHeight="1">
      <c r="A65" s="246"/>
      <c r="B65" s="247"/>
      <c r="C65" s="248" t="s">
        <v>103</v>
      </c>
      <c r="D65" s="249"/>
      <c r="E65" s="250"/>
      <c r="F65" s="251"/>
      <c r="G65" s="252">
        <f>SUBTOTAL(9,G33:G64)</f>
        <v>0</v>
      </c>
      <c r="I65" s="253">
        <f>SUM(I33:I64)</f>
        <v>0</v>
      </c>
    </row>
    <row r="66" spans="1:7" ht="12.75">
      <c r="A66" s="179"/>
      <c r="B66" s="180"/>
      <c r="C66" s="180"/>
      <c r="D66" s="181"/>
      <c r="E66" s="254"/>
      <c r="F66" s="254"/>
      <c r="G66" s="182"/>
    </row>
    <row r="67" spans="1:12" s="259" customFormat="1" ht="20.25" customHeight="1">
      <c r="A67" s="183" t="s">
        <v>104</v>
      </c>
      <c r="B67" s="184"/>
      <c r="C67" s="185" t="s">
        <v>105</v>
      </c>
      <c r="D67" s="186"/>
      <c r="E67" s="255"/>
      <c r="F67" s="256"/>
      <c r="G67" s="189"/>
      <c r="H67" s="257"/>
      <c r="I67" s="257"/>
      <c r="J67" s="258"/>
      <c r="K67" s="258"/>
      <c r="L67" s="257"/>
    </row>
    <row r="68" spans="1:12" s="259" customFormat="1" ht="15.75" customHeight="1">
      <c r="A68" s="190"/>
      <c r="B68" s="191"/>
      <c r="C68" s="192"/>
      <c r="D68" s="120"/>
      <c r="E68" s="193"/>
      <c r="F68" s="194"/>
      <c r="G68" s="195"/>
      <c r="H68" s="257"/>
      <c r="I68" s="257"/>
      <c r="J68" s="258"/>
      <c r="K68" s="258"/>
      <c r="L68" s="257"/>
    </row>
    <row r="69" spans="1:12" s="265" customFormat="1" ht="17.25" customHeight="1">
      <c r="A69" s="196" t="s">
        <v>106</v>
      </c>
      <c r="B69" s="260" t="s">
        <v>107</v>
      </c>
      <c r="C69" s="261" t="s">
        <v>108</v>
      </c>
      <c r="D69" s="260" t="s">
        <v>67</v>
      </c>
      <c r="E69" s="262">
        <v>2.7</v>
      </c>
      <c r="F69" s="262"/>
      <c r="G69" s="232">
        <f>$E69*F69</f>
        <v>0</v>
      </c>
      <c r="H69" s="263" t="s">
        <v>109</v>
      </c>
      <c r="I69" s="203">
        <f>E69*H69</f>
        <v>0.6333660000000001</v>
      </c>
      <c r="J69" s="264" t="s">
        <v>68</v>
      </c>
      <c r="K69" s="203">
        <f>E69*J69</f>
        <v>0</v>
      </c>
      <c r="L69" s="258"/>
    </row>
    <row r="70" spans="1:13" s="221" customFormat="1" ht="17.25" customHeight="1">
      <c r="A70" s="266"/>
      <c r="B70" s="212"/>
      <c r="C70" s="213" t="s">
        <v>110</v>
      </c>
      <c r="D70" s="214">
        <f>1.3*0.9+1.3*1.16+0.02</f>
        <v>2.698</v>
      </c>
      <c r="E70" s="215"/>
      <c r="F70" s="215"/>
      <c r="G70" s="216"/>
      <c r="H70" s="217"/>
      <c r="I70" s="218"/>
      <c r="J70" s="219"/>
      <c r="K70" s="218"/>
      <c r="L70" s="220"/>
      <c r="M70" s="220"/>
    </row>
    <row r="71" spans="1:12" s="265" customFormat="1" ht="17.25" customHeight="1">
      <c r="A71" s="267"/>
      <c r="B71" s="268"/>
      <c r="C71" s="261"/>
      <c r="D71" s="268"/>
      <c r="E71" s="262"/>
      <c r="F71" s="262"/>
      <c r="G71" s="232"/>
      <c r="H71" s="263"/>
      <c r="I71" s="203"/>
      <c r="J71" s="264"/>
      <c r="K71" s="203"/>
      <c r="L71" s="258"/>
    </row>
    <row r="72" spans="1:12" s="265" customFormat="1" ht="17.25" customHeight="1">
      <c r="A72" s="196" t="s">
        <v>111</v>
      </c>
      <c r="B72" s="260" t="s">
        <v>112</v>
      </c>
      <c r="C72" s="261" t="s">
        <v>113</v>
      </c>
      <c r="D72" s="260" t="s">
        <v>67</v>
      </c>
      <c r="E72" s="262">
        <v>2.2</v>
      </c>
      <c r="F72" s="262"/>
      <c r="G72" s="232">
        <f>$E72*F72</f>
        <v>0</v>
      </c>
      <c r="H72" s="263" t="s">
        <v>114</v>
      </c>
      <c r="I72" s="203">
        <f>E72*H72</f>
        <v>0.24068</v>
      </c>
      <c r="J72" s="264" t="s">
        <v>68</v>
      </c>
      <c r="K72" s="203">
        <f>E72*J72</f>
        <v>0</v>
      </c>
      <c r="L72" s="258"/>
    </row>
    <row r="73" spans="1:13" s="221" customFormat="1" ht="15.75" customHeight="1">
      <c r="A73" s="266"/>
      <c r="B73" s="212"/>
      <c r="C73" s="213" t="s">
        <v>115</v>
      </c>
      <c r="D73" s="214">
        <f>0.53*0.9*2+0.53*1.16*2+0.02</f>
        <v>2.2036000000000002</v>
      </c>
      <c r="E73" s="215"/>
      <c r="F73" s="215"/>
      <c r="G73" s="216"/>
      <c r="H73" s="217"/>
      <c r="I73" s="218"/>
      <c r="J73" s="219"/>
      <c r="K73" s="218"/>
      <c r="L73" s="220"/>
      <c r="M73" s="220"/>
    </row>
    <row r="74" spans="1:12" s="265" customFormat="1" ht="17.25" customHeight="1">
      <c r="A74" s="267"/>
      <c r="B74" s="268"/>
      <c r="C74" s="261"/>
      <c r="D74" s="268"/>
      <c r="E74" s="262"/>
      <c r="F74" s="262"/>
      <c r="G74" s="232"/>
      <c r="H74" s="263"/>
      <c r="I74" s="203"/>
      <c r="J74" s="264"/>
      <c r="K74" s="203"/>
      <c r="L74" s="258"/>
    </row>
    <row r="75" spans="1:12" s="265" customFormat="1" ht="91.5" customHeight="1">
      <c r="A75" s="196" t="s">
        <v>116</v>
      </c>
      <c r="B75" s="269" t="s">
        <v>117</v>
      </c>
      <c r="C75" s="270" t="s">
        <v>609</v>
      </c>
      <c r="D75" s="260" t="s">
        <v>67</v>
      </c>
      <c r="E75" s="262">
        <f>SUM(D76:D76)</f>
        <v>15.495000000000001</v>
      </c>
      <c r="F75" s="262"/>
      <c r="G75" s="232">
        <f>$E75*F75</f>
        <v>0</v>
      </c>
      <c r="H75" s="263" t="s">
        <v>118</v>
      </c>
      <c r="I75" s="203">
        <f>E75*H75</f>
        <v>0.23939775000000002</v>
      </c>
      <c r="J75" s="264" t="s">
        <v>68</v>
      </c>
      <c r="K75" s="203">
        <f>E75*J75</f>
        <v>0</v>
      </c>
      <c r="L75" s="258"/>
    </row>
    <row r="76" spans="1:13" s="221" customFormat="1" ht="13.5" customHeight="1">
      <c r="A76" s="226"/>
      <c r="B76" s="212"/>
      <c r="C76" s="213" t="s">
        <v>119</v>
      </c>
      <c r="D76" s="214">
        <f>6.19*2.5+0.02</f>
        <v>15.495000000000001</v>
      </c>
      <c r="E76" s="215"/>
      <c r="F76" s="215"/>
      <c r="G76" s="216"/>
      <c r="H76" s="217"/>
      <c r="I76" s="218"/>
      <c r="J76" s="219"/>
      <c r="K76" s="218"/>
      <c r="L76" s="220"/>
      <c r="M76" s="220"/>
    </row>
    <row r="77" spans="1:12" s="265" customFormat="1" ht="110.25" customHeight="1">
      <c r="A77" s="196"/>
      <c r="B77" s="271" t="s">
        <v>99</v>
      </c>
      <c r="C77" s="270" t="s">
        <v>610</v>
      </c>
      <c r="D77" s="260"/>
      <c r="E77" s="262"/>
      <c r="F77" s="262"/>
      <c r="G77" s="232"/>
      <c r="H77" s="263"/>
      <c r="I77" s="203"/>
      <c r="J77" s="264"/>
      <c r="K77" s="203"/>
      <c r="L77" s="258"/>
    </row>
    <row r="78" spans="1:12" s="265" customFormat="1" ht="13.5" customHeight="1">
      <c r="A78" s="272"/>
      <c r="B78" s="271"/>
      <c r="C78" s="270"/>
      <c r="D78" s="260"/>
      <c r="E78" s="262"/>
      <c r="F78" s="262"/>
      <c r="G78" s="273"/>
      <c r="H78" s="264"/>
      <c r="I78" s="203"/>
      <c r="J78" s="264"/>
      <c r="K78" s="203"/>
      <c r="L78" s="258"/>
    </row>
    <row r="79" spans="1:12" s="265" customFormat="1" ht="21" customHeight="1">
      <c r="A79" s="196" t="s">
        <v>120</v>
      </c>
      <c r="B79" s="274"/>
      <c r="C79" s="275" t="s">
        <v>121</v>
      </c>
      <c r="D79" s="276" t="s">
        <v>61</v>
      </c>
      <c r="E79" s="277">
        <v>1</v>
      </c>
      <c r="F79" s="277"/>
      <c r="G79" s="232">
        <f>$E79*F79</f>
        <v>0</v>
      </c>
      <c r="H79" s="264"/>
      <c r="I79" s="203"/>
      <c r="J79" s="264"/>
      <c r="K79" s="203"/>
      <c r="L79" s="258"/>
    </row>
    <row r="80" spans="1:7" ht="12.75">
      <c r="A80" s="278"/>
      <c r="B80" s="279"/>
      <c r="C80" s="280"/>
      <c r="D80" s="281"/>
      <c r="E80" s="282"/>
      <c r="F80" s="282"/>
      <c r="G80" s="283"/>
    </row>
    <row r="81" spans="1:9" ht="12.75">
      <c r="A81" s="284"/>
      <c r="B81" s="285"/>
      <c r="C81" s="286" t="s">
        <v>103</v>
      </c>
      <c r="D81" s="287"/>
      <c r="E81" s="288"/>
      <c r="F81" s="289"/>
      <c r="G81" s="290">
        <f>SUBTOTAL(9,G68:G80)</f>
        <v>0</v>
      </c>
      <c r="I81" s="253">
        <f>SUM(I68:I80)</f>
        <v>1.11344375</v>
      </c>
    </row>
    <row r="82" spans="1:7" ht="12.75">
      <c r="A82" s="179"/>
      <c r="B82" s="180"/>
      <c r="C82" s="180"/>
      <c r="D82" s="181"/>
      <c r="E82" s="254"/>
      <c r="F82" s="254"/>
      <c r="G82" s="182"/>
    </row>
    <row r="83" spans="1:12" s="156" customFormat="1" ht="12.75">
      <c r="A83" s="183" t="s">
        <v>122</v>
      </c>
      <c r="B83" s="184"/>
      <c r="C83" s="185" t="s">
        <v>123</v>
      </c>
      <c r="D83" s="186"/>
      <c r="E83" s="187"/>
      <c r="F83" s="188"/>
      <c r="G83" s="189"/>
      <c r="H83" s="154"/>
      <c r="I83" s="154"/>
      <c r="J83" s="155"/>
      <c r="K83" s="155"/>
      <c r="L83" s="154"/>
    </row>
    <row r="84" spans="1:12" s="156" customFormat="1" ht="12.75">
      <c r="A84" s="190"/>
      <c r="B84" s="191"/>
      <c r="C84" s="192"/>
      <c r="D84" s="120"/>
      <c r="E84" s="193"/>
      <c r="F84" s="194"/>
      <c r="G84" s="195"/>
      <c r="H84" s="154"/>
      <c r="I84" s="154"/>
      <c r="J84" s="155"/>
      <c r="K84" s="155"/>
      <c r="L84" s="154"/>
    </row>
    <row r="85" spans="1:12" s="156" customFormat="1" ht="12.75">
      <c r="A85" s="149"/>
      <c r="B85" s="291"/>
      <c r="C85" s="235" t="s">
        <v>124</v>
      </c>
      <c r="D85" s="151"/>
      <c r="E85" s="152"/>
      <c r="F85" s="152"/>
      <c r="G85" s="292"/>
      <c r="H85" s="154"/>
      <c r="I85" s="154"/>
      <c r="J85" s="155"/>
      <c r="K85" s="155"/>
      <c r="L85" s="154"/>
    </row>
    <row r="86" spans="1:12" s="156" customFormat="1" ht="36">
      <c r="A86" s="236" t="s">
        <v>125</v>
      </c>
      <c r="B86" s="293" t="s">
        <v>126</v>
      </c>
      <c r="C86" s="171" t="s">
        <v>611</v>
      </c>
      <c r="D86" s="238" t="s">
        <v>64</v>
      </c>
      <c r="E86" s="239">
        <v>2</v>
      </c>
      <c r="F86" s="239"/>
      <c r="G86" s="153">
        <f aca="true" t="shared" si="0" ref="G86:G91">$E86*F86</f>
        <v>0</v>
      </c>
      <c r="H86" s="154"/>
      <c r="I86" s="154"/>
      <c r="J86" s="155"/>
      <c r="K86" s="155"/>
      <c r="L86" s="154"/>
    </row>
    <row r="87" spans="1:12" s="156" customFormat="1" ht="12.75">
      <c r="A87" s="236"/>
      <c r="B87" s="291"/>
      <c r="C87" s="171"/>
      <c r="D87" s="238"/>
      <c r="E87" s="239"/>
      <c r="F87" s="239"/>
      <c r="G87" s="153">
        <f t="shared" si="0"/>
        <v>0</v>
      </c>
      <c r="H87" s="154"/>
      <c r="I87" s="154"/>
      <c r="J87" s="155"/>
      <c r="K87" s="155"/>
      <c r="L87" s="154"/>
    </row>
    <row r="88" spans="1:12" s="156" customFormat="1" ht="12.75">
      <c r="A88" s="236" t="s">
        <v>127</v>
      </c>
      <c r="B88" s="294"/>
      <c r="C88" s="235" t="s">
        <v>612</v>
      </c>
      <c r="D88" s="238" t="s">
        <v>64</v>
      </c>
      <c r="E88" s="239">
        <v>2</v>
      </c>
      <c r="F88" s="239"/>
      <c r="G88" s="153">
        <f t="shared" si="0"/>
        <v>0</v>
      </c>
      <c r="H88" s="154"/>
      <c r="I88" s="154"/>
      <c r="J88" s="155"/>
      <c r="K88" s="155"/>
      <c r="L88" s="154"/>
    </row>
    <row r="89" spans="1:12" s="156" customFormat="1" ht="12.75">
      <c r="A89" s="236" t="s">
        <v>128</v>
      </c>
      <c r="B89" s="294"/>
      <c r="C89" s="235" t="s">
        <v>129</v>
      </c>
      <c r="D89" s="238" t="s">
        <v>64</v>
      </c>
      <c r="E89" s="239">
        <v>2</v>
      </c>
      <c r="F89" s="239"/>
      <c r="G89" s="153">
        <f t="shared" si="0"/>
        <v>0</v>
      </c>
      <c r="H89" s="154"/>
      <c r="I89" s="154"/>
      <c r="J89" s="155"/>
      <c r="K89" s="155"/>
      <c r="L89" s="154"/>
    </row>
    <row r="90" spans="1:12" s="156" customFormat="1" ht="12.75">
      <c r="A90" s="236" t="s">
        <v>130</v>
      </c>
      <c r="B90" s="294"/>
      <c r="C90" s="171" t="s">
        <v>613</v>
      </c>
      <c r="D90" s="238" t="s">
        <v>64</v>
      </c>
      <c r="E90" s="239">
        <v>2</v>
      </c>
      <c r="F90" s="239"/>
      <c r="G90" s="153">
        <f t="shared" si="0"/>
        <v>0</v>
      </c>
      <c r="H90" s="154"/>
      <c r="I90" s="154"/>
      <c r="J90" s="155"/>
      <c r="K90" s="155"/>
      <c r="L90" s="154"/>
    </row>
    <row r="91" spans="1:12" s="156" customFormat="1" ht="12.75">
      <c r="A91" s="236" t="s">
        <v>131</v>
      </c>
      <c r="B91" s="294"/>
      <c r="C91" s="171" t="s">
        <v>132</v>
      </c>
      <c r="D91" s="238" t="s">
        <v>64</v>
      </c>
      <c r="E91" s="239">
        <v>2</v>
      </c>
      <c r="F91" s="239"/>
      <c r="G91" s="292">
        <f t="shared" si="0"/>
        <v>0</v>
      </c>
      <c r="H91" s="154"/>
      <c r="I91" s="154"/>
      <c r="J91" s="155"/>
      <c r="K91" s="155"/>
      <c r="L91" s="154"/>
    </row>
    <row r="92" spans="1:12" s="156" customFormat="1" ht="12.75">
      <c r="A92" s="236"/>
      <c r="B92" s="294"/>
      <c r="C92" s="171"/>
      <c r="D92" s="238"/>
      <c r="E92" s="239"/>
      <c r="F92" s="239"/>
      <c r="G92" s="153"/>
      <c r="H92" s="154"/>
      <c r="I92" s="154"/>
      <c r="J92" s="155"/>
      <c r="K92" s="155"/>
      <c r="L92" s="154"/>
    </row>
    <row r="93" spans="1:12" s="156" customFormat="1" ht="35.25" customHeight="1">
      <c r="A93" s="236" t="s">
        <v>133</v>
      </c>
      <c r="B93" s="293"/>
      <c r="C93" s="295" t="s">
        <v>614</v>
      </c>
      <c r="D93" s="238" t="s">
        <v>64</v>
      </c>
      <c r="E93" s="239">
        <v>2</v>
      </c>
      <c r="F93" s="239"/>
      <c r="G93" s="153">
        <f aca="true" t="shared" si="1" ref="G93:G98">$E93*F93</f>
        <v>0</v>
      </c>
      <c r="H93" s="154"/>
      <c r="I93" s="154"/>
      <c r="J93" s="155"/>
      <c r="K93" s="155"/>
      <c r="L93" s="154"/>
    </row>
    <row r="94" spans="1:12" s="156" customFormat="1" ht="22.5" customHeight="1">
      <c r="A94" s="236" t="s">
        <v>134</v>
      </c>
      <c r="B94" s="296"/>
      <c r="C94" s="297" t="s">
        <v>615</v>
      </c>
      <c r="D94" s="238" t="s">
        <v>64</v>
      </c>
      <c r="E94" s="239">
        <v>2</v>
      </c>
      <c r="F94" s="239"/>
      <c r="G94" s="153">
        <f t="shared" si="1"/>
        <v>0</v>
      </c>
      <c r="H94" s="154"/>
      <c r="I94" s="154"/>
      <c r="J94" s="155"/>
      <c r="K94" s="155"/>
      <c r="L94" s="154"/>
    </row>
    <row r="95" spans="1:12" s="156" customFormat="1" ht="35.25" customHeight="1">
      <c r="A95" s="236" t="s">
        <v>135</v>
      </c>
      <c r="B95" s="296"/>
      <c r="C95" s="297" t="s">
        <v>136</v>
      </c>
      <c r="D95" s="238" t="s">
        <v>64</v>
      </c>
      <c r="E95" s="239">
        <v>2</v>
      </c>
      <c r="F95" s="239"/>
      <c r="G95" s="153">
        <f t="shared" si="1"/>
        <v>0</v>
      </c>
      <c r="H95" s="154"/>
      <c r="I95" s="154"/>
      <c r="J95" s="155"/>
      <c r="K95" s="155"/>
      <c r="L95" s="154"/>
    </row>
    <row r="96" spans="1:12" s="156" customFormat="1" ht="22.5" customHeight="1">
      <c r="A96" s="236" t="s">
        <v>137</v>
      </c>
      <c r="B96" s="296"/>
      <c r="C96" s="297" t="s">
        <v>138</v>
      </c>
      <c r="D96" s="238" t="s">
        <v>64</v>
      </c>
      <c r="E96" s="239">
        <v>2</v>
      </c>
      <c r="F96" s="239"/>
      <c r="G96" s="153">
        <f t="shared" si="1"/>
        <v>0</v>
      </c>
      <c r="H96" s="154"/>
      <c r="I96" s="154"/>
      <c r="J96" s="155"/>
      <c r="K96" s="155"/>
      <c r="L96" s="154"/>
    </row>
    <row r="97" spans="1:12" s="156" customFormat="1" ht="22.5" customHeight="1">
      <c r="A97" s="236" t="s">
        <v>139</v>
      </c>
      <c r="B97" s="296"/>
      <c r="C97" s="297" t="s">
        <v>140</v>
      </c>
      <c r="D97" s="238" t="s">
        <v>64</v>
      </c>
      <c r="E97" s="239">
        <v>2</v>
      </c>
      <c r="F97" s="239"/>
      <c r="G97" s="153">
        <f t="shared" si="1"/>
        <v>0</v>
      </c>
      <c r="H97" s="154"/>
      <c r="I97" s="154"/>
      <c r="J97" s="155"/>
      <c r="K97" s="155"/>
      <c r="L97" s="154"/>
    </row>
    <row r="98" spans="1:12" s="156" customFormat="1" ht="22.5" customHeight="1">
      <c r="A98" s="236" t="s">
        <v>141</v>
      </c>
      <c r="B98" s="296"/>
      <c r="C98" s="297" t="s">
        <v>616</v>
      </c>
      <c r="D98" s="238" t="s">
        <v>64</v>
      </c>
      <c r="E98" s="239">
        <v>2</v>
      </c>
      <c r="F98" s="239"/>
      <c r="G98" s="153">
        <f t="shared" si="1"/>
        <v>0</v>
      </c>
      <c r="H98" s="154"/>
      <c r="I98" s="154"/>
      <c r="J98" s="155"/>
      <c r="K98" s="155"/>
      <c r="L98" s="154"/>
    </row>
    <row r="99" spans="1:12" s="156" customFormat="1" ht="17.25" customHeight="1">
      <c r="A99" s="236"/>
      <c r="B99" s="296"/>
      <c r="C99" s="297"/>
      <c r="D99" s="151"/>
      <c r="E99" s="152"/>
      <c r="F99" s="152"/>
      <c r="G99" s="292"/>
      <c r="H99" s="154"/>
      <c r="I99" s="154"/>
      <c r="J99" s="155"/>
      <c r="K99" s="155"/>
      <c r="L99" s="154"/>
    </row>
    <row r="100" spans="1:12" s="156" customFormat="1" ht="48">
      <c r="A100" s="236" t="s">
        <v>142</v>
      </c>
      <c r="B100" s="296" t="s">
        <v>143</v>
      </c>
      <c r="C100" s="235" t="s">
        <v>144</v>
      </c>
      <c r="D100" s="238" t="s">
        <v>64</v>
      </c>
      <c r="E100" s="239">
        <v>1</v>
      </c>
      <c r="F100" s="239"/>
      <c r="G100" s="153">
        <f>$E100*F100</f>
        <v>0</v>
      </c>
      <c r="H100" s="154"/>
      <c r="I100" s="154"/>
      <c r="J100" s="155"/>
      <c r="K100" s="155"/>
      <c r="L100" s="154"/>
    </row>
    <row r="101" spans="1:12" s="156" customFormat="1" ht="12.75">
      <c r="A101" s="236" t="s">
        <v>145</v>
      </c>
      <c r="B101" s="291"/>
      <c r="C101" s="171" t="s">
        <v>146</v>
      </c>
      <c r="D101" s="238" t="s">
        <v>147</v>
      </c>
      <c r="E101" s="239">
        <v>1</v>
      </c>
      <c r="F101" s="239"/>
      <c r="G101" s="153">
        <f>$E101*F101</f>
        <v>0</v>
      </c>
      <c r="H101" s="154"/>
      <c r="I101" s="154"/>
      <c r="J101" s="155"/>
      <c r="K101" s="155"/>
      <c r="L101" s="154"/>
    </row>
    <row r="102" spans="1:12" s="156" customFormat="1" ht="12.75">
      <c r="A102" s="236" t="s">
        <v>148</v>
      </c>
      <c r="B102" s="294"/>
      <c r="C102" s="171" t="s">
        <v>149</v>
      </c>
      <c r="D102" s="238" t="s">
        <v>64</v>
      </c>
      <c r="E102" s="239">
        <v>1</v>
      </c>
      <c r="F102" s="239"/>
      <c r="G102" s="153">
        <f>$E102*F102</f>
        <v>0</v>
      </c>
      <c r="H102" s="154"/>
      <c r="I102" s="154"/>
      <c r="J102" s="155"/>
      <c r="K102" s="155"/>
      <c r="L102" s="154"/>
    </row>
    <row r="103" spans="1:12" s="156" customFormat="1" ht="12.75">
      <c r="A103" s="236"/>
      <c r="B103" s="294"/>
      <c r="C103" s="171"/>
      <c r="D103" s="238"/>
      <c r="E103" s="239"/>
      <c r="F103" s="239"/>
      <c r="G103" s="292"/>
      <c r="H103" s="154"/>
      <c r="I103" s="154"/>
      <c r="J103" s="155"/>
      <c r="K103" s="155"/>
      <c r="L103" s="154"/>
    </row>
    <row r="104" spans="1:12" s="156" customFormat="1" ht="12.75">
      <c r="A104" s="236" t="s">
        <v>150</v>
      </c>
      <c r="B104" s="294"/>
      <c r="C104" s="171" t="s">
        <v>151</v>
      </c>
      <c r="D104" s="238" t="s">
        <v>61</v>
      </c>
      <c r="E104" s="239">
        <v>2</v>
      </c>
      <c r="F104" s="239"/>
      <c r="G104" s="153">
        <f>$E104*F104</f>
        <v>0</v>
      </c>
      <c r="H104" s="154"/>
      <c r="I104" s="154"/>
      <c r="J104" s="155"/>
      <c r="K104" s="155"/>
      <c r="L104" s="154"/>
    </row>
    <row r="105" spans="1:12" s="156" customFormat="1" ht="12.75">
      <c r="A105" s="236"/>
      <c r="B105" s="294"/>
      <c r="C105" s="171"/>
      <c r="D105" s="238"/>
      <c r="E105" s="239"/>
      <c r="F105" s="239"/>
      <c r="G105" s="292"/>
      <c r="H105" s="154"/>
      <c r="I105" s="154"/>
      <c r="J105" s="155"/>
      <c r="K105" s="155"/>
      <c r="L105" s="154"/>
    </row>
    <row r="106" spans="1:12" s="156" customFormat="1" ht="57.75" customHeight="1">
      <c r="A106" s="236" t="s">
        <v>152</v>
      </c>
      <c r="B106" s="293" t="s">
        <v>153</v>
      </c>
      <c r="C106" s="298" t="s">
        <v>608</v>
      </c>
      <c r="D106" s="238" t="s">
        <v>67</v>
      </c>
      <c r="E106" s="239">
        <v>3.2</v>
      </c>
      <c r="F106" s="239"/>
      <c r="G106" s="153">
        <f aca="true" t="shared" si="2" ref="G106:G113">$E106*F106</f>
        <v>0</v>
      </c>
      <c r="H106" s="154"/>
      <c r="I106" s="154"/>
      <c r="J106" s="155"/>
      <c r="K106" s="155"/>
      <c r="L106" s="154"/>
    </row>
    <row r="107" spans="1:12" s="156" customFormat="1" ht="32.25" customHeight="1">
      <c r="A107" s="236" t="s">
        <v>154</v>
      </c>
      <c r="B107" s="296"/>
      <c r="C107" s="298" t="s">
        <v>607</v>
      </c>
      <c r="D107" s="238" t="s">
        <v>64</v>
      </c>
      <c r="E107" s="239">
        <v>1</v>
      </c>
      <c r="F107" s="239"/>
      <c r="G107" s="153">
        <f t="shared" si="2"/>
        <v>0</v>
      </c>
      <c r="H107" s="154"/>
      <c r="I107" s="154"/>
      <c r="J107" s="155"/>
      <c r="K107" s="155"/>
      <c r="L107" s="154"/>
    </row>
    <row r="108" spans="1:12" s="156" customFormat="1" ht="20.25" customHeight="1">
      <c r="A108" s="236" t="s">
        <v>155</v>
      </c>
      <c r="B108" s="296"/>
      <c r="C108" s="297" t="s">
        <v>156</v>
      </c>
      <c r="D108" s="238" t="s">
        <v>64</v>
      </c>
      <c r="E108" s="239">
        <v>2</v>
      </c>
      <c r="F108" s="239"/>
      <c r="G108" s="153">
        <f t="shared" si="2"/>
        <v>0</v>
      </c>
      <c r="H108" s="154"/>
      <c r="I108" s="154"/>
      <c r="J108" s="155"/>
      <c r="K108" s="155"/>
      <c r="L108" s="154"/>
    </row>
    <row r="109" spans="1:12" s="156" customFormat="1" ht="16.5" customHeight="1">
      <c r="A109" s="236" t="s">
        <v>157</v>
      </c>
      <c r="B109" s="296"/>
      <c r="C109" s="297" t="s">
        <v>158</v>
      </c>
      <c r="D109" s="238" t="s">
        <v>64</v>
      </c>
      <c r="E109" s="239">
        <v>2</v>
      </c>
      <c r="F109" s="239"/>
      <c r="G109" s="153">
        <f t="shared" si="2"/>
        <v>0</v>
      </c>
      <c r="H109" s="154"/>
      <c r="I109" s="154"/>
      <c r="J109" s="155"/>
      <c r="K109" s="155"/>
      <c r="L109" s="154"/>
    </row>
    <row r="110" spans="1:12" s="156" customFormat="1" ht="49.5" customHeight="1">
      <c r="A110" s="236" t="s">
        <v>159</v>
      </c>
      <c r="B110" s="296"/>
      <c r="C110" s="297" t="s">
        <v>618</v>
      </c>
      <c r="D110" s="238" t="s">
        <v>67</v>
      </c>
      <c r="E110" s="239">
        <v>4.16</v>
      </c>
      <c r="F110" s="239"/>
      <c r="G110" s="153">
        <f t="shared" si="2"/>
        <v>0</v>
      </c>
      <c r="H110" s="154"/>
      <c r="I110" s="154"/>
      <c r="J110" s="155"/>
      <c r="K110" s="155"/>
      <c r="L110" s="154"/>
    </row>
    <row r="111" spans="1:12" s="156" customFormat="1" ht="15.75" customHeight="1">
      <c r="A111" s="236" t="s">
        <v>160</v>
      </c>
      <c r="B111" s="296"/>
      <c r="C111" s="297" t="s">
        <v>161</v>
      </c>
      <c r="D111" s="238" t="s">
        <v>67</v>
      </c>
      <c r="E111" s="239">
        <v>4.16</v>
      </c>
      <c r="F111" s="239"/>
      <c r="G111" s="153">
        <f t="shared" si="2"/>
        <v>0</v>
      </c>
      <c r="H111" s="154"/>
      <c r="I111" s="154"/>
      <c r="J111" s="155"/>
      <c r="K111" s="155"/>
      <c r="L111" s="154"/>
    </row>
    <row r="112" spans="1:12" s="156" customFormat="1" ht="15.75" customHeight="1">
      <c r="A112" s="236" t="s">
        <v>162</v>
      </c>
      <c r="B112" s="296"/>
      <c r="C112" s="297" t="s">
        <v>163</v>
      </c>
      <c r="D112" s="238" t="s">
        <v>64</v>
      </c>
      <c r="E112" s="239">
        <v>1</v>
      </c>
      <c r="F112" s="239"/>
      <c r="G112" s="153">
        <f t="shared" si="2"/>
        <v>0</v>
      </c>
      <c r="H112" s="154"/>
      <c r="I112" s="154"/>
      <c r="J112" s="155"/>
      <c r="K112" s="155"/>
      <c r="L112" s="154"/>
    </row>
    <row r="113" spans="1:12" s="156" customFormat="1" ht="15.75" customHeight="1">
      <c r="A113" s="236" t="s">
        <v>164</v>
      </c>
      <c r="B113" s="296"/>
      <c r="C113" s="297" t="s">
        <v>165</v>
      </c>
      <c r="D113" s="238" t="s">
        <v>64</v>
      </c>
      <c r="E113" s="239">
        <v>1</v>
      </c>
      <c r="F113" s="239"/>
      <c r="G113" s="153">
        <f t="shared" si="2"/>
        <v>0</v>
      </c>
      <c r="H113" s="154"/>
      <c r="I113" s="154"/>
      <c r="J113" s="155"/>
      <c r="K113" s="155"/>
      <c r="L113" s="154"/>
    </row>
    <row r="114" spans="1:12" s="156" customFormat="1" ht="15.75" customHeight="1">
      <c r="A114" s="236"/>
      <c r="B114" s="296"/>
      <c r="C114" s="297"/>
      <c r="D114" s="238"/>
      <c r="E114" s="239"/>
      <c r="F114" s="239"/>
      <c r="G114" s="153"/>
      <c r="H114" s="154"/>
      <c r="I114" s="154"/>
      <c r="J114" s="155"/>
      <c r="K114" s="155"/>
      <c r="L114" s="154"/>
    </row>
    <row r="115" spans="1:12" s="156" customFormat="1" ht="48.75" customHeight="1">
      <c r="A115" s="236" t="s">
        <v>166</v>
      </c>
      <c r="B115" s="296" t="s">
        <v>167</v>
      </c>
      <c r="C115" s="298" t="s">
        <v>168</v>
      </c>
      <c r="D115" s="238" t="s">
        <v>67</v>
      </c>
      <c r="E115" s="239">
        <v>7.19</v>
      </c>
      <c r="F115" s="239"/>
      <c r="G115" s="153">
        <f aca="true" t="shared" si="3" ref="G115:G120">$E115*F115</f>
        <v>0</v>
      </c>
      <c r="H115" s="154"/>
      <c r="I115" s="154"/>
      <c r="J115" s="155"/>
      <c r="K115" s="155"/>
      <c r="L115" s="154"/>
    </row>
    <row r="116" spans="1:12" s="156" customFormat="1" ht="44.25" customHeight="1">
      <c r="A116" s="236" t="s">
        <v>169</v>
      </c>
      <c r="B116" s="296"/>
      <c r="C116" s="298" t="s">
        <v>606</v>
      </c>
      <c r="D116" s="238" t="s">
        <v>64</v>
      </c>
      <c r="E116" s="239">
        <v>2</v>
      </c>
      <c r="F116" s="239"/>
      <c r="G116" s="153">
        <f t="shared" si="3"/>
        <v>0</v>
      </c>
      <c r="H116" s="154"/>
      <c r="I116" s="154"/>
      <c r="J116" s="155"/>
      <c r="K116" s="155"/>
      <c r="L116" s="154"/>
    </row>
    <row r="117" spans="1:12" s="156" customFormat="1" ht="27" customHeight="1">
      <c r="A117" s="236" t="s">
        <v>170</v>
      </c>
      <c r="B117" s="296"/>
      <c r="C117" s="297" t="s">
        <v>156</v>
      </c>
      <c r="D117" s="238" t="s">
        <v>64</v>
      </c>
      <c r="E117" s="239">
        <v>2</v>
      </c>
      <c r="F117" s="239"/>
      <c r="G117" s="153">
        <f t="shared" si="3"/>
        <v>0</v>
      </c>
      <c r="H117" s="154"/>
      <c r="I117" s="154"/>
      <c r="J117" s="155"/>
      <c r="K117" s="155"/>
      <c r="L117" s="154"/>
    </row>
    <row r="118" spans="1:12" s="156" customFormat="1" ht="20.25" customHeight="1">
      <c r="A118" s="236" t="s">
        <v>172</v>
      </c>
      <c r="B118" s="296"/>
      <c r="C118" s="297" t="s">
        <v>171</v>
      </c>
      <c r="D118" s="238" t="s">
        <v>64</v>
      </c>
      <c r="E118" s="239">
        <v>2</v>
      </c>
      <c r="F118" s="239"/>
      <c r="G118" s="153">
        <f t="shared" si="3"/>
        <v>0</v>
      </c>
      <c r="H118" s="154"/>
      <c r="I118" s="154"/>
      <c r="J118" s="155"/>
      <c r="K118" s="155"/>
      <c r="L118" s="154"/>
    </row>
    <row r="119" spans="1:12" s="156" customFormat="1" ht="20.25" customHeight="1">
      <c r="A119" s="236" t="s">
        <v>174</v>
      </c>
      <c r="B119" s="296"/>
      <c r="C119" s="297" t="s">
        <v>173</v>
      </c>
      <c r="D119" s="238" t="s">
        <v>64</v>
      </c>
      <c r="E119" s="239">
        <v>1</v>
      </c>
      <c r="F119" s="239"/>
      <c r="G119" s="153">
        <f t="shared" si="3"/>
        <v>0</v>
      </c>
      <c r="H119" s="154"/>
      <c r="I119" s="154"/>
      <c r="J119" s="155"/>
      <c r="K119" s="155"/>
      <c r="L119" s="154"/>
    </row>
    <row r="120" spans="1:12" s="156" customFormat="1" ht="16.5" customHeight="1">
      <c r="A120" s="236" t="s">
        <v>176</v>
      </c>
      <c r="B120" s="296"/>
      <c r="C120" s="297" t="s">
        <v>175</v>
      </c>
      <c r="D120" s="238" t="s">
        <v>61</v>
      </c>
      <c r="E120" s="239">
        <v>1</v>
      </c>
      <c r="F120" s="239"/>
      <c r="G120" s="153">
        <f t="shared" si="3"/>
        <v>0</v>
      </c>
      <c r="H120" s="154"/>
      <c r="I120" s="154"/>
      <c r="J120" s="155"/>
      <c r="K120" s="155"/>
      <c r="L120" s="154"/>
    </row>
    <row r="121" spans="1:12" s="156" customFormat="1" ht="16.5" customHeight="1">
      <c r="A121" s="236"/>
      <c r="B121" s="296"/>
      <c r="C121" s="297"/>
      <c r="D121" s="238"/>
      <c r="E121" s="239"/>
      <c r="F121" s="239"/>
      <c r="G121" s="153"/>
      <c r="H121" s="154"/>
      <c r="I121" s="154"/>
      <c r="J121" s="155"/>
      <c r="K121" s="155"/>
      <c r="L121" s="154"/>
    </row>
    <row r="122" spans="1:12" s="156" customFormat="1" ht="16.5" customHeight="1">
      <c r="A122" s="236" t="s">
        <v>178</v>
      </c>
      <c r="B122" s="291"/>
      <c r="C122" s="297" t="s">
        <v>177</v>
      </c>
      <c r="D122" s="238" t="s">
        <v>61</v>
      </c>
      <c r="E122" s="239">
        <v>1</v>
      </c>
      <c r="F122" s="239"/>
      <c r="G122" s="153">
        <f>$E122*F122</f>
        <v>0</v>
      </c>
      <c r="H122" s="154"/>
      <c r="I122" s="154"/>
      <c r="J122" s="155"/>
      <c r="K122" s="155"/>
      <c r="L122" s="154"/>
    </row>
    <row r="123" spans="1:12" s="156" customFormat="1" ht="16.5" customHeight="1">
      <c r="A123" s="236" t="s">
        <v>617</v>
      </c>
      <c r="B123" s="294"/>
      <c r="C123" s="297" t="s">
        <v>179</v>
      </c>
      <c r="D123" s="238" t="s">
        <v>61</v>
      </c>
      <c r="E123" s="239">
        <v>1</v>
      </c>
      <c r="F123" s="239"/>
      <c r="G123" s="153">
        <f>$E123*F123</f>
        <v>0</v>
      </c>
      <c r="H123" s="154"/>
      <c r="I123" s="154"/>
      <c r="J123" s="155"/>
      <c r="K123" s="155"/>
      <c r="L123" s="154"/>
    </row>
    <row r="124" spans="1:12" s="156" customFormat="1" ht="16.5" customHeight="1">
      <c r="A124" s="236"/>
      <c r="B124" s="294"/>
      <c r="C124" s="297"/>
      <c r="D124" s="238"/>
      <c r="E124" s="493"/>
      <c r="F124" s="493"/>
      <c r="G124" s="311"/>
      <c r="H124" s="154"/>
      <c r="I124" s="154"/>
      <c r="J124" s="155"/>
      <c r="K124" s="155"/>
      <c r="L124" s="154"/>
    </row>
    <row r="125" spans="1:12" s="156" customFormat="1" ht="16.5" customHeight="1">
      <c r="A125" s="236" t="s">
        <v>625</v>
      </c>
      <c r="B125" s="294" t="s">
        <v>626</v>
      </c>
      <c r="C125" s="297" t="s">
        <v>627</v>
      </c>
      <c r="D125" s="238" t="s">
        <v>61</v>
      </c>
      <c r="E125" s="493">
        <v>1</v>
      </c>
      <c r="F125" s="493"/>
      <c r="G125" s="153">
        <f>$E125*F125</f>
        <v>0</v>
      </c>
      <c r="H125" s="154"/>
      <c r="I125" s="154"/>
      <c r="J125" s="155"/>
      <c r="K125" s="155"/>
      <c r="L125" s="154"/>
    </row>
    <row r="126" spans="1:7" ht="12.75">
      <c r="A126" s="299"/>
      <c r="B126" s="132"/>
      <c r="C126" s="300"/>
      <c r="D126" s="133"/>
      <c r="E126" s="301"/>
      <c r="F126" s="302"/>
      <c r="G126" s="303"/>
    </row>
    <row r="127" spans="1:7" ht="17.25" customHeight="1">
      <c r="A127" s="246"/>
      <c r="B127" s="247"/>
      <c r="C127" s="248" t="s">
        <v>103</v>
      </c>
      <c r="D127" s="249"/>
      <c r="E127" s="250"/>
      <c r="F127" s="251"/>
      <c r="G127" s="252">
        <f>SUBTOTAL(9,G84:G126)</f>
        <v>0</v>
      </c>
    </row>
    <row r="128" spans="1:7" ht="12.75">
      <c r="A128" s="179"/>
      <c r="B128" s="180"/>
      <c r="C128" s="180"/>
      <c r="D128" s="181"/>
      <c r="E128" s="254"/>
      <c r="F128" s="254"/>
      <c r="G128" s="182"/>
    </row>
    <row r="129" spans="1:12" s="156" customFormat="1" ht="16.5" customHeight="1">
      <c r="A129" s="183" t="s">
        <v>180</v>
      </c>
      <c r="B129" s="184"/>
      <c r="C129" s="185" t="s">
        <v>181</v>
      </c>
      <c r="D129" s="186"/>
      <c r="E129" s="187"/>
      <c r="F129" s="188"/>
      <c r="G129" s="189"/>
      <c r="H129" s="154"/>
      <c r="I129" s="154"/>
      <c r="J129" s="155"/>
      <c r="K129" s="155"/>
      <c r="L129" s="154"/>
    </row>
    <row r="130" spans="1:12" s="156" customFormat="1" ht="12.75">
      <c r="A130" s="190"/>
      <c r="B130" s="191"/>
      <c r="C130" s="192"/>
      <c r="D130" s="120"/>
      <c r="E130" s="193"/>
      <c r="F130" s="194"/>
      <c r="G130" s="195"/>
      <c r="H130" s="154"/>
      <c r="I130" s="154"/>
      <c r="J130" s="155"/>
      <c r="K130" s="155"/>
      <c r="L130" s="154"/>
    </row>
    <row r="131" spans="1:7" s="156" customFormat="1" ht="12.75">
      <c r="A131" s="149" t="s">
        <v>182</v>
      </c>
      <c r="B131" s="304">
        <v>777111101</v>
      </c>
      <c r="C131" s="295" t="s">
        <v>183</v>
      </c>
      <c r="D131" s="291" t="s">
        <v>67</v>
      </c>
      <c r="E131" s="152">
        <f>SUM(D132)</f>
        <v>100.70000000000002</v>
      </c>
      <c r="F131" s="152"/>
      <c r="G131" s="153">
        <f>$E131*F131</f>
        <v>0</v>
      </c>
    </row>
    <row r="132" spans="1:7" s="156" customFormat="1" ht="12.75">
      <c r="A132" s="236"/>
      <c r="B132" s="305"/>
      <c r="C132" s="305" t="s">
        <v>184</v>
      </c>
      <c r="D132" s="306">
        <f>48.6+17.74+23.5+10.21+0.65</f>
        <v>100.70000000000002</v>
      </c>
      <c r="E132" s="239"/>
      <c r="F132" s="239"/>
      <c r="G132" s="292"/>
    </row>
    <row r="133" spans="1:7" s="156" customFormat="1" ht="12.75">
      <c r="A133" s="236"/>
      <c r="B133" s="305"/>
      <c r="C133" s="307"/>
      <c r="D133" s="291"/>
      <c r="E133" s="239"/>
      <c r="F133" s="239"/>
      <c r="G133" s="153"/>
    </row>
    <row r="134" spans="1:7" s="156" customFormat="1" ht="12.75">
      <c r="A134" s="236" t="s">
        <v>185</v>
      </c>
      <c r="B134" s="293" t="s">
        <v>186</v>
      </c>
      <c r="C134" s="298" t="s">
        <v>187</v>
      </c>
      <c r="D134" s="293" t="s">
        <v>67</v>
      </c>
      <c r="E134" s="308">
        <f>SUM(D135)</f>
        <v>100.70000000000002</v>
      </c>
      <c r="F134" s="152"/>
      <c r="G134" s="153"/>
    </row>
    <row r="135" spans="1:7" s="156" customFormat="1" ht="12.75">
      <c r="A135" s="236"/>
      <c r="B135" s="305"/>
      <c r="C135" s="305" t="s">
        <v>184</v>
      </c>
      <c r="D135" s="306">
        <f>48.6+17.74+23.5+10.21+0.65</f>
        <v>100.70000000000002</v>
      </c>
      <c r="E135" s="152"/>
      <c r="F135" s="152"/>
      <c r="G135" s="292"/>
    </row>
    <row r="136" spans="1:11" s="156" customFormat="1" ht="16.5" customHeight="1">
      <c r="A136" s="236" t="s">
        <v>188</v>
      </c>
      <c r="B136" s="304">
        <v>777131101</v>
      </c>
      <c r="C136" s="295" t="s">
        <v>189</v>
      </c>
      <c r="D136" s="291" t="s">
        <v>67</v>
      </c>
      <c r="E136" s="239">
        <f>E134</f>
        <v>100.70000000000002</v>
      </c>
      <c r="F136" s="239"/>
      <c r="G136" s="153">
        <f>$E136*F136</f>
        <v>0</v>
      </c>
      <c r="H136" s="203">
        <v>0.0003</v>
      </c>
      <c r="I136" s="203">
        <f>E136*H136</f>
        <v>0.03021</v>
      </c>
      <c r="J136" s="264" t="s">
        <v>68</v>
      </c>
      <c r="K136" s="203">
        <f>E136*J136</f>
        <v>0</v>
      </c>
    </row>
    <row r="137" spans="1:11" s="156" customFormat="1" ht="31.5" customHeight="1">
      <c r="A137" s="236" t="s">
        <v>190</v>
      </c>
      <c r="B137" s="309" t="s">
        <v>191</v>
      </c>
      <c r="C137" s="307" t="s">
        <v>192</v>
      </c>
      <c r="D137" s="294" t="s">
        <v>67</v>
      </c>
      <c r="E137" s="239">
        <f>E134</f>
        <v>100.70000000000002</v>
      </c>
      <c r="F137" s="239"/>
      <c r="G137" s="153">
        <f>$E137*F137</f>
        <v>0</v>
      </c>
      <c r="H137" s="203">
        <f>0.0048+7*0.0016</f>
        <v>0.016</v>
      </c>
      <c r="I137" s="203">
        <f>E137*H137</f>
        <v>1.6112000000000004</v>
      </c>
      <c r="J137" s="264" t="s">
        <v>68</v>
      </c>
      <c r="K137" s="203">
        <f>E137*J137</f>
        <v>0</v>
      </c>
    </row>
    <row r="138" spans="1:7" s="156" customFormat="1" ht="12.75">
      <c r="A138" s="236" t="s">
        <v>193</v>
      </c>
      <c r="B138" s="309" t="s">
        <v>194</v>
      </c>
      <c r="C138" s="307" t="s">
        <v>195</v>
      </c>
      <c r="D138" s="294" t="s">
        <v>67</v>
      </c>
      <c r="E138" s="239">
        <f>E137*0.8+0.04</f>
        <v>80.60000000000002</v>
      </c>
      <c r="F138" s="239"/>
      <c r="G138" s="153">
        <f>$E138*F138</f>
        <v>0</v>
      </c>
    </row>
    <row r="139" spans="1:11" s="156" customFormat="1" ht="59.25" customHeight="1">
      <c r="A139" s="236" t="s">
        <v>196</v>
      </c>
      <c r="B139" s="309" t="s">
        <v>197</v>
      </c>
      <c r="C139" s="307" t="s">
        <v>630</v>
      </c>
      <c r="D139" s="294" t="s">
        <v>67</v>
      </c>
      <c r="E139" s="239">
        <f>E134</f>
        <v>100.70000000000002</v>
      </c>
      <c r="F139" s="239"/>
      <c r="G139" s="153">
        <f>$E139*F139</f>
        <v>0</v>
      </c>
      <c r="H139" s="203">
        <f>0.0173+1*0.04</f>
        <v>0.057300000000000004</v>
      </c>
      <c r="I139" s="203">
        <f>E139*H139</f>
        <v>5.770110000000002</v>
      </c>
      <c r="J139" s="264" t="s">
        <v>68</v>
      </c>
      <c r="K139" s="203">
        <f>E139*J139</f>
        <v>0</v>
      </c>
    </row>
    <row r="140" spans="1:7" s="156" customFormat="1" ht="12.75">
      <c r="A140" s="236" t="s">
        <v>198</v>
      </c>
      <c r="B140" s="309" t="s">
        <v>199</v>
      </c>
      <c r="C140" s="307" t="s">
        <v>200</v>
      </c>
      <c r="D140" s="294" t="s">
        <v>67</v>
      </c>
      <c r="E140" s="239">
        <f>E134</f>
        <v>100.70000000000002</v>
      </c>
      <c r="F140" s="239"/>
      <c r="G140" s="153">
        <f>$E140*F140</f>
        <v>0</v>
      </c>
    </row>
    <row r="141" spans="1:7" s="156" customFormat="1" ht="12.75">
      <c r="A141" s="236"/>
      <c r="B141" s="309"/>
      <c r="C141" s="307"/>
      <c r="D141" s="294"/>
      <c r="E141" s="310"/>
      <c r="F141" s="310"/>
      <c r="G141" s="311"/>
    </row>
    <row r="142" spans="1:7" s="313" customFormat="1" ht="29.25" customHeight="1">
      <c r="A142" s="236" t="s">
        <v>201</v>
      </c>
      <c r="B142" s="312"/>
      <c r="C142" s="235" t="s">
        <v>605</v>
      </c>
      <c r="D142" s="291" t="s">
        <v>90</v>
      </c>
      <c r="E142" s="239">
        <f>SUM(D143:D143)</f>
        <v>78</v>
      </c>
      <c r="F142" s="239"/>
      <c r="G142" s="153">
        <f>$E142*F142</f>
        <v>0</v>
      </c>
    </row>
    <row r="143" spans="1:7" s="319" customFormat="1" ht="18.75" customHeight="1">
      <c r="A143" s="314"/>
      <c r="B143" s="304"/>
      <c r="C143" s="305" t="s">
        <v>202</v>
      </c>
      <c r="D143" s="315">
        <f>43.7+3*2+0.35*4*2*2+5.74*2-3.62*2+2.5*2+13.46</f>
        <v>78</v>
      </c>
      <c r="E143" s="316"/>
      <c r="F143" s="317"/>
      <c r="G143" s="318"/>
    </row>
    <row r="144" spans="1:7" s="156" customFormat="1" ht="38.25" customHeight="1">
      <c r="A144" s="236" t="s">
        <v>203</v>
      </c>
      <c r="B144" s="309" t="s">
        <v>204</v>
      </c>
      <c r="C144" s="307" t="s">
        <v>629</v>
      </c>
      <c r="D144" s="291" t="s">
        <v>205</v>
      </c>
      <c r="E144" s="239">
        <v>1.4</v>
      </c>
      <c r="F144" s="239"/>
      <c r="G144" s="153">
        <f>$E144*F144</f>
        <v>0</v>
      </c>
    </row>
    <row r="145" spans="1:7" ht="12.75">
      <c r="A145" s="299"/>
      <c r="B145" s="132"/>
      <c r="C145" s="300"/>
      <c r="D145" s="133"/>
      <c r="E145" s="301"/>
      <c r="F145" s="302"/>
      <c r="G145" s="303"/>
    </row>
    <row r="146" spans="1:9" ht="12.75">
      <c r="A146" s="246"/>
      <c r="B146" s="247"/>
      <c r="C146" s="248" t="s">
        <v>103</v>
      </c>
      <c r="D146" s="249"/>
      <c r="E146" s="250"/>
      <c r="F146" s="251"/>
      <c r="G146" s="252">
        <f>SUBTOTAL(9,G130:G145)</f>
        <v>0</v>
      </c>
      <c r="I146" s="91">
        <f>SUM(I130:I145)</f>
        <v>7.411520000000002</v>
      </c>
    </row>
    <row r="147" spans="1:7" ht="12.75">
      <c r="A147" s="179"/>
      <c r="B147" s="180"/>
      <c r="C147" s="180"/>
      <c r="D147" s="181"/>
      <c r="E147" s="254"/>
      <c r="F147" s="254"/>
      <c r="G147" s="182"/>
    </row>
    <row r="148" spans="1:12" s="156" customFormat="1" ht="17.25" customHeight="1">
      <c r="A148" s="183" t="s">
        <v>206</v>
      </c>
      <c r="B148" s="184"/>
      <c r="C148" s="185" t="s">
        <v>207</v>
      </c>
      <c r="D148" s="186"/>
      <c r="E148" s="187"/>
      <c r="F148" s="188"/>
      <c r="G148" s="189"/>
      <c r="H148" s="154"/>
      <c r="I148" s="154"/>
      <c r="J148" s="155"/>
      <c r="K148" s="155"/>
      <c r="L148" s="154"/>
    </row>
    <row r="149" spans="1:12" s="156" customFormat="1" ht="12.75">
      <c r="A149" s="190"/>
      <c r="B149" s="191"/>
      <c r="C149" s="192"/>
      <c r="D149" s="120"/>
      <c r="E149" s="193"/>
      <c r="F149" s="194"/>
      <c r="G149" s="195"/>
      <c r="H149" s="154"/>
      <c r="I149" s="154"/>
      <c r="J149" s="155"/>
      <c r="K149" s="155"/>
      <c r="L149" s="154"/>
    </row>
    <row r="150" spans="1:11" s="156" customFormat="1" ht="24">
      <c r="A150" s="149" t="s">
        <v>208</v>
      </c>
      <c r="B150" s="304" t="s">
        <v>209</v>
      </c>
      <c r="C150" s="235" t="s">
        <v>210</v>
      </c>
      <c r="D150" s="291" t="s">
        <v>67</v>
      </c>
      <c r="E150" s="152">
        <f>SUM(D151)</f>
        <v>103.296</v>
      </c>
      <c r="F150" s="152"/>
      <c r="G150" s="153">
        <f>$E150*F150</f>
        <v>0</v>
      </c>
      <c r="H150" s="203">
        <f>0.0057</f>
        <v>0.0057</v>
      </c>
      <c r="I150" s="203">
        <f>E150*H150</f>
        <v>0.5887872000000001</v>
      </c>
      <c r="J150" s="264" t="s">
        <v>68</v>
      </c>
      <c r="K150" s="203">
        <f>E150*J150</f>
        <v>0</v>
      </c>
    </row>
    <row r="151" spans="1:7" s="319" customFormat="1" ht="15" customHeight="1">
      <c r="A151" s="314"/>
      <c r="B151" s="309"/>
      <c r="C151" s="305" t="s">
        <v>211</v>
      </c>
      <c r="D151" s="315">
        <f>(48.6+17.74+23.5)*1.15-0.02</f>
        <v>103.296</v>
      </c>
      <c r="E151" s="316"/>
      <c r="F151" s="317"/>
      <c r="G151" s="318"/>
    </row>
    <row r="152" spans="1:7" s="322" customFormat="1" ht="12.75">
      <c r="A152" s="149"/>
      <c r="B152" s="309"/>
      <c r="C152" s="320"/>
      <c r="D152" s="321"/>
      <c r="E152" s="152"/>
      <c r="F152" s="152"/>
      <c r="G152" s="153"/>
    </row>
    <row r="153" spans="1:11" s="156" customFormat="1" ht="30" customHeight="1">
      <c r="A153" s="236" t="s">
        <v>212</v>
      </c>
      <c r="B153" s="309">
        <v>612325421</v>
      </c>
      <c r="C153" s="235" t="s">
        <v>213</v>
      </c>
      <c r="D153" s="291" t="s">
        <v>67</v>
      </c>
      <c r="E153" s="239">
        <f>SUM(D154:D155)</f>
        <v>183.1025</v>
      </c>
      <c r="F153" s="239"/>
      <c r="G153" s="153">
        <f>$E153*F153</f>
        <v>0</v>
      </c>
      <c r="H153" s="203">
        <v>0.0057</v>
      </c>
      <c r="I153" s="203">
        <f>E153*H153</f>
        <v>1.04368425</v>
      </c>
      <c r="J153" s="264" t="s">
        <v>68</v>
      </c>
      <c r="K153" s="203">
        <f>E153*J153</f>
        <v>0</v>
      </c>
    </row>
    <row r="154" spans="1:7" s="319" customFormat="1" ht="29.25" customHeight="1">
      <c r="A154" s="314"/>
      <c r="B154" s="309"/>
      <c r="C154" s="305" t="s">
        <v>214</v>
      </c>
      <c r="D154" s="315">
        <f>43.7*2.43+6.19*2.63*2-3.19*2.01*2+0.35*4*2.3*2*2+5.74*2.38*2-3.62*2.14*2+5.74*2.38*2-3.24*2.07*2-6.19*2.43</f>
        <v>149.5025</v>
      </c>
      <c r="E154" s="316"/>
      <c r="F154" s="317"/>
      <c r="G154" s="318"/>
    </row>
    <row r="155" spans="1:7" s="319" customFormat="1" ht="16.5" customHeight="1">
      <c r="A155" s="323"/>
      <c r="B155" s="309"/>
      <c r="C155" s="320" t="s">
        <v>215</v>
      </c>
      <c r="D155" s="324">
        <f>15.8*2.43-1*2.07-0.7*1.97*2+0.034</f>
        <v>33.6</v>
      </c>
      <c r="E155" s="325"/>
      <c r="F155" s="326"/>
      <c r="G155" s="318"/>
    </row>
    <row r="156" spans="1:13" s="156" customFormat="1" ht="12.75">
      <c r="A156" s="149"/>
      <c r="B156" s="327"/>
      <c r="C156" s="328"/>
      <c r="D156" s="321"/>
      <c r="E156" s="329"/>
      <c r="F156" s="329"/>
      <c r="G156" s="330"/>
      <c r="H156" s="155"/>
      <c r="I156" s="155"/>
      <c r="J156" s="155"/>
      <c r="K156" s="155"/>
      <c r="L156" s="155"/>
      <c r="M156" s="331"/>
    </row>
    <row r="157" spans="1:11" s="156" customFormat="1" ht="18.75" customHeight="1">
      <c r="A157" s="236" t="s">
        <v>216</v>
      </c>
      <c r="B157" s="304">
        <v>612322341</v>
      </c>
      <c r="C157" s="235" t="s">
        <v>217</v>
      </c>
      <c r="D157" s="291" t="s">
        <v>67</v>
      </c>
      <c r="E157" s="152">
        <f>SUM(D158)</f>
        <v>7.6000000000000005</v>
      </c>
      <c r="F157" s="152"/>
      <c r="G157" s="153">
        <f>$E157*F157</f>
        <v>0</v>
      </c>
      <c r="H157" s="203">
        <v>0.01313</v>
      </c>
      <c r="I157" s="203">
        <f>E157*H157</f>
        <v>0.099788</v>
      </c>
      <c r="J157" s="264" t="s">
        <v>68</v>
      </c>
      <c r="K157" s="203">
        <f>E157*J157</f>
        <v>0</v>
      </c>
    </row>
    <row r="158" spans="1:13" s="156" customFormat="1" ht="12.75">
      <c r="A158" s="236"/>
      <c r="B158" s="327"/>
      <c r="C158" s="328" t="s">
        <v>218</v>
      </c>
      <c r="D158" s="321">
        <f>2.7*2+2.2</f>
        <v>7.6000000000000005</v>
      </c>
      <c r="E158" s="329"/>
      <c r="F158" s="329"/>
      <c r="G158" s="330"/>
      <c r="H158" s="155"/>
      <c r="I158" s="155"/>
      <c r="J158" s="155"/>
      <c r="K158" s="155"/>
      <c r="L158" s="155"/>
      <c r="M158" s="331"/>
    </row>
    <row r="159" spans="1:13" s="156" customFormat="1" ht="12.75">
      <c r="A159" s="236"/>
      <c r="B159" s="332"/>
      <c r="C159" s="333"/>
      <c r="D159" s="214"/>
      <c r="E159" s="334"/>
      <c r="F159" s="334"/>
      <c r="G159" s="330"/>
      <c r="H159" s="155"/>
      <c r="I159" s="155"/>
      <c r="J159" s="155"/>
      <c r="K159" s="155"/>
      <c r="L159" s="155"/>
      <c r="M159" s="331"/>
    </row>
    <row r="160" spans="1:13" s="156" customFormat="1" ht="12.75">
      <c r="A160" s="335" t="s">
        <v>219</v>
      </c>
      <c r="B160" s="304">
        <v>784</v>
      </c>
      <c r="C160" s="336" t="s">
        <v>220</v>
      </c>
      <c r="D160" s="337"/>
      <c r="E160" s="338"/>
      <c r="F160" s="338"/>
      <c r="G160" s="232"/>
      <c r="H160" s="203">
        <v>0.001</v>
      </c>
      <c r="I160" s="203">
        <f>E160*H160</f>
        <v>0</v>
      </c>
      <c r="J160" s="264" t="s">
        <v>68</v>
      </c>
      <c r="K160" s="203">
        <f>E160*J160</f>
        <v>0</v>
      </c>
      <c r="L160" s="155"/>
      <c r="M160" s="331"/>
    </row>
    <row r="161" spans="1:13" s="156" customFormat="1" ht="12.75">
      <c r="A161" s="266" t="s">
        <v>221</v>
      </c>
      <c r="B161" s="309">
        <v>784171111</v>
      </c>
      <c r="C161" s="295" t="s">
        <v>222</v>
      </c>
      <c r="D161" s="339" t="s">
        <v>67</v>
      </c>
      <c r="E161" s="262">
        <f>SUM(D162)</f>
        <v>22.695800000000002</v>
      </c>
      <c r="F161" s="262"/>
      <c r="G161" s="153">
        <f>$E161*F161</f>
        <v>0</v>
      </c>
      <c r="H161" s="203">
        <v>0</v>
      </c>
      <c r="I161" s="203">
        <f>E161*H161</f>
        <v>0</v>
      </c>
      <c r="J161" s="264" t="s">
        <v>68</v>
      </c>
      <c r="K161" s="203">
        <f>E161*J161</f>
        <v>0</v>
      </c>
      <c r="L161" s="155"/>
      <c r="M161" s="331"/>
    </row>
    <row r="162" spans="1:7" s="319" customFormat="1" ht="18.75" customHeight="1">
      <c r="A162" s="314"/>
      <c r="B162" s="340"/>
      <c r="C162" s="341" t="s">
        <v>223</v>
      </c>
      <c r="D162" s="315">
        <f>1*0.6*4+3.2*2.3+3.24*2.22+0.8*1.97+0.7*1.97*2+0.7*1.97*1+0.03</f>
        <v>22.695800000000002</v>
      </c>
      <c r="E162" s="316"/>
      <c r="F162" s="317"/>
      <c r="G162" s="318"/>
    </row>
    <row r="163" spans="1:13" s="156" customFormat="1" ht="12.75">
      <c r="A163" s="266" t="s">
        <v>224</v>
      </c>
      <c r="B163" s="304">
        <v>58124842</v>
      </c>
      <c r="C163" s="295" t="s">
        <v>225</v>
      </c>
      <c r="D163" s="337" t="s">
        <v>67</v>
      </c>
      <c r="E163" s="338">
        <f>E161*1.1+0.03</f>
        <v>24.995380000000004</v>
      </c>
      <c r="F163" s="338"/>
      <c r="G163" s="153">
        <f>$E163*F163</f>
        <v>0</v>
      </c>
      <c r="H163" s="203">
        <v>0</v>
      </c>
      <c r="I163" s="203">
        <f>E163*H163</f>
        <v>0</v>
      </c>
      <c r="J163" s="264" t="s">
        <v>68</v>
      </c>
      <c r="K163" s="203">
        <f>E163*J163</f>
        <v>0</v>
      </c>
      <c r="L163" s="155"/>
      <c r="M163" s="331"/>
    </row>
    <row r="164" spans="1:13" s="156" customFormat="1" ht="12.75">
      <c r="A164" s="314"/>
      <c r="B164" s="309"/>
      <c r="C164" s="297"/>
      <c r="D164" s="339"/>
      <c r="E164" s="262"/>
      <c r="F164" s="262"/>
      <c r="G164" s="153"/>
      <c r="H164" s="203"/>
      <c r="I164" s="203"/>
      <c r="J164" s="264"/>
      <c r="K164" s="203"/>
      <c r="L164" s="155"/>
      <c r="M164" s="331"/>
    </row>
    <row r="165" spans="1:11" s="156" customFormat="1" ht="12.75">
      <c r="A165" s="266" t="s">
        <v>226</v>
      </c>
      <c r="B165" s="309" t="s">
        <v>227</v>
      </c>
      <c r="C165" s="235" t="s">
        <v>228</v>
      </c>
      <c r="D165" s="291" t="s">
        <v>67</v>
      </c>
      <c r="E165" s="152">
        <f>SUM(D166)</f>
        <v>286.40000000000003</v>
      </c>
      <c r="F165" s="152"/>
      <c r="G165" s="153">
        <f>$E165*F165</f>
        <v>0</v>
      </c>
      <c r="H165" s="203">
        <v>0.001</v>
      </c>
      <c r="I165" s="203">
        <f>E165*H165</f>
        <v>0.28640000000000004</v>
      </c>
      <c r="J165" s="264" t="s">
        <v>68</v>
      </c>
      <c r="K165" s="203">
        <f>E165*J165</f>
        <v>0</v>
      </c>
    </row>
    <row r="166" spans="1:7" s="322" customFormat="1" ht="12.75">
      <c r="A166" s="314"/>
      <c r="B166" s="312"/>
      <c r="C166" s="305" t="s">
        <v>229</v>
      </c>
      <c r="D166" s="321">
        <f>103.3+149.5+33.6</f>
        <v>286.40000000000003</v>
      </c>
      <c r="E166" s="239"/>
      <c r="F166" s="239"/>
      <c r="G166" s="153"/>
    </row>
    <row r="167" spans="1:7" s="156" customFormat="1" ht="12.75">
      <c r="A167" s="266" t="s">
        <v>230</v>
      </c>
      <c r="B167" s="304">
        <v>784181111</v>
      </c>
      <c r="C167" s="235" t="s">
        <v>231</v>
      </c>
      <c r="D167" s="291" t="s">
        <v>67</v>
      </c>
      <c r="E167" s="239">
        <f>SUM(D168)</f>
        <v>309.49999999999994</v>
      </c>
      <c r="F167" s="239"/>
      <c r="G167" s="153">
        <f>$E167*F167</f>
        <v>0</v>
      </c>
    </row>
    <row r="168" spans="1:7" s="156" customFormat="1" ht="12.75">
      <c r="A168" s="314"/>
      <c r="B168" s="305"/>
      <c r="C168" s="305" t="s">
        <v>232</v>
      </c>
      <c r="D168" s="306">
        <f>286.4+15.5+2.7*2+2.2</f>
        <v>309.49999999999994</v>
      </c>
      <c r="E168" s="239"/>
      <c r="F168" s="239"/>
      <c r="G168" s="292"/>
    </row>
    <row r="169" spans="1:11" s="156" customFormat="1" ht="16.5" customHeight="1">
      <c r="A169" s="266" t="s">
        <v>233</v>
      </c>
      <c r="B169" s="304">
        <v>784211102</v>
      </c>
      <c r="C169" s="235" t="s">
        <v>603</v>
      </c>
      <c r="D169" s="291" t="s">
        <v>67</v>
      </c>
      <c r="E169" s="239">
        <f>E167</f>
        <v>309.49999999999994</v>
      </c>
      <c r="F169" s="239"/>
      <c r="G169" s="153">
        <f>$E169*F169</f>
        <v>0</v>
      </c>
      <c r="H169" s="203">
        <v>0.00026</v>
      </c>
      <c r="I169" s="203">
        <f>E169*H169</f>
        <v>0.08046999999999997</v>
      </c>
      <c r="J169" s="264" t="s">
        <v>68</v>
      </c>
      <c r="K169" s="203">
        <f>E169*J169</f>
        <v>0</v>
      </c>
    </row>
    <row r="170" spans="1:11" s="156" customFormat="1" ht="13.5" customHeight="1">
      <c r="A170" s="365"/>
      <c r="B170" s="309"/>
      <c r="C170" s="171"/>
      <c r="D170" s="294"/>
      <c r="E170" s="239"/>
      <c r="F170" s="239"/>
      <c r="G170" s="153"/>
      <c r="H170" s="203"/>
      <c r="I170" s="203"/>
      <c r="J170" s="264"/>
      <c r="K170" s="203"/>
    </row>
    <row r="171" spans="1:11" s="156" customFormat="1" ht="13.5" customHeight="1">
      <c r="A171" s="365" t="s">
        <v>317</v>
      </c>
      <c r="B171" s="309" t="s">
        <v>318</v>
      </c>
      <c r="C171" s="171" t="s">
        <v>319</v>
      </c>
      <c r="D171" s="294" t="s">
        <v>61</v>
      </c>
      <c r="E171" s="239">
        <v>1</v>
      </c>
      <c r="F171" s="239"/>
      <c r="G171" s="153">
        <f>$E171*F171</f>
        <v>0</v>
      </c>
      <c r="H171" s="203"/>
      <c r="I171" s="203"/>
      <c r="J171" s="264"/>
      <c r="K171" s="203"/>
    </row>
    <row r="172" spans="1:12" s="156" customFormat="1" ht="12.75">
      <c r="A172" s="236"/>
      <c r="B172" s="294"/>
      <c r="C172" s="171"/>
      <c r="D172" s="238"/>
      <c r="E172" s="302"/>
      <c r="F172" s="302"/>
      <c r="G172" s="342"/>
      <c r="H172" s="154"/>
      <c r="I172" s="154"/>
      <c r="J172" s="155"/>
      <c r="K172" s="155"/>
      <c r="L172" s="154"/>
    </row>
    <row r="173" spans="1:9" ht="12.75">
      <c r="A173" s="246"/>
      <c r="B173" s="247"/>
      <c r="C173" s="248" t="s">
        <v>103</v>
      </c>
      <c r="D173" s="249"/>
      <c r="E173" s="250"/>
      <c r="F173" s="251"/>
      <c r="G173" s="252">
        <f>SUBTOTAL(9,G149:G172)</f>
        <v>0</v>
      </c>
      <c r="I173" s="91">
        <f>SUM(I149:I172)</f>
        <v>2.0991294500000004</v>
      </c>
    </row>
    <row r="174" spans="1:7" ht="12.75">
      <c r="A174" s="179"/>
      <c r="B174" s="180"/>
      <c r="C174" s="180"/>
      <c r="D174" s="181"/>
      <c r="E174" s="254"/>
      <c r="F174" s="254"/>
      <c r="G174" s="182"/>
    </row>
    <row r="175" spans="1:12" s="156" customFormat="1" ht="17.25" customHeight="1">
      <c r="A175" s="183" t="s">
        <v>235</v>
      </c>
      <c r="B175" s="184"/>
      <c r="C175" s="185" t="s">
        <v>236</v>
      </c>
      <c r="D175" s="186"/>
      <c r="E175" s="187"/>
      <c r="F175" s="188"/>
      <c r="G175" s="189"/>
      <c r="H175" s="154"/>
      <c r="I175" s="154"/>
      <c r="J175" s="155"/>
      <c r="K175" s="155"/>
      <c r="L175" s="154"/>
    </row>
    <row r="176" spans="1:12" s="156" customFormat="1" ht="12.75">
      <c r="A176" s="190"/>
      <c r="B176" s="191"/>
      <c r="C176" s="192"/>
      <c r="D176" s="120"/>
      <c r="E176" s="193"/>
      <c r="F176" s="194"/>
      <c r="G176" s="195"/>
      <c r="H176" s="154"/>
      <c r="I176" s="154"/>
      <c r="J176" s="155"/>
      <c r="K176" s="155"/>
      <c r="L176" s="154"/>
    </row>
    <row r="177" spans="1:13" s="207" customFormat="1" ht="27" customHeight="1">
      <c r="A177" s="196" t="s">
        <v>237</v>
      </c>
      <c r="B177" s="197">
        <v>751510862</v>
      </c>
      <c r="C177" s="198" t="s">
        <v>619</v>
      </c>
      <c r="D177" s="199" t="s">
        <v>90</v>
      </c>
      <c r="E177" s="200">
        <f>SUM(D178)</f>
        <v>31.8</v>
      </c>
      <c r="F177" s="200"/>
      <c r="G177" s="201">
        <f>$E177*F177</f>
        <v>0</v>
      </c>
      <c r="H177" s="202" t="s">
        <v>68</v>
      </c>
      <c r="I177" s="203">
        <f>E177*H177</f>
        <v>0</v>
      </c>
      <c r="J177" s="204">
        <v>0</v>
      </c>
      <c r="K177" s="203">
        <f>E177*J177</f>
        <v>0</v>
      </c>
      <c r="L177" s="205"/>
      <c r="M177" s="206"/>
    </row>
    <row r="178" spans="1:13" s="221" customFormat="1" ht="13.5" customHeight="1">
      <c r="A178" s="226"/>
      <c r="B178" s="212" t="s">
        <v>81</v>
      </c>
      <c r="C178" s="213" t="s">
        <v>91</v>
      </c>
      <c r="D178" s="214">
        <f>21.8+10</f>
        <v>31.8</v>
      </c>
      <c r="E178" s="215"/>
      <c r="F178" s="215"/>
      <c r="G178" s="216"/>
      <c r="H178" s="217"/>
      <c r="I178" s="218"/>
      <c r="J178" s="219"/>
      <c r="K178" s="218"/>
      <c r="L178" s="220"/>
      <c r="M178" s="220"/>
    </row>
    <row r="179" spans="1:13" s="221" customFormat="1" ht="13.5" customHeight="1">
      <c r="A179" s="226"/>
      <c r="B179" s="212"/>
      <c r="C179" s="213"/>
      <c r="D179" s="214"/>
      <c r="E179" s="215"/>
      <c r="F179" s="215"/>
      <c r="G179" s="216"/>
      <c r="H179" s="217"/>
      <c r="I179" s="218"/>
      <c r="J179" s="219"/>
      <c r="K179" s="218"/>
      <c r="L179" s="220"/>
      <c r="M179" s="220"/>
    </row>
    <row r="180" spans="1:13" s="207" customFormat="1" ht="27.75" customHeight="1">
      <c r="A180" s="196" t="s">
        <v>238</v>
      </c>
      <c r="B180" s="197" t="s">
        <v>93</v>
      </c>
      <c r="C180" s="198" t="s">
        <v>628</v>
      </c>
      <c r="D180" s="199" t="s">
        <v>61</v>
      </c>
      <c r="E180" s="200">
        <v>2</v>
      </c>
      <c r="F180" s="200"/>
      <c r="G180" s="201">
        <f>$E180*F180</f>
        <v>0</v>
      </c>
      <c r="H180" s="202" t="s">
        <v>68</v>
      </c>
      <c r="I180" s="203">
        <f>E180*H180</f>
        <v>0</v>
      </c>
      <c r="J180" s="204">
        <v>0</v>
      </c>
      <c r="K180" s="203">
        <f>E180*J180</f>
        <v>0</v>
      </c>
      <c r="L180" s="205"/>
      <c r="M180" s="206"/>
    </row>
    <row r="181" spans="1:13" s="221" customFormat="1" ht="13.5" customHeight="1">
      <c r="A181" s="226"/>
      <c r="B181" s="212"/>
      <c r="C181" s="213"/>
      <c r="D181" s="214"/>
      <c r="E181" s="215"/>
      <c r="F181" s="215"/>
      <c r="G181" s="216"/>
      <c r="H181" s="217"/>
      <c r="I181" s="218"/>
      <c r="J181" s="219"/>
      <c r="K181" s="218"/>
      <c r="L181" s="220"/>
      <c r="M181" s="220"/>
    </row>
    <row r="182" spans="1:12" s="231" customFormat="1" ht="28.5" customHeight="1">
      <c r="A182" s="196" t="s">
        <v>239</v>
      </c>
      <c r="B182" s="227" t="s">
        <v>620</v>
      </c>
      <c r="C182" s="228" t="s">
        <v>623</v>
      </c>
      <c r="D182" s="229" t="s">
        <v>64</v>
      </c>
      <c r="E182" s="211">
        <v>4</v>
      </c>
      <c r="F182" s="230"/>
      <c r="G182" s="201">
        <f>$E182*F182</f>
        <v>0</v>
      </c>
      <c r="H182" s="202" t="s">
        <v>68</v>
      </c>
      <c r="I182" s="203">
        <f>E182*H182</f>
        <v>0</v>
      </c>
      <c r="J182" s="204">
        <v>0</v>
      </c>
      <c r="K182" s="203">
        <f>E182*J182</f>
        <v>0</v>
      </c>
      <c r="L182" s="154"/>
    </row>
    <row r="183" spans="1:13" s="221" customFormat="1" ht="13.5" customHeight="1">
      <c r="A183" s="226"/>
      <c r="B183" s="212"/>
      <c r="C183" s="213"/>
      <c r="D183" s="214"/>
      <c r="E183" s="215"/>
      <c r="F183" s="215"/>
      <c r="G183" s="216"/>
      <c r="H183" s="217"/>
      <c r="I183" s="218"/>
      <c r="J183" s="219"/>
      <c r="K183" s="218"/>
      <c r="L183" s="220"/>
      <c r="M183" s="220"/>
    </row>
    <row r="184" spans="1:13" s="207" customFormat="1" ht="13.5" customHeight="1">
      <c r="A184" s="196" t="s">
        <v>240</v>
      </c>
      <c r="B184" s="197" t="s">
        <v>241</v>
      </c>
      <c r="C184" s="198" t="s">
        <v>242</v>
      </c>
      <c r="D184" s="199" t="s">
        <v>67</v>
      </c>
      <c r="E184" s="200">
        <v>0.9</v>
      </c>
      <c r="F184" s="200"/>
      <c r="G184" s="201">
        <f>$E184*F184</f>
        <v>0</v>
      </c>
      <c r="H184" s="202" t="s">
        <v>68</v>
      </c>
      <c r="I184" s="203">
        <f>E184*H184</f>
        <v>0</v>
      </c>
      <c r="J184" s="204">
        <v>0</v>
      </c>
      <c r="K184" s="203">
        <f>E184*J184</f>
        <v>0</v>
      </c>
      <c r="L184" s="205"/>
      <c r="M184" s="206"/>
    </row>
    <row r="185" spans="1:7" ht="12.75">
      <c r="A185" s="299"/>
      <c r="B185" s="132"/>
      <c r="C185" s="300"/>
      <c r="D185" s="133"/>
      <c r="E185" s="301"/>
      <c r="F185" s="302"/>
      <c r="G185" s="303"/>
    </row>
    <row r="186" spans="1:9" ht="12.75">
      <c r="A186" s="246"/>
      <c r="B186" s="247"/>
      <c r="C186" s="248" t="s">
        <v>103</v>
      </c>
      <c r="D186" s="249"/>
      <c r="E186" s="250"/>
      <c r="F186" s="251"/>
      <c r="G186" s="252">
        <f>SUBTOTAL(9,G176:G185)</f>
        <v>0</v>
      </c>
      <c r="I186" s="91">
        <f>SUM(I176:I185)</f>
        <v>0</v>
      </c>
    </row>
    <row r="187" spans="1:7" ht="12.75">
      <c r="A187" s="179"/>
      <c r="B187" s="180"/>
      <c r="C187" s="180"/>
      <c r="D187" s="181"/>
      <c r="E187" s="254"/>
      <c r="F187" s="254"/>
      <c r="G187" s="182"/>
    </row>
    <row r="188" spans="1:12" s="156" customFormat="1" ht="17.25" customHeight="1">
      <c r="A188" s="183" t="s">
        <v>243</v>
      </c>
      <c r="B188" s="184"/>
      <c r="C188" s="185" t="s">
        <v>244</v>
      </c>
      <c r="D188" s="186"/>
      <c r="E188" s="187"/>
      <c r="F188" s="188"/>
      <c r="G188" s="189"/>
      <c r="H188" s="154"/>
      <c r="I188" s="154"/>
      <c r="J188" s="155"/>
      <c r="K188" s="155"/>
      <c r="L188" s="154"/>
    </row>
    <row r="189" spans="1:12" s="156" customFormat="1" ht="12.75">
      <c r="A189" s="190"/>
      <c r="B189" s="191"/>
      <c r="C189" s="192"/>
      <c r="D189" s="120"/>
      <c r="E189" s="193"/>
      <c r="F189" s="194"/>
      <c r="G189" s="195"/>
      <c r="H189" s="154"/>
      <c r="I189" s="154"/>
      <c r="J189" s="155"/>
      <c r="K189" s="155"/>
      <c r="L189" s="154"/>
    </row>
    <row r="190" spans="1:12" s="156" customFormat="1" ht="12.75">
      <c r="A190" s="149" t="s">
        <v>245</v>
      </c>
      <c r="B190" s="291" t="s">
        <v>246</v>
      </c>
      <c r="C190" s="235" t="s">
        <v>247</v>
      </c>
      <c r="D190" s="145" t="s">
        <v>61</v>
      </c>
      <c r="E190" s="343">
        <v>1</v>
      </c>
      <c r="F190" s="152"/>
      <c r="G190" s="153">
        <f>$E190*F190</f>
        <v>0</v>
      </c>
      <c r="H190" s="154"/>
      <c r="I190" s="154"/>
      <c r="J190" s="155"/>
      <c r="K190" s="155"/>
      <c r="L190" s="154"/>
    </row>
    <row r="191" spans="1:12" s="156" customFormat="1" ht="12.75">
      <c r="A191" s="344"/>
      <c r="B191" s="294"/>
      <c r="C191" s="171"/>
      <c r="D191" s="133"/>
      <c r="E191" s="345"/>
      <c r="F191" s="239"/>
      <c r="G191" s="346"/>
      <c r="H191" s="154"/>
      <c r="I191" s="154"/>
      <c r="J191" s="155"/>
      <c r="K191" s="155"/>
      <c r="L191" s="154"/>
    </row>
    <row r="192" spans="1:12" s="156" customFormat="1" ht="12.75">
      <c r="A192" s="149" t="s">
        <v>248</v>
      </c>
      <c r="B192" s="294" t="s">
        <v>249</v>
      </c>
      <c r="C192" s="171" t="s">
        <v>250</v>
      </c>
      <c r="D192" s="133" t="s">
        <v>61</v>
      </c>
      <c r="E192" s="345">
        <v>1</v>
      </c>
      <c r="F192" s="239"/>
      <c r="G192" s="153">
        <f>$E192*F192</f>
        <v>0</v>
      </c>
      <c r="H192" s="154"/>
      <c r="I192" s="154"/>
      <c r="J192" s="155"/>
      <c r="K192" s="155"/>
      <c r="L192" s="154"/>
    </row>
    <row r="193" spans="1:12" s="156" customFormat="1" ht="12.75">
      <c r="A193" s="344"/>
      <c r="B193" s="294"/>
      <c r="C193" s="171"/>
      <c r="D193" s="133"/>
      <c r="E193" s="345"/>
      <c r="F193" s="239"/>
      <c r="G193" s="346"/>
      <c r="H193" s="154"/>
      <c r="I193" s="154"/>
      <c r="J193" s="155"/>
      <c r="K193" s="155"/>
      <c r="L193" s="154"/>
    </row>
    <row r="194" spans="1:12" s="156" customFormat="1" ht="12.75">
      <c r="A194" s="149" t="s">
        <v>251</v>
      </c>
      <c r="B194" s="294" t="s">
        <v>252</v>
      </c>
      <c r="C194" s="171" t="s">
        <v>253</v>
      </c>
      <c r="D194" s="151" t="s">
        <v>254</v>
      </c>
      <c r="E194" s="152">
        <v>150</v>
      </c>
      <c r="F194" s="152"/>
      <c r="G194" s="153">
        <f>$E194*F194</f>
        <v>0</v>
      </c>
      <c r="H194" s="154"/>
      <c r="I194" s="154"/>
      <c r="J194" s="155"/>
      <c r="K194" s="155"/>
      <c r="L194" s="154"/>
    </row>
    <row r="195" spans="1:12" s="156" customFormat="1" ht="93.75" customHeight="1">
      <c r="A195" s="236"/>
      <c r="B195" s="150"/>
      <c r="C195" s="171" t="s">
        <v>255</v>
      </c>
      <c r="D195" s="238"/>
      <c r="E195" s="239"/>
      <c r="F195" s="239"/>
      <c r="G195" s="153"/>
      <c r="H195" s="154"/>
      <c r="I195" s="154"/>
      <c r="J195" s="155"/>
      <c r="K195" s="155"/>
      <c r="L195" s="154"/>
    </row>
    <row r="196" spans="1:12" s="156" customFormat="1" ht="12.75">
      <c r="A196" s="236" t="s">
        <v>256</v>
      </c>
      <c r="B196" s="291" t="s">
        <v>257</v>
      </c>
      <c r="C196" s="171" t="s">
        <v>258</v>
      </c>
      <c r="D196" s="238" t="s">
        <v>61</v>
      </c>
      <c r="E196" s="239">
        <v>1</v>
      </c>
      <c r="F196" s="239"/>
      <c r="G196" s="153">
        <f>$E196*F196</f>
        <v>0</v>
      </c>
      <c r="H196" s="154"/>
      <c r="I196" s="154"/>
      <c r="J196" s="155"/>
      <c r="K196" s="155"/>
      <c r="L196" s="154"/>
    </row>
    <row r="197" spans="1:12" s="156" customFormat="1" ht="12.75">
      <c r="A197" s="236"/>
      <c r="B197" s="150"/>
      <c r="C197" s="171"/>
      <c r="D197" s="238"/>
      <c r="E197" s="239"/>
      <c r="F197" s="239"/>
      <c r="G197" s="153"/>
      <c r="H197" s="154"/>
      <c r="I197" s="154"/>
      <c r="J197" s="155"/>
      <c r="K197" s="155"/>
      <c r="L197" s="154"/>
    </row>
    <row r="198" spans="1:12" s="156" customFormat="1" ht="15.75" customHeight="1">
      <c r="A198" s="236" t="s">
        <v>259</v>
      </c>
      <c r="B198" s="234" t="s">
        <v>260</v>
      </c>
      <c r="C198" s="171" t="s">
        <v>261</v>
      </c>
      <c r="D198" s="238" t="s">
        <v>67</v>
      </c>
      <c r="E198" s="239">
        <f>SUM(D199)</f>
        <v>194.3</v>
      </c>
      <c r="F198" s="239"/>
      <c r="G198" s="153">
        <f>$E198*F198</f>
        <v>0</v>
      </c>
      <c r="H198" s="202" t="s">
        <v>262</v>
      </c>
      <c r="I198" s="203">
        <f>E198*H198</f>
        <v>0.040803000000000006</v>
      </c>
      <c r="J198" s="204">
        <v>0</v>
      </c>
      <c r="K198" s="203">
        <f>E198*J198</f>
        <v>0</v>
      </c>
      <c r="L198" s="154"/>
    </row>
    <row r="199" spans="1:12" s="319" customFormat="1" ht="12.75">
      <c r="A199" s="314"/>
      <c r="B199" s="347"/>
      <c r="C199" s="348" t="s">
        <v>263</v>
      </c>
      <c r="D199" s="214">
        <f>100.7+78*1.2</f>
        <v>194.3</v>
      </c>
      <c r="E199" s="317"/>
      <c r="F199" s="317"/>
      <c r="G199" s="318"/>
      <c r="H199" s="349"/>
      <c r="I199" s="349"/>
      <c r="J199" s="350"/>
      <c r="K199" s="350"/>
      <c r="L199" s="349"/>
    </row>
    <row r="200" spans="1:12" s="156" customFormat="1" ht="12.75">
      <c r="A200" s="149" t="s">
        <v>264</v>
      </c>
      <c r="B200" s="234" t="s">
        <v>265</v>
      </c>
      <c r="C200" s="235" t="s">
        <v>266</v>
      </c>
      <c r="D200" s="238" t="s">
        <v>67</v>
      </c>
      <c r="E200" s="239">
        <f>SUM(D201)</f>
        <v>128.3</v>
      </c>
      <c r="F200" s="239"/>
      <c r="G200" s="153">
        <f>$E200*F200</f>
        <v>0</v>
      </c>
      <c r="H200" s="154"/>
      <c r="I200" s="154"/>
      <c r="J200" s="155"/>
      <c r="K200" s="155"/>
      <c r="L200" s="154"/>
    </row>
    <row r="201" spans="1:12" s="319" customFormat="1" ht="12.75">
      <c r="A201" s="314"/>
      <c r="B201" s="347"/>
      <c r="C201" s="348" t="s">
        <v>267</v>
      </c>
      <c r="D201" s="214">
        <f>100.7+0.6*4*2+7.2*2+4.2*2</f>
        <v>128.3</v>
      </c>
      <c r="E201" s="317"/>
      <c r="F201" s="317"/>
      <c r="G201" s="318"/>
      <c r="H201" s="349"/>
      <c r="I201" s="349"/>
      <c r="J201" s="350"/>
      <c r="K201" s="350"/>
      <c r="L201" s="349"/>
    </row>
    <row r="202" spans="1:12" s="156" customFormat="1" ht="12.75">
      <c r="A202" s="149" t="s">
        <v>268</v>
      </c>
      <c r="B202" s="234" t="s">
        <v>269</v>
      </c>
      <c r="C202" s="235" t="s">
        <v>270</v>
      </c>
      <c r="D202" s="238" t="s">
        <v>271</v>
      </c>
      <c r="E202" s="239">
        <f>I202</f>
        <v>10.664896200000003</v>
      </c>
      <c r="F202" s="239"/>
      <c r="G202" s="153">
        <f>$E202*F202</f>
        <v>0</v>
      </c>
      <c r="H202" s="154"/>
      <c r="I202" s="155">
        <f>I186+I173+I146+I81+I198</f>
        <v>10.664896200000003</v>
      </c>
      <c r="J202" s="155"/>
      <c r="K202" s="155"/>
      <c r="L202" s="154"/>
    </row>
    <row r="203" spans="1:7" ht="12.75">
      <c r="A203" s="299"/>
      <c r="B203" s="132"/>
      <c r="C203" s="300"/>
      <c r="D203" s="133"/>
      <c r="E203" s="301"/>
      <c r="F203" s="302"/>
      <c r="G203" s="303"/>
    </row>
    <row r="204" spans="1:7" ht="16.5" customHeight="1">
      <c r="A204" s="246"/>
      <c r="B204" s="247"/>
      <c r="C204" s="248" t="s">
        <v>103</v>
      </c>
      <c r="D204" s="249"/>
      <c r="E204" s="250"/>
      <c r="F204" s="251"/>
      <c r="G204" s="252">
        <f>SUBTOTAL(9,G189:G203)</f>
        <v>0</v>
      </c>
    </row>
    <row r="205" spans="1:7" ht="12.75">
      <c r="A205" s="179"/>
      <c r="B205" s="180"/>
      <c r="C205" s="180"/>
      <c r="D205" s="181"/>
      <c r="E205" s="254"/>
      <c r="F205" s="254"/>
      <c r="G205" s="182"/>
    </row>
    <row r="206" spans="1:13" s="90" customFormat="1" ht="16.5" customHeight="1">
      <c r="A206" s="183" t="s">
        <v>272</v>
      </c>
      <c r="B206" s="184"/>
      <c r="C206" s="185" t="s">
        <v>273</v>
      </c>
      <c r="D206" s="186"/>
      <c r="E206" s="187"/>
      <c r="F206" s="188"/>
      <c r="G206" s="189"/>
      <c r="J206" s="91"/>
      <c r="K206" s="91"/>
      <c r="M206" s="92"/>
    </row>
    <row r="207" spans="1:13" s="90" customFormat="1" ht="12.75">
      <c r="A207" s="190"/>
      <c r="B207" s="191"/>
      <c r="C207" s="192"/>
      <c r="D207" s="120"/>
      <c r="E207" s="193"/>
      <c r="F207" s="194"/>
      <c r="G207" s="195"/>
      <c r="J207" s="91"/>
      <c r="K207" s="91"/>
      <c r="M207" s="92"/>
    </row>
    <row r="208" spans="1:13" s="90" customFormat="1" ht="36">
      <c r="A208" s="344" t="s">
        <v>274</v>
      </c>
      <c r="B208" s="144"/>
      <c r="C208" s="351" t="s">
        <v>275</v>
      </c>
      <c r="D208" s="145"/>
      <c r="E208" s="345"/>
      <c r="F208" s="239"/>
      <c r="G208" s="352">
        <f>$E208*F208</f>
        <v>0</v>
      </c>
      <c r="J208" s="91"/>
      <c r="K208" s="91"/>
      <c r="M208" s="92"/>
    </row>
    <row r="209" spans="1:13" s="90" customFormat="1" ht="12.75">
      <c r="A209" s="299"/>
      <c r="B209" s="132"/>
      <c r="C209" s="300"/>
      <c r="D209" s="133"/>
      <c r="E209" s="301"/>
      <c r="F209" s="302"/>
      <c r="G209" s="303"/>
      <c r="J209" s="91"/>
      <c r="K209" s="91"/>
      <c r="M209" s="92"/>
    </row>
    <row r="210" spans="1:13" s="90" customFormat="1" ht="18.75" customHeight="1">
      <c r="A210" s="246"/>
      <c r="B210" s="247"/>
      <c r="C210" s="248" t="s">
        <v>103</v>
      </c>
      <c r="D210" s="249"/>
      <c r="E210" s="353"/>
      <c r="F210" s="354"/>
      <c r="G210" s="252">
        <f>SUBTOTAL(9,G207:G209)</f>
        <v>0</v>
      </c>
      <c r="J210" s="91"/>
      <c r="K210" s="91"/>
      <c r="M210" s="92"/>
    </row>
    <row r="211" spans="1:13" s="90" customFormat="1" ht="12.75">
      <c r="A211" s="179"/>
      <c r="B211" s="180"/>
      <c r="C211" s="180"/>
      <c r="D211" s="181"/>
      <c r="E211" s="180"/>
      <c r="F211" s="180"/>
      <c r="G211" s="182"/>
      <c r="J211" s="91"/>
      <c r="K211" s="91"/>
      <c r="M211" s="92"/>
    </row>
    <row r="212" spans="1:13" s="90" customFormat="1" ht="26.25" customHeight="1">
      <c r="A212" s="355"/>
      <c r="B212" s="356"/>
      <c r="C212" s="357" t="s">
        <v>56</v>
      </c>
      <c r="D212" s="358"/>
      <c r="E212" s="359"/>
      <c r="F212" s="359"/>
      <c r="G212" s="360">
        <f>SUBTOTAL(9,G32:G211)</f>
        <v>0</v>
      </c>
      <c r="J212" s="91"/>
      <c r="K212" s="91"/>
      <c r="M212" s="92"/>
    </row>
  </sheetData>
  <sheetProtection selectLockedCells="1" selectUnlockedCells="1"/>
  <mergeCells count="4">
    <mergeCell ref="F1:G1"/>
    <mergeCell ref="C2:D2"/>
    <mergeCell ref="F2:G2"/>
    <mergeCell ref="F3:G3"/>
  </mergeCells>
  <dataValidations count="1">
    <dataValidation type="list" allowBlank="1" showErrorMessage="1" sqref="B3">
      <formula1>Cislovani</formula1>
      <formula2>0</formula2>
    </dataValidation>
  </dataValidations>
  <printOptions/>
  <pageMargins left="0.5513888888888889" right="0.6298611111111111" top="0.7875" bottom="0.7875" header="0.5118055555555555" footer="0.31527777777777777"/>
  <pageSetup horizontalDpi="300" verticalDpi="300" orientation="portrait" paperSize="9" scale="63" r:id="rId1"/>
  <headerFooter alignWithMargins="0">
    <oddFooter>&amp;L&amp;F&amp;C&amp;P/&amp;N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M162"/>
  <sheetViews>
    <sheetView showGridLines="0" view="pageBreakPreview" zoomScaleSheetLayoutView="100" workbookViewId="0" topLeftCell="A1">
      <selection activeCell="G5" sqref="G5"/>
    </sheetView>
  </sheetViews>
  <sheetFormatPr defaultColWidth="9.140625" defaultRowHeight="12.75"/>
  <cols>
    <col min="1" max="1" width="8.28125" style="84" customWidth="1"/>
    <col min="2" max="2" width="16.57421875" style="85" customWidth="1"/>
    <col min="3" max="3" width="61.421875" style="86" customWidth="1"/>
    <col min="4" max="4" width="9.140625" style="87" customWidth="1"/>
    <col min="5" max="5" width="10.7109375" style="88" customWidth="1"/>
    <col min="6" max="6" width="13.57421875" style="89" customWidth="1"/>
    <col min="7" max="7" width="22.140625" style="89" customWidth="1"/>
    <col min="8" max="9" width="9.140625" style="90" customWidth="1"/>
    <col min="10" max="11" width="9.140625" style="91" customWidth="1"/>
    <col min="12" max="12" width="9.140625" style="90" customWidth="1"/>
    <col min="13" max="16384" width="9.140625" style="92" customWidth="1"/>
  </cols>
  <sheetData>
    <row r="1" spans="1:7" ht="69" customHeight="1">
      <c r="A1" s="93" t="s">
        <v>0</v>
      </c>
      <c r="B1" s="94"/>
      <c r="C1" s="4" t="s">
        <v>1</v>
      </c>
      <c r="D1" s="95"/>
      <c r="E1" s="5" t="s">
        <v>2</v>
      </c>
      <c r="F1" s="496" t="s">
        <v>3</v>
      </c>
      <c r="G1" s="496"/>
    </row>
    <row r="2" spans="1:7" ht="54.6" customHeight="1">
      <c r="A2" s="96" t="s">
        <v>4</v>
      </c>
      <c r="B2" s="97"/>
      <c r="C2" s="497" t="s">
        <v>276</v>
      </c>
      <c r="D2" s="497"/>
      <c r="E2" s="98"/>
      <c r="F2" s="495" t="s">
        <v>34</v>
      </c>
      <c r="G2" s="495"/>
    </row>
    <row r="3" spans="1:7" ht="43.5" customHeight="1">
      <c r="A3" s="99" t="s">
        <v>35</v>
      </c>
      <c r="B3" s="100"/>
      <c r="C3" s="11" t="s">
        <v>13</v>
      </c>
      <c r="D3" s="101"/>
      <c r="E3" s="102"/>
      <c r="F3" s="498"/>
      <c r="G3" s="498"/>
    </row>
    <row r="4" spans="1:7" ht="12.75">
      <c r="A4" s="103"/>
      <c r="B4" s="104"/>
      <c r="C4" s="105"/>
      <c r="D4" s="106"/>
      <c r="E4" s="107"/>
      <c r="F4" s="108"/>
      <c r="G4" s="109"/>
    </row>
    <row r="5" spans="1:7" ht="24">
      <c r="A5" s="110" t="s">
        <v>36</v>
      </c>
      <c r="B5" s="111" t="s">
        <v>37</v>
      </c>
      <c r="C5" s="112" t="s">
        <v>38</v>
      </c>
      <c r="D5" s="113" t="s">
        <v>39</v>
      </c>
      <c r="E5" s="114" t="s">
        <v>40</v>
      </c>
      <c r="F5" s="115" t="s">
        <v>41</v>
      </c>
      <c r="G5" s="116" t="s">
        <v>42</v>
      </c>
    </row>
    <row r="6" spans="1:7" ht="12.75">
      <c r="A6" s="117"/>
      <c r="B6" s="118"/>
      <c r="C6" s="119"/>
      <c r="D6" s="120"/>
      <c r="E6" s="121"/>
      <c r="F6" s="122"/>
      <c r="G6" s="123"/>
    </row>
    <row r="7" spans="1:7" ht="12.75">
      <c r="A7" s="124"/>
      <c r="B7" s="125"/>
      <c r="C7" s="126" t="s">
        <v>43</v>
      </c>
      <c r="D7" s="127"/>
      <c r="E7" s="128"/>
      <c r="F7" s="129"/>
      <c r="G7" s="130"/>
    </row>
    <row r="8" spans="1:7" ht="24">
      <c r="A8" s="131"/>
      <c r="B8" s="132"/>
      <c r="C8" s="361" t="s">
        <v>44</v>
      </c>
      <c r="D8" s="133"/>
      <c r="E8" s="134"/>
      <c r="F8" s="135"/>
      <c r="G8" s="136"/>
    </row>
    <row r="9" spans="1:7" ht="48">
      <c r="A9" s="131"/>
      <c r="B9" s="132"/>
      <c r="C9" s="361" t="s">
        <v>45</v>
      </c>
      <c r="D9" s="133"/>
      <c r="E9" s="134"/>
      <c r="F9" s="135"/>
      <c r="G9" s="136"/>
    </row>
    <row r="10" spans="1:7" ht="24">
      <c r="A10" s="131"/>
      <c r="B10" s="132"/>
      <c r="C10" s="361" t="s">
        <v>46</v>
      </c>
      <c r="D10" s="133"/>
      <c r="E10" s="134"/>
      <c r="F10" s="135"/>
      <c r="G10" s="136"/>
    </row>
    <row r="11" spans="1:7" ht="24">
      <c r="A11" s="131"/>
      <c r="B11" s="132"/>
      <c r="C11" s="361" t="s">
        <v>47</v>
      </c>
      <c r="D11" s="133"/>
      <c r="E11" s="134"/>
      <c r="F11" s="135"/>
      <c r="G11" s="136"/>
    </row>
    <row r="12" spans="1:7" ht="60">
      <c r="A12" s="137"/>
      <c r="B12" s="138"/>
      <c r="C12" s="362" t="s">
        <v>48</v>
      </c>
      <c r="D12" s="139"/>
      <c r="E12" s="140"/>
      <c r="F12" s="141"/>
      <c r="G12" s="142"/>
    </row>
    <row r="13" spans="1:7" ht="51" customHeight="1">
      <c r="A13" s="143"/>
      <c r="B13" s="144"/>
      <c r="C13" s="363" t="s">
        <v>49</v>
      </c>
      <c r="D13" s="145"/>
      <c r="E13" s="146"/>
      <c r="F13" s="147"/>
      <c r="G13" s="148"/>
    </row>
    <row r="14" spans="1:7" ht="24">
      <c r="A14" s="131"/>
      <c r="B14" s="132"/>
      <c r="C14" s="361" t="s">
        <v>50</v>
      </c>
      <c r="D14" s="133"/>
      <c r="E14" s="134"/>
      <c r="F14" s="135"/>
      <c r="G14" s="136"/>
    </row>
    <row r="15" spans="1:7" ht="24">
      <c r="A15" s="131"/>
      <c r="B15" s="132"/>
      <c r="C15" s="361" t="s">
        <v>51</v>
      </c>
      <c r="D15" s="133"/>
      <c r="E15" s="134"/>
      <c r="F15" s="135"/>
      <c r="G15" s="136"/>
    </row>
    <row r="16" spans="1:7" ht="36">
      <c r="A16" s="131"/>
      <c r="B16" s="132"/>
      <c r="C16" s="361" t="s">
        <v>52</v>
      </c>
      <c r="D16" s="133"/>
      <c r="E16" s="134"/>
      <c r="F16" s="135"/>
      <c r="G16" s="136"/>
    </row>
    <row r="17" spans="1:12" s="156" customFormat="1" ht="24">
      <c r="A17" s="149"/>
      <c r="B17" s="150"/>
      <c r="C17" s="235" t="s">
        <v>53</v>
      </c>
      <c r="D17" s="151"/>
      <c r="E17" s="152"/>
      <c r="F17" s="152"/>
      <c r="G17" s="153"/>
      <c r="H17" s="154"/>
      <c r="I17" s="154"/>
      <c r="J17" s="155"/>
      <c r="K17" s="155"/>
      <c r="L17" s="154"/>
    </row>
    <row r="18" spans="1:7" ht="12.75">
      <c r="A18" s="124"/>
      <c r="B18" s="125"/>
      <c r="C18" s="157"/>
      <c r="D18" s="127"/>
      <c r="E18" s="128"/>
      <c r="F18" s="129"/>
      <c r="G18" s="130"/>
    </row>
    <row r="19" spans="1:7" ht="12.75">
      <c r="A19" s="131"/>
      <c r="B19" s="132"/>
      <c r="C19" s="158" t="s">
        <v>54</v>
      </c>
      <c r="D19" s="133"/>
      <c r="E19" s="159"/>
      <c r="F19" s="160"/>
      <c r="G19" s="161"/>
    </row>
    <row r="20" spans="1:7" ht="24">
      <c r="A20" s="131"/>
      <c r="B20" s="132"/>
      <c r="C20" s="158" t="s">
        <v>55</v>
      </c>
      <c r="D20" s="133"/>
      <c r="E20" s="159"/>
      <c r="F20" s="160"/>
      <c r="G20" s="162"/>
    </row>
    <row r="21" spans="1:7" ht="12.75">
      <c r="A21" s="163" t="str">
        <f>A32</f>
        <v>1</v>
      </c>
      <c r="B21" s="164"/>
      <c r="C21" s="165" t="str">
        <f>C32</f>
        <v>Bourací práce</v>
      </c>
      <c r="D21" s="166"/>
      <c r="E21" s="167"/>
      <c r="F21" s="168"/>
      <c r="G21" s="169">
        <f>G61</f>
        <v>0</v>
      </c>
    </row>
    <row r="22" spans="1:7" ht="12.75">
      <c r="A22" s="163" t="str">
        <f>A63</f>
        <v>2</v>
      </c>
      <c r="B22" s="164"/>
      <c r="C22" s="165" t="str">
        <f>C63</f>
        <v>Svislé a vodorovné konstrukce</v>
      </c>
      <c r="D22" s="166"/>
      <c r="E22" s="167"/>
      <c r="F22" s="168"/>
      <c r="G22" s="169">
        <f>G68</f>
        <v>0</v>
      </c>
    </row>
    <row r="23" spans="1:7" ht="12.75">
      <c r="A23" s="163" t="str">
        <f>A70</f>
        <v>3</v>
      </c>
      <c r="B23" s="164"/>
      <c r="C23" s="165" t="str">
        <f>C70</f>
        <v>Výplně otvorů</v>
      </c>
      <c r="D23" s="166"/>
      <c r="E23" s="167"/>
      <c r="F23" s="168"/>
      <c r="G23" s="169">
        <f>G75</f>
        <v>0</v>
      </c>
    </row>
    <row r="24" spans="1:7" ht="12.75">
      <c r="A24" s="163" t="str">
        <f>A77</f>
        <v>4</v>
      </c>
      <c r="B24" s="164"/>
      <c r="C24" s="165" t="str">
        <f>C77</f>
        <v>Úpravy povrchů podlah</v>
      </c>
      <c r="D24" s="166"/>
      <c r="E24" s="167"/>
      <c r="F24" s="168"/>
      <c r="G24" s="169">
        <f>G102</f>
        <v>0</v>
      </c>
    </row>
    <row r="25" spans="1:7" ht="12.75">
      <c r="A25" s="170" t="str">
        <f>A104</f>
        <v>5</v>
      </c>
      <c r="B25" s="164"/>
      <c r="C25" s="165" t="str">
        <f>C104</f>
        <v>Úpravy povrchů vnitřních stěn a stropů</v>
      </c>
      <c r="D25" s="166"/>
      <c r="E25" s="167"/>
      <c r="F25" s="168"/>
      <c r="G25" s="169">
        <f>G130</f>
        <v>0</v>
      </c>
    </row>
    <row r="26" spans="1:7" ht="12.75">
      <c r="A26" s="170" t="str">
        <f>A132</f>
        <v>6</v>
      </c>
      <c r="B26" s="164"/>
      <c r="C26" s="165" t="str">
        <f>C132</f>
        <v>PSV</v>
      </c>
      <c r="D26" s="166"/>
      <c r="E26" s="167"/>
      <c r="F26" s="168"/>
      <c r="G26" s="169">
        <f>G136</f>
        <v>0</v>
      </c>
    </row>
    <row r="27" spans="1:7" ht="12.75">
      <c r="A27" s="170" t="str">
        <f>A138</f>
        <v>7</v>
      </c>
      <c r="B27" s="164"/>
      <c r="C27" s="165" t="str">
        <f>C138</f>
        <v>Ostatní práce a dodávky</v>
      </c>
      <c r="D27" s="166"/>
      <c r="E27" s="167"/>
      <c r="F27" s="168"/>
      <c r="G27" s="169">
        <f>G154</f>
        <v>0</v>
      </c>
    </row>
    <row r="28" spans="1:7" ht="12.75">
      <c r="A28" s="163" t="str">
        <f>A156</f>
        <v>A</v>
      </c>
      <c r="B28" s="164"/>
      <c r="C28" s="165" t="str">
        <f>C156</f>
        <v>Ostatní náklady</v>
      </c>
      <c r="D28" s="166"/>
      <c r="E28" s="167"/>
      <c r="F28" s="168"/>
      <c r="G28" s="169">
        <f>G160</f>
        <v>0</v>
      </c>
    </row>
    <row r="29" spans="1:7" ht="12.75">
      <c r="A29" s="170"/>
      <c r="B29" s="132"/>
      <c r="C29" s="171"/>
      <c r="D29" s="133"/>
      <c r="E29" s="134"/>
      <c r="F29" s="160"/>
      <c r="G29" s="169"/>
    </row>
    <row r="30" spans="1:7" ht="15">
      <c r="A30" s="172"/>
      <c r="B30" s="173"/>
      <c r="C30" s="174" t="s">
        <v>56</v>
      </c>
      <c r="D30" s="175"/>
      <c r="E30" s="176"/>
      <c r="F30" s="177"/>
      <c r="G30" s="178">
        <f>SUM(G21:G28)</f>
        <v>0</v>
      </c>
    </row>
    <row r="31" spans="1:7" ht="12.75">
      <c r="A31" s="179"/>
      <c r="B31" s="180"/>
      <c r="C31" s="180"/>
      <c r="D31" s="181"/>
      <c r="E31" s="180"/>
      <c r="F31" s="180"/>
      <c r="G31" s="182"/>
    </row>
    <row r="32" spans="1:7" ht="12.75">
      <c r="A32" s="183" t="s">
        <v>57</v>
      </c>
      <c r="B32" s="184"/>
      <c r="C32" s="185" t="s">
        <v>58</v>
      </c>
      <c r="D32" s="186"/>
      <c r="E32" s="187"/>
      <c r="F32" s="188"/>
      <c r="G32" s="189"/>
    </row>
    <row r="33" spans="1:7" ht="12.75">
      <c r="A33" s="190"/>
      <c r="B33" s="191"/>
      <c r="C33" s="192"/>
      <c r="D33" s="120"/>
      <c r="E33" s="193"/>
      <c r="F33" s="194"/>
      <c r="G33" s="195"/>
    </row>
    <row r="34" spans="1:13" s="207" customFormat="1" ht="28.5" customHeight="1">
      <c r="A34" s="196" t="s">
        <v>59</v>
      </c>
      <c r="B34" s="197"/>
      <c r="C34" s="198" t="s">
        <v>60</v>
      </c>
      <c r="D34" s="199" t="s">
        <v>61</v>
      </c>
      <c r="E34" s="200">
        <v>1</v>
      </c>
      <c r="F34" s="200"/>
      <c r="G34" s="201">
        <f>$E34*F34</f>
        <v>0</v>
      </c>
      <c r="H34" s="202"/>
      <c r="I34" s="203"/>
      <c r="J34" s="204"/>
      <c r="K34" s="203"/>
      <c r="L34" s="205"/>
      <c r="M34" s="206"/>
    </row>
    <row r="35" spans="1:13" s="207" customFormat="1" ht="13.5" customHeight="1">
      <c r="A35" s="196"/>
      <c r="B35" s="208"/>
      <c r="C35" s="209"/>
      <c r="D35" s="210"/>
      <c r="E35" s="211"/>
      <c r="F35" s="211"/>
      <c r="G35" s="201"/>
      <c r="H35" s="202"/>
      <c r="I35" s="203"/>
      <c r="J35" s="204"/>
      <c r="K35" s="203"/>
      <c r="L35" s="205"/>
      <c r="M35" s="206"/>
    </row>
    <row r="36" spans="1:13" s="207" customFormat="1" ht="46.5" customHeight="1">
      <c r="A36" s="196" t="s">
        <v>62</v>
      </c>
      <c r="B36" s="208"/>
      <c r="C36" s="209" t="s">
        <v>63</v>
      </c>
      <c r="D36" s="210" t="s">
        <v>64</v>
      </c>
      <c r="E36" s="211">
        <v>8</v>
      </c>
      <c r="F36" s="211"/>
      <c r="G36" s="201">
        <f>$E36*F36</f>
        <v>0</v>
      </c>
      <c r="H36" s="202"/>
      <c r="I36" s="203"/>
      <c r="J36" s="204"/>
      <c r="K36" s="203"/>
      <c r="L36" s="205"/>
      <c r="M36" s="206"/>
    </row>
    <row r="37" spans="1:13" s="207" customFormat="1" ht="13.5" customHeight="1">
      <c r="A37" s="196"/>
      <c r="B37" s="208"/>
      <c r="C37" s="209"/>
      <c r="D37" s="210"/>
      <c r="E37" s="211"/>
      <c r="F37" s="211"/>
      <c r="G37" s="201"/>
      <c r="H37" s="202"/>
      <c r="I37" s="203"/>
      <c r="J37" s="204"/>
      <c r="K37" s="203"/>
      <c r="L37" s="205"/>
      <c r="M37" s="206"/>
    </row>
    <row r="38" spans="1:13" s="207" customFormat="1" ht="28.5" customHeight="1">
      <c r="A38" s="196" t="s">
        <v>65</v>
      </c>
      <c r="B38" s="208">
        <v>968019551</v>
      </c>
      <c r="C38" s="209" t="s">
        <v>277</v>
      </c>
      <c r="D38" s="210" t="s">
        <v>67</v>
      </c>
      <c r="E38" s="211">
        <f>D39</f>
        <v>1.9500000000000002</v>
      </c>
      <c r="F38" s="211"/>
      <c r="G38" s="201">
        <f>$E38*F38</f>
        <v>0</v>
      </c>
      <c r="H38" s="202" t="s">
        <v>68</v>
      </c>
      <c r="I38" s="203">
        <f>E38*H38</f>
        <v>0</v>
      </c>
      <c r="J38" s="204">
        <v>0.031000000000000003</v>
      </c>
      <c r="K38" s="203">
        <f>E38*J38</f>
        <v>0.06045000000000001</v>
      </c>
      <c r="L38" s="205"/>
      <c r="M38" s="206"/>
    </row>
    <row r="39" spans="1:13" s="221" customFormat="1" ht="13.5" customHeight="1">
      <c r="A39" s="196"/>
      <c r="B39" s="212"/>
      <c r="C39" s="213" t="s">
        <v>278</v>
      </c>
      <c r="D39" s="214">
        <f>1.3*1.5</f>
        <v>1.9500000000000002</v>
      </c>
      <c r="E39" s="215"/>
      <c r="F39" s="215"/>
      <c r="G39" s="216"/>
      <c r="H39" s="217"/>
      <c r="I39" s="218"/>
      <c r="J39" s="219"/>
      <c r="K39" s="218"/>
      <c r="L39" s="220"/>
      <c r="M39" s="220"/>
    </row>
    <row r="40" spans="1:13" s="207" customFormat="1" ht="13.5" customHeight="1">
      <c r="A40" s="196"/>
      <c r="B40" s="197"/>
      <c r="C40" s="198"/>
      <c r="D40" s="199"/>
      <c r="E40" s="200"/>
      <c r="F40" s="200"/>
      <c r="G40" s="201"/>
      <c r="H40" s="202"/>
      <c r="I40" s="203"/>
      <c r="J40" s="204"/>
      <c r="K40" s="203"/>
      <c r="L40" s="205"/>
      <c r="M40" s="206"/>
    </row>
    <row r="41" spans="1:13" s="207" customFormat="1" ht="21" customHeight="1">
      <c r="A41" s="196" t="s">
        <v>70</v>
      </c>
      <c r="B41" s="222" t="s">
        <v>79</v>
      </c>
      <c r="C41" s="225" t="s">
        <v>80</v>
      </c>
      <c r="D41" s="224" t="s">
        <v>67</v>
      </c>
      <c r="E41" s="211">
        <f>SUM(D42:D46)</f>
        <v>97.01</v>
      </c>
      <c r="F41" s="211"/>
      <c r="G41" s="201">
        <f>$E41*F41</f>
        <v>0</v>
      </c>
      <c r="H41" s="202" t="s">
        <v>68</v>
      </c>
      <c r="I41" s="203">
        <f>E41*H41</f>
        <v>0</v>
      </c>
      <c r="J41" s="204">
        <v>0.057</v>
      </c>
      <c r="K41" s="203">
        <f>E41*J41</f>
        <v>5.5295700000000005</v>
      </c>
      <c r="L41" s="205"/>
      <c r="M41" s="206"/>
    </row>
    <row r="42" spans="1:13" s="221" customFormat="1" ht="13.5" customHeight="1">
      <c r="A42" s="196"/>
      <c r="B42" s="212" t="s">
        <v>279</v>
      </c>
      <c r="C42" s="213" t="s">
        <v>280</v>
      </c>
      <c r="D42" s="214">
        <v>21.79</v>
      </c>
      <c r="E42" s="215"/>
      <c r="F42" s="215"/>
      <c r="G42" s="216"/>
      <c r="H42" s="217"/>
      <c r="I42" s="218"/>
      <c r="J42" s="219"/>
      <c r="K42" s="218"/>
      <c r="L42" s="220"/>
      <c r="M42" s="220"/>
    </row>
    <row r="43" spans="1:13" s="221" customFormat="1" ht="13.5" customHeight="1">
      <c r="A43" s="226"/>
      <c r="B43" s="212" t="s">
        <v>281</v>
      </c>
      <c r="C43" s="213" t="s">
        <v>282</v>
      </c>
      <c r="D43" s="214">
        <v>6.45</v>
      </c>
      <c r="E43" s="215"/>
      <c r="F43" s="215"/>
      <c r="G43" s="216"/>
      <c r="H43" s="217"/>
      <c r="I43" s="218"/>
      <c r="J43" s="219"/>
      <c r="K43" s="218"/>
      <c r="L43" s="220"/>
      <c r="M43" s="220"/>
    </row>
    <row r="44" spans="1:13" s="221" customFormat="1" ht="13.5" customHeight="1">
      <c r="A44" s="226"/>
      <c r="B44" s="212" t="s">
        <v>283</v>
      </c>
      <c r="C44" s="213" t="s">
        <v>284</v>
      </c>
      <c r="D44" s="214">
        <v>55.93</v>
      </c>
      <c r="E44" s="215"/>
      <c r="F44" s="215"/>
      <c r="G44" s="216"/>
      <c r="H44" s="217"/>
      <c r="I44" s="218"/>
      <c r="J44" s="219"/>
      <c r="K44" s="218"/>
      <c r="L44" s="220"/>
      <c r="M44" s="220"/>
    </row>
    <row r="45" spans="1:13" s="221" customFormat="1" ht="13.5" customHeight="1">
      <c r="A45" s="226"/>
      <c r="B45" s="212" t="s">
        <v>285</v>
      </c>
      <c r="C45" s="213" t="s">
        <v>286</v>
      </c>
      <c r="D45" s="214">
        <v>12.84</v>
      </c>
      <c r="E45" s="215"/>
      <c r="F45" s="215"/>
      <c r="G45" s="216"/>
      <c r="H45" s="217"/>
      <c r="I45" s="218"/>
      <c r="J45" s="219"/>
      <c r="K45" s="218"/>
      <c r="L45" s="220"/>
      <c r="M45" s="220"/>
    </row>
    <row r="46" spans="1:13" s="221" customFormat="1" ht="13.5" customHeight="1">
      <c r="A46" s="226"/>
      <c r="B46" s="212"/>
      <c r="C46" s="213"/>
      <c r="D46" s="214"/>
      <c r="E46" s="215"/>
      <c r="F46" s="215"/>
      <c r="G46" s="216"/>
      <c r="H46" s="217"/>
      <c r="I46" s="218"/>
      <c r="J46" s="219"/>
      <c r="K46" s="218"/>
      <c r="L46" s="220"/>
      <c r="M46" s="220"/>
    </row>
    <row r="47" spans="1:13" s="207" customFormat="1" ht="13.5" customHeight="1">
      <c r="A47" s="196" t="s">
        <v>73</v>
      </c>
      <c r="B47" s="197">
        <v>713190816</v>
      </c>
      <c r="C47" s="198" t="s">
        <v>287</v>
      </c>
      <c r="D47" s="199" t="s">
        <v>67</v>
      </c>
      <c r="E47" s="211">
        <f>SUM(D48:D51)</f>
        <v>97.01</v>
      </c>
      <c r="F47" s="200"/>
      <c r="G47" s="201">
        <f>$E47*F47</f>
        <v>0</v>
      </c>
      <c r="H47" s="202" t="s">
        <v>68</v>
      </c>
      <c r="I47" s="203">
        <f>E47*H47</f>
        <v>0</v>
      </c>
      <c r="J47" s="204">
        <v>0.05</v>
      </c>
      <c r="K47" s="203">
        <f>E47*J47</f>
        <v>4.8505</v>
      </c>
      <c r="L47" s="205"/>
      <c r="M47" s="206"/>
    </row>
    <row r="48" spans="1:13" s="221" customFormat="1" ht="13.5" customHeight="1">
      <c r="A48" s="196"/>
      <c r="B48" s="212" t="s">
        <v>279</v>
      </c>
      <c r="C48" s="213" t="s">
        <v>280</v>
      </c>
      <c r="D48" s="214">
        <v>21.79</v>
      </c>
      <c r="E48" s="215"/>
      <c r="F48" s="215"/>
      <c r="G48" s="216"/>
      <c r="H48" s="217"/>
      <c r="I48" s="218"/>
      <c r="J48" s="219"/>
      <c r="K48" s="218"/>
      <c r="L48" s="220"/>
      <c r="M48" s="220"/>
    </row>
    <row r="49" spans="1:13" s="221" customFormat="1" ht="13.5" customHeight="1">
      <c r="A49" s="226"/>
      <c r="B49" s="212" t="s">
        <v>281</v>
      </c>
      <c r="C49" s="213" t="s">
        <v>282</v>
      </c>
      <c r="D49" s="214">
        <v>6.45</v>
      </c>
      <c r="E49" s="215"/>
      <c r="F49" s="215"/>
      <c r="G49" s="216"/>
      <c r="H49" s="217"/>
      <c r="I49" s="218"/>
      <c r="J49" s="219"/>
      <c r="K49" s="218"/>
      <c r="L49" s="220"/>
      <c r="M49" s="220"/>
    </row>
    <row r="50" spans="1:13" s="221" customFormat="1" ht="13.5" customHeight="1">
      <c r="A50" s="226"/>
      <c r="B50" s="212" t="s">
        <v>283</v>
      </c>
      <c r="C50" s="213" t="s">
        <v>284</v>
      </c>
      <c r="D50" s="214">
        <v>55.93</v>
      </c>
      <c r="E50" s="215"/>
      <c r="F50" s="215"/>
      <c r="G50" s="216"/>
      <c r="H50" s="217"/>
      <c r="I50" s="218"/>
      <c r="J50" s="219"/>
      <c r="K50" s="218"/>
      <c r="L50" s="220"/>
      <c r="M50" s="220"/>
    </row>
    <row r="51" spans="1:13" s="221" customFormat="1" ht="13.5" customHeight="1">
      <c r="A51" s="226"/>
      <c r="B51" s="212" t="s">
        <v>285</v>
      </c>
      <c r="C51" s="213" t="s">
        <v>286</v>
      </c>
      <c r="D51" s="214">
        <v>12.84</v>
      </c>
      <c r="E51" s="215"/>
      <c r="F51" s="215"/>
      <c r="G51" s="216"/>
      <c r="H51" s="217"/>
      <c r="I51" s="218"/>
      <c r="J51" s="219"/>
      <c r="K51" s="218"/>
      <c r="L51" s="220"/>
      <c r="M51" s="220"/>
    </row>
    <row r="52" spans="1:13" s="221" customFormat="1" ht="13.5" customHeight="1">
      <c r="A52" s="226"/>
      <c r="B52" s="212"/>
      <c r="C52" s="213"/>
      <c r="D52" s="214"/>
      <c r="E52" s="215"/>
      <c r="F52" s="215"/>
      <c r="G52" s="216"/>
      <c r="H52" s="217"/>
      <c r="I52" s="218"/>
      <c r="J52" s="219"/>
      <c r="K52" s="218"/>
      <c r="L52" s="220"/>
      <c r="M52" s="220"/>
    </row>
    <row r="53" spans="1:13" s="207" customFormat="1" ht="13.5" customHeight="1">
      <c r="A53" s="196" t="s">
        <v>78</v>
      </c>
      <c r="B53" s="197" t="s">
        <v>288</v>
      </c>
      <c r="C53" s="198" t="s">
        <v>289</v>
      </c>
      <c r="D53" s="199" t="s">
        <v>67</v>
      </c>
      <c r="E53" s="200">
        <f>SUM(D54)</f>
        <v>115.10000000000001</v>
      </c>
      <c r="F53" s="200"/>
      <c r="G53" s="201">
        <f>$E53*F53</f>
        <v>0</v>
      </c>
      <c r="H53" s="202" t="s">
        <v>68</v>
      </c>
      <c r="I53" s="203">
        <f>E53*H53</f>
        <v>0</v>
      </c>
      <c r="J53" s="204">
        <v>0.00086</v>
      </c>
      <c r="K53" s="203">
        <f>E53*J53</f>
        <v>0.098986</v>
      </c>
      <c r="L53" s="205"/>
      <c r="M53" s="206"/>
    </row>
    <row r="54" spans="1:13" s="221" customFormat="1" ht="13.5" customHeight="1">
      <c r="A54" s="196"/>
      <c r="B54" s="212"/>
      <c r="C54" s="213" t="s">
        <v>290</v>
      </c>
      <c r="D54" s="214">
        <f>104.6*1.1+0.04</f>
        <v>115.10000000000001</v>
      </c>
      <c r="E54" s="215"/>
      <c r="F54" s="215"/>
      <c r="G54" s="216"/>
      <c r="H54" s="217"/>
      <c r="I54" s="218"/>
      <c r="J54" s="219"/>
      <c r="K54" s="218"/>
      <c r="L54" s="220"/>
      <c r="M54" s="220"/>
    </row>
    <row r="55" spans="1:12" s="231" customFormat="1" ht="12">
      <c r="A55" s="196"/>
      <c r="B55" s="227"/>
      <c r="C55" s="228"/>
      <c r="D55" s="229"/>
      <c r="E55" s="215"/>
      <c r="F55" s="230"/>
      <c r="G55" s="232"/>
      <c r="H55" s="154"/>
      <c r="I55" s="154"/>
      <c r="J55" s="155"/>
      <c r="K55" s="155"/>
      <c r="L55" s="154"/>
    </row>
    <row r="56" spans="1:12" s="231" customFormat="1" ht="12">
      <c r="A56" s="196" t="s">
        <v>85</v>
      </c>
      <c r="B56" s="227"/>
      <c r="C56" s="228" t="s">
        <v>98</v>
      </c>
      <c r="D56" s="229" t="s">
        <v>64</v>
      </c>
      <c r="E56" s="211">
        <v>3</v>
      </c>
      <c r="F56" s="230"/>
      <c r="G56" s="232">
        <f>$E56*F56</f>
        <v>0</v>
      </c>
      <c r="H56" s="154"/>
      <c r="I56" s="154"/>
      <c r="J56" s="155"/>
      <c r="K56" s="233">
        <f>SUM(K37:K54)</f>
        <v>10.539506000000001</v>
      </c>
      <c r="L56" s="154"/>
    </row>
    <row r="57" spans="1:12" s="156" customFormat="1" ht="12.75">
      <c r="A57" s="149"/>
      <c r="B57" s="234" t="s">
        <v>99</v>
      </c>
      <c r="C57" s="235" t="s">
        <v>100</v>
      </c>
      <c r="D57" s="151"/>
      <c r="E57" s="215"/>
      <c r="F57" s="152"/>
      <c r="G57" s="153"/>
      <c r="H57" s="154"/>
      <c r="I57" s="154"/>
      <c r="J57" s="155"/>
      <c r="K57" s="155"/>
      <c r="L57" s="154"/>
    </row>
    <row r="58" spans="1:12" s="156" customFormat="1" ht="17.25" customHeight="1">
      <c r="A58" s="236"/>
      <c r="B58" s="237" t="s">
        <v>99</v>
      </c>
      <c r="C58" s="171" t="s">
        <v>101</v>
      </c>
      <c r="D58" s="238"/>
      <c r="E58" s="215"/>
      <c r="F58" s="239"/>
      <c r="G58" s="153"/>
      <c r="H58" s="154"/>
      <c r="I58" s="154"/>
      <c r="J58" s="155"/>
      <c r="K58" s="155"/>
      <c r="L58" s="154"/>
    </row>
    <row r="59" spans="1:12" s="156" customFormat="1" ht="21" customHeight="1">
      <c r="A59" s="236"/>
      <c r="B59" s="237" t="s">
        <v>99</v>
      </c>
      <c r="C59" s="171" t="s">
        <v>102</v>
      </c>
      <c r="D59" s="238"/>
      <c r="E59" s="152"/>
      <c r="F59" s="152"/>
      <c r="G59" s="153"/>
      <c r="H59" s="154"/>
      <c r="I59" s="154"/>
      <c r="J59" s="155"/>
      <c r="K59" s="155"/>
      <c r="L59" s="154"/>
    </row>
    <row r="60" spans="1:12" s="156" customFormat="1" ht="12.75">
      <c r="A60" s="240"/>
      <c r="B60" s="241"/>
      <c r="C60" s="242"/>
      <c r="D60" s="243"/>
      <c r="E60" s="244"/>
      <c r="F60" s="245"/>
      <c r="G60" s="153"/>
      <c r="H60" s="154"/>
      <c r="I60" s="154"/>
      <c r="J60" s="155"/>
      <c r="K60" s="155"/>
      <c r="L60" s="154"/>
    </row>
    <row r="61" spans="1:9" ht="12.75">
      <c r="A61" s="246"/>
      <c r="B61" s="247"/>
      <c r="C61" s="248" t="s">
        <v>103</v>
      </c>
      <c r="D61" s="249"/>
      <c r="E61" s="250"/>
      <c r="F61" s="251"/>
      <c r="G61" s="252">
        <f>SUBTOTAL(9,G33:G60)</f>
        <v>0</v>
      </c>
      <c r="I61" s="253">
        <f>SUM(I33:I60)</f>
        <v>0</v>
      </c>
    </row>
    <row r="62" spans="1:7" ht="12.75">
      <c r="A62" s="179"/>
      <c r="B62" s="180"/>
      <c r="C62" s="180"/>
      <c r="D62" s="181"/>
      <c r="E62" s="254"/>
      <c r="F62" s="254"/>
      <c r="G62" s="182"/>
    </row>
    <row r="63" spans="1:12" s="259" customFormat="1" ht="20.25" customHeight="1">
      <c r="A63" s="183" t="s">
        <v>104</v>
      </c>
      <c r="B63" s="184"/>
      <c r="C63" s="185" t="s">
        <v>105</v>
      </c>
      <c r="D63" s="186"/>
      <c r="E63" s="255"/>
      <c r="F63" s="256"/>
      <c r="G63" s="189"/>
      <c r="H63" s="257"/>
      <c r="I63" s="257"/>
      <c r="J63" s="258"/>
      <c r="K63" s="258"/>
      <c r="L63" s="257"/>
    </row>
    <row r="64" spans="1:12" s="259" customFormat="1" ht="11.25" customHeight="1">
      <c r="A64" s="190"/>
      <c r="B64" s="191"/>
      <c r="C64" s="192"/>
      <c r="D64" s="120"/>
      <c r="E64" s="193"/>
      <c r="F64" s="194"/>
      <c r="G64" s="195"/>
      <c r="H64" s="257"/>
      <c r="I64" s="257"/>
      <c r="J64" s="258"/>
      <c r="K64" s="258"/>
      <c r="L64" s="257"/>
    </row>
    <row r="65" spans="1:12" s="265" customFormat="1" ht="17.25" customHeight="1">
      <c r="A65" s="196" t="s">
        <v>106</v>
      </c>
      <c r="B65" s="260" t="s">
        <v>112</v>
      </c>
      <c r="C65" s="261" t="s">
        <v>291</v>
      </c>
      <c r="D65" s="260" t="s">
        <v>67</v>
      </c>
      <c r="E65" s="262">
        <f>SUM(D66)</f>
        <v>5.098000000000001</v>
      </c>
      <c r="F65" s="262"/>
      <c r="G65" s="232">
        <f>$E65*F65</f>
        <v>0</v>
      </c>
      <c r="H65" s="263" t="s">
        <v>114</v>
      </c>
      <c r="I65" s="203">
        <f>E65*H65</f>
        <v>0.5577212</v>
      </c>
      <c r="J65" s="264" t="s">
        <v>68</v>
      </c>
      <c r="K65" s="203">
        <f>E65*J65</f>
        <v>0</v>
      </c>
      <c r="L65" s="258"/>
    </row>
    <row r="66" spans="1:13" s="221" customFormat="1" ht="15.75" customHeight="1">
      <c r="A66" s="266"/>
      <c r="B66" s="212"/>
      <c r="C66" s="213" t="s">
        <v>292</v>
      </c>
      <c r="D66" s="214">
        <f>1.59*3.2+0.01</f>
        <v>5.098000000000001</v>
      </c>
      <c r="E66" s="215"/>
      <c r="F66" s="215"/>
      <c r="G66" s="216"/>
      <c r="H66" s="217"/>
      <c r="I66" s="218"/>
      <c r="J66" s="219"/>
      <c r="K66" s="218"/>
      <c r="L66" s="220"/>
      <c r="M66" s="220"/>
    </row>
    <row r="67" spans="1:7" ht="12.75">
      <c r="A67" s="278"/>
      <c r="B67" s="279"/>
      <c r="C67" s="280"/>
      <c r="D67" s="281"/>
      <c r="E67" s="282"/>
      <c r="F67" s="282"/>
      <c r="G67" s="283"/>
    </row>
    <row r="68" spans="1:9" ht="16.5" customHeight="1">
      <c r="A68" s="284"/>
      <c r="B68" s="285"/>
      <c r="C68" s="286" t="s">
        <v>103</v>
      </c>
      <c r="D68" s="287"/>
      <c r="E68" s="288"/>
      <c r="F68" s="289"/>
      <c r="G68" s="290">
        <f>SUBTOTAL(9,G64:G67)</f>
        <v>0</v>
      </c>
      <c r="I68" s="253">
        <f>SUM(I64:I67)</f>
        <v>0.5577212</v>
      </c>
    </row>
    <row r="69" spans="1:7" ht="12.75">
      <c r="A69" s="179"/>
      <c r="B69" s="180"/>
      <c r="C69" s="180"/>
      <c r="D69" s="181"/>
      <c r="E69" s="254"/>
      <c r="F69" s="254"/>
      <c r="G69" s="182"/>
    </row>
    <row r="70" spans="1:12" s="156" customFormat="1" ht="12.75">
      <c r="A70" s="183" t="s">
        <v>122</v>
      </c>
      <c r="B70" s="184"/>
      <c r="C70" s="185" t="s">
        <v>123</v>
      </c>
      <c r="D70" s="186"/>
      <c r="E70" s="187"/>
      <c r="F70" s="188"/>
      <c r="G70" s="189"/>
      <c r="H70" s="154"/>
      <c r="I70" s="154"/>
      <c r="J70" s="155"/>
      <c r="K70" s="155"/>
      <c r="L70" s="154"/>
    </row>
    <row r="71" spans="1:12" s="156" customFormat="1" ht="12.75">
      <c r="A71" s="190"/>
      <c r="B71" s="191"/>
      <c r="C71" s="192"/>
      <c r="D71" s="120"/>
      <c r="E71" s="193"/>
      <c r="F71" s="194"/>
      <c r="G71" s="195"/>
      <c r="H71" s="154"/>
      <c r="I71" s="154"/>
      <c r="J71" s="155"/>
      <c r="K71" s="155"/>
      <c r="L71" s="154"/>
    </row>
    <row r="72" spans="1:12" s="156" customFormat="1" ht="12.75">
      <c r="A72" s="149"/>
      <c r="B72" s="291"/>
      <c r="C72" s="235" t="s">
        <v>124</v>
      </c>
      <c r="D72" s="151"/>
      <c r="E72" s="152"/>
      <c r="F72" s="152"/>
      <c r="G72" s="292"/>
      <c r="H72" s="154"/>
      <c r="I72" s="154"/>
      <c r="J72" s="155"/>
      <c r="K72" s="155"/>
      <c r="L72" s="154"/>
    </row>
    <row r="73" spans="1:12" s="156" customFormat="1" ht="38.25" customHeight="1">
      <c r="A73" s="236" t="s">
        <v>125</v>
      </c>
      <c r="B73" s="293" t="s">
        <v>293</v>
      </c>
      <c r="C73" s="171" t="s">
        <v>294</v>
      </c>
      <c r="D73" s="238" t="s">
        <v>64</v>
      </c>
      <c r="E73" s="239"/>
      <c r="F73" s="239"/>
      <c r="G73" s="153">
        <f>$E73*F73</f>
        <v>0</v>
      </c>
      <c r="H73" s="482"/>
      <c r="I73" s="154"/>
      <c r="J73" s="155"/>
      <c r="K73" s="155"/>
      <c r="L73" s="154"/>
    </row>
    <row r="74" spans="1:7" ht="12.75">
      <c r="A74" s="299"/>
      <c r="B74" s="132"/>
      <c r="C74" s="300"/>
      <c r="D74" s="133"/>
      <c r="E74" s="301"/>
      <c r="F74" s="302"/>
      <c r="G74" s="303"/>
    </row>
    <row r="75" spans="1:7" ht="16.5" customHeight="1">
      <c r="A75" s="246"/>
      <c r="B75" s="247"/>
      <c r="C75" s="248" t="s">
        <v>103</v>
      </c>
      <c r="D75" s="249"/>
      <c r="E75" s="250"/>
      <c r="F75" s="251"/>
      <c r="G75" s="252">
        <f>SUBTOTAL(9,G71:G74)</f>
        <v>0</v>
      </c>
    </row>
    <row r="76" spans="1:7" ht="12.75">
      <c r="A76" s="179"/>
      <c r="B76" s="180"/>
      <c r="C76" s="180"/>
      <c r="D76" s="181"/>
      <c r="E76" s="254"/>
      <c r="F76" s="254"/>
      <c r="G76" s="182"/>
    </row>
    <row r="77" spans="1:12" s="156" customFormat="1" ht="12.75">
      <c r="A77" s="183" t="s">
        <v>180</v>
      </c>
      <c r="B77" s="184"/>
      <c r="C77" s="185" t="s">
        <v>181</v>
      </c>
      <c r="D77" s="186"/>
      <c r="E77" s="187"/>
      <c r="F77" s="188"/>
      <c r="G77" s="189"/>
      <c r="H77" s="154"/>
      <c r="I77" s="154"/>
      <c r="J77" s="155"/>
      <c r="K77" s="155"/>
      <c r="L77" s="154"/>
    </row>
    <row r="78" spans="1:12" s="156" customFormat="1" ht="12.75">
      <c r="A78" s="190"/>
      <c r="B78" s="191"/>
      <c r="C78" s="192"/>
      <c r="D78" s="120"/>
      <c r="E78" s="193"/>
      <c r="F78" s="194"/>
      <c r="G78" s="195"/>
      <c r="H78" s="154"/>
      <c r="I78" s="154"/>
      <c r="J78" s="155"/>
      <c r="K78" s="155"/>
      <c r="L78" s="154"/>
    </row>
    <row r="79" spans="1:7" s="156" customFormat="1" ht="12.75">
      <c r="A79" s="149" t="s">
        <v>182</v>
      </c>
      <c r="B79" s="304">
        <v>777111101</v>
      </c>
      <c r="C79" s="295" t="s">
        <v>183</v>
      </c>
      <c r="D79" s="291" t="s">
        <v>67</v>
      </c>
      <c r="E79" s="152">
        <f>SUM(D80:D83)</f>
        <v>97.01</v>
      </c>
      <c r="F79" s="152"/>
      <c r="G79" s="153">
        <f>$E79*F79</f>
        <v>0</v>
      </c>
    </row>
    <row r="80" spans="1:13" s="221" customFormat="1" ht="13.5" customHeight="1">
      <c r="A80" s="196"/>
      <c r="B80" s="212" t="s">
        <v>279</v>
      </c>
      <c r="C80" s="213" t="s">
        <v>280</v>
      </c>
      <c r="D80" s="214">
        <v>21.79</v>
      </c>
      <c r="E80" s="215"/>
      <c r="F80" s="215"/>
      <c r="G80" s="216"/>
      <c r="H80" s="217"/>
      <c r="I80" s="218"/>
      <c r="J80" s="219"/>
      <c r="K80" s="218"/>
      <c r="L80" s="220"/>
      <c r="M80" s="220"/>
    </row>
    <row r="81" spans="1:13" s="221" customFormat="1" ht="13.5" customHeight="1">
      <c r="A81" s="226"/>
      <c r="B81" s="212" t="s">
        <v>281</v>
      </c>
      <c r="C81" s="213" t="s">
        <v>282</v>
      </c>
      <c r="D81" s="214">
        <v>6.45</v>
      </c>
      <c r="E81" s="215"/>
      <c r="F81" s="215"/>
      <c r="G81" s="216"/>
      <c r="H81" s="217"/>
      <c r="I81" s="218"/>
      <c r="J81" s="219"/>
      <c r="K81" s="218"/>
      <c r="L81" s="220"/>
      <c r="M81" s="220"/>
    </row>
    <row r="82" spans="1:13" s="221" customFormat="1" ht="13.5" customHeight="1">
      <c r="A82" s="226"/>
      <c r="B82" s="212" t="s">
        <v>283</v>
      </c>
      <c r="C82" s="213" t="s">
        <v>284</v>
      </c>
      <c r="D82" s="214">
        <v>55.93</v>
      </c>
      <c r="E82" s="215"/>
      <c r="F82" s="215"/>
      <c r="G82" s="216"/>
      <c r="H82" s="217"/>
      <c r="I82" s="218"/>
      <c r="J82" s="219"/>
      <c r="K82" s="218"/>
      <c r="L82" s="220"/>
      <c r="M82" s="220"/>
    </row>
    <row r="83" spans="1:13" s="221" customFormat="1" ht="13.5" customHeight="1">
      <c r="A83" s="226"/>
      <c r="B83" s="212" t="s">
        <v>285</v>
      </c>
      <c r="C83" s="213" t="s">
        <v>286</v>
      </c>
      <c r="D83" s="214">
        <v>12.84</v>
      </c>
      <c r="E83" s="215"/>
      <c r="F83" s="215"/>
      <c r="G83" s="216"/>
      <c r="H83" s="217"/>
      <c r="I83" s="218"/>
      <c r="J83" s="219"/>
      <c r="K83" s="218"/>
      <c r="L83" s="220"/>
      <c r="M83" s="220"/>
    </row>
    <row r="84" spans="1:7" s="156" customFormat="1" ht="12.75">
      <c r="A84" s="149"/>
      <c r="B84" s="305"/>
      <c r="C84" s="307"/>
      <c r="D84" s="291"/>
      <c r="E84" s="152"/>
      <c r="F84" s="152"/>
      <c r="G84" s="153"/>
    </row>
    <row r="85" spans="1:7" s="156" customFormat="1" ht="12.75">
      <c r="A85" s="236" t="s">
        <v>185</v>
      </c>
      <c r="B85" s="293" t="s">
        <v>295</v>
      </c>
      <c r="C85" s="298" t="s">
        <v>296</v>
      </c>
      <c r="D85" s="293" t="s">
        <v>67</v>
      </c>
      <c r="E85" s="308">
        <f>SUM(D86)</f>
        <v>97.01</v>
      </c>
      <c r="F85" s="152"/>
      <c r="G85" s="153"/>
    </row>
    <row r="86" spans="1:7" s="156" customFormat="1" ht="12.75">
      <c r="A86" s="236"/>
      <c r="B86" s="305"/>
      <c r="C86" s="305" t="s">
        <v>297</v>
      </c>
      <c r="D86" s="306">
        <f>21.79+6.45+55.93+12.84</f>
        <v>97.01</v>
      </c>
      <c r="E86" s="152"/>
      <c r="F86" s="152"/>
      <c r="G86" s="292"/>
    </row>
    <row r="87" spans="1:11" s="156" customFormat="1" ht="12.75">
      <c r="A87" s="236" t="s">
        <v>188</v>
      </c>
      <c r="B87" s="304">
        <v>271562211</v>
      </c>
      <c r="C87" s="295" t="s">
        <v>298</v>
      </c>
      <c r="D87" s="291" t="s">
        <v>76</v>
      </c>
      <c r="E87" s="239">
        <f>97.01*0.03</f>
        <v>2.9103</v>
      </c>
      <c r="F87" s="239"/>
      <c r="G87" s="153">
        <f>$E87*F87</f>
        <v>0</v>
      </c>
      <c r="H87" s="203">
        <v>1.98</v>
      </c>
      <c r="I87" s="203">
        <f>E87*H87</f>
        <v>5.762394</v>
      </c>
      <c r="J87" s="264" t="s">
        <v>68</v>
      </c>
      <c r="K87" s="203">
        <f>E87*J87</f>
        <v>0</v>
      </c>
    </row>
    <row r="88" spans="1:11" s="156" customFormat="1" ht="12.75">
      <c r="A88" s="236" t="s">
        <v>190</v>
      </c>
      <c r="B88" s="309">
        <v>632481213</v>
      </c>
      <c r="C88" s="297" t="s">
        <v>299</v>
      </c>
      <c r="D88" s="294" t="s">
        <v>67</v>
      </c>
      <c r="E88" s="239">
        <f>SUM(D89)</f>
        <v>121.30250000000001</v>
      </c>
      <c r="F88" s="239"/>
      <c r="G88" s="153">
        <f>$E88*F88</f>
        <v>0</v>
      </c>
      <c r="H88" s="203">
        <v>0.00013</v>
      </c>
      <c r="I88" s="203">
        <f>E88*H88</f>
        <v>0.015769325</v>
      </c>
      <c r="J88" s="264" t="s">
        <v>68</v>
      </c>
      <c r="K88" s="203">
        <f>E88*J88</f>
        <v>0</v>
      </c>
    </row>
    <row r="89" spans="1:7" s="156" customFormat="1" ht="12.75">
      <c r="A89" s="236"/>
      <c r="B89" s="305"/>
      <c r="C89" s="305" t="s">
        <v>300</v>
      </c>
      <c r="D89" s="306">
        <f>(21.79+6.45+55.93+12.84)*1.25+0.04</f>
        <v>121.30250000000001</v>
      </c>
      <c r="E89" s="239"/>
      <c r="F89" s="239"/>
      <c r="G89" s="292"/>
    </row>
    <row r="90" spans="1:11" s="156" customFormat="1" ht="12.75">
      <c r="A90" s="236" t="s">
        <v>193</v>
      </c>
      <c r="B90" s="304" t="s">
        <v>301</v>
      </c>
      <c r="C90" s="295" t="s">
        <v>302</v>
      </c>
      <c r="D90" s="291" t="s">
        <v>67</v>
      </c>
      <c r="E90" s="239">
        <v>97.01</v>
      </c>
      <c r="F90" s="239"/>
      <c r="G90" s="153">
        <f>$E90*F90</f>
        <v>0</v>
      </c>
      <c r="H90" s="203">
        <v>0.11326000000000001</v>
      </c>
      <c r="I90" s="203">
        <f>E90*H90</f>
        <v>10.987352600000001</v>
      </c>
      <c r="J90" s="264" t="s">
        <v>68</v>
      </c>
      <c r="K90" s="203">
        <f>E90*J90</f>
        <v>0</v>
      </c>
    </row>
    <row r="91" spans="1:11" s="156" customFormat="1" ht="12.75">
      <c r="A91" s="236" t="s">
        <v>196</v>
      </c>
      <c r="B91" s="309">
        <v>777131101</v>
      </c>
      <c r="C91" s="297" t="s">
        <v>189</v>
      </c>
      <c r="D91" s="294" t="s">
        <v>67</v>
      </c>
      <c r="E91" s="239">
        <f>E85</f>
        <v>97.01</v>
      </c>
      <c r="F91" s="239"/>
      <c r="G91" s="153">
        <f>$E91*F91</f>
        <v>0</v>
      </c>
      <c r="H91" s="203">
        <v>0.0003</v>
      </c>
      <c r="I91" s="203">
        <f>E91*H91</f>
        <v>0.029103</v>
      </c>
      <c r="J91" s="264" t="s">
        <v>68</v>
      </c>
      <c r="K91" s="203">
        <f>E91*J91</f>
        <v>0</v>
      </c>
    </row>
    <row r="92" spans="1:7" s="156" customFormat="1" ht="12.75">
      <c r="A92" s="236" t="s">
        <v>198</v>
      </c>
      <c r="B92" s="309" t="s">
        <v>194</v>
      </c>
      <c r="C92" s="307" t="s">
        <v>195</v>
      </c>
      <c r="D92" s="294" t="s">
        <v>67</v>
      </c>
      <c r="E92" s="239">
        <f>E94*0.8+0.04</f>
        <v>77.64800000000001</v>
      </c>
      <c r="F92" s="239"/>
      <c r="G92" s="153">
        <f>$E92*F92</f>
        <v>0</v>
      </c>
    </row>
    <row r="93" spans="1:11" s="156" customFormat="1" ht="60.75" customHeight="1">
      <c r="A93" s="236" t="s">
        <v>303</v>
      </c>
      <c r="B93" s="309" t="s">
        <v>197</v>
      </c>
      <c r="C93" s="307" t="s">
        <v>630</v>
      </c>
      <c r="D93" s="294" t="s">
        <v>67</v>
      </c>
      <c r="E93" s="239">
        <f>E85</f>
        <v>97.01</v>
      </c>
      <c r="F93" s="239"/>
      <c r="G93" s="153">
        <f>$E93*F93</f>
        <v>0</v>
      </c>
      <c r="H93" s="203">
        <f>0.0173+1*0.04</f>
        <v>0.057300000000000004</v>
      </c>
      <c r="I93" s="203">
        <f>E93*H93</f>
        <v>5.558673000000001</v>
      </c>
      <c r="J93" s="264" t="s">
        <v>68</v>
      </c>
      <c r="K93" s="203">
        <f>E93*J93</f>
        <v>0</v>
      </c>
    </row>
    <row r="94" spans="1:7" s="156" customFormat="1" ht="12.75">
      <c r="A94" s="236" t="s">
        <v>304</v>
      </c>
      <c r="B94" s="309" t="s">
        <v>199</v>
      </c>
      <c r="C94" s="307" t="s">
        <v>200</v>
      </c>
      <c r="D94" s="294" t="s">
        <v>67</v>
      </c>
      <c r="E94" s="239">
        <f>E85</f>
        <v>97.01</v>
      </c>
      <c r="F94" s="239"/>
      <c r="G94" s="153">
        <f>$E94*F94</f>
        <v>0</v>
      </c>
    </row>
    <row r="95" spans="1:7" s="156" customFormat="1" ht="12.75">
      <c r="A95" s="236"/>
      <c r="B95" s="309"/>
      <c r="C95" s="307"/>
      <c r="D95" s="294"/>
      <c r="E95" s="239"/>
      <c r="F95" s="239"/>
      <c r="G95" s="311"/>
    </row>
    <row r="96" spans="1:7" s="313" customFormat="1" ht="30.75" customHeight="1">
      <c r="A96" s="236" t="s">
        <v>201</v>
      </c>
      <c r="B96" s="309" t="s">
        <v>305</v>
      </c>
      <c r="C96" s="235" t="s">
        <v>605</v>
      </c>
      <c r="D96" s="291" t="s">
        <v>90</v>
      </c>
      <c r="E96" s="239">
        <f>SUM(D97:D97)</f>
        <v>66.8</v>
      </c>
      <c r="F96" s="239"/>
      <c r="G96" s="153">
        <f>$E96*F96</f>
        <v>0</v>
      </c>
    </row>
    <row r="97" spans="1:7" s="319" customFormat="1" ht="18.75" customHeight="1">
      <c r="A97" s="314"/>
      <c r="B97" s="309"/>
      <c r="C97" s="305" t="s">
        <v>306</v>
      </c>
      <c r="D97" s="315">
        <f>13.5+35.1+26.3+7.2-9-3.15-3.15</f>
        <v>66.8</v>
      </c>
      <c r="E97" s="316"/>
      <c r="F97" s="317"/>
      <c r="G97" s="318"/>
    </row>
    <row r="98" spans="1:7" s="156" customFormat="1" ht="12.75">
      <c r="A98" s="149"/>
      <c r="B98" s="309"/>
      <c r="C98" s="307"/>
      <c r="D98" s="294"/>
      <c r="E98" s="239"/>
      <c r="F98" s="239"/>
      <c r="G98" s="311"/>
    </row>
    <row r="99" spans="1:7" s="156" customFormat="1" ht="45" customHeight="1">
      <c r="A99" s="236" t="s">
        <v>307</v>
      </c>
      <c r="B99" s="309" t="s">
        <v>204</v>
      </c>
      <c r="C99" s="307" t="s">
        <v>629</v>
      </c>
      <c r="D99" s="294" t="s">
        <v>205</v>
      </c>
      <c r="E99" s="239">
        <f>SUM(D100)</f>
        <v>9</v>
      </c>
      <c r="F99" s="239"/>
      <c r="G99" s="153">
        <f>$E99*F99</f>
        <v>0</v>
      </c>
    </row>
    <row r="100" spans="1:7" s="319" customFormat="1" ht="18.75" customHeight="1">
      <c r="A100" s="314"/>
      <c r="B100" s="309"/>
      <c r="C100" s="305" t="s">
        <v>308</v>
      </c>
      <c r="D100" s="315">
        <f>1.8+0.8+0.8+0.6+0.8+0.8+0.8+0.8+0.9+0.9</f>
        <v>9</v>
      </c>
      <c r="E100" s="316"/>
      <c r="F100" s="317"/>
      <c r="G100" s="318"/>
    </row>
    <row r="101" spans="1:7" ht="12.75">
      <c r="A101" s="299"/>
      <c r="B101" s="132"/>
      <c r="C101" s="300"/>
      <c r="D101" s="133"/>
      <c r="E101" s="301"/>
      <c r="F101" s="302"/>
      <c r="G101" s="303"/>
    </row>
    <row r="102" spans="1:9" ht="12.75">
      <c r="A102" s="246"/>
      <c r="B102" s="247"/>
      <c r="C102" s="248" t="s">
        <v>103</v>
      </c>
      <c r="D102" s="249"/>
      <c r="E102" s="250"/>
      <c r="F102" s="251"/>
      <c r="G102" s="252">
        <f>SUBTOTAL(9,G78:G101)</f>
        <v>0</v>
      </c>
      <c r="I102" s="91">
        <f>SUM(I78:I101)</f>
        <v>22.353291925</v>
      </c>
    </row>
    <row r="103" spans="1:7" ht="12.75">
      <c r="A103" s="179"/>
      <c r="B103" s="180"/>
      <c r="C103" s="180"/>
      <c r="D103" s="181"/>
      <c r="E103" s="254"/>
      <c r="F103" s="254"/>
      <c r="G103" s="182"/>
    </row>
    <row r="104" spans="1:12" s="156" customFormat="1" ht="12.75">
      <c r="A104" s="183" t="s">
        <v>206</v>
      </c>
      <c r="B104" s="184"/>
      <c r="C104" s="185" t="s">
        <v>207</v>
      </c>
      <c r="D104" s="186"/>
      <c r="E104" s="187"/>
      <c r="F104" s="188"/>
      <c r="G104" s="189"/>
      <c r="H104" s="154"/>
      <c r="I104" s="154"/>
      <c r="J104" s="155"/>
      <c r="K104" s="155"/>
      <c r="L104" s="154"/>
    </row>
    <row r="105" spans="1:12" s="156" customFormat="1" ht="12.75">
      <c r="A105" s="190"/>
      <c r="B105" s="191"/>
      <c r="C105" s="192"/>
      <c r="D105" s="120"/>
      <c r="E105" s="193"/>
      <c r="F105" s="194"/>
      <c r="G105" s="195"/>
      <c r="H105" s="154"/>
      <c r="I105" s="154"/>
      <c r="J105" s="155"/>
      <c r="K105" s="155"/>
      <c r="L105" s="154"/>
    </row>
    <row r="106" spans="1:11" s="156" customFormat="1" ht="24">
      <c r="A106" s="149" t="s">
        <v>208</v>
      </c>
      <c r="B106" s="304" t="s">
        <v>209</v>
      </c>
      <c r="C106" s="235" t="s">
        <v>210</v>
      </c>
      <c r="D106" s="291" t="s">
        <v>67</v>
      </c>
      <c r="E106" s="152">
        <f>SUM(D107)</f>
        <v>91.55000000000001</v>
      </c>
      <c r="F106" s="152"/>
      <c r="G106" s="153">
        <f>$E106*F106</f>
        <v>0</v>
      </c>
      <c r="H106" s="203">
        <f>0.0057</f>
        <v>0.0057</v>
      </c>
      <c r="I106" s="203">
        <f>E106*H106</f>
        <v>0.521835</v>
      </c>
      <c r="J106" s="264" t="s">
        <v>68</v>
      </c>
      <c r="K106" s="203">
        <f>E106*J106</f>
        <v>0</v>
      </c>
    </row>
    <row r="107" spans="1:7" s="319" customFormat="1" ht="15" customHeight="1">
      <c r="A107" s="314"/>
      <c r="B107" s="309"/>
      <c r="C107" s="305" t="s">
        <v>309</v>
      </c>
      <c r="D107" s="315">
        <f>22.78+55.93+12.84</f>
        <v>91.55000000000001</v>
      </c>
      <c r="E107" s="316"/>
      <c r="F107" s="317"/>
      <c r="G107" s="318"/>
    </row>
    <row r="108" spans="1:7" s="322" customFormat="1" ht="12.75">
      <c r="A108" s="149"/>
      <c r="B108" s="309"/>
      <c r="C108" s="320"/>
      <c r="D108" s="321"/>
      <c r="E108" s="152"/>
      <c r="F108" s="152"/>
      <c r="G108" s="153"/>
    </row>
    <row r="109" spans="1:11" s="156" customFormat="1" ht="29.25" customHeight="1">
      <c r="A109" s="236" t="s">
        <v>212</v>
      </c>
      <c r="B109" s="309">
        <v>612325421</v>
      </c>
      <c r="C109" s="235" t="s">
        <v>213</v>
      </c>
      <c r="D109" s="291" t="s">
        <v>67</v>
      </c>
      <c r="E109" s="239">
        <f>SUM(D110:D113)</f>
        <v>293.498525</v>
      </c>
      <c r="F109" s="239"/>
      <c r="G109" s="153">
        <f>$E109*F109</f>
        <v>0</v>
      </c>
      <c r="H109" s="203">
        <v>0.0057</v>
      </c>
      <c r="I109" s="203">
        <f>E109*H109</f>
        <v>1.6729415925</v>
      </c>
      <c r="J109" s="264" t="s">
        <v>68</v>
      </c>
      <c r="K109" s="203">
        <f>E109*J109</f>
        <v>0</v>
      </c>
    </row>
    <row r="110" spans="1:7" s="319" customFormat="1" ht="15" customHeight="1">
      <c r="A110" s="314"/>
      <c r="B110" s="309"/>
      <c r="C110" s="305" t="s">
        <v>310</v>
      </c>
      <c r="D110" s="315">
        <f>26.3*3-10.2-0.8*1.97*2-0.9*1.97*2</f>
        <v>62.002</v>
      </c>
      <c r="E110" s="316"/>
      <c r="F110" s="317"/>
      <c r="G110" s="318"/>
    </row>
    <row r="111" spans="1:7" s="319" customFormat="1" ht="18.75" customHeight="1">
      <c r="A111" s="323"/>
      <c r="B111" s="309"/>
      <c r="C111" s="320" t="s">
        <v>311</v>
      </c>
      <c r="D111" s="315">
        <f>35.1*3.55-1.75*3.19-1.72*3.19-0.8*2.05*2-0.6*2.05-3.145*2.73-2.15*2.73-1.3*1.5</f>
        <v>92.62035</v>
      </c>
      <c r="E111" s="316"/>
      <c r="F111" s="317"/>
      <c r="G111" s="318"/>
    </row>
    <row r="112" spans="1:7" s="319" customFormat="1" ht="16.5" customHeight="1">
      <c r="A112" s="323"/>
      <c r="B112" s="309"/>
      <c r="C112" s="320" t="s">
        <v>312</v>
      </c>
      <c r="D112" s="324">
        <f>16.7*3.2-3.145*2.73-0.8*2.15-0.6*2.15*0.85*2.15</f>
        <v>40.776675</v>
      </c>
      <c r="E112" s="325"/>
      <c r="F112" s="326"/>
      <c r="G112" s="318"/>
    </row>
    <row r="113" spans="1:13" s="156" customFormat="1" ht="12.75">
      <c r="A113" s="149"/>
      <c r="B113" s="327"/>
      <c r="C113" s="328" t="s">
        <v>313</v>
      </c>
      <c r="D113" s="321">
        <f>14.6*4.85-2.7*2.87-3*4.55+16.98*3.15-1.75*2.75+0.014</f>
        <v>98.09949999999999</v>
      </c>
      <c r="E113" s="329"/>
      <c r="F113" s="329"/>
      <c r="G113" s="330"/>
      <c r="H113" s="155"/>
      <c r="I113" s="155"/>
      <c r="J113" s="155"/>
      <c r="K113" s="155"/>
      <c r="L113" s="155"/>
      <c r="M113" s="331"/>
    </row>
    <row r="114" spans="1:11" s="156" customFormat="1" ht="18.75" customHeight="1">
      <c r="A114" s="236" t="s">
        <v>216</v>
      </c>
      <c r="B114" s="304">
        <v>612322341</v>
      </c>
      <c r="C114" s="235" t="s">
        <v>217</v>
      </c>
      <c r="D114" s="291" t="s">
        <v>67</v>
      </c>
      <c r="E114" s="152">
        <f>SUM(D115)</f>
        <v>10.196000000000002</v>
      </c>
      <c r="F114" s="152"/>
      <c r="G114" s="153">
        <f>$E114*F114</f>
        <v>0</v>
      </c>
      <c r="H114" s="203">
        <v>0.01313</v>
      </c>
      <c r="I114" s="203">
        <f>E114*H114</f>
        <v>0.13387348000000002</v>
      </c>
      <c r="J114" s="264" t="s">
        <v>68</v>
      </c>
      <c r="K114" s="203">
        <f>E114*J114</f>
        <v>0</v>
      </c>
    </row>
    <row r="115" spans="1:13" s="221" customFormat="1" ht="15.75" customHeight="1">
      <c r="A115" s="266"/>
      <c r="B115" s="212"/>
      <c r="C115" s="213" t="s">
        <v>314</v>
      </c>
      <c r="D115" s="214">
        <f>1.59*3.2*2+0.02</f>
        <v>10.196000000000002</v>
      </c>
      <c r="E115" s="215"/>
      <c r="F115" s="215"/>
      <c r="G115" s="216"/>
      <c r="H115" s="217"/>
      <c r="I115" s="218"/>
      <c r="J115" s="219"/>
      <c r="K115" s="218"/>
      <c r="L115" s="220"/>
      <c r="M115" s="220"/>
    </row>
    <row r="116" spans="1:13" s="156" customFormat="1" ht="12.75">
      <c r="A116" s="149"/>
      <c r="B116" s="327"/>
      <c r="C116" s="328"/>
      <c r="D116" s="321"/>
      <c r="E116" s="329"/>
      <c r="F116" s="329"/>
      <c r="G116" s="330"/>
      <c r="H116" s="155"/>
      <c r="I116" s="155"/>
      <c r="J116" s="155"/>
      <c r="K116" s="155"/>
      <c r="L116" s="155"/>
      <c r="M116" s="331"/>
    </row>
    <row r="117" spans="1:13" s="156" customFormat="1" ht="12.75">
      <c r="A117" s="335" t="s">
        <v>219</v>
      </c>
      <c r="B117" s="304">
        <v>784</v>
      </c>
      <c r="C117" s="336" t="s">
        <v>220</v>
      </c>
      <c r="D117" s="337"/>
      <c r="E117" s="338"/>
      <c r="F117" s="338"/>
      <c r="G117" s="232"/>
      <c r="H117" s="203">
        <v>0.001</v>
      </c>
      <c r="I117" s="203">
        <f>E117*H117</f>
        <v>0</v>
      </c>
      <c r="J117" s="264" t="s">
        <v>68</v>
      </c>
      <c r="K117" s="203">
        <f>E117*J117</f>
        <v>0</v>
      </c>
      <c r="L117" s="155"/>
      <c r="M117" s="331"/>
    </row>
    <row r="118" spans="1:13" s="156" customFormat="1" ht="12.75">
      <c r="A118" s="266" t="s">
        <v>221</v>
      </c>
      <c r="B118" s="309">
        <v>784171111</v>
      </c>
      <c r="C118" s="295" t="s">
        <v>222</v>
      </c>
      <c r="D118" s="339" t="s">
        <v>67</v>
      </c>
      <c r="E118" s="262">
        <f>SUM(D119)</f>
        <v>1.9500000000000002</v>
      </c>
      <c r="F118" s="262"/>
      <c r="G118" s="153">
        <f>$E118*F118</f>
        <v>0</v>
      </c>
      <c r="H118" s="203">
        <v>0</v>
      </c>
      <c r="I118" s="203">
        <f>E118*H118</f>
        <v>0</v>
      </c>
      <c r="J118" s="264" t="s">
        <v>68</v>
      </c>
      <c r="K118" s="203">
        <f>E118*J118</f>
        <v>0</v>
      </c>
      <c r="L118" s="155"/>
      <c r="M118" s="331"/>
    </row>
    <row r="119" spans="1:7" s="319" customFormat="1" ht="15" customHeight="1">
      <c r="A119" s="314"/>
      <c r="B119" s="340"/>
      <c r="C119" s="341" t="s">
        <v>278</v>
      </c>
      <c r="D119" s="315">
        <f>1.3*1.5</f>
        <v>1.9500000000000002</v>
      </c>
      <c r="E119" s="316"/>
      <c r="F119" s="317"/>
      <c r="G119" s="318"/>
    </row>
    <row r="120" spans="1:13" s="156" customFormat="1" ht="16.5" customHeight="1">
      <c r="A120" s="266" t="s">
        <v>224</v>
      </c>
      <c r="B120" s="304">
        <v>58124842</v>
      </c>
      <c r="C120" s="295" t="s">
        <v>225</v>
      </c>
      <c r="D120" s="337" t="s">
        <v>67</v>
      </c>
      <c r="E120" s="338">
        <f>E118*1.1+0.03</f>
        <v>2.1750000000000003</v>
      </c>
      <c r="F120" s="338"/>
      <c r="G120" s="153">
        <f>$E120*F120</f>
        <v>0</v>
      </c>
      <c r="H120" s="203">
        <v>0</v>
      </c>
      <c r="I120" s="203">
        <f>E120*H120</f>
        <v>0</v>
      </c>
      <c r="J120" s="264" t="s">
        <v>68</v>
      </c>
      <c r="K120" s="203">
        <f>E120*J120</f>
        <v>0</v>
      </c>
      <c r="L120" s="155"/>
      <c r="M120" s="331"/>
    </row>
    <row r="121" spans="1:13" s="156" customFormat="1" ht="12.75">
      <c r="A121" s="314"/>
      <c r="B121" s="309"/>
      <c r="C121" s="297"/>
      <c r="D121" s="339"/>
      <c r="E121" s="262"/>
      <c r="F121" s="262"/>
      <c r="G121" s="153"/>
      <c r="H121" s="203"/>
      <c r="I121" s="203"/>
      <c r="J121" s="264"/>
      <c r="K121" s="203"/>
      <c r="L121" s="155"/>
      <c r="M121" s="331"/>
    </row>
    <row r="122" spans="1:11" s="156" customFormat="1" ht="12.75">
      <c r="A122" s="266" t="s">
        <v>226</v>
      </c>
      <c r="B122" s="309" t="s">
        <v>227</v>
      </c>
      <c r="C122" s="235" t="s">
        <v>228</v>
      </c>
      <c r="D122" s="291" t="s">
        <v>67</v>
      </c>
      <c r="E122" s="152">
        <f>SUM(D123)</f>
        <v>286.40000000000003</v>
      </c>
      <c r="F122" s="152"/>
      <c r="G122" s="153">
        <f>$E122*F122</f>
        <v>0</v>
      </c>
      <c r="H122" s="203">
        <v>0.001</v>
      </c>
      <c r="I122" s="203">
        <f>E122*H122</f>
        <v>0.28640000000000004</v>
      </c>
      <c r="J122" s="264" t="s">
        <v>68</v>
      </c>
      <c r="K122" s="203">
        <f>E122*J122</f>
        <v>0</v>
      </c>
    </row>
    <row r="123" spans="1:7" s="322" customFormat="1" ht="12.75">
      <c r="A123" s="314"/>
      <c r="B123" s="312"/>
      <c r="C123" s="305" t="s">
        <v>315</v>
      </c>
      <c r="D123" s="321">
        <f>103.3+149.5+33.6</f>
        <v>286.40000000000003</v>
      </c>
      <c r="E123" s="239"/>
      <c r="F123" s="239"/>
      <c r="G123" s="153"/>
    </row>
    <row r="124" spans="1:7" s="156" customFormat="1" ht="12.75">
      <c r="A124" s="266" t="s">
        <v>230</v>
      </c>
      <c r="B124" s="304">
        <v>784181111</v>
      </c>
      <c r="C124" s="235" t="s">
        <v>231</v>
      </c>
      <c r="D124" s="291" t="s">
        <v>67</v>
      </c>
      <c r="E124" s="239">
        <f>SUM(D125)</f>
        <v>430</v>
      </c>
      <c r="F124" s="239"/>
      <c r="G124" s="153">
        <f>$E124*F124</f>
        <v>0</v>
      </c>
    </row>
    <row r="125" spans="1:7" s="156" customFormat="1" ht="12.75">
      <c r="A125" s="314"/>
      <c r="B125" s="305"/>
      <c r="C125" s="305" t="s">
        <v>316</v>
      </c>
      <c r="D125" s="306">
        <f>91.55+293.5+10.2+21.79+12.84+0.12</f>
        <v>430</v>
      </c>
      <c r="E125" s="239"/>
      <c r="F125" s="239"/>
      <c r="G125" s="292"/>
    </row>
    <row r="126" spans="1:11" s="156" customFormat="1" ht="13.5" customHeight="1">
      <c r="A126" s="266" t="s">
        <v>233</v>
      </c>
      <c r="B126" s="304">
        <v>784211102</v>
      </c>
      <c r="C126" s="235" t="s">
        <v>621</v>
      </c>
      <c r="D126" s="291" t="s">
        <v>67</v>
      </c>
      <c r="E126" s="239">
        <f>E124</f>
        <v>430</v>
      </c>
      <c r="F126" s="239"/>
      <c r="G126" s="153">
        <f>$E126*F126</f>
        <v>0</v>
      </c>
      <c r="H126" s="203">
        <v>0.00026</v>
      </c>
      <c r="I126" s="203">
        <f>E126*H126</f>
        <v>0.1118</v>
      </c>
      <c r="J126" s="264" t="s">
        <v>68</v>
      </c>
      <c r="K126" s="203">
        <f>E126*J126</f>
        <v>0</v>
      </c>
    </row>
    <row r="127" spans="1:11" s="156" customFormat="1" ht="13.5" customHeight="1">
      <c r="A127" s="365"/>
      <c r="B127" s="309"/>
      <c r="C127" s="171"/>
      <c r="D127" s="294"/>
      <c r="E127" s="239"/>
      <c r="F127" s="239"/>
      <c r="G127" s="153"/>
      <c r="H127" s="203"/>
      <c r="I127" s="203"/>
      <c r="J127" s="264"/>
      <c r="K127" s="203"/>
    </row>
    <row r="128" spans="1:11" s="156" customFormat="1" ht="13.5" customHeight="1">
      <c r="A128" s="365" t="s">
        <v>317</v>
      </c>
      <c r="B128" s="309" t="s">
        <v>318</v>
      </c>
      <c r="C128" s="171" t="s">
        <v>319</v>
      </c>
      <c r="D128" s="294" t="s">
        <v>61</v>
      </c>
      <c r="E128" s="239">
        <v>1</v>
      </c>
      <c r="F128" s="239"/>
      <c r="G128" s="153">
        <f>$E128*F128</f>
        <v>0</v>
      </c>
      <c r="H128" s="203"/>
      <c r="I128" s="203"/>
      <c r="J128" s="264"/>
      <c r="K128" s="203"/>
    </row>
    <row r="129" spans="1:12" s="156" customFormat="1" ht="12.75">
      <c r="A129" s="236"/>
      <c r="B129" s="294"/>
      <c r="C129" s="171"/>
      <c r="D129" s="238"/>
      <c r="E129" s="302"/>
      <c r="F129" s="302"/>
      <c r="G129" s="342"/>
      <c r="H129" s="154"/>
      <c r="I129" s="154"/>
      <c r="J129" s="155"/>
      <c r="K129" s="155"/>
      <c r="L129" s="154"/>
    </row>
    <row r="130" spans="1:9" ht="12.75">
      <c r="A130" s="246"/>
      <c r="B130" s="247"/>
      <c r="C130" s="248" t="s">
        <v>103</v>
      </c>
      <c r="D130" s="249"/>
      <c r="E130" s="250"/>
      <c r="F130" s="251"/>
      <c r="G130" s="252">
        <f>SUBTOTAL(9,G105:G129)</f>
        <v>0</v>
      </c>
      <c r="I130" s="91">
        <f>SUM(I105:I129)</f>
        <v>2.7268500725000004</v>
      </c>
    </row>
    <row r="131" spans="1:7" ht="12.75">
      <c r="A131" s="179"/>
      <c r="B131" s="180"/>
      <c r="C131" s="180"/>
      <c r="D131" s="181"/>
      <c r="E131" s="254"/>
      <c r="F131" s="254"/>
      <c r="G131" s="182"/>
    </row>
    <row r="132" spans="1:12" s="156" customFormat="1" ht="12.75">
      <c r="A132" s="183" t="s">
        <v>235</v>
      </c>
      <c r="B132" s="184"/>
      <c r="C132" s="185" t="s">
        <v>236</v>
      </c>
      <c r="D132" s="186"/>
      <c r="E132" s="187"/>
      <c r="F132" s="188"/>
      <c r="G132" s="189"/>
      <c r="H132" s="154"/>
      <c r="I132" s="154"/>
      <c r="J132" s="155"/>
      <c r="K132" s="155"/>
      <c r="L132" s="154"/>
    </row>
    <row r="133" spans="1:12" s="156" customFormat="1" ht="12.75">
      <c r="A133" s="190"/>
      <c r="B133" s="191"/>
      <c r="C133" s="192"/>
      <c r="D133" s="120"/>
      <c r="E133" s="193"/>
      <c r="F133" s="194"/>
      <c r="G133" s="195"/>
      <c r="H133" s="154"/>
      <c r="I133" s="154"/>
      <c r="J133" s="155"/>
      <c r="K133" s="155"/>
      <c r="L133" s="154"/>
    </row>
    <row r="134" spans="1:13" s="207" customFormat="1" ht="22.5" customHeight="1">
      <c r="A134" s="196" t="s">
        <v>237</v>
      </c>
      <c r="B134" s="197"/>
      <c r="C134" s="198" t="s">
        <v>320</v>
      </c>
      <c r="D134" s="199" t="s">
        <v>61</v>
      </c>
      <c r="E134" s="200">
        <v>1</v>
      </c>
      <c r="F134" s="200"/>
      <c r="G134" s="201">
        <f>$E134*F134</f>
        <v>0</v>
      </c>
      <c r="H134" s="202" t="s">
        <v>68</v>
      </c>
      <c r="I134" s="203">
        <f>E134*H134</f>
        <v>0</v>
      </c>
      <c r="J134" s="204">
        <v>0</v>
      </c>
      <c r="K134" s="203">
        <f>E134*J134</f>
        <v>0</v>
      </c>
      <c r="L134" s="205"/>
      <c r="M134" s="206"/>
    </row>
    <row r="135" spans="1:7" ht="12.75">
      <c r="A135" s="299"/>
      <c r="B135" s="132"/>
      <c r="C135" s="300"/>
      <c r="D135" s="133"/>
      <c r="E135" s="301"/>
      <c r="F135" s="302"/>
      <c r="G135" s="303"/>
    </row>
    <row r="136" spans="1:9" ht="12.75">
      <c r="A136" s="246"/>
      <c r="B136" s="247"/>
      <c r="C136" s="248" t="s">
        <v>103</v>
      </c>
      <c r="D136" s="249"/>
      <c r="E136" s="250"/>
      <c r="F136" s="251"/>
      <c r="G136" s="252">
        <f>SUBTOTAL(9,G133:G135)</f>
        <v>0</v>
      </c>
      <c r="I136" s="91">
        <f>SUM(I133:I135)</f>
        <v>0</v>
      </c>
    </row>
    <row r="137" spans="1:7" ht="12.75">
      <c r="A137" s="179"/>
      <c r="B137" s="180"/>
      <c r="C137" s="180"/>
      <c r="D137" s="181"/>
      <c r="E137" s="254"/>
      <c r="F137" s="254"/>
      <c r="G137" s="182"/>
    </row>
    <row r="138" spans="1:12" s="156" customFormat="1" ht="12.75">
      <c r="A138" s="183" t="s">
        <v>243</v>
      </c>
      <c r="B138" s="184"/>
      <c r="C138" s="185" t="s">
        <v>244</v>
      </c>
      <c r="D138" s="186"/>
      <c r="E138" s="187"/>
      <c r="F138" s="188"/>
      <c r="G138" s="189"/>
      <c r="H138" s="154"/>
      <c r="I138" s="154"/>
      <c r="J138" s="155"/>
      <c r="K138" s="155"/>
      <c r="L138" s="154"/>
    </row>
    <row r="139" spans="1:12" s="156" customFormat="1" ht="12.75">
      <c r="A139" s="190"/>
      <c r="B139" s="191"/>
      <c r="C139" s="192"/>
      <c r="D139" s="120"/>
      <c r="E139" s="193"/>
      <c r="F139" s="194"/>
      <c r="G139" s="195"/>
      <c r="H139" s="154"/>
      <c r="I139" s="154"/>
      <c r="J139" s="155"/>
      <c r="K139" s="155"/>
      <c r="L139" s="154"/>
    </row>
    <row r="140" spans="1:12" s="156" customFormat="1" ht="12.75">
      <c r="A140" s="149" t="s">
        <v>245</v>
      </c>
      <c r="B140" s="291" t="s">
        <v>246</v>
      </c>
      <c r="C140" s="235" t="s">
        <v>247</v>
      </c>
      <c r="D140" s="145" t="s">
        <v>61</v>
      </c>
      <c r="E140" s="152">
        <v>1</v>
      </c>
      <c r="F140" s="152"/>
      <c r="G140" s="153">
        <f>$E140*F140</f>
        <v>0</v>
      </c>
      <c r="H140" s="154"/>
      <c r="I140" s="154"/>
      <c r="J140" s="155"/>
      <c r="K140" s="155"/>
      <c r="L140" s="154"/>
    </row>
    <row r="141" spans="1:12" s="156" customFormat="1" ht="12.75">
      <c r="A141" s="344"/>
      <c r="B141" s="294"/>
      <c r="C141" s="171"/>
      <c r="D141" s="133"/>
      <c r="E141" s="239"/>
      <c r="F141" s="239"/>
      <c r="G141" s="346"/>
      <c r="H141" s="154"/>
      <c r="I141" s="154"/>
      <c r="J141" s="155"/>
      <c r="K141" s="155"/>
      <c r="L141" s="154"/>
    </row>
    <row r="142" spans="1:12" s="156" customFormat="1" ht="12.75">
      <c r="A142" s="149" t="s">
        <v>248</v>
      </c>
      <c r="B142" s="294" t="s">
        <v>249</v>
      </c>
      <c r="C142" s="171" t="s">
        <v>250</v>
      </c>
      <c r="D142" s="133" t="s">
        <v>61</v>
      </c>
      <c r="E142" s="239">
        <v>1</v>
      </c>
      <c r="F142" s="239"/>
      <c r="G142" s="153">
        <f>$E142*F142</f>
        <v>0</v>
      </c>
      <c r="H142" s="154"/>
      <c r="I142" s="154"/>
      <c r="J142" s="155"/>
      <c r="K142" s="155"/>
      <c r="L142" s="154"/>
    </row>
    <row r="143" spans="1:12" s="156" customFormat="1" ht="12.75">
      <c r="A143" s="344"/>
      <c r="B143" s="294"/>
      <c r="C143" s="171"/>
      <c r="D143" s="133"/>
      <c r="E143" s="239"/>
      <c r="F143" s="239"/>
      <c r="G143" s="346"/>
      <c r="H143" s="154"/>
      <c r="I143" s="154"/>
      <c r="J143" s="155"/>
      <c r="K143" s="155"/>
      <c r="L143" s="154"/>
    </row>
    <row r="144" spans="1:12" s="156" customFormat="1" ht="12.75">
      <c r="A144" s="149" t="s">
        <v>251</v>
      </c>
      <c r="B144" s="294" t="s">
        <v>252</v>
      </c>
      <c r="C144" s="171" t="s">
        <v>253</v>
      </c>
      <c r="D144" s="151" t="s">
        <v>254</v>
      </c>
      <c r="E144" s="152">
        <v>15</v>
      </c>
      <c r="F144" s="152"/>
      <c r="G144" s="153">
        <f>$E144*F144</f>
        <v>0</v>
      </c>
      <c r="H144" s="154"/>
      <c r="I144" s="154"/>
      <c r="J144" s="155"/>
      <c r="K144" s="155"/>
      <c r="L144" s="154"/>
    </row>
    <row r="145" spans="1:12" s="156" customFormat="1" ht="93.75" customHeight="1">
      <c r="A145" s="236"/>
      <c r="B145" s="150"/>
      <c r="C145" s="171" t="s">
        <v>255</v>
      </c>
      <c r="D145" s="238"/>
      <c r="E145" s="239"/>
      <c r="F145" s="239"/>
      <c r="G145" s="153"/>
      <c r="H145" s="154"/>
      <c r="I145" s="154"/>
      <c r="J145" s="155"/>
      <c r="K145" s="155"/>
      <c r="L145" s="154"/>
    </row>
    <row r="146" spans="1:12" s="156" customFormat="1" ht="12.75">
      <c r="A146" s="236" t="s">
        <v>256</v>
      </c>
      <c r="B146" s="291" t="s">
        <v>257</v>
      </c>
      <c r="C146" s="171" t="s">
        <v>258</v>
      </c>
      <c r="D146" s="238" t="s">
        <v>61</v>
      </c>
      <c r="E146" s="239">
        <v>1</v>
      </c>
      <c r="F146" s="239"/>
      <c r="G146" s="153">
        <f>$E146*F146</f>
        <v>0</v>
      </c>
      <c r="H146" s="154"/>
      <c r="I146" s="154"/>
      <c r="J146" s="155"/>
      <c r="K146" s="155"/>
      <c r="L146" s="154"/>
    </row>
    <row r="147" spans="1:12" s="156" customFormat="1" ht="12.75">
      <c r="A147" s="236"/>
      <c r="B147" s="150"/>
      <c r="C147" s="171"/>
      <c r="D147" s="238"/>
      <c r="E147" s="239"/>
      <c r="F147" s="239"/>
      <c r="G147" s="153"/>
      <c r="H147" s="154"/>
      <c r="I147" s="154"/>
      <c r="J147" s="155"/>
      <c r="K147" s="155"/>
      <c r="L147" s="154"/>
    </row>
    <row r="148" spans="1:12" s="156" customFormat="1" ht="12.75">
      <c r="A148" s="236" t="s">
        <v>259</v>
      </c>
      <c r="B148" s="234" t="s">
        <v>260</v>
      </c>
      <c r="C148" s="171" t="s">
        <v>261</v>
      </c>
      <c r="D148" s="238" t="s">
        <v>67</v>
      </c>
      <c r="E148" s="239">
        <f>SUM(D149)</f>
        <v>210.59999999999997</v>
      </c>
      <c r="F148" s="239"/>
      <c r="G148" s="153">
        <f>$E148*F148</f>
        <v>0</v>
      </c>
      <c r="H148" s="202" t="s">
        <v>262</v>
      </c>
      <c r="I148" s="203">
        <f>E148*H148</f>
        <v>0.044225999999999994</v>
      </c>
      <c r="J148" s="204">
        <v>0</v>
      </c>
      <c r="K148" s="203">
        <f>E148*J148</f>
        <v>0</v>
      </c>
      <c r="L148" s="154"/>
    </row>
    <row r="149" spans="1:12" s="319" customFormat="1" ht="12.75">
      <c r="A149" s="314"/>
      <c r="B149" s="347"/>
      <c r="C149" s="348" t="s">
        <v>321</v>
      </c>
      <c r="D149" s="214">
        <f>91.55+66.8*1.2+32.4*1.2+0.01</f>
        <v>210.59999999999997</v>
      </c>
      <c r="E149" s="317"/>
      <c r="F149" s="317"/>
      <c r="G149" s="318"/>
      <c r="H149" s="349"/>
      <c r="I149" s="349"/>
      <c r="J149" s="350"/>
      <c r="K149" s="350"/>
      <c r="L149" s="349"/>
    </row>
    <row r="150" spans="1:12" s="156" customFormat="1" ht="12.75">
      <c r="A150" s="149" t="s">
        <v>264</v>
      </c>
      <c r="B150" s="234" t="s">
        <v>265</v>
      </c>
      <c r="C150" s="235" t="s">
        <v>266</v>
      </c>
      <c r="D150" s="238" t="s">
        <v>67</v>
      </c>
      <c r="E150" s="239">
        <f>SUM(D151)</f>
        <v>130.1</v>
      </c>
      <c r="F150" s="239"/>
      <c r="G150" s="153">
        <f>$E150*F150</f>
        <v>0</v>
      </c>
      <c r="H150" s="154"/>
      <c r="I150" s="154"/>
      <c r="J150" s="155"/>
      <c r="K150" s="155"/>
      <c r="L150" s="154"/>
    </row>
    <row r="151" spans="1:12" s="319" customFormat="1" ht="12.75">
      <c r="A151" s="314"/>
      <c r="B151" s="347"/>
      <c r="C151" s="348" t="s">
        <v>322</v>
      </c>
      <c r="D151" s="214">
        <f>91.55+21.79+12.84+3.92</f>
        <v>130.1</v>
      </c>
      <c r="E151" s="317"/>
      <c r="F151" s="317"/>
      <c r="G151" s="318"/>
      <c r="H151" s="349"/>
      <c r="I151" s="349"/>
      <c r="J151" s="350"/>
      <c r="K151" s="350"/>
      <c r="L151" s="349"/>
    </row>
    <row r="152" spans="1:12" s="156" customFormat="1" ht="12.75">
      <c r="A152" s="149" t="s">
        <v>268</v>
      </c>
      <c r="B152" s="234" t="s">
        <v>269</v>
      </c>
      <c r="C152" s="235" t="s">
        <v>270</v>
      </c>
      <c r="D152" s="238" t="s">
        <v>271</v>
      </c>
      <c r="E152" s="239">
        <f>I152</f>
        <v>25.682089197499998</v>
      </c>
      <c r="F152" s="239"/>
      <c r="G152" s="153">
        <f>$E152*F152</f>
        <v>0</v>
      </c>
      <c r="H152" s="154"/>
      <c r="I152" s="155">
        <f>I136+I130+I102+I68+I148</f>
        <v>25.682089197499998</v>
      </c>
      <c r="J152" s="155"/>
      <c r="K152" s="155"/>
      <c r="L152" s="154"/>
    </row>
    <row r="153" spans="1:7" ht="12.75">
      <c r="A153" s="299"/>
      <c r="B153" s="132"/>
      <c r="C153" s="300"/>
      <c r="D153" s="133"/>
      <c r="E153" s="301"/>
      <c r="F153" s="302"/>
      <c r="G153" s="303"/>
    </row>
    <row r="154" spans="1:7" ht="12.75">
      <c r="A154" s="246"/>
      <c r="B154" s="247"/>
      <c r="C154" s="248" t="s">
        <v>103</v>
      </c>
      <c r="D154" s="249"/>
      <c r="E154" s="250"/>
      <c r="F154" s="251"/>
      <c r="G154" s="252">
        <f>SUBTOTAL(9,G139:G153)</f>
        <v>0</v>
      </c>
    </row>
    <row r="155" spans="1:7" ht="12.75">
      <c r="A155" s="179"/>
      <c r="B155" s="180"/>
      <c r="C155" s="180"/>
      <c r="D155" s="181"/>
      <c r="E155" s="254"/>
      <c r="F155" s="254"/>
      <c r="G155" s="182"/>
    </row>
    <row r="156" spans="1:13" s="90" customFormat="1" ht="12.75">
      <c r="A156" s="183" t="s">
        <v>272</v>
      </c>
      <c r="B156" s="184"/>
      <c r="C156" s="185" t="s">
        <v>273</v>
      </c>
      <c r="D156" s="186"/>
      <c r="E156" s="187"/>
      <c r="F156" s="188"/>
      <c r="G156" s="189"/>
      <c r="J156" s="91"/>
      <c r="K156" s="91"/>
      <c r="M156" s="92"/>
    </row>
    <row r="157" spans="1:13" s="90" customFormat="1" ht="12.75">
      <c r="A157" s="190"/>
      <c r="B157" s="191"/>
      <c r="C157" s="192"/>
      <c r="D157" s="120"/>
      <c r="E157" s="193"/>
      <c r="F157" s="194"/>
      <c r="G157" s="195"/>
      <c r="J157" s="91"/>
      <c r="K157" s="91"/>
      <c r="M157" s="92"/>
    </row>
    <row r="158" spans="1:13" s="90" customFormat="1" ht="36">
      <c r="A158" s="344" t="s">
        <v>274</v>
      </c>
      <c r="B158" s="144"/>
      <c r="C158" s="351" t="s">
        <v>275</v>
      </c>
      <c r="D158" s="145"/>
      <c r="E158" s="345"/>
      <c r="F158" s="239"/>
      <c r="G158" s="352">
        <f>$E158*F158</f>
        <v>0</v>
      </c>
      <c r="J158" s="91"/>
      <c r="K158" s="91"/>
      <c r="M158" s="92"/>
    </row>
    <row r="159" spans="1:13" s="90" customFormat="1" ht="12.75">
      <c r="A159" s="299"/>
      <c r="B159" s="132"/>
      <c r="C159" s="300"/>
      <c r="D159" s="133"/>
      <c r="E159" s="301"/>
      <c r="F159" s="302"/>
      <c r="G159" s="303"/>
      <c r="J159" s="91"/>
      <c r="K159" s="91"/>
      <c r="M159" s="92"/>
    </row>
    <row r="160" spans="1:13" s="90" customFormat="1" ht="18.75" customHeight="1">
      <c r="A160" s="246"/>
      <c r="B160" s="247"/>
      <c r="C160" s="248" t="s">
        <v>103</v>
      </c>
      <c r="D160" s="249"/>
      <c r="E160" s="353"/>
      <c r="F160" s="354"/>
      <c r="G160" s="252">
        <f>SUBTOTAL(9,G157:G159)</f>
        <v>0</v>
      </c>
      <c r="J160" s="91"/>
      <c r="K160" s="91"/>
      <c r="M160" s="92"/>
    </row>
    <row r="161" spans="1:13" s="90" customFormat="1" ht="12.75">
      <c r="A161" s="179"/>
      <c r="B161" s="180"/>
      <c r="C161" s="180"/>
      <c r="D161" s="181"/>
      <c r="E161" s="180"/>
      <c r="F161" s="180"/>
      <c r="G161" s="182"/>
      <c r="J161" s="91"/>
      <c r="K161" s="91"/>
      <c r="M161" s="92"/>
    </row>
    <row r="162" spans="1:13" s="90" customFormat="1" ht="26.25" customHeight="1">
      <c r="A162" s="355"/>
      <c r="B162" s="356"/>
      <c r="C162" s="357" t="s">
        <v>56</v>
      </c>
      <c r="D162" s="358"/>
      <c r="E162" s="359"/>
      <c r="F162" s="359"/>
      <c r="G162" s="360">
        <f>SUBTOTAL(9,G32:G161)</f>
        <v>0</v>
      </c>
      <c r="J162" s="91"/>
      <c r="K162" s="91"/>
      <c r="M162" s="92"/>
    </row>
  </sheetData>
  <sheetProtection selectLockedCells="1" selectUnlockedCells="1"/>
  <mergeCells count="4">
    <mergeCell ref="F1:G1"/>
    <mergeCell ref="C2:D2"/>
    <mergeCell ref="F2:G2"/>
    <mergeCell ref="F3:G3"/>
  </mergeCells>
  <dataValidations count="1">
    <dataValidation type="list" allowBlank="1" showErrorMessage="1" sqref="B3">
      <formula1>Cislovani</formula1>
      <formula2>0</formula2>
    </dataValidation>
  </dataValidations>
  <printOptions/>
  <pageMargins left="0.5513888888888889" right="0.6298611111111111" top="0.7875" bottom="0.7875" header="0.5118055555555555" footer="0.31527777777777777"/>
  <pageSetup horizontalDpi="300" verticalDpi="300" orientation="portrait" paperSize="9" scale="63" r:id="rId1"/>
  <headerFooter alignWithMargins="0">
    <oddFooter>&amp;L&amp;F&amp;C&amp;P/&amp;N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M163"/>
  <sheetViews>
    <sheetView showGridLines="0" view="pageBreakPreview" zoomScaleSheetLayoutView="100" workbookViewId="0" topLeftCell="A19">
      <selection activeCell="C32" sqref="C32"/>
    </sheetView>
  </sheetViews>
  <sheetFormatPr defaultColWidth="9.140625" defaultRowHeight="12.75"/>
  <cols>
    <col min="1" max="1" width="8.28125" style="84" customWidth="1"/>
    <col min="2" max="2" width="16.57421875" style="85" customWidth="1"/>
    <col min="3" max="3" width="61.421875" style="86" customWidth="1"/>
    <col min="4" max="4" width="9.140625" style="87" customWidth="1"/>
    <col min="5" max="5" width="10.7109375" style="88" customWidth="1"/>
    <col min="6" max="6" width="13.57421875" style="89" customWidth="1"/>
    <col min="7" max="7" width="22.140625" style="89" customWidth="1"/>
    <col min="8" max="9" width="9.140625" style="90" customWidth="1"/>
    <col min="10" max="11" width="9.140625" style="91" customWidth="1"/>
    <col min="12" max="12" width="9.140625" style="90" customWidth="1"/>
    <col min="13" max="16384" width="9.140625" style="92" customWidth="1"/>
  </cols>
  <sheetData>
    <row r="1" spans="1:7" ht="69" customHeight="1">
      <c r="A1" s="93" t="s">
        <v>0</v>
      </c>
      <c r="B1" s="94"/>
      <c r="C1" s="4" t="s">
        <v>1</v>
      </c>
      <c r="D1" s="95"/>
      <c r="E1" s="5" t="s">
        <v>2</v>
      </c>
      <c r="F1" s="496" t="s">
        <v>3</v>
      </c>
      <c r="G1" s="496"/>
    </row>
    <row r="2" spans="1:7" ht="54.6" customHeight="1">
      <c r="A2" s="96" t="s">
        <v>4</v>
      </c>
      <c r="B2" s="97"/>
      <c r="C2" s="497" t="s">
        <v>323</v>
      </c>
      <c r="D2" s="497"/>
      <c r="E2" s="98"/>
      <c r="F2" s="495" t="s">
        <v>34</v>
      </c>
      <c r="G2" s="495"/>
    </row>
    <row r="3" spans="1:7" ht="43.5" customHeight="1">
      <c r="A3" s="99" t="s">
        <v>35</v>
      </c>
      <c r="B3" s="100"/>
      <c r="C3" s="11" t="s">
        <v>13</v>
      </c>
      <c r="D3" s="101"/>
      <c r="E3" s="102"/>
      <c r="F3" s="498"/>
      <c r="G3" s="498"/>
    </row>
    <row r="4" spans="1:7" ht="12.75">
      <c r="A4" s="103"/>
      <c r="B4" s="104"/>
      <c r="C4" s="105"/>
      <c r="D4" s="106"/>
      <c r="E4" s="107"/>
      <c r="F4" s="108"/>
      <c r="G4" s="109"/>
    </row>
    <row r="5" spans="1:7" ht="24">
      <c r="A5" s="110" t="s">
        <v>36</v>
      </c>
      <c r="B5" s="111" t="s">
        <v>37</v>
      </c>
      <c r="C5" s="112" t="s">
        <v>38</v>
      </c>
      <c r="D5" s="113" t="s">
        <v>39</v>
      </c>
      <c r="E5" s="114" t="s">
        <v>40</v>
      </c>
      <c r="F5" s="115" t="s">
        <v>41</v>
      </c>
      <c r="G5" s="116" t="s">
        <v>42</v>
      </c>
    </row>
    <row r="6" spans="1:7" ht="12.75">
      <c r="A6" s="117"/>
      <c r="B6" s="118"/>
      <c r="C6" s="119"/>
      <c r="D6" s="120"/>
      <c r="E6" s="121"/>
      <c r="F6" s="122"/>
      <c r="G6" s="123"/>
    </row>
    <row r="7" spans="1:7" ht="12.75">
      <c r="A7" s="124"/>
      <c r="B7" s="125"/>
      <c r="C7" s="126" t="s">
        <v>43</v>
      </c>
      <c r="D7" s="127"/>
      <c r="E7" s="128"/>
      <c r="F7" s="129"/>
      <c r="G7" s="130"/>
    </row>
    <row r="8" spans="1:7" ht="24">
      <c r="A8" s="131"/>
      <c r="B8" s="132"/>
      <c r="C8" s="361" t="s">
        <v>44</v>
      </c>
      <c r="D8" s="133"/>
      <c r="E8" s="134"/>
      <c r="F8" s="135"/>
      <c r="G8" s="136"/>
    </row>
    <row r="9" spans="1:7" ht="48">
      <c r="A9" s="131"/>
      <c r="B9" s="132"/>
      <c r="C9" s="361" t="s">
        <v>45</v>
      </c>
      <c r="D9" s="133"/>
      <c r="E9" s="134"/>
      <c r="F9" s="135"/>
      <c r="G9" s="136"/>
    </row>
    <row r="10" spans="1:7" ht="24">
      <c r="A10" s="131"/>
      <c r="B10" s="132"/>
      <c r="C10" s="361" t="s">
        <v>46</v>
      </c>
      <c r="D10" s="133"/>
      <c r="E10" s="134"/>
      <c r="F10" s="135"/>
      <c r="G10" s="136"/>
    </row>
    <row r="11" spans="1:7" ht="24">
      <c r="A11" s="131"/>
      <c r="B11" s="132"/>
      <c r="C11" s="361" t="s">
        <v>47</v>
      </c>
      <c r="D11" s="133"/>
      <c r="E11" s="134"/>
      <c r="F11" s="135"/>
      <c r="G11" s="136"/>
    </row>
    <row r="12" spans="1:7" ht="60">
      <c r="A12" s="137"/>
      <c r="B12" s="138"/>
      <c r="C12" s="362" t="s">
        <v>48</v>
      </c>
      <c r="D12" s="139"/>
      <c r="E12" s="140"/>
      <c r="F12" s="141"/>
      <c r="G12" s="142"/>
    </row>
    <row r="13" spans="1:7" ht="51" customHeight="1">
      <c r="A13" s="143"/>
      <c r="B13" s="144"/>
      <c r="C13" s="363" t="s">
        <v>49</v>
      </c>
      <c r="D13" s="145"/>
      <c r="E13" s="146"/>
      <c r="F13" s="147"/>
      <c r="G13" s="148"/>
    </row>
    <row r="14" spans="1:7" ht="24">
      <c r="A14" s="131"/>
      <c r="B14" s="132"/>
      <c r="C14" s="361" t="s">
        <v>50</v>
      </c>
      <c r="D14" s="133"/>
      <c r="E14" s="134"/>
      <c r="F14" s="135"/>
      <c r="G14" s="136"/>
    </row>
    <row r="15" spans="1:7" ht="24">
      <c r="A15" s="131"/>
      <c r="B15" s="132"/>
      <c r="C15" s="361" t="s">
        <v>51</v>
      </c>
      <c r="D15" s="133"/>
      <c r="E15" s="134"/>
      <c r="F15" s="135"/>
      <c r="G15" s="136"/>
    </row>
    <row r="16" spans="1:7" ht="36">
      <c r="A16" s="131"/>
      <c r="B16" s="132"/>
      <c r="C16" s="361" t="s">
        <v>52</v>
      </c>
      <c r="D16" s="133"/>
      <c r="E16" s="134"/>
      <c r="F16" s="135"/>
      <c r="G16" s="136"/>
    </row>
    <row r="17" spans="1:12" s="156" customFormat="1" ht="24">
      <c r="A17" s="149"/>
      <c r="B17" s="150"/>
      <c r="C17" s="235" t="s">
        <v>53</v>
      </c>
      <c r="D17" s="151"/>
      <c r="E17" s="152"/>
      <c r="F17" s="152"/>
      <c r="G17" s="153"/>
      <c r="H17" s="154"/>
      <c r="I17" s="154"/>
      <c r="J17" s="155"/>
      <c r="K17" s="155"/>
      <c r="L17" s="154"/>
    </row>
    <row r="18" spans="1:7" ht="12.75">
      <c r="A18" s="124"/>
      <c r="B18" s="125"/>
      <c r="C18" s="157"/>
      <c r="D18" s="127"/>
      <c r="E18" s="128"/>
      <c r="F18" s="129"/>
      <c r="G18" s="130"/>
    </row>
    <row r="19" spans="1:7" ht="12.75">
      <c r="A19" s="131"/>
      <c r="B19" s="132"/>
      <c r="C19" s="158" t="s">
        <v>54</v>
      </c>
      <c r="D19" s="133"/>
      <c r="E19" s="159"/>
      <c r="F19" s="160"/>
      <c r="G19" s="161"/>
    </row>
    <row r="20" spans="1:7" ht="24">
      <c r="A20" s="131"/>
      <c r="B20" s="132"/>
      <c r="C20" s="158" t="s">
        <v>55</v>
      </c>
      <c r="D20" s="133"/>
      <c r="E20" s="159"/>
      <c r="F20" s="160"/>
      <c r="G20" s="162"/>
    </row>
    <row r="21" spans="1:7" ht="18" customHeight="1">
      <c r="A21" s="163" t="str">
        <f>A30</f>
        <v>1</v>
      </c>
      <c r="B21" s="164"/>
      <c r="C21" s="165" t="str">
        <f>C30</f>
        <v>Bourací práce</v>
      </c>
      <c r="D21" s="166"/>
      <c r="E21" s="167"/>
      <c r="F21" s="168"/>
      <c r="G21" s="169">
        <f>G61</f>
        <v>0</v>
      </c>
    </row>
    <row r="22" spans="1:7" ht="18" customHeight="1">
      <c r="A22" s="163" t="str">
        <f>A63</f>
        <v>2</v>
      </c>
      <c r="B22" s="164"/>
      <c r="C22" s="165" t="str">
        <f>C63</f>
        <v>Svislé a vodorovné konstrukce</v>
      </c>
      <c r="D22" s="166"/>
      <c r="E22" s="167"/>
      <c r="F22" s="168"/>
      <c r="G22" s="169">
        <f>G68</f>
        <v>0</v>
      </c>
    </row>
    <row r="23" spans="1:7" ht="18" customHeight="1">
      <c r="A23" s="163" t="str">
        <f>A70</f>
        <v>3</v>
      </c>
      <c r="B23" s="164"/>
      <c r="C23" s="165" t="str">
        <f>C70</f>
        <v>Úpravy povrchů podlah</v>
      </c>
      <c r="D23" s="166"/>
      <c r="E23" s="167"/>
      <c r="F23" s="168"/>
      <c r="G23" s="169">
        <f>G105</f>
        <v>0</v>
      </c>
    </row>
    <row r="24" spans="1:7" ht="18" customHeight="1">
      <c r="A24" s="163" t="str">
        <f>A107</f>
        <v>4</v>
      </c>
      <c r="B24" s="164"/>
      <c r="C24" s="165" t="str">
        <f>C107</f>
        <v>Úpravy povrchů vnitřních stěn a stropů</v>
      </c>
      <c r="D24" s="166"/>
      <c r="E24" s="167"/>
      <c r="F24" s="168"/>
      <c r="G24" s="169">
        <f>G132</f>
        <v>0</v>
      </c>
    </row>
    <row r="25" spans="1:7" ht="18" customHeight="1">
      <c r="A25" s="170" t="str">
        <f>A134</f>
        <v>5</v>
      </c>
      <c r="B25" s="164"/>
      <c r="C25" s="165" t="str">
        <f>C134</f>
        <v>Ostatní práce a dodávky</v>
      </c>
      <c r="D25" s="166"/>
      <c r="E25" s="167"/>
      <c r="F25" s="168"/>
      <c r="G25" s="169">
        <f>G155</f>
        <v>0</v>
      </c>
    </row>
    <row r="26" spans="1:7" ht="18" customHeight="1">
      <c r="A26" s="163" t="str">
        <f>A157</f>
        <v>A</v>
      </c>
      <c r="B26" s="164"/>
      <c r="C26" s="165" t="str">
        <f>C157</f>
        <v>Ostatní náklady</v>
      </c>
      <c r="D26" s="166"/>
      <c r="E26" s="167"/>
      <c r="F26" s="168"/>
      <c r="G26" s="169">
        <f>G161</f>
        <v>0</v>
      </c>
    </row>
    <row r="27" spans="1:7" ht="12.75">
      <c r="A27" s="170"/>
      <c r="B27" s="132"/>
      <c r="C27" s="171"/>
      <c r="D27" s="133"/>
      <c r="E27" s="134"/>
      <c r="F27" s="160"/>
      <c r="G27" s="169"/>
    </row>
    <row r="28" spans="1:7" ht="24" customHeight="1">
      <c r="A28" s="172"/>
      <c r="B28" s="173"/>
      <c r="C28" s="174" t="s">
        <v>56</v>
      </c>
      <c r="D28" s="175"/>
      <c r="E28" s="176"/>
      <c r="F28" s="177"/>
      <c r="G28" s="178">
        <f>SUM(G21:G26)</f>
        <v>0</v>
      </c>
    </row>
    <row r="29" spans="1:7" ht="12.75">
      <c r="A29" s="179"/>
      <c r="B29" s="180"/>
      <c r="C29" s="180"/>
      <c r="D29" s="181"/>
      <c r="E29" s="180"/>
      <c r="F29" s="180"/>
      <c r="G29" s="182"/>
    </row>
    <row r="30" spans="1:7" ht="18.75" customHeight="1">
      <c r="A30" s="183" t="s">
        <v>57</v>
      </c>
      <c r="B30" s="184"/>
      <c r="C30" s="185" t="s">
        <v>58</v>
      </c>
      <c r="D30" s="186"/>
      <c r="E30" s="187"/>
      <c r="F30" s="188"/>
      <c r="G30" s="189"/>
    </row>
    <row r="31" spans="1:7" ht="12.75">
      <c r="A31" s="190"/>
      <c r="B31" s="191"/>
      <c r="C31" s="192"/>
      <c r="D31" s="120"/>
      <c r="E31" s="193"/>
      <c r="F31" s="194"/>
      <c r="G31" s="195"/>
    </row>
    <row r="32" spans="1:13" s="207" customFormat="1" ht="45" customHeight="1">
      <c r="A32" s="196" t="s">
        <v>59</v>
      </c>
      <c r="B32" s="197"/>
      <c r="C32" s="198" t="s">
        <v>633</v>
      </c>
      <c r="D32" s="199" t="s">
        <v>61</v>
      </c>
      <c r="E32" s="200">
        <v>1</v>
      </c>
      <c r="F32" s="200"/>
      <c r="G32" s="201">
        <f>$E32*F32</f>
        <v>0</v>
      </c>
      <c r="H32" s="202"/>
      <c r="I32" s="203"/>
      <c r="J32" s="204"/>
      <c r="K32" s="203"/>
      <c r="L32" s="205"/>
      <c r="M32" s="206"/>
    </row>
    <row r="33" spans="1:13" s="207" customFormat="1" ht="13.5" customHeight="1">
      <c r="A33" s="196"/>
      <c r="B33" s="208"/>
      <c r="C33" s="209"/>
      <c r="D33" s="210"/>
      <c r="E33" s="211"/>
      <c r="F33" s="211"/>
      <c r="G33" s="201"/>
      <c r="H33" s="202"/>
      <c r="I33" s="203"/>
      <c r="J33" s="204"/>
      <c r="K33" s="203"/>
      <c r="L33" s="205"/>
      <c r="M33" s="206"/>
    </row>
    <row r="34" spans="1:13" s="207" customFormat="1" ht="46.5" customHeight="1">
      <c r="A34" s="196" t="s">
        <v>62</v>
      </c>
      <c r="B34" s="208"/>
      <c r="C34" s="209" t="s">
        <v>63</v>
      </c>
      <c r="D34" s="210" t="s">
        <v>64</v>
      </c>
      <c r="E34" s="211">
        <v>8</v>
      </c>
      <c r="F34" s="211"/>
      <c r="G34" s="201">
        <f>$E34*F34</f>
        <v>0</v>
      </c>
      <c r="H34" s="202"/>
      <c r="I34" s="203"/>
      <c r="J34" s="204"/>
      <c r="K34" s="203"/>
      <c r="L34" s="205"/>
      <c r="M34" s="206"/>
    </row>
    <row r="35" spans="1:13" s="207" customFormat="1" ht="13.5" customHeight="1">
      <c r="A35" s="196"/>
      <c r="B35" s="208"/>
      <c r="C35" s="209"/>
      <c r="D35" s="210"/>
      <c r="E35" s="211"/>
      <c r="F35" s="211"/>
      <c r="G35" s="201"/>
      <c r="H35" s="202"/>
      <c r="I35" s="203"/>
      <c r="J35" s="204"/>
      <c r="K35" s="203"/>
      <c r="L35" s="205"/>
      <c r="M35" s="206"/>
    </row>
    <row r="36" spans="1:13" s="207" customFormat="1" ht="21" customHeight="1">
      <c r="A36" s="196" t="s">
        <v>65</v>
      </c>
      <c r="B36" s="222" t="s">
        <v>79</v>
      </c>
      <c r="C36" s="225" t="s">
        <v>80</v>
      </c>
      <c r="D36" s="224" t="s">
        <v>67</v>
      </c>
      <c r="E36" s="211">
        <f>SUM(D37:D41)</f>
        <v>96.76</v>
      </c>
      <c r="F36" s="211"/>
      <c r="G36" s="201">
        <f>$E36*F36</f>
        <v>0</v>
      </c>
      <c r="H36" s="202" t="s">
        <v>68</v>
      </c>
      <c r="I36" s="203">
        <f>E36*H36</f>
        <v>0</v>
      </c>
      <c r="J36" s="204">
        <v>0.057</v>
      </c>
      <c r="K36" s="203">
        <f>E36*J36</f>
        <v>5.515320000000001</v>
      </c>
      <c r="L36" s="205"/>
      <c r="M36" s="206"/>
    </row>
    <row r="37" spans="1:13" s="221" customFormat="1" ht="13.5" customHeight="1">
      <c r="A37" s="196"/>
      <c r="B37" s="212" t="s">
        <v>324</v>
      </c>
      <c r="C37" s="213" t="s">
        <v>325</v>
      </c>
      <c r="D37" s="214">
        <v>19.66</v>
      </c>
      <c r="E37" s="215"/>
      <c r="F37" s="215"/>
      <c r="G37" s="216"/>
      <c r="H37" s="217"/>
      <c r="I37" s="218"/>
      <c r="J37" s="219"/>
      <c r="K37" s="218"/>
      <c r="L37" s="220"/>
      <c r="M37" s="220"/>
    </row>
    <row r="38" spans="1:13" s="221" customFormat="1" ht="13.5" customHeight="1">
      <c r="A38" s="226"/>
      <c r="B38" s="212" t="s">
        <v>326</v>
      </c>
      <c r="C38" s="213" t="s">
        <v>327</v>
      </c>
      <c r="D38" s="214">
        <v>56.67</v>
      </c>
      <c r="E38" s="215"/>
      <c r="F38" s="215"/>
      <c r="G38" s="216"/>
      <c r="H38" s="217"/>
      <c r="I38" s="218"/>
      <c r="J38" s="219"/>
      <c r="K38" s="218"/>
      <c r="L38" s="220"/>
      <c r="M38" s="220"/>
    </row>
    <row r="39" spans="1:13" s="221" customFormat="1" ht="13.5" customHeight="1">
      <c r="A39" s="226"/>
      <c r="B39" s="212" t="s">
        <v>328</v>
      </c>
      <c r="C39" s="213" t="s">
        <v>282</v>
      </c>
      <c r="D39" s="214">
        <v>6.45</v>
      </c>
      <c r="E39" s="215"/>
      <c r="F39" s="215"/>
      <c r="G39" s="216"/>
      <c r="H39" s="217"/>
      <c r="I39" s="218"/>
      <c r="J39" s="219"/>
      <c r="K39" s="218"/>
      <c r="L39" s="220"/>
      <c r="M39" s="220"/>
    </row>
    <row r="40" spans="1:13" s="221" customFormat="1" ht="13.5" customHeight="1">
      <c r="A40" s="226"/>
      <c r="B40" s="212" t="s">
        <v>329</v>
      </c>
      <c r="C40" s="213" t="s">
        <v>330</v>
      </c>
      <c r="D40" s="214">
        <v>13.98</v>
      </c>
      <c r="E40" s="215"/>
      <c r="F40" s="215"/>
      <c r="G40" s="216"/>
      <c r="H40" s="217"/>
      <c r="I40" s="218"/>
      <c r="J40" s="219"/>
      <c r="K40" s="218"/>
      <c r="L40" s="220"/>
      <c r="M40" s="220"/>
    </row>
    <row r="41" spans="1:13" s="221" customFormat="1" ht="13.5" customHeight="1">
      <c r="A41" s="226"/>
      <c r="B41" s="212"/>
      <c r="C41" s="213"/>
      <c r="D41" s="214"/>
      <c r="E41" s="215"/>
      <c r="F41" s="215"/>
      <c r="G41" s="216"/>
      <c r="H41" s="217"/>
      <c r="I41" s="218"/>
      <c r="J41" s="219"/>
      <c r="K41" s="218"/>
      <c r="L41" s="220"/>
      <c r="M41" s="220"/>
    </row>
    <row r="42" spans="1:13" s="207" customFormat="1" ht="13.5" customHeight="1">
      <c r="A42" s="196" t="s">
        <v>70</v>
      </c>
      <c r="B42" s="197">
        <v>713190816</v>
      </c>
      <c r="C42" s="198" t="s">
        <v>287</v>
      </c>
      <c r="D42" s="199" t="s">
        <v>67</v>
      </c>
      <c r="E42" s="211">
        <f>SUM(D43:D46)</f>
        <v>96.76</v>
      </c>
      <c r="F42" s="200"/>
      <c r="G42" s="201">
        <f>$E42*F42</f>
        <v>0</v>
      </c>
      <c r="H42" s="202" t="s">
        <v>68</v>
      </c>
      <c r="I42" s="203">
        <f>E42*H42</f>
        <v>0</v>
      </c>
      <c r="J42" s="204">
        <v>0.05</v>
      </c>
      <c r="K42" s="203">
        <f>E42*J42</f>
        <v>4.838000000000001</v>
      </c>
      <c r="L42" s="205"/>
      <c r="M42" s="206"/>
    </row>
    <row r="43" spans="1:13" s="221" customFormat="1" ht="13.5" customHeight="1">
      <c r="A43" s="196"/>
      <c r="B43" s="212" t="s">
        <v>324</v>
      </c>
      <c r="C43" s="213" t="s">
        <v>325</v>
      </c>
      <c r="D43" s="214">
        <v>19.66</v>
      </c>
      <c r="E43" s="215"/>
      <c r="F43" s="215"/>
      <c r="G43" s="216"/>
      <c r="H43" s="217"/>
      <c r="I43" s="218"/>
      <c r="J43" s="219"/>
      <c r="K43" s="218"/>
      <c r="L43" s="220"/>
      <c r="M43" s="220"/>
    </row>
    <row r="44" spans="1:13" s="221" customFormat="1" ht="13.5" customHeight="1">
      <c r="A44" s="226"/>
      <c r="B44" s="212" t="s">
        <v>326</v>
      </c>
      <c r="C44" s="213" t="s">
        <v>327</v>
      </c>
      <c r="D44" s="214">
        <v>56.67</v>
      </c>
      <c r="E44" s="215"/>
      <c r="F44" s="215"/>
      <c r="G44" s="216"/>
      <c r="H44" s="217"/>
      <c r="I44" s="218"/>
      <c r="J44" s="219"/>
      <c r="K44" s="218"/>
      <c r="L44" s="220"/>
      <c r="M44" s="220"/>
    </row>
    <row r="45" spans="1:13" s="221" customFormat="1" ht="13.5" customHeight="1">
      <c r="A45" s="226"/>
      <c r="B45" s="212" t="s">
        <v>328</v>
      </c>
      <c r="C45" s="213" t="s">
        <v>282</v>
      </c>
      <c r="D45" s="214">
        <v>6.45</v>
      </c>
      <c r="E45" s="215"/>
      <c r="F45" s="215"/>
      <c r="G45" s="216"/>
      <c r="H45" s="217"/>
      <c r="I45" s="218"/>
      <c r="J45" s="219"/>
      <c r="K45" s="218"/>
      <c r="L45" s="220"/>
      <c r="M45" s="220"/>
    </row>
    <row r="46" spans="1:13" s="221" customFormat="1" ht="13.5" customHeight="1">
      <c r="A46" s="226"/>
      <c r="B46" s="212" t="s">
        <v>329</v>
      </c>
      <c r="C46" s="213" t="s">
        <v>330</v>
      </c>
      <c r="D46" s="214">
        <v>13.98</v>
      </c>
      <c r="E46" s="215"/>
      <c r="F46" s="215"/>
      <c r="G46" s="216"/>
      <c r="H46" s="217"/>
      <c r="I46" s="218"/>
      <c r="J46" s="219"/>
      <c r="K46" s="218"/>
      <c r="L46" s="220"/>
      <c r="M46" s="220"/>
    </row>
    <row r="47" spans="1:13" s="221" customFormat="1" ht="13.5" customHeight="1">
      <c r="A47" s="226"/>
      <c r="B47" s="212"/>
      <c r="C47" s="213"/>
      <c r="D47" s="214"/>
      <c r="E47" s="215"/>
      <c r="F47" s="215"/>
      <c r="G47" s="216"/>
      <c r="H47" s="217"/>
      <c r="I47" s="218"/>
      <c r="J47" s="219"/>
      <c r="K47" s="218"/>
      <c r="L47" s="220"/>
      <c r="M47" s="220"/>
    </row>
    <row r="48" spans="1:13" s="207" customFormat="1" ht="13.5" customHeight="1">
      <c r="A48" s="196" t="s">
        <v>73</v>
      </c>
      <c r="B48" s="197" t="s">
        <v>288</v>
      </c>
      <c r="C48" s="198" t="s">
        <v>289</v>
      </c>
      <c r="D48" s="199" t="s">
        <v>67</v>
      </c>
      <c r="E48" s="200">
        <f>SUM(D49)</f>
        <v>106.49600000000002</v>
      </c>
      <c r="F48" s="200"/>
      <c r="G48" s="201">
        <f>$E48*F48</f>
        <v>0</v>
      </c>
      <c r="H48" s="202" t="s">
        <v>68</v>
      </c>
      <c r="I48" s="203">
        <f>E48*H48</f>
        <v>0</v>
      </c>
      <c r="J48" s="204">
        <v>0.00086</v>
      </c>
      <c r="K48" s="203">
        <f>E48*J48</f>
        <v>0.09158656000000001</v>
      </c>
      <c r="L48" s="205"/>
      <c r="M48" s="206"/>
    </row>
    <row r="49" spans="1:13" s="221" customFormat="1" ht="13.5" customHeight="1">
      <c r="A49" s="196"/>
      <c r="B49" s="212"/>
      <c r="C49" s="213" t="s">
        <v>331</v>
      </c>
      <c r="D49" s="214">
        <f>96.76*1.1+0.06</f>
        <v>106.49600000000002</v>
      </c>
      <c r="E49" s="215"/>
      <c r="F49" s="215"/>
      <c r="G49" s="216"/>
      <c r="H49" s="217"/>
      <c r="I49" s="218"/>
      <c r="J49" s="219"/>
      <c r="K49" s="218"/>
      <c r="L49" s="220"/>
      <c r="M49" s="220"/>
    </row>
    <row r="50" spans="1:12" s="231" customFormat="1" ht="12">
      <c r="A50" s="196"/>
      <c r="B50" s="227"/>
      <c r="C50" s="228"/>
      <c r="D50" s="229"/>
      <c r="E50" s="215"/>
      <c r="F50" s="230"/>
      <c r="G50" s="232"/>
      <c r="H50" s="154"/>
      <c r="I50" s="154"/>
      <c r="J50" s="155"/>
      <c r="K50" s="155"/>
      <c r="L50" s="154"/>
    </row>
    <row r="51" spans="1:13" s="207" customFormat="1" ht="13.5" customHeight="1">
      <c r="A51" s="196" t="s">
        <v>78</v>
      </c>
      <c r="B51" s="197">
        <v>776201811</v>
      </c>
      <c r="C51" s="198" t="s">
        <v>332</v>
      </c>
      <c r="D51" s="199" t="s">
        <v>67</v>
      </c>
      <c r="E51" s="200">
        <f>SUM(D52)</f>
        <v>198.96</v>
      </c>
      <c r="F51" s="200"/>
      <c r="G51" s="201">
        <f>$E51*F51</f>
        <v>0</v>
      </c>
      <c r="H51" s="202" t="s">
        <v>68</v>
      </c>
      <c r="I51" s="203">
        <f>E51*H51</f>
        <v>0</v>
      </c>
      <c r="J51" s="204">
        <v>0.0025</v>
      </c>
      <c r="K51" s="203">
        <f>E51*J51</f>
        <v>0.4974</v>
      </c>
      <c r="L51" s="205"/>
      <c r="M51" s="206"/>
    </row>
    <row r="52" spans="1:13" s="221" customFormat="1" ht="13.5" customHeight="1">
      <c r="A52" s="196"/>
      <c r="B52" s="212"/>
      <c r="C52" s="213" t="s">
        <v>333</v>
      </c>
      <c r="D52" s="214">
        <v>198.96</v>
      </c>
      <c r="E52" s="215"/>
      <c r="F52" s="215"/>
      <c r="G52" s="216"/>
      <c r="H52" s="217"/>
      <c r="I52" s="218"/>
      <c r="J52" s="219"/>
      <c r="K52" s="218"/>
      <c r="L52" s="220"/>
      <c r="M52" s="220"/>
    </row>
    <row r="53" spans="1:12" s="231" customFormat="1" ht="12">
      <c r="A53" s="196"/>
      <c r="B53" s="227"/>
      <c r="C53" s="228"/>
      <c r="D53" s="229"/>
      <c r="E53" s="215"/>
      <c r="F53" s="230"/>
      <c r="G53" s="232"/>
      <c r="H53" s="154"/>
      <c r="I53" s="154"/>
      <c r="J53" s="155"/>
      <c r="K53" s="155"/>
      <c r="L53" s="154"/>
    </row>
    <row r="54" spans="1:13" s="207" customFormat="1" ht="37.5" customHeight="1">
      <c r="A54" s="196" t="s">
        <v>85</v>
      </c>
      <c r="B54" s="197" t="s">
        <v>334</v>
      </c>
      <c r="C54" s="198" t="s">
        <v>335</v>
      </c>
      <c r="D54" s="199" t="s">
        <v>64</v>
      </c>
      <c r="E54" s="200">
        <v>1</v>
      </c>
      <c r="F54" s="200"/>
      <c r="G54" s="201">
        <f>$E54*F54</f>
        <v>0</v>
      </c>
      <c r="H54" s="202" t="s">
        <v>68</v>
      </c>
      <c r="I54" s="203">
        <f>E54*H54</f>
        <v>0</v>
      </c>
      <c r="J54" s="204">
        <v>0.28625</v>
      </c>
      <c r="K54" s="203">
        <f>E54*J54</f>
        <v>0.28625</v>
      </c>
      <c r="L54" s="205"/>
      <c r="M54" s="206"/>
    </row>
    <row r="55" spans="1:12" s="231" customFormat="1" ht="12">
      <c r="A55" s="196"/>
      <c r="B55" s="227"/>
      <c r="C55" s="228"/>
      <c r="D55" s="229"/>
      <c r="E55" s="215"/>
      <c r="F55" s="230"/>
      <c r="G55" s="232"/>
      <c r="H55" s="154"/>
      <c r="I55" s="154"/>
      <c r="J55" s="155"/>
      <c r="K55" s="155"/>
      <c r="L55" s="154"/>
    </row>
    <row r="56" spans="1:12" s="231" customFormat="1" ht="18.75" customHeight="1">
      <c r="A56" s="196" t="s">
        <v>88</v>
      </c>
      <c r="B56" s="227"/>
      <c r="C56" s="228" t="s">
        <v>98</v>
      </c>
      <c r="D56" s="229" t="s">
        <v>64</v>
      </c>
      <c r="E56" s="211">
        <v>4</v>
      </c>
      <c r="F56" s="230"/>
      <c r="G56" s="232">
        <f>$E56*F56</f>
        <v>0</v>
      </c>
      <c r="H56" s="154"/>
      <c r="I56" s="154"/>
      <c r="J56" s="155"/>
      <c r="K56" s="233">
        <f>SUM(K35:K52)</f>
        <v>10.942306560000002</v>
      </c>
      <c r="L56" s="154"/>
    </row>
    <row r="57" spans="1:12" s="156" customFormat="1" ht="12.75">
      <c r="A57" s="149"/>
      <c r="B57" s="234" t="s">
        <v>99</v>
      </c>
      <c r="C57" s="235" t="s">
        <v>100</v>
      </c>
      <c r="D57" s="151"/>
      <c r="E57" s="215"/>
      <c r="F57" s="152"/>
      <c r="G57" s="153"/>
      <c r="H57" s="154"/>
      <c r="I57" s="154"/>
      <c r="J57" s="155"/>
      <c r="K57" s="155"/>
      <c r="L57" s="154"/>
    </row>
    <row r="58" spans="1:12" s="156" customFormat="1" ht="30.75" customHeight="1">
      <c r="A58" s="236"/>
      <c r="B58" s="237" t="s">
        <v>99</v>
      </c>
      <c r="C58" s="171" t="s">
        <v>101</v>
      </c>
      <c r="D58" s="238"/>
      <c r="E58" s="215"/>
      <c r="F58" s="239"/>
      <c r="G58" s="153"/>
      <c r="H58" s="154"/>
      <c r="I58" s="154"/>
      <c r="J58" s="155"/>
      <c r="K58" s="155"/>
      <c r="L58" s="154"/>
    </row>
    <row r="59" spans="1:12" s="156" customFormat="1" ht="22.7" customHeight="1">
      <c r="A59" s="236"/>
      <c r="B59" s="237" t="s">
        <v>99</v>
      </c>
      <c r="C59" s="171" t="s">
        <v>102</v>
      </c>
      <c r="D59" s="238"/>
      <c r="E59" s="152"/>
      <c r="F59" s="152"/>
      <c r="G59" s="153"/>
      <c r="H59" s="154"/>
      <c r="I59" s="154"/>
      <c r="J59" s="155"/>
      <c r="K59" s="155"/>
      <c r="L59" s="154"/>
    </row>
    <row r="60" spans="1:12" s="156" customFormat="1" ht="12.75">
      <c r="A60" s="240"/>
      <c r="B60" s="241"/>
      <c r="C60" s="242"/>
      <c r="D60" s="243"/>
      <c r="E60" s="244"/>
      <c r="F60" s="245"/>
      <c r="G60" s="153"/>
      <c r="H60" s="154"/>
      <c r="I60" s="154"/>
      <c r="J60" s="155"/>
      <c r="K60" s="155"/>
      <c r="L60" s="154"/>
    </row>
    <row r="61" spans="1:9" ht="16.5" customHeight="1">
      <c r="A61" s="246"/>
      <c r="B61" s="247"/>
      <c r="C61" s="248" t="s">
        <v>103</v>
      </c>
      <c r="D61" s="249"/>
      <c r="E61" s="250"/>
      <c r="F61" s="251"/>
      <c r="G61" s="252">
        <f>SUBTOTAL(9,G31:G60)</f>
        <v>0</v>
      </c>
      <c r="I61" s="253">
        <f>SUM(I31:I60)</f>
        <v>0</v>
      </c>
    </row>
    <row r="62" spans="1:7" ht="12.75">
      <c r="A62" s="179"/>
      <c r="B62" s="180"/>
      <c r="C62" s="180"/>
      <c r="D62" s="181"/>
      <c r="E62" s="254"/>
      <c r="F62" s="254"/>
      <c r="G62" s="182"/>
    </row>
    <row r="63" spans="1:12" s="259" customFormat="1" ht="20.25" customHeight="1">
      <c r="A63" s="183" t="s">
        <v>104</v>
      </c>
      <c r="B63" s="184"/>
      <c r="C63" s="185" t="s">
        <v>105</v>
      </c>
      <c r="D63" s="186"/>
      <c r="E63" s="255"/>
      <c r="F63" s="256"/>
      <c r="G63" s="189"/>
      <c r="H63" s="257"/>
      <c r="I63" s="257"/>
      <c r="J63" s="258"/>
      <c r="K63" s="258"/>
      <c r="L63" s="257"/>
    </row>
    <row r="64" spans="1:12" s="259" customFormat="1" ht="11.25" customHeight="1">
      <c r="A64" s="190"/>
      <c r="B64" s="191"/>
      <c r="C64" s="192"/>
      <c r="D64" s="120"/>
      <c r="E64" s="193"/>
      <c r="F64" s="194"/>
      <c r="G64" s="195"/>
      <c r="H64" s="257"/>
      <c r="I64" s="257"/>
      <c r="J64" s="258"/>
      <c r="K64" s="258"/>
      <c r="L64" s="257"/>
    </row>
    <row r="65" spans="1:12" s="265" customFormat="1" ht="17.25" customHeight="1">
      <c r="A65" s="196" t="s">
        <v>106</v>
      </c>
      <c r="B65" s="260" t="s">
        <v>112</v>
      </c>
      <c r="C65" s="261" t="s">
        <v>291</v>
      </c>
      <c r="D65" s="260" t="s">
        <v>67</v>
      </c>
      <c r="E65" s="262">
        <f>SUM(D66)</f>
        <v>5.098000000000001</v>
      </c>
      <c r="F65" s="262"/>
      <c r="G65" s="232">
        <f>$E65*F65</f>
        <v>0</v>
      </c>
      <c r="H65" s="263" t="s">
        <v>114</v>
      </c>
      <c r="I65" s="203">
        <f>E65*H65</f>
        <v>0.5577212</v>
      </c>
      <c r="J65" s="264" t="s">
        <v>68</v>
      </c>
      <c r="K65" s="203">
        <f>E65*J65</f>
        <v>0</v>
      </c>
      <c r="L65" s="258"/>
    </row>
    <row r="66" spans="1:13" s="221" customFormat="1" ht="15.75" customHeight="1">
      <c r="A66" s="266"/>
      <c r="B66" s="212"/>
      <c r="C66" s="213" t="s">
        <v>292</v>
      </c>
      <c r="D66" s="214">
        <f>1.59*3.2+0.01</f>
        <v>5.098000000000001</v>
      </c>
      <c r="E66" s="215"/>
      <c r="F66" s="215"/>
      <c r="G66" s="216"/>
      <c r="H66" s="217"/>
      <c r="I66" s="218"/>
      <c r="J66" s="219"/>
      <c r="K66" s="218"/>
      <c r="L66" s="220"/>
      <c r="M66" s="220"/>
    </row>
    <row r="67" spans="1:7" ht="12.75">
      <c r="A67" s="278"/>
      <c r="B67" s="279"/>
      <c r="C67" s="280"/>
      <c r="D67" s="281"/>
      <c r="E67" s="282"/>
      <c r="F67" s="282"/>
      <c r="G67" s="283"/>
    </row>
    <row r="68" spans="1:9" ht="12.75">
      <c r="A68" s="284"/>
      <c r="B68" s="285"/>
      <c r="C68" s="286" t="s">
        <v>103</v>
      </c>
      <c r="D68" s="287"/>
      <c r="E68" s="288"/>
      <c r="F68" s="289"/>
      <c r="G68" s="290">
        <f>SUBTOTAL(9,G64:G67)</f>
        <v>0</v>
      </c>
      <c r="I68" s="253">
        <f>SUM(I64:I67)</f>
        <v>0.5577212</v>
      </c>
    </row>
    <row r="69" spans="1:7" ht="12.75">
      <c r="A69" s="179"/>
      <c r="B69" s="180"/>
      <c r="C69" s="180"/>
      <c r="D69" s="181"/>
      <c r="E69" s="254"/>
      <c r="F69" s="254"/>
      <c r="G69" s="182"/>
    </row>
    <row r="70" spans="1:12" s="156" customFormat="1" ht="12.75">
      <c r="A70" s="183" t="s">
        <v>122</v>
      </c>
      <c r="B70" s="184"/>
      <c r="C70" s="185" t="s">
        <v>181</v>
      </c>
      <c r="D70" s="186"/>
      <c r="E70" s="187"/>
      <c r="F70" s="188"/>
      <c r="G70" s="189"/>
      <c r="H70" s="154"/>
      <c r="I70" s="154"/>
      <c r="J70" s="155"/>
      <c r="K70" s="155"/>
      <c r="L70" s="154"/>
    </row>
    <row r="71" spans="1:12" s="156" customFormat="1" ht="12.75">
      <c r="A71" s="190"/>
      <c r="B71" s="191"/>
      <c r="C71" s="192"/>
      <c r="D71" s="120"/>
      <c r="E71" s="193"/>
      <c r="F71" s="194"/>
      <c r="G71" s="195"/>
      <c r="H71" s="154"/>
      <c r="I71" s="154"/>
      <c r="J71" s="155"/>
      <c r="K71" s="155"/>
      <c r="L71" s="154"/>
    </row>
    <row r="72" spans="1:7" s="156" customFormat="1" ht="12.75">
      <c r="A72" s="149" t="s">
        <v>125</v>
      </c>
      <c r="B72" s="304">
        <v>777111101</v>
      </c>
      <c r="C72" s="295" t="s">
        <v>183</v>
      </c>
      <c r="D72" s="291" t="s">
        <v>67</v>
      </c>
      <c r="E72" s="152">
        <f>SUM(D73:D76)</f>
        <v>96.76</v>
      </c>
      <c r="F72" s="152"/>
      <c r="G72" s="153">
        <f>$E72*F72</f>
        <v>0</v>
      </c>
    </row>
    <row r="73" spans="1:13" s="221" customFormat="1" ht="13.5" customHeight="1">
      <c r="A73" s="196"/>
      <c r="B73" s="212" t="s">
        <v>324</v>
      </c>
      <c r="C73" s="213" t="s">
        <v>325</v>
      </c>
      <c r="D73" s="214">
        <v>19.66</v>
      </c>
      <c r="E73" s="215"/>
      <c r="F73" s="215"/>
      <c r="G73" s="216"/>
      <c r="H73" s="217"/>
      <c r="I73" s="218"/>
      <c r="J73" s="219"/>
      <c r="K73" s="218"/>
      <c r="L73" s="220"/>
      <c r="M73" s="220"/>
    </row>
    <row r="74" spans="1:13" s="221" customFormat="1" ht="13.5" customHeight="1">
      <c r="A74" s="226"/>
      <c r="B74" s="212" t="s">
        <v>326</v>
      </c>
      <c r="C74" s="213" t="s">
        <v>327</v>
      </c>
      <c r="D74" s="214">
        <v>56.67</v>
      </c>
      <c r="E74" s="215"/>
      <c r="F74" s="215"/>
      <c r="G74" s="216"/>
      <c r="H74" s="217"/>
      <c r="I74" s="218"/>
      <c r="J74" s="219"/>
      <c r="K74" s="218"/>
      <c r="L74" s="220"/>
      <c r="M74" s="220"/>
    </row>
    <row r="75" spans="1:13" s="221" customFormat="1" ht="13.5" customHeight="1">
      <c r="A75" s="226"/>
      <c r="B75" s="212" t="s">
        <v>328</v>
      </c>
      <c r="C75" s="213" t="s">
        <v>282</v>
      </c>
      <c r="D75" s="214">
        <v>6.45</v>
      </c>
      <c r="E75" s="215"/>
      <c r="F75" s="215"/>
      <c r="G75" s="216"/>
      <c r="H75" s="217"/>
      <c r="I75" s="218"/>
      <c r="J75" s="219"/>
      <c r="K75" s="218"/>
      <c r="L75" s="220"/>
      <c r="M75" s="220"/>
    </row>
    <row r="76" spans="1:13" s="221" customFormat="1" ht="13.5" customHeight="1">
      <c r="A76" s="226"/>
      <c r="B76" s="212" t="s">
        <v>329</v>
      </c>
      <c r="C76" s="213" t="s">
        <v>330</v>
      </c>
      <c r="D76" s="214">
        <v>13.98</v>
      </c>
      <c r="E76" s="215"/>
      <c r="F76" s="215"/>
      <c r="G76" s="216"/>
      <c r="H76" s="217"/>
      <c r="I76" s="218"/>
      <c r="J76" s="219"/>
      <c r="K76" s="218"/>
      <c r="L76" s="220"/>
      <c r="M76" s="220"/>
    </row>
    <row r="77" spans="1:7" s="156" customFormat="1" ht="12.75">
      <c r="A77" s="149"/>
      <c r="B77" s="305"/>
      <c r="C77" s="307"/>
      <c r="D77" s="291"/>
      <c r="E77" s="152"/>
      <c r="F77" s="152"/>
      <c r="G77" s="153"/>
    </row>
    <row r="78" spans="1:7" s="156" customFormat="1" ht="12.75">
      <c r="A78" s="335" t="s">
        <v>127</v>
      </c>
      <c r="B78" s="293" t="s">
        <v>336</v>
      </c>
      <c r="C78" s="298" t="s">
        <v>337</v>
      </c>
      <c r="D78" s="293" t="s">
        <v>67</v>
      </c>
      <c r="E78" s="308">
        <f>SUM(D79)</f>
        <v>96.76</v>
      </c>
      <c r="F78" s="152"/>
      <c r="G78" s="153"/>
    </row>
    <row r="79" spans="1:7" s="156" customFormat="1" ht="12.75">
      <c r="A79" s="149"/>
      <c r="B79" s="305"/>
      <c r="C79" s="305" t="s">
        <v>338</v>
      </c>
      <c r="D79" s="306">
        <f>19.66+56.67+6.45+13.98</f>
        <v>96.76</v>
      </c>
      <c r="E79" s="152"/>
      <c r="F79" s="152"/>
      <c r="G79" s="292"/>
    </row>
    <row r="80" spans="1:11" s="156" customFormat="1" ht="12.75">
      <c r="A80" s="236" t="s">
        <v>339</v>
      </c>
      <c r="B80" s="304">
        <v>271562211</v>
      </c>
      <c r="C80" s="295" t="s">
        <v>298</v>
      </c>
      <c r="D80" s="291" t="s">
        <v>76</v>
      </c>
      <c r="E80" s="239">
        <f>E78*0.03</f>
        <v>2.9028</v>
      </c>
      <c r="F80" s="239"/>
      <c r="G80" s="153">
        <f>$E80*F80</f>
        <v>0</v>
      </c>
      <c r="H80" s="203">
        <v>1.98</v>
      </c>
      <c r="I80" s="203">
        <f>E80*H80</f>
        <v>5.747544</v>
      </c>
      <c r="J80" s="264" t="s">
        <v>68</v>
      </c>
      <c r="K80" s="203">
        <f>E80*J80</f>
        <v>0</v>
      </c>
    </row>
    <row r="81" spans="1:11" s="156" customFormat="1" ht="12.75">
      <c r="A81" s="236" t="s">
        <v>340</v>
      </c>
      <c r="B81" s="309">
        <v>632481213</v>
      </c>
      <c r="C81" s="297" t="s">
        <v>299</v>
      </c>
      <c r="D81" s="294" t="s">
        <v>67</v>
      </c>
      <c r="E81" s="239">
        <f>SUM(D82)</f>
        <v>120.95</v>
      </c>
      <c r="F81" s="239"/>
      <c r="G81" s="153">
        <f>$E81*F81</f>
        <v>0</v>
      </c>
      <c r="H81" s="203">
        <v>0.00013</v>
      </c>
      <c r="I81" s="203">
        <f>E81*H81</f>
        <v>0.015723499999999998</v>
      </c>
      <c r="J81" s="264" t="s">
        <v>68</v>
      </c>
      <c r="K81" s="203">
        <f>E81*J81</f>
        <v>0</v>
      </c>
    </row>
    <row r="82" spans="1:7" s="156" customFormat="1" ht="12.75">
      <c r="A82" s="236"/>
      <c r="B82" s="305"/>
      <c r="C82" s="305" t="s">
        <v>341</v>
      </c>
      <c r="D82" s="306">
        <f>(19.66+56.67+6.45+13.98)*1.25</f>
        <v>120.95</v>
      </c>
      <c r="E82" s="239"/>
      <c r="F82" s="239"/>
      <c r="G82" s="292"/>
    </row>
    <row r="83" spans="1:11" s="156" customFormat="1" ht="12.75">
      <c r="A83" s="236" t="s">
        <v>342</v>
      </c>
      <c r="B83" s="304" t="s">
        <v>301</v>
      </c>
      <c r="C83" s="295" t="s">
        <v>302</v>
      </c>
      <c r="D83" s="291" t="s">
        <v>67</v>
      </c>
      <c r="E83" s="239">
        <f>E78</f>
        <v>96.76</v>
      </c>
      <c r="F83" s="239"/>
      <c r="G83" s="153">
        <f>$E83*F83</f>
        <v>0</v>
      </c>
      <c r="H83" s="203">
        <v>0.11326000000000001</v>
      </c>
      <c r="I83" s="203">
        <f>E83*H83</f>
        <v>10.959037600000002</v>
      </c>
      <c r="J83" s="264" t="s">
        <v>68</v>
      </c>
      <c r="K83" s="203">
        <f>E83*J83</f>
        <v>0</v>
      </c>
    </row>
    <row r="84" spans="1:11" s="156" customFormat="1" ht="12.75">
      <c r="A84" s="236" t="s">
        <v>343</v>
      </c>
      <c r="B84" s="309">
        <v>777131101</v>
      </c>
      <c r="C84" s="297" t="s">
        <v>189</v>
      </c>
      <c r="D84" s="294" t="s">
        <v>67</v>
      </c>
      <c r="E84" s="239">
        <f>E78</f>
        <v>96.76</v>
      </c>
      <c r="F84" s="239"/>
      <c r="G84" s="153">
        <f>$E84*F84</f>
        <v>0</v>
      </c>
      <c r="H84" s="203">
        <v>0.0003</v>
      </c>
      <c r="I84" s="203">
        <f>E84*H84</f>
        <v>0.029027999999999998</v>
      </c>
      <c r="J84" s="264" t="s">
        <v>68</v>
      </c>
      <c r="K84" s="203">
        <f>E84*J84</f>
        <v>0</v>
      </c>
    </row>
    <row r="85" spans="1:7" s="156" customFormat="1" ht="12.75">
      <c r="A85" s="236" t="s">
        <v>344</v>
      </c>
      <c r="B85" s="309" t="s">
        <v>194</v>
      </c>
      <c r="C85" s="307" t="s">
        <v>195</v>
      </c>
      <c r="D85" s="294" t="s">
        <v>67</v>
      </c>
      <c r="E85" s="239">
        <f>E87*0.8+0.04</f>
        <v>77.44800000000002</v>
      </c>
      <c r="F85" s="239"/>
      <c r="G85" s="153">
        <f>$E85*F85</f>
        <v>0</v>
      </c>
    </row>
    <row r="86" spans="1:11" s="156" customFormat="1" ht="64.5" customHeight="1">
      <c r="A86" s="236" t="s">
        <v>345</v>
      </c>
      <c r="B86" s="309" t="s">
        <v>197</v>
      </c>
      <c r="C86" s="307" t="s">
        <v>630</v>
      </c>
      <c r="D86" s="294" t="s">
        <v>67</v>
      </c>
      <c r="E86" s="239">
        <f>E78</f>
        <v>96.76</v>
      </c>
      <c r="F86" s="239"/>
      <c r="G86" s="153">
        <f>$E86*F86</f>
        <v>0</v>
      </c>
      <c r="H86" s="203">
        <f>0.0173+1*0.04</f>
        <v>0.057300000000000004</v>
      </c>
      <c r="I86" s="203">
        <f>E86*H86</f>
        <v>5.544348</v>
      </c>
      <c r="J86" s="264" t="s">
        <v>68</v>
      </c>
      <c r="K86" s="203">
        <f>E86*J86</f>
        <v>0</v>
      </c>
    </row>
    <row r="87" spans="1:7" s="156" customFormat="1" ht="18" customHeight="1">
      <c r="A87" s="236" t="s">
        <v>346</v>
      </c>
      <c r="B87" s="309" t="s">
        <v>199</v>
      </c>
      <c r="C87" s="307" t="s">
        <v>200</v>
      </c>
      <c r="D87" s="294" t="s">
        <v>67</v>
      </c>
      <c r="E87" s="239">
        <f>E78</f>
        <v>96.76</v>
      </c>
      <c r="F87" s="239"/>
      <c r="G87" s="153">
        <f>$E87*F87</f>
        <v>0</v>
      </c>
    </row>
    <row r="88" spans="1:7" s="156" customFormat="1" ht="12.75">
      <c r="A88" s="236"/>
      <c r="B88" s="309"/>
      <c r="C88" s="307"/>
      <c r="D88" s="294"/>
      <c r="E88" s="239"/>
      <c r="F88" s="239"/>
      <c r="G88" s="311"/>
    </row>
    <row r="89" spans="1:7" s="313" customFormat="1" ht="33.75" customHeight="1">
      <c r="A89" s="236" t="s">
        <v>128</v>
      </c>
      <c r="B89" s="309" t="s">
        <v>305</v>
      </c>
      <c r="C89" s="235" t="s">
        <v>605</v>
      </c>
      <c r="D89" s="291" t="s">
        <v>90</v>
      </c>
      <c r="E89" s="152">
        <f>SUM(D90:D90)</f>
        <v>100.11500000000002</v>
      </c>
      <c r="F89" s="152"/>
      <c r="G89" s="153">
        <f>$E89*F89</f>
        <v>0</v>
      </c>
    </row>
    <row r="90" spans="1:7" s="319" customFormat="1" ht="31.5" customHeight="1">
      <c r="A90" s="314"/>
      <c r="B90" s="309"/>
      <c r="C90" s="305" t="s">
        <v>347</v>
      </c>
      <c r="D90" s="315">
        <f>13.5+35.1+26.3+7.2-9-3.15-3.15+36.6-3.3-1.47-3.3-0.75-1.745-0.8-0.65+17.5-1.47-3.3-1.8-0.8*2-0.6</f>
        <v>100.11500000000002</v>
      </c>
      <c r="E90" s="316"/>
      <c r="F90" s="317"/>
      <c r="G90" s="318"/>
    </row>
    <row r="91" spans="1:7" s="319" customFormat="1" ht="15.75" customHeight="1">
      <c r="A91" s="323"/>
      <c r="B91" s="309"/>
      <c r="C91" s="320"/>
      <c r="D91" s="315"/>
      <c r="E91" s="316"/>
      <c r="F91" s="317"/>
      <c r="G91" s="318"/>
    </row>
    <row r="92" spans="1:7" s="156" customFormat="1" ht="12.75">
      <c r="A92" s="335" t="s">
        <v>130</v>
      </c>
      <c r="B92" s="293" t="s">
        <v>348</v>
      </c>
      <c r="C92" s="298" t="s">
        <v>349</v>
      </c>
      <c r="D92" s="296" t="s">
        <v>67</v>
      </c>
      <c r="E92" s="364">
        <v>198.96</v>
      </c>
      <c r="F92" s="239"/>
      <c r="G92" s="153"/>
    </row>
    <row r="93" spans="1:11" s="156" customFormat="1" ht="12.75">
      <c r="A93" s="149" t="s">
        <v>350</v>
      </c>
      <c r="B93" s="304">
        <v>776211131</v>
      </c>
      <c r="C93" s="295" t="s">
        <v>351</v>
      </c>
      <c r="D93" s="291" t="s">
        <v>67</v>
      </c>
      <c r="E93" s="152">
        <f>SUM(D94)</f>
        <v>204.4</v>
      </c>
      <c r="F93" s="152"/>
      <c r="G93" s="153">
        <f>$E93*F93</f>
        <v>0</v>
      </c>
      <c r="H93" s="203">
        <v>0.0005</v>
      </c>
      <c r="I93" s="203">
        <f>E93*H93</f>
        <v>0.1022</v>
      </c>
      <c r="J93" s="264" t="s">
        <v>68</v>
      </c>
      <c r="K93" s="203">
        <f>E93*J93</f>
        <v>0</v>
      </c>
    </row>
    <row r="94" spans="1:7" s="319" customFormat="1" ht="18.75" customHeight="1">
      <c r="A94" s="314"/>
      <c r="B94" s="309"/>
      <c r="C94" s="305" t="s">
        <v>352</v>
      </c>
      <c r="D94" s="315">
        <f>198.96+10.9*0.5-0.01</f>
        <v>204.4</v>
      </c>
      <c r="E94" s="316"/>
      <c r="F94" s="317"/>
      <c r="G94" s="318"/>
    </row>
    <row r="95" spans="1:11" s="156" customFormat="1" ht="12.75">
      <c r="A95" s="149" t="s">
        <v>353</v>
      </c>
      <c r="B95" s="309">
        <v>69751063</v>
      </c>
      <c r="C95" s="295" t="s">
        <v>354</v>
      </c>
      <c r="D95" s="291" t="s">
        <v>67</v>
      </c>
      <c r="E95" s="152">
        <f>SUM(D96)</f>
        <v>214.804</v>
      </c>
      <c r="F95" s="152"/>
      <c r="G95" s="153">
        <f>$E95*F95</f>
        <v>0</v>
      </c>
      <c r="H95" s="203">
        <v>0.0255</v>
      </c>
      <c r="I95" s="203">
        <f>E95*H95</f>
        <v>5.477501999999999</v>
      </c>
      <c r="J95" s="264" t="s">
        <v>68</v>
      </c>
      <c r="K95" s="203">
        <f>E95*J95</f>
        <v>0</v>
      </c>
    </row>
    <row r="96" spans="1:7" s="319" customFormat="1" ht="14.25" customHeight="1">
      <c r="A96" s="314"/>
      <c r="B96" s="309"/>
      <c r="C96" s="305" t="s">
        <v>355</v>
      </c>
      <c r="D96" s="315">
        <f>198.96*1.05+10.9*0.5*1.08+0.01</f>
        <v>214.804</v>
      </c>
      <c r="E96" s="316"/>
      <c r="F96" s="317"/>
      <c r="G96" s="318"/>
    </row>
    <row r="97" spans="1:7" s="156" customFormat="1" ht="12.75">
      <c r="A97" s="149"/>
      <c r="B97" s="309"/>
      <c r="C97" s="307"/>
      <c r="D97" s="294"/>
      <c r="E97" s="239"/>
      <c r="F97" s="239"/>
      <c r="G97" s="153"/>
    </row>
    <row r="98" spans="1:11" s="156" customFormat="1" ht="12.75">
      <c r="A98" s="236" t="s">
        <v>356</v>
      </c>
      <c r="B98" s="309">
        <v>776421111</v>
      </c>
      <c r="C98" s="297" t="s">
        <v>357</v>
      </c>
      <c r="D98" s="294" t="s">
        <v>205</v>
      </c>
      <c r="E98" s="239">
        <f>SUM(D99)</f>
        <v>58.5</v>
      </c>
      <c r="F98" s="239"/>
      <c r="G98" s="153">
        <f>$E98*F98</f>
        <v>0</v>
      </c>
      <c r="H98" s="203">
        <v>1E-05</v>
      </c>
      <c r="I98" s="203">
        <f>E98*H98</f>
        <v>0.000585</v>
      </c>
      <c r="J98" s="264" t="s">
        <v>68</v>
      </c>
      <c r="K98" s="203">
        <f>E98*J98</f>
        <v>0</v>
      </c>
    </row>
    <row r="99" spans="1:7" s="319" customFormat="1" ht="18.75" customHeight="1">
      <c r="A99" s="314"/>
      <c r="B99" s="309"/>
      <c r="C99" s="305" t="s">
        <v>358</v>
      </c>
      <c r="D99" s="315">
        <f>63.71-1.47*3-0.8</f>
        <v>58.5</v>
      </c>
      <c r="E99" s="316"/>
      <c r="F99" s="317"/>
      <c r="G99" s="318"/>
    </row>
    <row r="100" spans="1:11" s="156" customFormat="1" ht="31.5" customHeight="1">
      <c r="A100" s="149" t="s">
        <v>359</v>
      </c>
      <c r="B100" s="309" t="s">
        <v>360</v>
      </c>
      <c r="C100" s="297" t="s">
        <v>361</v>
      </c>
      <c r="D100" s="294" t="s">
        <v>90</v>
      </c>
      <c r="E100" s="239">
        <f>E98*1.2</f>
        <v>70.2</v>
      </c>
      <c r="F100" s="239"/>
      <c r="G100" s="153">
        <f>$E100*F100</f>
        <v>0</v>
      </c>
      <c r="H100" s="203">
        <v>0.0002</v>
      </c>
      <c r="I100" s="203">
        <f>E100*H100</f>
        <v>0.01404</v>
      </c>
      <c r="J100" s="264" t="s">
        <v>68</v>
      </c>
      <c r="K100" s="203">
        <f>E100*J100</f>
        <v>0</v>
      </c>
    </row>
    <row r="101" spans="1:7" s="319" customFormat="1" ht="15.75" customHeight="1">
      <c r="A101" s="314"/>
      <c r="B101" s="309"/>
      <c r="C101" s="305"/>
      <c r="D101" s="315"/>
      <c r="E101" s="316"/>
      <c r="F101" s="317"/>
      <c r="G101" s="318"/>
    </row>
    <row r="102" spans="1:7" s="156" customFormat="1" ht="45.75" customHeight="1">
      <c r="A102" s="236" t="s">
        <v>131</v>
      </c>
      <c r="B102" s="309" t="s">
        <v>204</v>
      </c>
      <c r="C102" s="307" t="s">
        <v>629</v>
      </c>
      <c r="D102" s="291" t="s">
        <v>205</v>
      </c>
      <c r="E102" s="239">
        <f>SUM(D103)</f>
        <v>13.81</v>
      </c>
      <c r="F102" s="239"/>
      <c r="G102" s="153">
        <f>$E102*F102</f>
        <v>0</v>
      </c>
    </row>
    <row r="103" spans="1:7" s="319" customFormat="1" ht="18.75" customHeight="1">
      <c r="A103" s="314"/>
      <c r="B103" s="309"/>
      <c r="C103" s="305" t="s">
        <v>362</v>
      </c>
      <c r="D103" s="315">
        <f>1.8+0.8+0.8+0.6+1.47*3+0.8+0.65+0.75+1.3*2+0.6</f>
        <v>13.81</v>
      </c>
      <c r="E103" s="316"/>
      <c r="F103" s="317"/>
      <c r="G103" s="318"/>
    </row>
    <row r="104" spans="1:7" ht="12.75">
      <c r="A104" s="299"/>
      <c r="B104" s="132"/>
      <c r="C104" s="300"/>
      <c r="D104" s="133"/>
      <c r="E104" s="301"/>
      <c r="F104" s="302"/>
      <c r="G104" s="303"/>
    </row>
    <row r="105" spans="1:7" ht="12.75">
      <c r="A105" s="246"/>
      <c r="B105" s="247"/>
      <c r="C105" s="248" t="s">
        <v>103</v>
      </c>
      <c r="D105" s="249"/>
      <c r="E105" s="250"/>
      <c r="F105" s="251"/>
      <c r="G105" s="252">
        <f>SUBTOTAL(9,G71:G104)</f>
        <v>0</v>
      </c>
    </row>
    <row r="106" spans="1:7" ht="12.75">
      <c r="A106" s="179"/>
      <c r="B106" s="180"/>
      <c r="C106" s="180"/>
      <c r="D106" s="181"/>
      <c r="E106" s="254"/>
      <c r="F106" s="254"/>
      <c r="G106" s="182"/>
    </row>
    <row r="107" spans="1:12" s="156" customFormat="1" ht="12.75">
      <c r="A107" s="183" t="s">
        <v>180</v>
      </c>
      <c r="B107" s="184"/>
      <c r="C107" s="185" t="s">
        <v>207</v>
      </c>
      <c r="D107" s="186"/>
      <c r="E107" s="187"/>
      <c r="F107" s="188"/>
      <c r="G107" s="189"/>
      <c r="H107" s="154"/>
      <c r="I107" s="154"/>
      <c r="J107" s="155"/>
      <c r="K107" s="155"/>
      <c r="L107" s="154"/>
    </row>
    <row r="108" spans="1:12" s="156" customFormat="1" ht="12.75">
      <c r="A108" s="190"/>
      <c r="B108" s="191"/>
      <c r="C108" s="192"/>
      <c r="D108" s="120"/>
      <c r="E108" s="193"/>
      <c r="F108" s="194"/>
      <c r="G108" s="195"/>
      <c r="H108" s="154"/>
      <c r="I108" s="154"/>
      <c r="J108" s="155"/>
      <c r="K108" s="155"/>
      <c r="L108" s="154"/>
    </row>
    <row r="109" spans="1:11" s="156" customFormat="1" ht="24">
      <c r="A109" s="149" t="s">
        <v>182</v>
      </c>
      <c r="B109" s="304" t="s">
        <v>209</v>
      </c>
      <c r="C109" s="235" t="s">
        <v>210</v>
      </c>
      <c r="D109" s="291" t="s">
        <v>67</v>
      </c>
      <c r="E109" s="152">
        <f>SUM(D110)</f>
        <v>297.26</v>
      </c>
      <c r="F109" s="152"/>
      <c r="G109" s="153">
        <f>$E109*F109</f>
        <v>0</v>
      </c>
      <c r="H109" s="203">
        <f>0.0057</f>
        <v>0.0057</v>
      </c>
      <c r="I109" s="203">
        <f>E109*H109</f>
        <v>1.694382</v>
      </c>
      <c r="J109" s="264" t="s">
        <v>68</v>
      </c>
      <c r="K109" s="203">
        <f>E109*J109</f>
        <v>0</v>
      </c>
    </row>
    <row r="110" spans="1:7" s="319" customFormat="1" ht="15" customHeight="1">
      <c r="A110" s="314"/>
      <c r="B110" s="309"/>
      <c r="C110" s="305" t="s">
        <v>363</v>
      </c>
      <c r="D110" s="315">
        <f>198.96+56.67+19.66+21.97</f>
        <v>297.26</v>
      </c>
      <c r="E110" s="316"/>
      <c r="F110" s="317"/>
      <c r="G110" s="318"/>
    </row>
    <row r="111" spans="1:7" s="322" customFormat="1" ht="12.75">
      <c r="A111" s="149"/>
      <c r="B111" s="309"/>
      <c r="C111" s="320"/>
      <c r="D111" s="321"/>
      <c r="E111" s="152"/>
      <c r="F111" s="152"/>
      <c r="G111" s="153"/>
    </row>
    <row r="112" spans="1:11" s="156" customFormat="1" ht="28.5" customHeight="1">
      <c r="A112" s="236" t="s">
        <v>185</v>
      </c>
      <c r="B112" s="309">
        <v>612325421</v>
      </c>
      <c r="C112" s="235" t="s">
        <v>213</v>
      </c>
      <c r="D112" s="291" t="s">
        <v>67</v>
      </c>
      <c r="E112" s="239">
        <f>SUM(D113:D117)</f>
        <v>620.6042</v>
      </c>
      <c r="F112" s="239"/>
      <c r="G112" s="153">
        <f>$E112*F112</f>
        <v>0</v>
      </c>
      <c r="H112" s="203">
        <v>0.0057</v>
      </c>
      <c r="I112" s="203">
        <f>E112*H112</f>
        <v>3.53744394</v>
      </c>
      <c r="J112" s="264" t="s">
        <v>68</v>
      </c>
      <c r="K112" s="203">
        <f>E112*J112</f>
        <v>0</v>
      </c>
    </row>
    <row r="113" spans="1:7" s="319" customFormat="1" ht="15" customHeight="1">
      <c r="A113" s="314"/>
      <c r="B113" s="309"/>
      <c r="C113" s="305" t="s">
        <v>364</v>
      </c>
      <c r="D113" s="315">
        <f>63.8*7.28-1.85*4.84*5-1.47*2.865*3+0.06</f>
        <v>407.11935</v>
      </c>
      <c r="E113" s="316"/>
      <c r="F113" s="317"/>
      <c r="G113" s="318"/>
    </row>
    <row r="114" spans="1:7" s="319" customFormat="1" ht="18.75" customHeight="1">
      <c r="A114" s="323"/>
      <c r="B114" s="309"/>
      <c r="C114" s="320" t="s">
        <v>365</v>
      </c>
      <c r="D114" s="315">
        <f>17.54*3.173-1.8*2.45*0.8*2.47*2-0.6*2.47-1.47*2.865-3.3*2.87</f>
        <v>23.061549999999986</v>
      </c>
      <c r="E114" s="316"/>
      <c r="F114" s="317"/>
      <c r="G114" s="318"/>
    </row>
    <row r="115" spans="1:7" s="319" customFormat="1" ht="31.5" customHeight="1">
      <c r="A115" s="323"/>
      <c r="B115" s="309"/>
      <c r="C115" s="320" t="s">
        <v>366</v>
      </c>
      <c r="D115" s="324">
        <f>36.6*3.33-1.47*2.865-3.3*2.4-0.85*2.03*2-0.65*2.03-1.745*3.07-1.75*3.07-3.3*2.87</f>
        <v>84.7753</v>
      </c>
      <c r="E115" s="325"/>
      <c r="F115" s="326"/>
      <c r="G115" s="318"/>
    </row>
    <row r="116" spans="1:13" s="156" customFormat="1" ht="12.75">
      <c r="A116" s="149"/>
      <c r="B116" s="327"/>
      <c r="C116" s="328" t="s">
        <v>367</v>
      </c>
      <c r="D116" s="321">
        <f>15.7*3.3+2.35*3.3-1.3*2.52*2</f>
        <v>53.013</v>
      </c>
      <c r="E116" s="329"/>
      <c r="F116" s="329"/>
      <c r="G116" s="330"/>
      <c r="H116" s="155"/>
      <c r="I116" s="155"/>
      <c r="J116" s="155"/>
      <c r="K116" s="155"/>
      <c r="L116" s="155"/>
      <c r="M116" s="331"/>
    </row>
    <row r="117" spans="1:13" s="156" customFormat="1" ht="12.75">
      <c r="A117" s="236"/>
      <c r="B117" s="332"/>
      <c r="C117" s="333" t="s">
        <v>368</v>
      </c>
      <c r="D117" s="214">
        <f>14.5*3.63</f>
        <v>52.635</v>
      </c>
      <c r="E117" s="334"/>
      <c r="F117" s="334"/>
      <c r="G117" s="330"/>
      <c r="H117" s="155"/>
      <c r="I117" s="155"/>
      <c r="J117" s="155"/>
      <c r="K117" s="155"/>
      <c r="L117" s="155"/>
      <c r="M117" s="331"/>
    </row>
    <row r="118" spans="1:13" s="156" customFormat="1" ht="12.75">
      <c r="A118" s="236"/>
      <c r="B118" s="332"/>
      <c r="C118" s="333"/>
      <c r="D118" s="214"/>
      <c r="E118" s="334"/>
      <c r="F118" s="334"/>
      <c r="G118" s="330"/>
      <c r="H118" s="155"/>
      <c r="I118" s="155"/>
      <c r="J118" s="155"/>
      <c r="K118" s="155"/>
      <c r="L118" s="155"/>
      <c r="M118" s="331"/>
    </row>
    <row r="119" spans="1:13" s="156" customFormat="1" ht="12.75">
      <c r="A119" s="335" t="s">
        <v>201</v>
      </c>
      <c r="B119" s="304">
        <v>784</v>
      </c>
      <c r="C119" s="336" t="s">
        <v>220</v>
      </c>
      <c r="D119" s="337"/>
      <c r="E119" s="338"/>
      <c r="F119" s="338"/>
      <c r="G119" s="232"/>
      <c r="H119" s="203">
        <v>0.001</v>
      </c>
      <c r="I119" s="203">
        <f>E119*H119</f>
        <v>0</v>
      </c>
      <c r="J119" s="264" t="s">
        <v>68</v>
      </c>
      <c r="K119" s="203">
        <f>E119*J119</f>
        <v>0</v>
      </c>
      <c r="L119" s="155"/>
      <c r="M119" s="331"/>
    </row>
    <row r="120" spans="1:13" s="156" customFormat="1" ht="12.75">
      <c r="A120" s="266" t="s">
        <v>369</v>
      </c>
      <c r="B120" s="309">
        <v>784171111</v>
      </c>
      <c r="C120" s="295" t="s">
        <v>222</v>
      </c>
      <c r="D120" s="339" t="s">
        <v>67</v>
      </c>
      <c r="E120" s="262">
        <f>SUM(D121)</f>
        <v>44.800000000000004</v>
      </c>
      <c r="F120" s="262"/>
      <c r="G120" s="153">
        <f>$E120*F120</f>
        <v>0</v>
      </c>
      <c r="H120" s="203">
        <v>0</v>
      </c>
      <c r="I120" s="203">
        <f>E120*H120</f>
        <v>0</v>
      </c>
      <c r="J120" s="264" t="s">
        <v>68</v>
      </c>
      <c r="K120" s="203">
        <f>E120*J120</f>
        <v>0</v>
      </c>
      <c r="L120" s="155"/>
      <c r="M120" s="331"/>
    </row>
    <row r="121" spans="1:7" s="319" customFormat="1" ht="15" customHeight="1">
      <c r="A121" s="314"/>
      <c r="B121" s="340"/>
      <c r="C121" s="341" t="s">
        <v>370</v>
      </c>
      <c r="D121" s="315">
        <f>1.85*4.84*5+0.03</f>
        <v>44.800000000000004</v>
      </c>
      <c r="E121" s="316"/>
      <c r="F121" s="317"/>
      <c r="G121" s="318"/>
    </row>
    <row r="122" spans="1:13" s="156" customFormat="1" ht="16.5" customHeight="1">
      <c r="A122" s="266" t="s">
        <v>371</v>
      </c>
      <c r="B122" s="304">
        <v>58124842</v>
      </c>
      <c r="C122" s="295" t="s">
        <v>225</v>
      </c>
      <c r="D122" s="337" t="s">
        <v>67</v>
      </c>
      <c r="E122" s="338">
        <f>E120*1.1+0.02</f>
        <v>49.30000000000001</v>
      </c>
      <c r="F122" s="338"/>
      <c r="G122" s="153">
        <f>$E122*F122</f>
        <v>0</v>
      </c>
      <c r="H122" s="203">
        <v>0</v>
      </c>
      <c r="I122" s="203">
        <f>E122*H122</f>
        <v>0</v>
      </c>
      <c r="J122" s="264" t="s">
        <v>68</v>
      </c>
      <c r="K122" s="203">
        <f>E122*J122</f>
        <v>0</v>
      </c>
      <c r="L122" s="155"/>
      <c r="M122" s="331"/>
    </row>
    <row r="123" spans="1:13" s="156" customFormat="1" ht="12.75">
      <c r="A123" s="314"/>
      <c r="B123" s="309"/>
      <c r="C123" s="297"/>
      <c r="D123" s="339"/>
      <c r="E123" s="262"/>
      <c r="F123" s="262"/>
      <c r="G123" s="153"/>
      <c r="H123" s="203"/>
      <c r="I123" s="203"/>
      <c r="J123" s="264"/>
      <c r="K123" s="203"/>
      <c r="L123" s="155"/>
      <c r="M123" s="331"/>
    </row>
    <row r="124" spans="1:11" s="156" customFormat="1" ht="12.75">
      <c r="A124" s="266" t="s">
        <v>372</v>
      </c>
      <c r="B124" s="309" t="s">
        <v>227</v>
      </c>
      <c r="C124" s="235" t="s">
        <v>228</v>
      </c>
      <c r="D124" s="291" t="s">
        <v>67</v>
      </c>
      <c r="E124" s="152">
        <f>SUM(D125)</f>
        <v>917.86</v>
      </c>
      <c r="F124" s="152"/>
      <c r="G124" s="153">
        <f>$E124*F124</f>
        <v>0</v>
      </c>
      <c r="H124" s="203">
        <v>0.001</v>
      </c>
      <c r="I124" s="203">
        <f>E124*H124</f>
        <v>0.91786</v>
      </c>
      <c r="J124" s="264" t="s">
        <v>68</v>
      </c>
      <c r="K124" s="203">
        <f>E124*J124</f>
        <v>0</v>
      </c>
    </row>
    <row r="125" spans="1:7" s="322" customFormat="1" ht="12.75">
      <c r="A125" s="314"/>
      <c r="B125" s="312"/>
      <c r="C125" s="305" t="s">
        <v>373</v>
      </c>
      <c r="D125" s="321">
        <f>297.26+620.6</f>
        <v>917.86</v>
      </c>
      <c r="E125" s="239"/>
      <c r="F125" s="239"/>
      <c r="G125" s="153"/>
    </row>
    <row r="126" spans="1:7" s="156" customFormat="1" ht="12.75">
      <c r="A126" s="266" t="s">
        <v>374</v>
      </c>
      <c r="B126" s="304">
        <v>784181111</v>
      </c>
      <c r="C126" s="235" t="s">
        <v>231</v>
      </c>
      <c r="D126" s="291" t="s">
        <v>67</v>
      </c>
      <c r="E126" s="239">
        <f>SUM(D127)</f>
        <v>931.84</v>
      </c>
      <c r="F126" s="239"/>
      <c r="G126" s="153">
        <f>$E126*F126</f>
        <v>0</v>
      </c>
    </row>
    <row r="127" spans="1:7" s="322" customFormat="1" ht="12.75">
      <c r="A127" s="314"/>
      <c r="B127" s="312"/>
      <c r="C127" s="305" t="s">
        <v>375</v>
      </c>
      <c r="D127" s="321">
        <f>297.26+620.6+13.98</f>
        <v>931.84</v>
      </c>
      <c r="E127" s="239"/>
      <c r="F127" s="239"/>
      <c r="G127" s="153"/>
    </row>
    <row r="128" spans="1:11" s="156" customFormat="1" ht="13.5" customHeight="1">
      <c r="A128" s="266" t="s">
        <v>376</v>
      </c>
      <c r="B128" s="304">
        <v>784211102</v>
      </c>
      <c r="C128" s="235" t="s">
        <v>603</v>
      </c>
      <c r="D128" s="291" t="s">
        <v>67</v>
      </c>
      <c r="E128" s="239">
        <f>E126</f>
        <v>931.84</v>
      </c>
      <c r="F128" s="239"/>
      <c r="G128" s="153">
        <f>$E128*F128</f>
        <v>0</v>
      </c>
      <c r="H128" s="203">
        <v>0.00026</v>
      </c>
      <c r="I128" s="203">
        <f>E128*H128</f>
        <v>0.24227839999999998</v>
      </c>
      <c r="J128" s="264" t="s">
        <v>68</v>
      </c>
      <c r="K128" s="203">
        <f>E128*J128</f>
        <v>0</v>
      </c>
    </row>
    <row r="129" spans="1:11" s="156" customFormat="1" ht="13.5" customHeight="1">
      <c r="A129" s="314"/>
      <c r="B129" s="309"/>
      <c r="C129" s="171"/>
      <c r="D129" s="294"/>
      <c r="E129" s="239"/>
      <c r="F129" s="239"/>
      <c r="G129" s="153"/>
      <c r="H129" s="203"/>
      <c r="I129" s="203"/>
      <c r="J129" s="264"/>
      <c r="K129" s="203"/>
    </row>
    <row r="130" spans="1:11" s="156" customFormat="1" ht="13.5" customHeight="1">
      <c r="A130" s="266" t="s">
        <v>377</v>
      </c>
      <c r="B130" s="309" t="s">
        <v>318</v>
      </c>
      <c r="C130" s="171" t="s">
        <v>319</v>
      </c>
      <c r="D130" s="294" t="s">
        <v>61</v>
      </c>
      <c r="E130" s="239">
        <v>1</v>
      </c>
      <c r="F130" s="239"/>
      <c r="G130" s="153">
        <f>$E130*F130</f>
        <v>0</v>
      </c>
      <c r="H130" s="203"/>
      <c r="I130" s="203"/>
      <c r="J130" s="264"/>
      <c r="K130" s="203"/>
    </row>
    <row r="131" spans="1:13" s="90" customFormat="1" ht="12.75">
      <c r="A131" s="299"/>
      <c r="B131" s="132"/>
      <c r="C131" s="300"/>
      <c r="D131" s="133"/>
      <c r="E131" s="301"/>
      <c r="F131" s="302"/>
      <c r="G131" s="303"/>
      <c r="J131" s="91"/>
      <c r="K131" s="91"/>
      <c r="M131" s="92"/>
    </row>
    <row r="132" spans="1:13" s="90" customFormat="1" ht="17.25" customHeight="1">
      <c r="A132" s="246"/>
      <c r="B132" s="247"/>
      <c r="C132" s="248" t="s">
        <v>103</v>
      </c>
      <c r="D132" s="249"/>
      <c r="E132" s="250"/>
      <c r="F132" s="251"/>
      <c r="G132" s="252">
        <f>SUBTOTAL(9,G108:G131)</f>
        <v>0</v>
      </c>
      <c r="I132" s="91">
        <f>SUM(I108:I131)</f>
        <v>6.39196434</v>
      </c>
      <c r="J132" s="91"/>
      <c r="K132" s="91"/>
      <c r="M132" s="92"/>
    </row>
    <row r="133" spans="1:7" ht="12.75">
      <c r="A133" s="179"/>
      <c r="B133" s="180"/>
      <c r="C133" s="180"/>
      <c r="D133" s="181"/>
      <c r="E133" s="254"/>
      <c r="F133" s="254"/>
      <c r="G133" s="182"/>
    </row>
    <row r="134" spans="1:12" s="156" customFormat="1" ht="17.25" customHeight="1">
      <c r="A134" s="183" t="s">
        <v>206</v>
      </c>
      <c r="B134" s="184"/>
      <c r="C134" s="185" t="s">
        <v>244</v>
      </c>
      <c r="D134" s="186"/>
      <c r="E134" s="187"/>
      <c r="F134" s="188"/>
      <c r="G134" s="189"/>
      <c r="H134" s="154"/>
      <c r="I134" s="154"/>
      <c r="J134" s="155"/>
      <c r="K134" s="155"/>
      <c r="L134" s="154"/>
    </row>
    <row r="135" spans="1:12" s="156" customFormat="1" ht="12.75">
      <c r="A135" s="190"/>
      <c r="B135" s="191"/>
      <c r="C135" s="192"/>
      <c r="D135" s="120"/>
      <c r="E135" s="193"/>
      <c r="F135" s="194"/>
      <c r="G135" s="195"/>
      <c r="H135" s="154"/>
      <c r="I135" s="154"/>
      <c r="J135" s="155"/>
      <c r="K135" s="155"/>
      <c r="L135" s="154"/>
    </row>
    <row r="136" spans="1:12" s="156" customFormat="1" ht="12.75">
      <c r="A136" s="149" t="s">
        <v>237</v>
      </c>
      <c r="B136" s="291" t="s">
        <v>246</v>
      </c>
      <c r="C136" s="235" t="s">
        <v>247</v>
      </c>
      <c r="D136" s="151" t="s">
        <v>61</v>
      </c>
      <c r="E136" s="152">
        <v>1</v>
      </c>
      <c r="F136" s="152"/>
      <c r="G136" s="153">
        <f>$E136*F136</f>
        <v>0</v>
      </c>
      <c r="H136" s="154"/>
      <c r="I136" s="154"/>
      <c r="J136" s="155"/>
      <c r="K136" s="155"/>
      <c r="L136" s="154"/>
    </row>
    <row r="137" spans="1:12" s="156" customFormat="1" ht="12.75">
      <c r="A137" s="236"/>
      <c r="B137" s="294"/>
      <c r="C137" s="171"/>
      <c r="D137" s="238"/>
      <c r="E137" s="239"/>
      <c r="F137" s="239"/>
      <c r="G137" s="292"/>
      <c r="H137" s="154"/>
      <c r="I137" s="154"/>
      <c r="J137" s="155"/>
      <c r="K137" s="155"/>
      <c r="L137" s="154"/>
    </row>
    <row r="138" spans="1:12" s="156" customFormat="1" ht="12.75">
      <c r="A138" s="236" t="s">
        <v>238</v>
      </c>
      <c r="B138" s="294" t="s">
        <v>249</v>
      </c>
      <c r="C138" s="171" t="s">
        <v>250</v>
      </c>
      <c r="D138" s="238" t="s">
        <v>61</v>
      </c>
      <c r="E138" s="239">
        <v>1</v>
      </c>
      <c r="F138" s="239"/>
      <c r="G138" s="153">
        <f>$E138*F138</f>
        <v>0</v>
      </c>
      <c r="H138" s="154"/>
      <c r="I138" s="154"/>
      <c r="J138" s="155"/>
      <c r="K138" s="155"/>
      <c r="L138" s="154"/>
    </row>
    <row r="139" spans="1:12" s="156" customFormat="1" ht="12.75">
      <c r="A139" s="236"/>
      <c r="B139" s="294"/>
      <c r="C139" s="171"/>
      <c r="D139" s="238"/>
      <c r="E139" s="239"/>
      <c r="F139" s="239"/>
      <c r="G139" s="292"/>
      <c r="H139" s="154"/>
      <c r="I139" s="154"/>
      <c r="J139" s="155"/>
      <c r="K139" s="155"/>
      <c r="L139" s="154"/>
    </row>
    <row r="140" spans="1:12" s="156" customFormat="1" ht="12.75">
      <c r="A140" s="236" t="s">
        <v>239</v>
      </c>
      <c r="B140" s="294" t="s">
        <v>252</v>
      </c>
      <c r="C140" s="171" t="s">
        <v>253</v>
      </c>
      <c r="D140" s="238" t="s">
        <v>254</v>
      </c>
      <c r="E140" s="239">
        <v>55</v>
      </c>
      <c r="F140" s="239"/>
      <c r="G140" s="153">
        <f>$E140*F140</f>
        <v>0</v>
      </c>
      <c r="H140" s="154"/>
      <c r="I140" s="154"/>
      <c r="J140" s="155"/>
      <c r="K140" s="155"/>
      <c r="L140" s="154"/>
    </row>
    <row r="141" spans="1:12" s="156" customFormat="1" ht="93.75" customHeight="1">
      <c r="A141" s="236"/>
      <c r="B141" s="150"/>
      <c r="C141" s="171" t="s">
        <v>255</v>
      </c>
      <c r="D141" s="238"/>
      <c r="E141" s="239"/>
      <c r="F141" s="239"/>
      <c r="G141" s="153"/>
      <c r="H141" s="154"/>
      <c r="I141" s="154"/>
      <c r="J141" s="155"/>
      <c r="K141" s="155"/>
      <c r="L141" s="154"/>
    </row>
    <row r="142" spans="1:12" s="156" customFormat="1" ht="12.75">
      <c r="A142" s="236" t="s">
        <v>240</v>
      </c>
      <c r="B142" s="291" t="s">
        <v>257</v>
      </c>
      <c r="C142" s="171" t="s">
        <v>258</v>
      </c>
      <c r="D142" s="238" t="s">
        <v>61</v>
      </c>
      <c r="E142" s="239">
        <v>1</v>
      </c>
      <c r="F142" s="239"/>
      <c r="G142" s="153">
        <f>$E142*F142</f>
        <v>0</v>
      </c>
      <c r="H142" s="154"/>
      <c r="I142" s="154"/>
      <c r="J142" s="155"/>
      <c r="K142" s="155"/>
      <c r="L142" s="154"/>
    </row>
    <row r="143" spans="1:12" s="156" customFormat="1" ht="12.75">
      <c r="A143" s="236"/>
      <c r="B143" s="150"/>
      <c r="C143" s="171"/>
      <c r="D143" s="238"/>
      <c r="E143" s="239"/>
      <c r="F143" s="239"/>
      <c r="G143" s="153"/>
      <c r="H143" s="154"/>
      <c r="I143" s="154"/>
      <c r="J143" s="155"/>
      <c r="K143" s="155"/>
      <c r="L143" s="154"/>
    </row>
    <row r="144" spans="1:12" s="156" customFormat="1" ht="12.75">
      <c r="A144" s="236" t="s">
        <v>378</v>
      </c>
      <c r="B144" s="234" t="s">
        <v>260</v>
      </c>
      <c r="C144" s="171" t="s">
        <v>261</v>
      </c>
      <c r="D144" s="238" t="s">
        <v>67</v>
      </c>
      <c r="E144" s="239">
        <f>SUM(D145)</f>
        <v>359.00000000000006</v>
      </c>
      <c r="F144" s="239"/>
      <c r="G144" s="153">
        <f>$E144*F144</f>
        <v>0</v>
      </c>
      <c r="H144" s="202" t="s">
        <v>262</v>
      </c>
      <c r="I144" s="203">
        <f>E144*H144</f>
        <v>0.07539000000000001</v>
      </c>
      <c r="J144" s="204">
        <v>0</v>
      </c>
      <c r="K144" s="203">
        <f>E144*J144</f>
        <v>0</v>
      </c>
      <c r="L144" s="154"/>
    </row>
    <row r="145" spans="1:12" s="319" customFormat="1" ht="12.75">
      <c r="A145" s="236"/>
      <c r="B145" s="347"/>
      <c r="C145" s="348" t="s">
        <v>379</v>
      </c>
      <c r="D145" s="214">
        <f>28.8+21.97+19.66+23.1*3.3+56.67+36.6*3.3+13.98+17.5*1.2-0.09</f>
        <v>359.00000000000006</v>
      </c>
      <c r="E145" s="317"/>
      <c r="F145" s="317"/>
      <c r="G145" s="318"/>
      <c r="H145" s="349"/>
      <c r="I145" s="349"/>
      <c r="J145" s="350"/>
      <c r="K145" s="350"/>
      <c r="L145" s="349"/>
    </row>
    <row r="146" spans="1:12" s="156" customFormat="1" ht="12.75">
      <c r="A146" s="236"/>
      <c r="B146" s="150"/>
      <c r="C146" s="235"/>
      <c r="D146" s="238"/>
      <c r="E146" s="239"/>
      <c r="F146" s="239"/>
      <c r="G146" s="153"/>
      <c r="H146" s="154"/>
      <c r="I146" s="154"/>
      <c r="J146" s="155"/>
      <c r="K146" s="155"/>
      <c r="L146" s="154"/>
    </row>
    <row r="147" spans="1:12" s="156" customFormat="1" ht="12.75">
      <c r="A147" s="236" t="s">
        <v>380</v>
      </c>
      <c r="B147" s="234" t="s">
        <v>381</v>
      </c>
      <c r="C147" s="171" t="s">
        <v>382</v>
      </c>
      <c r="D147" s="238" t="s">
        <v>64</v>
      </c>
      <c r="E147" s="239">
        <v>1</v>
      </c>
      <c r="F147" s="239"/>
      <c r="G147" s="153">
        <f>$E147*F147</f>
        <v>0</v>
      </c>
      <c r="H147" s="202" t="s">
        <v>262</v>
      </c>
      <c r="I147" s="203">
        <f>E147*H147</f>
        <v>0.00021</v>
      </c>
      <c r="J147" s="204">
        <v>0</v>
      </c>
      <c r="K147" s="203">
        <f>E147*J147</f>
        <v>0</v>
      </c>
      <c r="L147" s="154"/>
    </row>
    <row r="148" spans="1:12" s="156" customFormat="1" ht="12.75">
      <c r="A148" s="236" t="s">
        <v>383</v>
      </c>
      <c r="B148" s="237" t="s">
        <v>384</v>
      </c>
      <c r="C148" s="171" t="s">
        <v>385</v>
      </c>
      <c r="D148" s="238" t="s">
        <v>64</v>
      </c>
      <c r="E148" s="239">
        <v>10</v>
      </c>
      <c r="F148" s="239"/>
      <c r="G148" s="153">
        <f>$E148*F148</f>
        <v>0</v>
      </c>
      <c r="H148" s="366"/>
      <c r="I148" s="203"/>
      <c r="J148" s="204"/>
      <c r="K148" s="203"/>
      <c r="L148" s="154"/>
    </row>
    <row r="149" spans="1:12" s="156" customFormat="1" ht="12.75">
      <c r="A149" s="236" t="s">
        <v>386</v>
      </c>
      <c r="B149" s="237" t="s">
        <v>387</v>
      </c>
      <c r="C149" s="171" t="s">
        <v>388</v>
      </c>
      <c r="D149" s="238" t="s">
        <v>64</v>
      </c>
      <c r="E149" s="239">
        <v>1</v>
      </c>
      <c r="F149" s="239"/>
      <c r="G149" s="153">
        <f>$E149*F149</f>
        <v>0</v>
      </c>
      <c r="H149" s="366"/>
      <c r="I149" s="203"/>
      <c r="J149" s="204"/>
      <c r="K149" s="203"/>
      <c r="L149" s="154"/>
    </row>
    <row r="150" spans="1:12" s="156" customFormat="1" ht="12.75">
      <c r="A150" s="236"/>
      <c r="B150" s="237"/>
      <c r="C150" s="171"/>
      <c r="D150" s="238"/>
      <c r="E150" s="239"/>
      <c r="F150" s="239"/>
      <c r="G150" s="153"/>
      <c r="H150" s="366"/>
      <c r="I150" s="203"/>
      <c r="J150" s="204"/>
      <c r="K150" s="203"/>
      <c r="L150" s="154"/>
    </row>
    <row r="151" spans="1:12" s="156" customFormat="1" ht="12.75">
      <c r="A151" s="236" t="s">
        <v>389</v>
      </c>
      <c r="B151" s="237" t="s">
        <v>265</v>
      </c>
      <c r="C151" s="171" t="s">
        <v>266</v>
      </c>
      <c r="D151" s="238" t="s">
        <v>67</v>
      </c>
      <c r="E151" s="239">
        <f>SUM(D152)</f>
        <v>289.29999999999995</v>
      </c>
      <c r="F151" s="239"/>
      <c r="G151" s="153">
        <f>$E151*F151</f>
        <v>0</v>
      </c>
      <c r="H151" s="154"/>
      <c r="I151" s="154"/>
      <c r="J151" s="155"/>
      <c r="K151" s="155"/>
      <c r="L151" s="154"/>
    </row>
    <row r="152" spans="1:12" s="319" customFormat="1" ht="12.75">
      <c r="A152" s="236"/>
      <c r="B152" s="347"/>
      <c r="C152" s="348" t="s">
        <v>390</v>
      </c>
      <c r="D152" s="214">
        <f>13.98+56.67+19.66+198.96+0.03</f>
        <v>289.29999999999995</v>
      </c>
      <c r="E152" s="317"/>
      <c r="F152" s="317"/>
      <c r="G152" s="318"/>
      <c r="H152" s="349"/>
      <c r="I152" s="349"/>
      <c r="J152" s="350"/>
      <c r="K152" s="350"/>
      <c r="L152" s="349"/>
    </row>
    <row r="153" spans="1:12" s="156" customFormat="1" ht="17.25" customHeight="1">
      <c r="A153" s="236" t="s">
        <v>391</v>
      </c>
      <c r="B153" s="234" t="s">
        <v>269</v>
      </c>
      <c r="C153" s="235" t="s">
        <v>270</v>
      </c>
      <c r="D153" s="238" t="s">
        <v>271</v>
      </c>
      <c r="E153" s="239">
        <f>I153</f>
        <v>6.423992340000001</v>
      </c>
      <c r="F153" s="239"/>
      <c r="G153" s="153">
        <f>$E153*F153</f>
        <v>0</v>
      </c>
      <c r="H153" s="154"/>
      <c r="I153" s="155">
        <f>I132+I90+I84+I21+0.003</f>
        <v>6.423992340000001</v>
      </c>
      <c r="J153" s="155"/>
      <c r="K153" s="155"/>
      <c r="L153" s="154"/>
    </row>
    <row r="154" spans="1:12" s="156" customFormat="1" ht="12.75">
      <c r="A154" s="236"/>
      <c r="B154" s="294"/>
      <c r="C154" s="171"/>
      <c r="D154" s="238"/>
      <c r="E154" s="302"/>
      <c r="F154" s="302"/>
      <c r="G154" s="342"/>
      <c r="H154" s="154"/>
      <c r="I154" s="154"/>
      <c r="J154" s="155"/>
      <c r="K154" s="155"/>
      <c r="L154" s="154"/>
    </row>
    <row r="155" spans="1:9" ht="20.25" customHeight="1">
      <c r="A155" s="246"/>
      <c r="B155" s="247"/>
      <c r="C155" s="248" t="s">
        <v>103</v>
      </c>
      <c r="D155" s="249"/>
      <c r="E155" s="250"/>
      <c r="F155" s="251"/>
      <c r="G155" s="252">
        <f>SUBTOTAL(9,G135:G154)</f>
        <v>0</v>
      </c>
      <c r="I155" s="91">
        <f>SUM(I135:I154)</f>
        <v>6.49959234</v>
      </c>
    </row>
    <row r="156" spans="1:7" ht="13.5" thickBot="1">
      <c r="A156" s="179"/>
      <c r="B156" s="180"/>
      <c r="C156" s="180"/>
      <c r="D156" s="181"/>
      <c r="E156" s="254"/>
      <c r="F156" s="254"/>
      <c r="G156" s="182"/>
    </row>
    <row r="157" spans="1:13" s="90" customFormat="1" ht="13.5" thickBot="1">
      <c r="A157" s="183" t="s">
        <v>272</v>
      </c>
      <c r="B157" s="184"/>
      <c r="C157" s="185" t="s">
        <v>273</v>
      </c>
      <c r="D157" s="186"/>
      <c r="E157" s="187"/>
      <c r="F157" s="188"/>
      <c r="G157" s="189"/>
      <c r="J157" s="91"/>
      <c r="K157" s="91"/>
      <c r="M157" s="92"/>
    </row>
    <row r="158" spans="1:13" s="90" customFormat="1" ht="12.75">
      <c r="A158" s="190"/>
      <c r="B158" s="191"/>
      <c r="C158" s="192"/>
      <c r="D158" s="120"/>
      <c r="E158" s="193"/>
      <c r="F158" s="194"/>
      <c r="G158" s="195"/>
      <c r="J158" s="91"/>
      <c r="K158" s="91"/>
      <c r="M158" s="92"/>
    </row>
    <row r="159" spans="1:13" s="90" customFormat="1" ht="36">
      <c r="A159" s="344" t="s">
        <v>274</v>
      </c>
      <c r="B159" s="144"/>
      <c r="C159" s="351" t="s">
        <v>275</v>
      </c>
      <c r="D159" s="145"/>
      <c r="E159" s="345"/>
      <c r="F159" s="239"/>
      <c r="G159" s="352">
        <f>$E159*F159</f>
        <v>0</v>
      </c>
      <c r="J159" s="91"/>
      <c r="K159" s="91"/>
      <c r="M159" s="92"/>
    </row>
    <row r="160" spans="1:13" s="90" customFormat="1" ht="12.75">
      <c r="A160" s="299"/>
      <c r="B160" s="132"/>
      <c r="C160" s="300"/>
      <c r="D160" s="133"/>
      <c r="E160" s="301"/>
      <c r="F160" s="302"/>
      <c r="G160" s="303"/>
      <c r="J160" s="91"/>
      <c r="K160" s="91"/>
      <c r="M160" s="92"/>
    </row>
    <row r="161" spans="1:13" s="90" customFormat="1" ht="18.75" customHeight="1">
      <c r="A161" s="246"/>
      <c r="B161" s="247"/>
      <c r="C161" s="248" t="s">
        <v>103</v>
      </c>
      <c r="D161" s="249"/>
      <c r="E161" s="353"/>
      <c r="F161" s="354"/>
      <c r="G161" s="252">
        <f>SUBTOTAL(9,G158:G160)</f>
        <v>0</v>
      </c>
      <c r="J161" s="91"/>
      <c r="K161" s="91"/>
      <c r="M161" s="92"/>
    </row>
    <row r="162" spans="1:13" s="90" customFormat="1" ht="12.75">
      <c r="A162" s="179"/>
      <c r="B162" s="180"/>
      <c r="C162" s="180"/>
      <c r="D162" s="181"/>
      <c r="E162" s="180"/>
      <c r="F162" s="180"/>
      <c r="G162" s="182"/>
      <c r="J162" s="91"/>
      <c r="K162" s="91"/>
      <c r="M162" s="92"/>
    </row>
    <row r="163" spans="1:13" s="90" customFormat="1" ht="26.25" customHeight="1">
      <c r="A163" s="355"/>
      <c r="B163" s="356"/>
      <c r="C163" s="357" t="s">
        <v>56</v>
      </c>
      <c r="D163" s="358"/>
      <c r="E163" s="359"/>
      <c r="F163" s="359"/>
      <c r="G163" s="360">
        <f>SUBTOTAL(9,G30:G162)</f>
        <v>0</v>
      </c>
      <c r="J163" s="91"/>
      <c r="K163" s="91"/>
      <c r="M163" s="92"/>
    </row>
  </sheetData>
  <sheetProtection selectLockedCells="1" selectUnlockedCells="1"/>
  <mergeCells count="4">
    <mergeCell ref="F1:G1"/>
    <mergeCell ref="C2:D2"/>
    <mergeCell ref="F2:G2"/>
    <mergeCell ref="F3:G3"/>
  </mergeCells>
  <dataValidations count="1">
    <dataValidation type="list" allowBlank="1" showErrorMessage="1" sqref="B3">
      <formula1>Cislovani</formula1>
      <formula2>0</formula2>
    </dataValidation>
  </dataValidations>
  <printOptions/>
  <pageMargins left="0.5513888888888889" right="0.6298611111111111" top="0.7875" bottom="0.7875" header="0.5118055555555555" footer="0.31527777777777777"/>
  <pageSetup horizontalDpi="300" verticalDpi="300" orientation="portrait" paperSize="9" scale="63" r:id="rId1"/>
  <headerFooter alignWithMargins="0">
    <oddFooter>&amp;L&amp;F&amp;C&amp;P/&amp;N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147"/>
  <sheetViews>
    <sheetView showGridLines="0" view="pageBreakPreview" zoomScaleSheetLayoutView="100" workbookViewId="0" topLeftCell="A1">
      <selection activeCell="G5" sqref="G5"/>
    </sheetView>
  </sheetViews>
  <sheetFormatPr defaultColWidth="9.140625" defaultRowHeight="12.75"/>
  <cols>
    <col min="1" max="1" width="8.28125" style="84" customWidth="1"/>
    <col min="2" max="2" width="16.57421875" style="85" customWidth="1"/>
    <col min="3" max="3" width="61.421875" style="86" customWidth="1"/>
    <col min="4" max="4" width="9.140625" style="87" customWidth="1"/>
    <col min="5" max="5" width="10.7109375" style="88" customWidth="1"/>
    <col min="6" max="6" width="13.57421875" style="89" customWidth="1"/>
    <col min="7" max="7" width="22.140625" style="89" customWidth="1"/>
    <col min="8" max="9" width="9.140625" style="90" customWidth="1"/>
    <col min="10" max="11" width="9.140625" style="91" customWidth="1"/>
    <col min="12" max="12" width="9.140625" style="90" customWidth="1"/>
    <col min="13" max="16384" width="9.140625" style="92" customWidth="1"/>
  </cols>
  <sheetData>
    <row r="1" spans="1:7" ht="69" customHeight="1">
      <c r="A1" s="93" t="s">
        <v>0</v>
      </c>
      <c r="B1" s="94"/>
      <c r="C1" s="4" t="s">
        <v>1</v>
      </c>
      <c r="D1" s="95"/>
      <c r="E1" s="5" t="s">
        <v>2</v>
      </c>
      <c r="F1" s="496" t="s">
        <v>3</v>
      </c>
      <c r="G1" s="496"/>
    </row>
    <row r="2" spans="1:7" ht="54.6" customHeight="1">
      <c r="A2" s="96" t="s">
        <v>4</v>
      </c>
      <c r="B2" s="97"/>
      <c r="C2" s="497" t="s">
        <v>392</v>
      </c>
      <c r="D2" s="497"/>
      <c r="E2" s="98"/>
      <c r="F2" s="495" t="s">
        <v>34</v>
      </c>
      <c r="G2" s="495"/>
    </row>
    <row r="3" spans="1:7" ht="43.5" customHeight="1">
      <c r="A3" s="99" t="s">
        <v>35</v>
      </c>
      <c r="B3" s="100"/>
      <c r="C3" s="11" t="s">
        <v>13</v>
      </c>
      <c r="D3" s="101"/>
      <c r="E3" s="102"/>
      <c r="F3" s="498"/>
      <c r="G3" s="498"/>
    </row>
    <row r="4" spans="1:7" ht="12.75">
      <c r="A4" s="103"/>
      <c r="B4" s="104"/>
      <c r="C4" s="105"/>
      <c r="D4" s="106"/>
      <c r="E4" s="107"/>
      <c r="F4" s="108"/>
      <c r="G4" s="109"/>
    </row>
    <row r="5" spans="1:7" ht="24">
      <c r="A5" s="110" t="s">
        <v>36</v>
      </c>
      <c r="B5" s="111" t="s">
        <v>37</v>
      </c>
      <c r="C5" s="112" t="s">
        <v>38</v>
      </c>
      <c r="D5" s="113" t="s">
        <v>39</v>
      </c>
      <c r="E5" s="114" t="s">
        <v>40</v>
      </c>
      <c r="F5" s="115" t="s">
        <v>41</v>
      </c>
      <c r="G5" s="116" t="s">
        <v>42</v>
      </c>
    </row>
    <row r="6" spans="1:7" ht="12.75">
      <c r="A6" s="117"/>
      <c r="B6" s="118"/>
      <c r="C6" s="119"/>
      <c r="D6" s="120"/>
      <c r="E6" s="121"/>
      <c r="F6" s="122"/>
      <c r="G6" s="123"/>
    </row>
    <row r="7" spans="1:7" ht="12.75">
      <c r="A7" s="124"/>
      <c r="B7" s="125"/>
      <c r="C7" s="126" t="s">
        <v>43</v>
      </c>
      <c r="D7" s="127"/>
      <c r="E7" s="128"/>
      <c r="F7" s="129"/>
      <c r="G7" s="130"/>
    </row>
    <row r="8" spans="1:7" ht="24">
      <c r="A8" s="131"/>
      <c r="B8" s="132"/>
      <c r="C8" s="361" t="s">
        <v>44</v>
      </c>
      <c r="D8" s="133"/>
      <c r="E8" s="134"/>
      <c r="F8" s="135"/>
      <c r="G8" s="136"/>
    </row>
    <row r="9" spans="1:7" ht="48">
      <c r="A9" s="131"/>
      <c r="B9" s="132"/>
      <c r="C9" s="361" t="s">
        <v>45</v>
      </c>
      <c r="D9" s="133"/>
      <c r="E9" s="134"/>
      <c r="F9" s="135"/>
      <c r="G9" s="136"/>
    </row>
    <row r="10" spans="1:7" ht="24">
      <c r="A10" s="131"/>
      <c r="B10" s="132"/>
      <c r="C10" s="361" t="s">
        <v>46</v>
      </c>
      <c r="D10" s="133"/>
      <c r="E10" s="134"/>
      <c r="F10" s="135"/>
      <c r="G10" s="136"/>
    </row>
    <row r="11" spans="1:7" ht="24">
      <c r="A11" s="131"/>
      <c r="B11" s="132"/>
      <c r="C11" s="361" t="s">
        <v>47</v>
      </c>
      <c r="D11" s="133"/>
      <c r="E11" s="134"/>
      <c r="F11" s="135"/>
      <c r="G11" s="136"/>
    </row>
    <row r="12" spans="1:7" ht="60">
      <c r="A12" s="137"/>
      <c r="B12" s="138"/>
      <c r="C12" s="362" t="s">
        <v>48</v>
      </c>
      <c r="D12" s="139"/>
      <c r="E12" s="140"/>
      <c r="F12" s="141"/>
      <c r="G12" s="142"/>
    </row>
    <row r="13" spans="1:7" ht="51" customHeight="1">
      <c r="A13" s="143"/>
      <c r="B13" s="144"/>
      <c r="C13" s="363" t="s">
        <v>49</v>
      </c>
      <c r="D13" s="145"/>
      <c r="E13" s="146"/>
      <c r="F13" s="147"/>
      <c r="G13" s="148"/>
    </row>
    <row r="14" spans="1:7" ht="24">
      <c r="A14" s="131"/>
      <c r="B14" s="132"/>
      <c r="C14" s="361" t="s">
        <v>50</v>
      </c>
      <c r="D14" s="133"/>
      <c r="E14" s="134"/>
      <c r="F14" s="135"/>
      <c r="G14" s="136"/>
    </row>
    <row r="15" spans="1:7" ht="24">
      <c r="A15" s="131"/>
      <c r="B15" s="132"/>
      <c r="C15" s="361" t="s">
        <v>51</v>
      </c>
      <c r="D15" s="133"/>
      <c r="E15" s="134"/>
      <c r="F15" s="135"/>
      <c r="G15" s="136"/>
    </row>
    <row r="16" spans="1:7" ht="36">
      <c r="A16" s="131"/>
      <c r="B16" s="132"/>
      <c r="C16" s="361" t="s">
        <v>52</v>
      </c>
      <c r="D16" s="133"/>
      <c r="E16" s="134"/>
      <c r="F16" s="135"/>
      <c r="G16" s="136"/>
    </row>
    <row r="17" spans="1:12" s="156" customFormat="1" ht="24">
      <c r="A17" s="149"/>
      <c r="B17" s="150"/>
      <c r="C17" s="235" t="s">
        <v>53</v>
      </c>
      <c r="D17" s="151"/>
      <c r="E17" s="152"/>
      <c r="F17" s="152"/>
      <c r="G17" s="153"/>
      <c r="H17" s="154"/>
      <c r="I17" s="154"/>
      <c r="J17" s="155"/>
      <c r="K17" s="155"/>
      <c r="L17" s="154"/>
    </row>
    <row r="18" spans="1:7" ht="12.75">
      <c r="A18" s="124"/>
      <c r="B18" s="125"/>
      <c r="C18" s="157"/>
      <c r="D18" s="127"/>
      <c r="E18" s="128"/>
      <c r="F18" s="129"/>
      <c r="G18" s="130"/>
    </row>
    <row r="19" spans="1:7" ht="12.75">
      <c r="A19" s="131"/>
      <c r="B19" s="132"/>
      <c r="C19" s="158" t="s">
        <v>54</v>
      </c>
      <c r="D19" s="133"/>
      <c r="E19" s="159"/>
      <c r="F19" s="160"/>
      <c r="G19" s="161"/>
    </row>
    <row r="20" spans="1:7" ht="24">
      <c r="A20" s="131"/>
      <c r="B20" s="132"/>
      <c r="C20" s="158" t="s">
        <v>55</v>
      </c>
      <c r="D20" s="133"/>
      <c r="E20" s="159"/>
      <c r="F20" s="160"/>
      <c r="G20" s="162"/>
    </row>
    <row r="21" spans="1:7" ht="12.75">
      <c r="A21" s="163" t="str">
        <f>A30</f>
        <v>1</v>
      </c>
      <c r="B21" s="164"/>
      <c r="C21" s="165" t="str">
        <f>C30</f>
        <v>Bourací práce</v>
      </c>
      <c r="D21" s="166"/>
      <c r="E21" s="167"/>
      <c r="F21" s="168"/>
      <c r="G21" s="169">
        <f>G58</f>
        <v>0</v>
      </c>
    </row>
    <row r="22" spans="1:7" ht="12.75">
      <c r="A22" s="163" t="str">
        <f>A60</f>
        <v>2</v>
      </c>
      <c r="B22" s="164"/>
      <c r="C22" s="165" t="str">
        <f>C60</f>
        <v>Svislé a vodorovné konstrukce</v>
      </c>
      <c r="D22" s="166"/>
      <c r="E22" s="167"/>
      <c r="F22" s="168"/>
      <c r="G22" s="169">
        <f>G64</f>
        <v>0</v>
      </c>
    </row>
    <row r="23" spans="1:7" ht="12.75">
      <c r="A23" s="163" t="str">
        <f>A66</f>
        <v>3</v>
      </c>
      <c r="B23" s="164"/>
      <c r="C23" s="165" t="str">
        <f>C66</f>
        <v>Úpravy povrchů podlah</v>
      </c>
      <c r="D23" s="166"/>
      <c r="E23" s="167"/>
      <c r="F23" s="168"/>
      <c r="G23" s="169">
        <f>G92</f>
        <v>0</v>
      </c>
    </row>
    <row r="24" spans="1:7" ht="12.75">
      <c r="A24" s="163" t="str">
        <f>A94</f>
        <v>4</v>
      </c>
      <c r="B24" s="164"/>
      <c r="C24" s="165" t="str">
        <f>C94</f>
        <v>Úpravy povrchů vnitřních stěn a stropů</v>
      </c>
      <c r="D24" s="166"/>
      <c r="E24" s="167"/>
      <c r="F24" s="168"/>
      <c r="G24" s="169">
        <f>G119</f>
        <v>0</v>
      </c>
    </row>
    <row r="25" spans="1:7" ht="12.75">
      <c r="A25" s="170" t="str">
        <f>A121</f>
        <v>5</v>
      </c>
      <c r="B25" s="164"/>
      <c r="C25" s="165" t="str">
        <f>C121</f>
        <v>Ostatní práce a dodávky</v>
      </c>
      <c r="D25" s="166"/>
      <c r="E25" s="167"/>
      <c r="F25" s="168"/>
      <c r="G25" s="169">
        <f>G139</f>
        <v>0</v>
      </c>
    </row>
    <row r="26" spans="1:7" ht="12.75">
      <c r="A26" s="163" t="str">
        <f>A141</f>
        <v>A</v>
      </c>
      <c r="B26" s="164"/>
      <c r="C26" s="165" t="str">
        <f>C141</f>
        <v>Ostatní náklady</v>
      </c>
      <c r="D26" s="166"/>
      <c r="E26" s="167"/>
      <c r="F26" s="168"/>
      <c r="G26" s="169">
        <f>G145</f>
        <v>0</v>
      </c>
    </row>
    <row r="27" spans="1:7" ht="12.75">
      <c r="A27" s="170"/>
      <c r="B27" s="132"/>
      <c r="C27" s="171"/>
      <c r="D27" s="133"/>
      <c r="E27" s="134"/>
      <c r="F27" s="160"/>
      <c r="G27" s="169"/>
    </row>
    <row r="28" spans="1:7" ht="15">
      <c r="A28" s="172"/>
      <c r="B28" s="173"/>
      <c r="C28" s="174" t="s">
        <v>56</v>
      </c>
      <c r="D28" s="175"/>
      <c r="E28" s="176"/>
      <c r="F28" s="177"/>
      <c r="G28" s="178">
        <f>SUM(G21:G26)</f>
        <v>0</v>
      </c>
    </row>
    <row r="29" spans="1:7" ht="12.75">
      <c r="A29" s="179"/>
      <c r="B29" s="180"/>
      <c r="C29" s="180"/>
      <c r="D29" s="181"/>
      <c r="E29" s="180"/>
      <c r="F29" s="180"/>
      <c r="G29" s="182"/>
    </row>
    <row r="30" spans="1:7" ht="12.75">
      <c r="A30" s="183" t="s">
        <v>57</v>
      </c>
      <c r="B30" s="184"/>
      <c r="C30" s="185" t="s">
        <v>58</v>
      </c>
      <c r="D30" s="186"/>
      <c r="E30" s="187"/>
      <c r="F30" s="188"/>
      <c r="G30" s="189"/>
    </row>
    <row r="31" spans="1:7" ht="12.75">
      <c r="A31" s="190"/>
      <c r="B31" s="191"/>
      <c r="C31" s="192"/>
      <c r="D31" s="120"/>
      <c r="E31" s="193"/>
      <c r="F31" s="194"/>
      <c r="G31" s="195"/>
    </row>
    <row r="32" spans="1:13" s="207" customFormat="1" ht="28.5" customHeight="1">
      <c r="A32" s="196" t="s">
        <v>59</v>
      </c>
      <c r="B32" s="197"/>
      <c r="C32" s="198" t="s">
        <v>60</v>
      </c>
      <c r="D32" s="199" t="s">
        <v>61</v>
      </c>
      <c r="E32" s="200">
        <v>1</v>
      </c>
      <c r="F32" s="200"/>
      <c r="G32" s="201">
        <f>$E32*F32</f>
        <v>0</v>
      </c>
      <c r="H32" s="202"/>
      <c r="I32" s="203"/>
      <c r="J32" s="204"/>
      <c r="K32" s="203"/>
      <c r="L32" s="205"/>
      <c r="M32" s="206"/>
    </row>
    <row r="33" spans="1:13" s="207" customFormat="1" ht="13.5" customHeight="1">
      <c r="A33" s="196"/>
      <c r="B33" s="208"/>
      <c r="C33" s="209"/>
      <c r="D33" s="210"/>
      <c r="E33" s="211"/>
      <c r="F33" s="211"/>
      <c r="G33" s="201"/>
      <c r="H33" s="202"/>
      <c r="I33" s="203"/>
      <c r="J33" s="204"/>
      <c r="K33" s="203"/>
      <c r="L33" s="205"/>
      <c r="M33" s="206"/>
    </row>
    <row r="34" spans="1:13" s="207" customFormat="1" ht="46.5" customHeight="1">
      <c r="A34" s="196" t="s">
        <v>62</v>
      </c>
      <c r="B34" s="208"/>
      <c r="C34" s="209" t="s">
        <v>63</v>
      </c>
      <c r="D34" s="210" t="s">
        <v>64</v>
      </c>
      <c r="E34" s="211">
        <v>12</v>
      </c>
      <c r="F34" s="211"/>
      <c r="G34" s="201">
        <f>$E34*F34</f>
        <v>0</v>
      </c>
      <c r="H34" s="202"/>
      <c r="I34" s="203"/>
      <c r="J34" s="204"/>
      <c r="K34" s="203"/>
      <c r="L34" s="205"/>
      <c r="M34" s="206"/>
    </row>
    <row r="35" spans="1:13" s="207" customFormat="1" ht="13.5" customHeight="1">
      <c r="A35" s="196"/>
      <c r="B35" s="208"/>
      <c r="C35" s="209"/>
      <c r="D35" s="210"/>
      <c r="E35" s="211"/>
      <c r="F35" s="211"/>
      <c r="G35" s="201"/>
      <c r="H35" s="202"/>
      <c r="I35" s="203"/>
      <c r="J35" s="204"/>
      <c r="K35" s="203"/>
      <c r="L35" s="205"/>
      <c r="M35" s="206"/>
    </row>
    <row r="36" spans="1:13" s="207" customFormat="1" ht="21" customHeight="1">
      <c r="A36" s="196" t="s">
        <v>65</v>
      </c>
      <c r="B36" s="222" t="s">
        <v>79</v>
      </c>
      <c r="C36" s="225" t="s">
        <v>80</v>
      </c>
      <c r="D36" s="224" t="s">
        <v>67</v>
      </c>
      <c r="E36" s="211">
        <f>SUM(D37:D42)</f>
        <v>125.41</v>
      </c>
      <c r="F36" s="211"/>
      <c r="G36" s="201">
        <f>$E36*F36</f>
        <v>0</v>
      </c>
      <c r="H36" s="202" t="s">
        <v>68</v>
      </c>
      <c r="I36" s="203">
        <f>E36*H36</f>
        <v>0</v>
      </c>
      <c r="J36" s="204">
        <v>0.057</v>
      </c>
      <c r="K36" s="203">
        <f>E36*J36</f>
        <v>7.14837</v>
      </c>
      <c r="L36" s="205"/>
      <c r="M36" s="206"/>
    </row>
    <row r="37" spans="1:13" s="221" customFormat="1" ht="13.5" customHeight="1">
      <c r="A37" s="196"/>
      <c r="B37" s="212" t="s">
        <v>393</v>
      </c>
      <c r="C37" s="213" t="s">
        <v>394</v>
      </c>
      <c r="D37" s="214">
        <v>22.94</v>
      </c>
      <c r="E37" s="215"/>
      <c r="F37" s="215"/>
      <c r="G37" s="216"/>
      <c r="H37" s="217"/>
      <c r="I37" s="218"/>
      <c r="J37" s="219"/>
      <c r="K37" s="218"/>
      <c r="L37" s="220"/>
      <c r="M37" s="220"/>
    </row>
    <row r="38" spans="1:13" s="221" customFormat="1" ht="13.5" customHeight="1">
      <c r="A38" s="226"/>
      <c r="B38" s="212" t="s">
        <v>395</v>
      </c>
      <c r="C38" s="213" t="s">
        <v>396</v>
      </c>
      <c r="D38" s="214">
        <v>55.74</v>
      </c>
      <c r="E38" s="215"/>
      <c r="F38" s="215"/>
      <c r="G38" s="216"/>
      <c r="H38" s="217"/>
      <c r="I38" s="218"/>
      <c r="J38" s="219"/>
      <c r="K38" s="218"/>
      <c r="L38" s="220"/>
      <c r="M38" s="220"/>
    </row>
    <row r="39" spans="1:13" s="221" customFormat="1" ht="13.5" customHeight="1">
      <c r="A39" s="226"/>
      <c r="B39" s="212" t="s">
        <v>397</v>
      </c>
      <c r="C39" s="213" t="s">
        <v>398</v>
      </c>
      <c r="D39" s="214">
        <v>6.7</v>
      </c>
      <c r="E39" s="215"/>
      <c r="F39" s="215"/>
      <c r="G39" s="216"/>
      <c r="H39" s="217"/>
      <c r="I39" s="218"/>
      <c r="J39" s="219"/>
      <c r="K39" s="218"/>
      <c r="L39" s="220"/>
      <c r="M39" s="220"/>
    </row>
    <row r="40" spans="1:13" s="221" customFormat="1" ht="13.5" customHeight="1">
      <c r="A40" s="226"/>
      <c r="B40" s="212" t="s">
        <v>399</v>
      </c>
      <c r="C40" s="213" t="s">
        <v>400</v>
      </c>
      <c r="D40" s="214">
        <v>33.93</v>
      </c>
      <c r="E40" s="215"/>
      <c r="F40" s="215"/>
      <c r="G40" s="216"/>
      <c r="H40" s="217"/>
      <c r="I40" s="218"/>
      <c r="J40" s="219"/>
      <c r="K40" s="218"/>
      <c r="L40" s="220"/>
      <c r="M40" s="220"/>
    </row>
    <row r="41" spans="1:13" s="221" customFormat="1" ht="13.5" customHeight="1">
      <c r="A41" s="226"/>
      <c r="B41" s="212" t="s">
        <v>401</v>
      </c>
      <c r="C41" s="213" t="s">
        <v>402</v>
      </c>
      <c r="D41" s="214">
        <v>6.1</v>
      </c>
      <c r="E41" s="215"/>
      <c r="F41" s="215"/>
      <c r="G41" s="216"/>
      <c r="H41" s="217"/>
      <c r="I41" s="218"/>
      <c r="J41" s="219"/>
      <c r="K41" s="218"/>
      <c r="L41" s="220"/>
      <c r="M41" s="220"/>
    </row>
    <row r="42" spans="1:13" s="221" customFormat="1" ht="13.5" customHeight="1">
      <c r="A42" s="226"/>
      <c r="B42" s="212"/>
      <c r="C42" s="213"/>
      <c r="D42" s="214"/>
      <c r="E42" s="215"/>
      <c r="F42" s="215"/>
      <c r="G42" s="216"/>
      <c r="H42" s="217"/>
      <c r="I42" s="218"/>
      <c r="J42" s="219"/>
      <c r="K42" s="218"/>
      <c r="L42" s="220"/>
      <c r="M42" s="220"/>
    </row>
    <row r="43" spans="1:13" s="207" customFormat="1" ht="13.5" customHeight="1">
      <c r="A43" s="196" t="s">
        <v>70</v>
      </c>
      <c r="B43" s="197">
        <v>713190816</v>
      </c>
      <c r="C43" s="198" t="s">
        <v>287</v>
      </c>
      <c r="D43" s="199" t="s">
        <v>67</v>
      </c>
      <c r="E43" s="211">
        <f>SUM(D44:D48)</f>
        <v>125.4</v>
      </c>
      <c r="F43" s="200"/>
      <c r="G43" s="201">
        <f>$E43*F43</f>
        <v>0</v>
      </c>
      <c r="H43" s="202" t="s">
        <v>68</v>
      </c>
      <c r="I43" s="203">
        <f>E43*H43</f>
        <v>0</v>
      </c>
      <c r="J43" s="204">
        <v>0.05</v>
      </c>
      <c r="K43" s="203">
        <f>E43*J43</f>
        <v>6.2700000000000005</v>
      </c>
      <c r="L43" s="205"/>
      <c r="M43" s="206"/>
    </row>
    <row r="44" spans="1:13" s="221" customFormat="1" ht="13.5" customHeight="1">
      <c r="A44" s="196"/>
      <c r="B44" s="212" t="s">
        <v>393</v>
      </c>
      <c r="C44" s="213" t="s">
        <v>394</v>
      </c>
      <c r="D44" s="214">
        <v>22.94</v>
      </c>
      <c r="E44" s="215"/>
      <c r="F44" s="215"/>
      <c r="G44" s="216"/>
      <c r="H44" s="217"/>
      <c r="I44" s="218"/>
      <c r="J44" s="219"/>
      <c r="K44" s="218"/>
      <c r="L44" s="220"/>
      <c r="M44" s="220"/>
    </row>
    <row r="45" spans="1:13" s="221" customFormat="1" ht="13.5" customHeight="1">
      <c r="A45" s="226"/>
      <c r="B45" s="212" t="s">
        <v>395</v>
      </c>
      <c r="C45" s="213" t="s">
        <v>396</v>
      </c>
      <c r="D45" s="214">
        <v>55.74</v>
      </c>
      <c r="E45" s="215"/>
      <c r="F45" s="215"/>
      <c r="G45" s="216"/>
      <c r="H45" s="217"/>
      <c r="I45" s="218"/>
      <c r="J45" s="219"/>
      <c r="K45" s="218"/>
      <c r="L45" s="220"/>
      <c r="M45" s="220"/>
    </row>
    <row r="46" spans="1:13" s="221" customFormat="1" ht="13.5" customHeight="1">
      <c r="A46" s="226"/>
      <c r="B46" s="212" t="s">
        <v>397</v>
      </c>
      <c r="C46" s="213" t="s">
        <v>403</v>
      </c>
      <c r="D46" s="214">
        <v>6.69</v>
      </c>
      <c r="E46" s="215"/>
      <c r="F46" s="215"/>
      <c r="G46" s="216"/>
      <c r="H46" s="217"/>
      <c r="I46" s="218"/>
      <c r="J46" s="219"/>
      <c r="K46" s="218"/>
      <c r="L46" s="220"/>
      <c r="M46" s="220"/>
    </row>
    <row r="47" spans="1:13" s="221" customFormat="1" ht="13.5" customHeight="1">
      <c r="A47" s="226"/>
      <c r="B47" s="212" t="s">
        <v>399</v>
      </c>
      <c r="C47" s="213" t="s">
        <v>400</v>
      </c>
      <c r="D47" s="214">
        <v>33.93</v>
      </c>
      <c r="E47" s="215"/>
      <c r="F47" s="215"/>
      <c r="G47" s="216"/>
      <c r="H47" s="217"/>
      <c r="I47" s="218"/>
      <c r="J47" s="219"/>
      <c r="K47" s="218"/>
      <c r="L47" s="220"/>
      <c r="M47" s="220"/>
    </row>
    <row r="48" spans="1:13" s="221" customFormat="1" ht="13.5" customHeight="1">
      <c r="A48" s="226"/>
      <c r="B48" s="212" t="s">
        <v>401</v>
      </c>
      <c r="C48" s="213" t="s">
        <v>402</v>
      </c>
      <c r="D48" s="214">
        <v>6.1</v>
      </c>
      <c r="E48" s="215"/>
      <c r="F48" s="215"/>
      <c r="G48" s="216"/>
      <c r="H48" s="217"/>
      <c r="I48" s="218"/>
      <c r="J48" s="219"/>
      <c r="K48" s="218"/>
      <c r="L48" s="220"/>
      <c r="M48" s="220"/>
    </row>
    <row r="49" spans="1:13" s="221" customFormat="1" ht="13.5" customHeight="1">
      <c r="A49" s="226"/>
      <c r="B49" s="212"/>
      <c r="C49" s="213"/>
      <c r="D49" s="214"/>
      <c r="E49" s="215"/>
      <c r="F49" s="215"/>
      <c r="G49" s="216"/>
      <c r="H49" s="217"/>
      <c r="I49" s="218"/>
      <c r="J49" s="219"/>
      <c r="K49" s="218"/>
      <c r="L49" s="220"/>
      <c r="M49" s="220"/>
    </row>
    <row r="50" spans="1:13" s="207" customFormat="1" ht="13.5" customHeight="1">
      <c r="A50" s="196" t="s">
        <v>73</v>
      </c>
      <c r="B50" s="197" t="s">
        <v>288</v>
      </c>
      <c r="C50" s="198" t="s">
        <v>289</v>
      </c>
      <c r="D50" s="199" t="s">
        <v>67</v>
      </c>
      <c r="E50" s="200">
        <f>SUM(D51)</f>
        <v>138.00000000000003</v>
      </c>
      <c r="F50" s="200"/>
      <c r="G50" s="201">
        <f>$E50*F50</f>
        <v>0</v>
      </c>
      <c r="H50" s="202" t="s">
        <v>68</v>
      </c>
      <c r="I50" s="203">
        <f>E50*H50</f>
        <v>0</v>
      </c>
      <c r="J50" s="204">
        <v>0.00086</v>
      </c>
      <c r="K50" s="203">
        <f>E50*J50</f>
        <v>0.11868000000000002</v>
      </c>
      <c r="L50" s="205"/>
      <c r="M50" s="206"/>
    </row>
    <row r="51" spans="1:13" s="221" customFormat="1" ht="13.5" customHeight="1">
      <c r="A51" s="196"/>
      <c r="B51" s="212"/>
      <c r="C51" s="213" t="s">
        <v>404</v>
      </c>
      <c r="D51" s="214">
        <f>125.4*1.1+0.06</f>
        <v>138.00000000000003</v>
      </c>
      <c r="E51" s="215"/>
      <c r="F51" s="215"/>
      <c r="G51" s="216"/>
      <c r="H51" s="217"/>
      <c r="I51" s="218"/>
      <c r="J51" s="219"/>
      <c r="K51" s="218"/>
      <c r="L51" s="220"/>
      <c r="M51" s="220"/>
    </row>
    <row r="52" spans="1:12" s="231" customFormat="1" ht="12">
      <c r="A52" s="196"/>
      <c r="B52" s="227"/>
      <c r="C52" s="228"/>
      <c r="D52" s="229"/>
      <c r="E52" s="215"/>
      <c r="F52" s="230"/>
      <c r="G52" s="232"/>
      <c r="H52" s="154"/>
      <c r="I52" s="154"/>
      <c r="J52" s="155"/>
      <c r="K52" s="155"/>
      <c r="L52" s="154"/>
    </row>
    <row r="53" spans="1:12" s="231" customFormat="1" ht="12">
      <c r="A53" s="196" t="s">
        <v>78</v>
      </c>
      <c r="B53" s="227"/>
      <c r="C53" s="228" t="s">
        <v>98</v>
      </c>
      <c r="D53" s="229" t="s">
        <v>64</v>
      </c>
      <c r="E53" s="211">
        <v>4</v>
      </c>
      <c r="F53" s="230"/>
      <c r="G53" s="232">
        <f>$E53*F53</f>
        <v>0</v>
      </c>
      <c r="H53" s="154"/>
      <c r="I53" s="154"/>
      <c r="J53" s="155"/>
      <c r="K53" s="233">
        <f>SUM(K35:K52)</f>
        <v>13.537049999999999</v>
      </c>
      <c r="L53" s="154"/>
    </row>
    <row r="54" spans="1:12" s="156" customFormat="1" ht="12.75">
      <c r="A54" s="149"/>
      <c r="B54" s="234" t="s">
        <v>99</v>
      </c>
      <c r="C54" s="235" t="s">
        <v>100</v>
      </c>
      <c r="D54" s="151"/>
      <c r="E54" s="215"/>
      <c r="F54" s="152"/>
      <c r="G54" s="153"/>
      <c r="H54" s="154"/>
      <c r="I54" s="154"/>
      <c r="J54" s="155"/>
      <c r="K54" s="155"/>
      <c r="L54" s="154"/>
    </row>
    <row r="55" spans="1:12" s="156" customFormat="1" ht="17.25" customHeight="1">
      <c r="A55" s="236"/>
      <c r="B55" s="237" t="s">
        <v>99</v>
      </c>
      <c r="C55" s="171" t="s">
        <v>101</v>
      </c>
      <c r="D55" s="238"/>
      <c r="E55" s="215"/>
      <c r="F55" s="239"/>
      <c r="G55" s="153"/>
      <c r="H55" s="154"/>
      <c r="I55" s="154"/>
      <c r="J55" s="155"/>
      <c r="K55" s="155"/>
      <c r="L55" s="154"/>
    </row>
    <row r="56" spans="1:12" s="156" customFormat="1" ht="22.7" customHeight="1">
      <c r="A56" s="236"/>
      <c r="B56" s="237" t="s">
        <v>99</v>
      </c>
      <c r="C56" s="171" t="s">
        <v>102</v>
      </c>
      <c r="D56" s="238"/>
      <c r="E56" s="152"/>
      <c r="F56" s="152"/>
      <c r="G56" s="153"/>
      <c r="H56" s="154"/>
      <c r="I56" s="154"/>
      <c r="J56" s="155"/>
      <c r="K56" s="155"/>
      <c r="L56" s="154"/>
    </row>
    <row r="57" spans="1:12" s="156" customFormat="1" ht="12.75">
      <c r="A57" s="240"/>
      <c r="B57" s="241"/>
      <c r="C57" s="242"/>
      <c r="D57" s="243"/>
      <c r="E57" s="244"/>
      <c r="F57" s="245"/>
      <c r="G57" s="153"/>
      <c r="H57" s="154"/>
      <c r="I57" s="154"/>
      <c r="J57" s="155"/>
      <c r="K57" s="155"/>
      <c r="L57" s="154"/>
    </row>
    <row r="58" spans="1:9" ht="12.75">
      <c r="A58" s="246"/>
      <c r="B58" s="247"/>
      <c r="C58" s="248" t="s">
        <v>103</v>
      </c>
      <c r="D58" s="249"/>
      <c r="E58" s="250"/>
      <c r="F58" s="251"/>
      <c r="G58" s="252">
        <f>SUBTOTAL(9,G31:G57)</f>
        <v>0</v>
      </c>
      <c r="I58" s="253">
        <f>SUM(I31:I57)</f>
        <v>0</v>
      </c>
    </row>
    <row r="59" spans="1:7" ht="12.75">
      <c r="A59" s="179"/>
      <c r="B59" s="180"/>
      <c r="C59" s="180"/>
      <c r="D59" s="181"/>
      <c r="E59" s="254"/>
      <c r="F59" s="254"/>
      <c r="G59" s="182"/>
    </row>
    <row r="60" spans="1:12" s="259" customFormat="1" ht="20.25" customHeight="1">
      <c r="A60" s="183" t="s">
        <v>104</v>
      </c>
      <c r="B60" s="184"/>
      <c r="C60" s="185" t="s">
        <v>105</v>
      </c>
      <c r="D60" s="186"/>
      <c r="E60" s="255"/>
      <c r="F60" s="256"/>
      <c r="G60" s="189"/>
      <c r="H60" s="257"/>
      <c r="I60" s="257"/>
      <c r="J60" s="258"/>
      <c r="K60" s="258"/>
      <c r="L60" s="257"/>
    </row>
    <row r="61" spans="1:12" s="259" customFormat="1" ht="11.25" customHeight="1">
      <c r="A61" s="190"/>
      <c r="B61" s="191"/>
      <c r="C61" s="192"/>
      <c r="D61" s="120"/>
      <c r="E61" s="193"/>
      <c r="F61" s="194"/>
      <c r="G61" s="195"/>
      <c r="H61" s="257"/>
      <c r="I61" s="257"/>
      <c r="J61" s="258"/>
      <c r="K61" s="258"/>
      <c r="L61" s="257"/>
    </row>
    <row r="62" spans="1:12" s="265" customFormat="1" ht="17.25" customHeight="1">
      <c r="A62" s="196" t="s">
        <v>106</v>
      </c>
      <c r="B62" s="260" t="s">
        <v>405</v>
      </c>
      <c r="C62" s="261" t="s">
        <v>406</v>
      </c>
      <c r="D62" s="260" t="s">
        <v>64</v>
      </c>
      <c r="E62" s="262">
        <v>1</v>
      </c>
      <c r="F62" s="262"/>
      <c r="G62" s="232">
        <f>$E62*F62</f>
        <v>0</v>
      </c>
      <c r="H62" s="263" t="s">
        <v>114</v>
      </c>
      <c r="I62" s="203">
        <f>E62*H62</f>
        <v>0.1094</v>
      </c>
      <c r="J62" s="264" t="s">
        <v>68</v>
      </c>
      <c r="K62" s="203">
        <f>E62*J62</f>
        <v>0</v>
      </c>
      <c r="L62" s="258"/>
    </row>
    <row r="63" spans="1:7" ht="12.75">
      <c r="A63" s="278"/>
      <c r="B63" s="279"/>
      <c r="C63" s="280"/>
      <c r="D63" s="281"/>
      <c r="E63" s="282"/>
      <c r="F63" s="282"/>
      <c r="G63" s="283"/>
    </row>
    <row r="64" spans="1:9" ht="12.75">
      <c r="A64" s="284"/>
      <c r="B64" s="285"/>
      <c r="C64" s="286" t="s">
        <v>103</v>
      </c>
      <c r="D64" s="287"/>
      <c r="E64" s="288"/>
      <c r="F64" s="289"/>
      <c r="G64" s="290">
        <f>SUBTOTAL(9,G61:G63)</f>
        <v>0</v>
      </c>
      <c r="I64" s="253">
        <f>SUM(I61:I63)</f>
        <v>0.1094</v>
      </c>
    </row>
    <row r="65" spans="1:7" ht="12.75">
      <c r="A65" s="179"/>
      <c r="B65" s="180"/>
      <c r="C65" s="180"/>
      <c r="D65" s="181"/>
      <c r="E65" s="254"/>
      <c r="F65" s="254"/>
      <c r="G65" s="182"/>
    </row>
    <row r="66" spans="1:12" s="156" customFormat="1" ht="12.75">
      <c r="A66" s="183" t="s">
        <v>122</v>
      </c>
      <c r="B66" s="184"/>
      <c r="C66" s="185" t="s">
        <v>181</v>
      </c>
      <c r="D66" s="186"/>
      <c r="E66" s="187"/>
      <c r="F66" s="188"/>
      <c r="G66" s="189"/>
      <c r="H66" s="154"/>
      <c r="I66" s="154"/>
      <c r="J66" s="155"/>
      <c r="K66" s="155"/>
      <c r="L66" s="154"/>
    </row>
    <row r="67" spans="1:12" s="156" customFormat="1" ht="12.75">
      <c r="A67" s="190"/>
      <c r="B67" s="191"/>
      <c r="C67" s="192"/>
      <c r="D67" s="120"/>
      <c r="E67" s="193"/>
      <c r="F67" s="194"/>
      <c r="G67" s="195"/>
      <c r="H67" s="154"/>
      <c r="I67" s="154"/>
      <c r="J67" s="155"/>
      <c r="K67" s="155"/>
      <c r="L67" s="154"/>
    </row>
    <row r="68" spans="1:7" s="156" customFormat="1" ht="12.75">
      <c r="A68" s="149" t="s">
        <v>125</v>
      </c>
      <c r="B68" s="304">
        <v>777111101</v>
      </c>
      <c r="C68" s="295" t="s">
        <v>183</v>
      </c>
      <c r="D68" s="291" t="s">
        <v>67</v>
      </c>
      <c r="E68" s="152">
        <f>SUM(D69:D73)</f>
        <v>125.4</v>
      </c>
      <c r="F68" s="152"/>
      <c r="G68" s="153">
        <f>$E68*F68</f>
        <v>0</v>
      </c>
    </row>
    <row r="69" spans="1:13" s="221" customFormat="1" ht="13.5" customHeight="1">
      <c r="A69" s="196"/>
      <c r="B69" s="212" t="s">
        <v>393</v>
      </c>
      <c r="C69" s="213" t="s">
        <v>394</v>
      </c>
      <c r="D69" s="214">
        <v>22.94</v>
      </c>
      <c r="E69" s="215"/>
      <c r="F69" s="215"/>
      <c r="G69" s="216"/>
      <c r="H69" s="217"/>
      <c r="I69" s="218"/>
      <c r="J69" s="219"/>
      <c r="K69" s="218"/>
      <c r="L69" s="220"/>
      <c r="M69" s="220"/>
    </row>
    <row r="70" spans="1:13" s="221" customFormat="1" ht="13.5" customHeight="1">
      <c r="A70" s="226"/>
      <c r="B70" s="212" t="s">
        <v>395</v>
      </c>
      <c r="C70" s="213" t="s">
        <v>396</v>
      </c>
      <c r="D70" s="214">
        <v>55.74</v>
      </c>
      <c r="E70" s="215"/>
      <c r="F70" s="215"/>
      <c r="G70" s="216"/>
      <c r="H70" s="217"/>
      <c r="I70" s="218"/>
      <c r="J70" s="219"/>
      <c r="K70" s="218"/>
      <c r="L70" s="220"/>
      <c r="M70" s="220"/>
    </row>
    <row r="71" spans="1:13" s="221" customFormat="1" ht="13.5" customHeight="1">
      <c r="A71" s="226"/>
      <c r="B71" s="212" t="s">
        <v>397</v>
      </c>
      <c r="C71" s="213" t="s">
        <v>403</v>
      </c>
      <c r="D71" s="214">
        <v>6.69</v>
      </c>
      <c r="E71" s="215"/>
      <c r="F71" s="215"/>
      <c r="G71" s="216"/>
      <c r="H71" s="217"/>
      <c r="I71" s="218"/>
      <c r="J71" s="219"/>
      <c r="K71" s="218"/>
      <c r="L71" s="220"/>
      <c r="M71" s="220"/>
    </row>
    <row r="72" spans="1:13" s="221" customFormat="1" ht="13.5" customHeight="1">
      <c r="A72" s="226"/>
      <c r="B72" s="212" t="s">
        <v>399</v>
      </c>
      <c r="C72" s="213" t="s">
        <v>400</v>
      </c>
      <c r="D72" s="214">
        <v>33.93</v>
      </c>
      <c r="E72" s="215"/>
      <c r="F72" s="215"/>
      <c r="G72" s="216"/>
      <c r="H72" s="217"/>
      <c r="I72" s="218"/>
      <c r="J72" s="219"/>
      <c r="K72" s="218"/>
      <c r="L72" s="220"/>
      <c r="M72" s="220"/>
    </row>
    <row r="73" spans="1:13" s="221" customFormat="1" ht="13.5" customHeight="1">
      <c r="A73" s="226"/>
      <c r="B73" s="212" t="s">
        <v>401</v>
      </c>
      <c r="C73" s="213" t="s">
        <v>402</v>
      </c>
      <c r="D73" s="214">
        <v>6.1</v>
      </c>
      <c r="E73" s="215"/>
      <c r="F73" s="215"/>
      <c r="G73" s="216"/>
      <c r="H73" s="217"/>
      <c r="I73" s="218"/>
      <c r="J73" s="219"/>
      <c r="K73" s="218"/>
      <c r="L73" s="220"/>
      <c r="M73" s="220"/>
    </row>
    <row r="74" spans="1:7" s="156" customFormat="1" ht="12.75">
      <c r="A74" s="149"/>
      <c r="B74" s="305"/>
      <c r="C74" s="307"/>
      <c r="D74" s="291"/>
      <c r="E74" s="152"/>
      <c r="F74" s="152"/>
      <c r="G74" s="153"/>
    </row>
    <row r="75" spans="1:7" s="156" customFormat="1" ht="12.75">
      <c r="A75" s="335" t="s">
        <v>127</v>
      </c>
      <c r="B75" s="293" t="s">
        <v>336</v>
      </c>
      <c r="C75" s="298" t="s">
        <v>407</v>
      </c>
      <c r="D75" s="293" t="s">
        <v>67</v>
      </c>
      <c r="E75" s="308">
        <f>SUM(D76)</f>
        <v>125.4</v>
      </c>
      <c r="F75" s="152"/>
      <c r="G75" s="153"/>
    </row>
    <row r="76" spans="1:7" s="156" customFormat="1" ht="12.75">
      <c r="A76" s="149"/>
      <c r="B76" s="305"/>
      <c r="C76" s="305" t="s">
        <v>408</v>
      </c>
      <c r="D76" s="306">
        <f>22.94+55.74+6.69+33.93+6.1</f>
        <v>125.4</v>
      </c>
      <c r="E76" s="152"/>
      <c r="F76" s="152"/>
      <c r="G76" s="292"/>
    </row>
    <row r="77" spans="1:11" s="156" customFormat="1" ht="18" customHeight="1">
      <c r="A77" s="236" t="s">
        <v>339</v>
      </c>
      <c r="B77" s="304">
        <v>271562211</v>
      </c>
      <c r="C77" s="295" t="s">
        <v>298</v>
      </c>
      <c r="D77" s="291" t="s">
        <v>76</v>
      </c>
      <c r="E77" s="239">
        <f>E75*0.03</f>
        <v>3.762</v>
      </c>
      <c r="F77" s="239"/>
      <c r="G77" s="153">
        <f>$E77*F77</f>
        <v>0</v>
      </c>
      <c r="H77" s="203">
        <v>1.98</v>
      </c>
      <c r="I77" s="203">
        <f>E77*H77</f>
        <v>7.44876</v>
      </c>
      <c r="J77" s="264" t="s">
        <v>68</v>
      </c>
      <c r="K77" s="203">
        <f>E77*J77</f>
        <v>0</v>
      </c>
    </row>
    <row r="78" spans="1:11" s="156" customFormat="1" ht="18" customHeight="1">
      <c r="A78" s="236" t="s">
        <v>340</v>
      </c>
      <c r="B78" s="309">
        <v>632481213</v>
      </c>
      <c r="C78" s="297" t="s">
        <v>299</v>
      </c>
      <c r="D78" s="294" t="s">
        <v>67</v>
      </c>
      <c r="E78" s="239">
        <f>SUM(D79)</f>
        <v>156.75</v>
      </c>
      <c r="F78" s="239"/>
      <c r="G78" s="153">
        <f>$E78*F78</f>
        <v>0</v>
      </c>
      <c r="H78" s="203">
        <v>0.00013</v>
      </c>
      <c r="I78" s="203">
        <f>E78*H78</f>
        <v>0.0203775</v>
      </c>
      <c r="J78" s="264" t="s">
        <v>68</v>
      </c>
      <c r="K78" s="203">
        <f>E78*J78</f>
        <v>0</v>
      </c>
    </row>
    <row r="79" spans="1:7" s="156" customFormat="1" ht="12.75">
      <c r="A79" s="236"/>
      <c r="B79" s="305"/>
      <c r="C79" s="305" t="s">
        <v>409</v>
      </c>
      <c r="D79" s="306">
        <f>(22.94+55.74+6.69+33.93+6.1)*1.25</f>
        <v>156.75</v>
      </c>
      <c r="E79" s="239"/>
      <c r="F79" s="239"/>
      <c r="G79" s="292"/>
    </row>
    <row r="80" spans="1:11" s="156" customFormat="1" ht="17.25" customHeight="1">
      <c r="A80" s="236" t="s">
        <v>342</v>
      </c>
      <c r="B80" s="304" t="s">
        <v>301</v>
      </c>
      <c r="C80" s="295" t="s">
        <v>302</v>
      </c>
      <c r="D80" s="291" t="s">
        <v>67</v>
      </c>
      <c r="E80" s="239">
        <f>E75</f>
        <v>125.4</v>
      </c>
      <c r="F80" s="239"/>
      <c r="G80" s="153">
        <f>$E80*F80</f>
        <v>0</v>
      </c>
      <c r="H80" s="203">
        <v>0.11326000000000001</v>
      </c>
      <c r="I80" s="203">
        <f>E80*H80</f>
        <v>14.202804000000002</v>
      </c>
      <c r="J80" s="264" t="s">
        <v>68</v>
      </c>
      <c r="K80" s="203">
        <f>E80*J80</f>
        <v>0</v>
      </c>
    </row>
    <row r="81" spans="1:11" s="156" customFormat="1" ht="17.25" customHeight="1">
      <c r="A81" s="236" t="s">
        <v>343</v>
      </c>
      <c r="B81" s="309">
        <v>777131101</v>
      </c>
      <c r="C81" s="297" t="s">
        <v>189</v>
      </c>
      <c r="D81" s="294" t="s">
        <v>67</v>
      </c>
      <c r="E81" s="239">
        <f>E75</f>
        <v>125.4</v>
      </c>
      <c r="F81" s="239"/>
      <c r="G81" s="153">
        <f>$E81*F81</f>
        <v>0</v>
      </c>
      <c r="H81" s="203">
        <v>0.0003</v>
      </c>
      <c r="I81" s="203">
        <f>E81*H81</f>
        <v>0.03762</v>
      </c>
      <c r="J81" s="264" t="s">
        <v>68</v>
      </c>
      <c r="K81" s="203">
        <f>E81*J81</f>
        <v>0</v>
      </c>
    </row>
    <row r="82" spans="1:7" s="156" customFormat="1" ht="17.25" customHeight="1">
      <c r="A82" s="236" t="s">
        <v>344</v>
      </c>
      <c r="B82" s="309" t="s">
        <v>194</v>
      </c>
      <c r="C82" s="307" t="s">
        <v>195</v>
      </c>
      <c r="D82" s="294" t="s">
        <v>67</v>
      </c>
      <c r="E82" s="239">
        <f>E84*0.8-0.02</f>
        <v>100.30000000000001</v>
      </c>
      <c r="F82" s="239"/>
      <c r="G82" s="153">
        <f>$E82*F82</f>
        <v>0</v>
      </c>
    </row>
    <row r="83" spans="1:11" s="156" customFormat="1" ht="56.25" customHeight="1">
      <c r="A83" s="236" t="s">
        <v>345</v>
      </c>
      <c r="B83" s="309" t="s">
        <v>197</v>
      </c>
      <c r="C83" s="307" t="s">
        <v>630</v>
      </c>
      <c r="D83" s="294" t="s">
        <v>67</v>
      </c>
      <c r="E83" s="239">
        <f>E75</f>
        <v>125.4</v>
      </c>
      <c r="F83" s="239"/>
      <c r="G83" s="153">
        <f>$E83*F83</f>
        <v>0</v>
      </c>
      <c r="H83" s="203">
        <f>0.0173+1*0.04</f>
        <v>0.057300000000000004</v>
      </c>
      <c r="I83" s="203">
        <f>E83*H83</f>
        <v>7.185420000000001</v>
      </c>
      <c r="J83" s="264" t="s">
        <v>68</v>
      </c>
      <c r="K83" s="203">
        <f>E83*J83</f>
        <v>0</v>
      </c>
    </row>
    <row r="84" spans="1:7" s="156" customFormat="1" ht="17.25" customHeight="1">
      <c r="A84" s="236" t="s">
        <v>346</v>
      </c>
      <c r="B84" s="309" t="s">
        <v>199</v>
      </c>
      <c r="C84" s="307" t="s">
        <v>200</v>
      </c>
      <c r="D84" s="294" t="s">
        <v>67</v>
      </c>
      <c r="E84" s="239">
        <f>E75</f>
        <v>125.4</v>
      </c>
      <c r="F84" s="239"/>
      <c r="G84" s="153">
        <f>$E84*F84</f>
        <v>0</v>
      </c>
    </row>
    <row r="85" spans="1:7" s="156" customFormat="1" ht="12.75">
      <c r="A85" s="236"/>
      <c r="B85" s="309"/>
      <c r="C85" s="307"/>
      <c r="D85" s="294"/>
      <c r="E85" s="239"/>
      <c r="F85" s="239"/>
      <c r="G85" s="311"/>
    </row>
    <row r="86" spans="1:7" s="313" customFormat="1" ht="30" customHeight="1">
      <c r="A86" s="236" t="s">
        <v>128</v>
      </c>
      <c r="B86" s="309" t="s">
        <v>305</v>
      </c>
      <c r="C86" s="235" t="s">
        <v>605</v>
      </c>
      <c r="D86" s="291" t="s">
        <v>90</v>
      </c>
      <c r="E86" s="152">
        <f>SUM(D87:D87)</f>
        <v>119.995</v>
      </c>
      <c r="F86" s="152"/>
      <c r="G86" s="292">
        <f>$E86*F86</f>
        <v>0</v>
      </c>
    </row>
    <row r="87" spans="1:7" s="319" customFormat="1" ht="41.25" customHeight="1">
      <c r="A87" s="314"/>
      <c r="B87" s="309"/>
      <c r="C87" s="305" t="s">
        <v>410</v>
      </c>
      <c r="D87" s="315">
        <f>36.2-1.3*2-0.92*2-1.8-0.7-0.6-0.65+10.95-3.475+25.8-2.5-0.8-0.95*3-1.4-0.8+11-3.5+34.1-1.75-0.6*2-0.8-2.55+9.9-2.55-0.8-1.8+36.2-1.8-0.92-1.3*2-0.65-0.6-0.7-2+0.08</f>
        <v>119.995</v>
      </c>
      <c r="E87" s="316"/>
      <c r="F87" s="317"/>
      <c r="G87" s="318"/>
    </row>
    <row r="88" spans="1:7" s="319" customFormat="1" ht="15.75" customHeight="1">
      <c r="A88" s="323"/>
      <c r="B88" s="309"/>
      <c r="C88" s="320"/>
      <c r="D88" s="315"/>
      <c r="E88" s="316"/>
      <c r="F88" s="317"/>
      <c r="G88" s="318"/>
    </row>
    <row r="89" spans="1:7" s="156" customFormat="1" ht="49.5" customHeight="1">
      <c r="A89" s="236" t="s">
        <v>130</v>
      </c>
      <c r="B89" s="309" t="s">
        <v>204</v>
      </c>
      <c r="C89" s="307" t="s">
        <v>629</v>
      </c>
      <c r="D89" s="291" t="s">
        <v>205</v>
      </c>
      <c r="E89" s="239">
        <f>SUM(D90)</f>
        <v>13.520000000000001</v>
      </c>
      <c r="F89" s="239"/>
      <c r="G89" s="153">
        <f>$E89*F89</f>
        <v>0</v>
      </c>
    </row>
    <row r="90" spans="1:7" s="319" customFormat="1" ht="18.75" customHeight="1">
      <c r="A90" s="314"/>
      <c r="B90" s="309"/>
      <c r="C90" s="305" t="s">
        <v>411</v>
      </c>
      <c r="D90" s="315">
        <f>1.3*2+0.92+0.65+0.6+2+0.9+0.8+0.95*3+1.4+0.8</f>
        <v>13.520000000000001</v>
      </c>
      <c r="E90" s="316"/>
      <c r="F90" s="317"/>
      <c r="G90" s="318"/>
    </row>
    <row r="91" spans="1:7" ht="12.75">
      <c r="A91" s="299"/>
      <c r="B91" s="132"/>
      <c r="C91" s="300"/>
      <c r="D91" s="133"/>
      <c r="E91" s="301"/>
      <c r="F91" s="302"/>
      <c r="G91" s="303"/>
    </row>
    <row r="92" spans="1:7" ht="12.75">
      <c r="A92" s="246"/>
      <c r="B92" s="247"/>
      <c r="C92" s="248" t="s">
        <v>103</v>
      </c>
      <c r="D92" s="249"/>
      <c r="E92" s="250"/>
      <c r="F92" s="251"/>
      <c r="G92" s="252">
        <f>SUBTOTAL(9,G67:G91)</f>
        <v>0</v>
      </c>
    </row>
    <row r="93" spans="1:7" ht="12.75">
      <c r="A93" s="179"/>
      <c r="B93" s="180"/>
      <c r="C93" s="180"/>
      <c r="D93" s="181"/>
      <c r="E93" s="254"/>
      <c r="F93" s="254"/>
      <c r="G93" s="182"/>
    </row>
    <row r="94" spans="1:12" s="156" customFormat="1" ht="12.75">
      <c r="A94" s="183" t="s">
        <v>180</v>
      </c>
      <c r="B94" s="184"/>
      <c r="C94" s="185" t="s">
        <v>207</v>
      </c>
      <c r="D94" s="186"/>
      <c r="E94" s="187"/>
      <c r="F94" s="188"/>
      <c r="G94" s="189"/>
      <c r="H94" s="154"/>
      <c r="I94" s="154"/>
      <c r="J94" s="155"/>
      <c r="K94" s="155"/>
      <c r="L94" s="154"/>
    </row>
    <row r="95" spans="1:12" s="156" customFormat="1" ht="12.75">
      <c r="A95" s="190"/>
      <c r="B95" s="191"/>
      <c r="C95" s="192"/>
      <c r="D95" s="120"/>
      <c r="E95" s="193"/>
      <c r="F95" s="194"/>
      <c r="G95" s="195"/>
      <c r="H95" s="154"/>
      <c r="I95" s="154"/>
      <c r="J95" s="155"/>
      <c r="K95" s="155"/>
      <c r="L95" s="154"/>
    </row>
    <row r="96" spans="1:11" s="156" customFormat="1" ht="24">
      <c r="A96" s="149" t="s">
        <v>182</v>
      </c>
      <c r="B96" s="304" t="s">
        <v>209</v>
      </c>
      <c r="C96" s="235" t="s">
        <v>210</v>
      </c>
      <c r="D96" s="291" t="s">
        <v>67</v>
      </c>
      <c r="E96" s="152">
        <f>SUM(D97)</f>
        <v>76.08</v>
      </c>
      <c r="F96" s="152"/>
      <c r="G96" s="153">
        <f>$E96*F96</f>
        <v>0</v>
      </c>
      <c r="H96" s="203">
        <f>0.0057</f>
        <v>0.0057</v>
      </c>
      <c r="I96" s="203">
        <f>E96*H96</f>
        <v>0.433656</v>
      </c>
      <c r="J96" s="264" t="s">
        <v>68</v>
      </c>
      <c r="K96" s="203">
        <f>E96*J96</f>
        <v>0</v>
      </c>
    </row>
    <row r="97" spans="1:7" s="319" customFormat="1" ht="15" customHeight="1">
      <c r="A97" s="314"/>
      <c r="B97" s="309"/>
      <c r="C97" s="305" t="s">
        <v>412</v>
      </c>
      <c r="D97" s="315">
        <f>55.74+20.34</f>
        <v>76.08</v>
      </c>
      <c r="E97" s="316"/>
      <c r="F97" s="317"/>
      <c r="G97" s="318"/>
    </row>
    <row r="98" spans="1:7" s="322" customFormat="1" ht="12.75">
      <c r="A98" s="149"/>
      <c r="B98" s="309"/>
      <c r="C98" s="320"/>
      <c r="D98" s="321"/>
      <c r="E98" s="152"/>
      <c r="F98" s="152"/>
      <c r="G98" s="153"/>
    </row>
    <row r="99" spans="1:11" s="156" customFormat="1" ht="18.75" customHeight="1">
      <c r="A99" s="236" t="s">
        <v>185</v>
      </c>
      <c r="B99" s="309">
        <v>612325421</v>
      </c>
      <c r="C99" s="235" t="s">
        <v>213</v>
      </c>
      <c r="D99" s="291" t="s">
        <v>67</v>
      </c>
      <c r="E99" s="239">
        <f>SUM(D100:D104)</f>
        <v>317.19910000000004</v>
      </c>
      <c r="F99" s="239"/>
      <c r="G99" s="153">
        <f>$E99*F99</f>
        <v>0</v>
      </c>
      <c r="H99" s="203">
        <v>0.0057</v>
      </c>
      <c r="I99" s="203">
        <f>E99*H99</f>
        <v>1.8080348700000004</v>
      </c>
      <c r="J99" s="264" t="s">
        <v>68</v>
      </c>
      <c r="K99" s="203">
        <f>E99*J99</f>
        <v>0</v>
      </c>
    </row>
    <row r="100" spans="1:7" s="319" customFormat="1" ht="15" customHeight="1">
      <c r="A100" s="314"/>
      <c r="B100" s="309"/>
      <c r="C100" s="305" t="s">
        <v>413</v>
      </c>
      <c r="D100" s="315">
        <f>25.8*3-0.8*2.2*2-0.95*2.2*3-1.4*2.22-2.5*2.6</f>
        <v>58.00200000000001</v>
      </c>
      <c r="E100" s="316"/>
      <c r="F100" s="317"/>
      <c r="G100" s="318"/>
    </row>
    <row r="101" spans="1:7" s="319" customFormat="1" ht="30" customHeight="1">
      <c r="A101" s="323"/>
      <c r="B101" s="309"/>
      <c r="C101" s="320" t="s">
        <v>414</v>
      </c>
      <c r="D101" s="315">
        <f>34.1*3.5-1.85*2*2-2.38*2-2.55*2.6-0.6*2.05*2-0.8*2.05-2.5*2.6-1.725*2.96-1.75*2.96</f>
        <v>79.674</v>
      </c>
      <c r="E101" s="316"/>
      <c r="F101" s="317"/>
      <c r="G101" s="318"/>
    </row>
    <row r="102" spans="1:7" s="319" customFormat="1" ht="19.5" customHeight="1">
      <c r="A102" s="323"/>
      <c r="B102" s="309"/>
      <c r="C102" s="320" t="s">
        <v>415</v>
      </c>
      <c r="D102" s="324">
        <f>19*5.17-1.18*3.2*3-1.725-2.96-1.75*2.96</f>
        <v>77.037</v>
      </c>
      <c r="E102" s="325"/>
      <c r="F102" s="326"/>
      <c r="G102" s="318"/>
    </row>
    <row r="103" spans="1:13" s="156" customFormat="1" ht="12.75">
      <c r="A103" s="149"/>
      <c r="B103" s="327"/>
      <c r="C103" s="328" t="s">
        <v>416</v>
      </c>
      <c r="D103" s="321">
        <f>9.9*3-1.8*2.45-0.8*2.05-2.55*2.6</f>
        <v>17.020000000000003</v>
      </c>
      <c r="E103" s="329"/>
      <c r="F103" s="329"/>
      <c r="G103" s="330"/>
      <c r="H103" s="155"/>
      <c r="I103" s="155"/>
      <c r="J103" s="155"/>
      <c r="K103" s="155"/>
      <c r="L103" s="155"/>
      <c r="M103" s="331"/>
    </row>
    <row r="104" spans="1:13" s="156" customFormat="1" ht="24">
      <c r="A104" s="236"/>
      <c r="B104" s="332"/>
      <c r="C104" s="333" t="s">
        <v>417</v>
      </c>
      <c r="D104" s="214">
        <f>36.2*3-0.92*2.22-1.8*2.45-0.7*2.03-2*3.2-0.6*2.03-0.65*2.03-1.3*2.46-1.3*2.45+0.06</f>
        <v>85.4661</v>
      </c>
      <c r="E104" s="334"/>
      <c r="F104" s="334"/>
      <c r="G104" s="330"/>
      <c r="H104" s="155"/>
      <c r="I104" s="155"/>
      <c r="J104" s="155"/>
      <c r="K104" s="155"/>
      <c r="L104" s="155"/>
      <c r="M104" s="331"/>
    </row>
    <row r="105" spans="1:13" s="156" customFormat="1" ht="12.75">
      <c r="A105" s="236"/>
      <c r="B105" s="332"/>
      <c r="C105" s="333"/>
      <c r="D105" s="214"/>
      <c r="E105" s="334"/>
      <c r="F105" s="334"/>
      <c r="G105" s="330"/>
      <c r="H105" s="155"/>
      <c r="I105" s="155"/>
      <c r="J105" s="155"/>
      <c r="K105" s="155"/>
      <c r="L105" s="155"/>
      <c r="M105" s="331"/>
    </row>
    <row r="106" spans="1:13" s="156" customFormat="1" ht="12.75">
      <c r="A106" s="335" t="s">
        <v>201</v>
      </c>
      <c r="B106" s="304">
        <v>784</v>
      </c>
      <c r="C106" s="336" t="s">
        <v>220</v>
      </c>
      <c r="D106" s="337"/>
      <c r="E106" s="338"/>
      <c r="F106" s="338"/>
      <c r="G106" s="232"/>
      <c r="H106" s="203">
        <v>0.001</v>
      </c>
      <c r="I106" s="203">
        <f>E106*H106</f>
        <v>0</v>
      </c>
      <c r="J106" s="264" t="s">
        <v>68</v>
      </c>
      <c r="K106" s="203">
        <f>E106*J106</f>
        <v>0</v>
      </c>
      <c r="L106" s="155"/>
      <c r="M106" s="331"/>
    </row>
    <row r="107" spans="1:13" s="156" customFormat="1" ht="12.75">
      <c r="A107" s="266" t="s">
        <v>369</v>
      </c>
      <c r="B107" s="309">
        <v>784171111</v>
      </c>
      <c r="C107" s="295" t="s">
        <v>222</v>
      </c>
      <c r="D107" s="339" t="s">
        <v>67</v>
      </c>
      <c r="E107" s="262">
        <f>SUM(D108)</f>
        <v>29.098000000000003</v>
      </c>
      <c r="F107" s="262"/>
      <c r="G107" s="153">
        <f>$E107*F107</f>
        <v>0</v>
      </c>
      <c r="H107" s="203">
        <v>0</v>
      </c>
      <c r="I107" s="203">
        <f>E107*H107</f>
        <v>0</v>
      </c>
      <c r="J107" s="264" t="s">
        <v>68</v>
      </c>
      <c r="K107" s="203">
        <f>E107*J107</f>
        <v>0</v>
      </c>
      <c r="L107" s="155"/>
      <c r="M107" s="331"/>
    </row>
    <row r="108" spans="1:7" s="319" customFormat="1" ht="15" customHeight="1">
      <c r="A108" s="314"/>
      <c r="B108" s="340"/>
      <c r="C108" s="341" t="s">
        <v>418</v>
      </c>
      <c r="D108" s="315">
        <f>1.85*3.2*3+1.18*3.2*3+0.01</f>
        <v>29.098000000000003</v>
      </c>
      <c r="E108" s="316"/>
      <c r="F108" s="317"/>
      <c r="G108" s="318"/>
    </row>
    <row r="109" spans="1:13" s="156" customFormat="1" ht="16.5" customHeight="1">
      <c r="A109" s="266" t="s">
        <v>371</v>
      </c>
      <c r="B109" s="304">
        <v>58124842</v>
      </c>
      <c r="C109" s="295" t="s">
        <v>225</v>
      </c>
      <c r="D109" s="337" t="s">
        <v>67</v>
      </c>
      <c r="E109" s="338">
        <f>E107*1.1-0.01</f>
        <v>31.9978</v>
      </c>
      <c r="F109" s="338"/>
      <c r="G109" s="153">
        <f>$E109*F109</f>
        <v>0</v>
      </c>
      <c r="H109" s="203">
        <v>0</v>
      </c>
      <c r="I109" s="203">
        <f>E109*H109</f>
        <v>0</v>
      </c>
      <c r="J109" s="264" t="s">
        <v>68</v>
      </c>
      <c r="K109" s="203">
        <f>E109*J109</f>
        <v>0</v>
      </c>
      <c r="L109" s="155"/>
      <c r="M109" s="331"/>
    </row>
    <row r="110" spans="1:13" s="156" customFormat="1" ht="12.75">
      <c r="A110" s="314"/>
      <c r="B110" s="309"/>
      <c r="C110" s="297"/>
      <c r="D110" s="339"/>
      <c r="E110" s="262"/>
      <c r="F110" s="262"/>
      <c r="G110" s="153"/>
      <c r="H110" s="203"/>
      <c r="I110" s="203"/>
      <c r="J110" s="264"/>
      <c r="K110" s="203"/>
      <c r="L110" s="155"/>
      <c r="M110" s="331"/>
    </row>
    <row r="111" spans="1:11" s="156" customFormat="1" ht="12.75">
      <c r="A111" s="266" t="s">
        <v>372</v>
      </c>
      <c r="B111" s="309" t="s">
        <v>227</v>
      </c>
      <c r="C111" s="235" t="s">
        <v>228</v>
      </c>
      <c r="D111" s="291" t="s">
        <v>67</v>
      </c>
      <c r="E111" s="152">
        <f>SUM(D112)</f>
        <v>393.28</v>
      </c>
      <c r="F111" s="152"/>
      <c r="G111" s="153">
        <f>$E111*F111</f>
        <v>0</v>
      </c>
      <c r="H111" s="203">
        <v>0.001</v>
      </c>
      <c r="I111" s="203">
        <f>E111*H111</f>
        <v>0.39327999999999996</v>
      </c>
      <c r="J111" s="264" t="s">
        <v>68</v>
      </c>
      <c r="K111" s="203">
        <f>E111*J111</f>
        <v>0</v>
      </c>
    </row>
    <row r="112" spans="1:7" s="322" customFormat="1" ht="12.75">
      <c r="A112" s="314"/>
      <c r="B112" s="312"/>
      <c r="C112" s="305" t="s">
        <v>419</v>
      </c>
      <c r="D112" s="321">
        <f>76.08+317.2</f>
        <v>393.28</v>
      </c>
      <c r="E112" s="239"/>
      <c r="F112" s="239"/>
      <c r="G112" s="153"/>
    </row>
    <row r="113" spans="1:7" s="156" customFormat="1" ht="12.75">
      <c r="A113" s="266" t="s">
        <v>374</v>
      </c>
      <c r="B113" s="304">
        <v>784181111</v>
      </c>
      <c r="C113" s="235" t="s">
        <v>231</v>
      </c>
      <c r="D113" s="291" t="s">
        <v>67</v>
      </c>
      <c r="E113" s="239">
        <f>SUM(D114)</f>
        <v>461.85</v>
      </c>
      <c r="F113" s="239"/>
      <c r="G113" s="153">
        <f>$E113*F113</f>
        <v>0</v>
      </c>
    </row>
    <row r="114" spans="1:7" s="322" customFormat="1" ht="12.75">
      <c r="A114" s="314"/>
      <c r="B114" s="312"/>
      <c r="C114" s="305" t="s">
        <v>420</v>
      </c>
      <c r="D114" s="321">
        <f>393.28+5.6+22.94+6.1+33.93</f>
        <v>461.85</v>
      </c>
      <c r="E114" s="239"/>
      <c r="F114" s="239"/>
      <c r="G114" s="153"/>
    </row>
    <row r="115" spans="1:11" s="156" customFormat="1" ht="13.5" customHeight="1">
      <c r="A115" s="266" t="s">
        <v>376</v>
      </c>
      <c r="B115" s="304">
        <v>784211102</v>
      </c>
      <c r="C115" s="235" t="s">
        <v>234</v>
      </c>
      <c r="D115" s="291" t="s">
        <v>67</v>
      </c>
      <c r="E115" s="239">
        <f>E113</f>
        <v>461.85</v>
      </c>
      <c r="F115" s="239"/>
      <c r="G115" s="153">
        <f>$E115*F115</f>
        <v>0</v>
      </c>
      <c r="H115" s="203">
        <v>0.00026</v>
      </c>
      <c r="I115" s="203">
        <f>E115*H115</f>
        <v>0.120081</v>
      </c>
      <c r="J115" s="264" t="s">
        <v>68</v>
      </c>
      <c r="K115" s="203">
        <f>E115*J115</f>
        <v>0</v>
      </c>
    </row>
    <row r="116" spans="1:11" s="156" customFormat="1" ht="13.5" customHeight="1">
      <c r="A116" s="314"/>
      <c r="B116" s="309"/>
      <c r="C116" s="171"/>
      <c r="D116" s="294"/>
      <c r="E116" s="239"/>
      <c r="F116" s="239"/>
      <c r="G116" s="153"/>
      <c r="H116" s="203"/>
      <c r="I116" s="203"/>
      <c r="J116" s="264"/>
      <c r="K116" s="203"/>
    </row>
    <row r="117" spans="1:11" s="156" customFormat="1" ht="13.5" customHeight="1">
      <c r="A117" s="266" t="s">
        <v>377</v>
      </c>
      <c r="B117" s="309" t="s">
        <v>318</v>
      </c>
      <c r="C117" s="171" t="s">
        <v>319</v>
      </c>
      <c r="D117" s="294" t="s">
        <v>61</v>
      </c>
      <c r="E117" s="239">
        <v>1</v>
      </c>
      <c r="F117" s="239"/>
      <c r="G117" s="153">
        <f>$E117*F117</f>
        <v>0</v>
      </c>
      <c r="H117" s="203"/>
      <c r="I117" s="203"/>
      <c r="J117" s="264"/>
      <c r="K117" s="203"/>
    </row>
    <row r="118" spans="1:13" s="90" customFormat="1" ht="12.75">
      <c r="A118" s="299"/>
      <c r="B118" s="132"/>
      <c r="C118" s="300"/>
      <c r="D118" s="133"/>
      <c r="E118" s="301"/>
      <c r="F118" s="302"/>
      <c r="G118" s="303"/>
      <c r="J118" s="91"/>
      <c r="K118" s="91"/>
      <c r="M118" s="92"/>
    </row>
    <row r="119" spans="1:13" s="90" customFormat="1" ht="12.75">
      <c r="A119" s="246"/>
      <c r="B119" s="247"/>
      <c r="C119" s="248" t="s">
        <v>103</v>
      </c>
      <c r="D119" s="249"/>
      <c r="E119" s="250"/>
      <c r="F119" s="251"/>
      <c r="G119" s="252">
        <f>SUBTOTAL(9,G95:G118)</f>
        <v>0</v>
      </c>
      <c r="I119" s="91">
        <f>SUM(I95:I118)</f>
        <v>2.75505187</v>
      </c>
      <c r="J119" s="91"/>
      <c r="K119" s="91"/>
      <c r="M119" s="92"/>
    </row>
    <row r="120" spans="1:7" ht="12.75">
      <c r="A120" s="179"/>
      <c r="B120" s="180"/>
      <c r="C120" s="180"/>
      <c r="D120" s="181"/>
      <c r="E120" s="254"/>
      <c r="F120" s="254"/>
      <c r="G120" s="182"/>
    </row>
    <row r="121" spans="1:12" s="156" customFormat="1" ht="12.75">
      <c r="A121" s="183" t="s">
        <v>206</v>
      </c>
      <c r="B121" s="184"/>
      <c r="C121" s="185" t="s">
        <v>244</v>
      </c>
      <c r="D121" s="186"/>
      <c r="E121" s="187"/>
      <c r="F121" s="188"/>
      <c r="G121" s="189"/>
      <c r="H121" s="154"/>
      <c r="I121" s="154"/>
      <c r="J121" s="155"/>
      <c r="K121" s="155"/>
      <c r="L121" s="154"/>
    </row>
    <row r="122" spans="1:12" s="156" customFormat="1" ht="12.75">
      <c r="A122" s="190"/>
      <c r="B122" s="191"/>
      <c r="C122" s="192"/>
      <c r="D122" s="120"/>
      <c r="E122" s="193"/>
      <c r="F122" s="194"/>
      <c r="G122" s="195"/>
      <c r="H122" s="154"/>
      <c r="I122" s="154"/>
      <c r="J122" s="155"/>
      <c r="K122" s="155"/>
      <c r="L122" s="154"/>
    </row>
    <row r="123" spans="1:12" s="156" customFormat="1" ht="12.75">
      <c r="A123" s="149" t="s">
        <v>208</v>
      </c>
      <c r="B123" s="291" t="s">
        <v>246</v>
      </c>
      <c r="C123" s="235" t="s">
        <v>247</v>
      </c>
      <c r="D123" s="151" t="s">
        <v>61</v>
      </c>
      <c r="E123" s="152">
        <v>1</v>
      </c>
      <c r="F123" s="152"/>
      <c r="G123" s="153">
        <f>$E123*F123</f>
        <v>0</v>
      </c>
      <c r="H123" s="154"/>
      <c r="I123" s="154"/>
      <c r="J123" s="155"/>
      <c r="K123" s="155"/>
      <c r="L123" s="154"/>
    </row>
    <row r="124" spans="1:12" s="156" customFormat="1" ht="12.75">
      <c r="A124" s="236"/>
      <c r="B124" s="294"/>
      <c r="C124" s="171"/>
      <c r="D124" s="238"/>
      <c r="E124" s="239"/>
      <c r="F124" s="239"/>
      <c r="G124" s="292"/>
      <c r="H124" s="154"/>
      <c r="I124" s="154"/>
      <c r="J124" s="155"/>
      <c r="K124" s="155"/>
      <c r="L124" s="154"/>
    </row>
    <row r="125" spans="1:12" s="156" customFormat="1" ht="12.75">
      <c r="A125" s="236" t="s">
        <v>212</v>
      </c>
      <c r="B125" s="294" t="s">
        <v>249</v>
      </c>
      <c r="C125" s="171" t="s">
        <v>250</v>
      </c>
      <c r="D125" s="238" t="s">
        <v>61</v>
      </c>
      <c r="E125" s="239">
        <v>1</v>
      </c>
      <c r="F125" s="239"/>
      <c r="G125" s="153">
        <f>$E125*F125</f>
        <v>0</v>
      </c>
      <c r="H125" s="154"/>
      <c r="I125" s="154"/>
      <c r="J125" s="155"/>
      <c r="K125" s="155"/>
      <c r="L125" s="154"/>
    </row>
    <row r="126" spans="1:12" s="156" customFormat="1" ht="12.75">
      <c r="A126" s="236"/>
      <c r="B126" s="294"/>
      <c r="C126" s="171"/>
      <c r="D126" s="238"/>
      <c r="E126" s="239"/>
      <c r="F126" s="239"/>
      <c r="G126" s="292"/>
      <c r="H126" s="154"/>
      <c r="I126" s="154"/>
      <c r="J126" s="155"/>
      <c r="K126" s="155"/>
      <c r="L126" s="154"/>
    </row>
    <row r="127" spans="1:12" s="156" customFormat="1" ht="12.75">
      <c r="A127" s="236" t="s">
        <v>216</v>
      </c>
      <c r="B127" s="294" t="s">
        <v>252</v>
      </c>
      <c r="C127" s="171" t="s">
        <v>253</v>
      </c>
      <c r="D127" s="238" t="s">
        <v>254</v>
      </c>
      <c r="E127" s="239">
        <v>30</v>
      </c>
      <c r="F127" s="239"/>
      <c r="G127" s="153">
        <f>$E127*F127</f>
        <v>0</v>
      </c>
      <c r="H127" s="154"/>
      <c r="I127" s="154"/>
      <c r="J127" s="155"/>
      <c r="K127" s="155"/>
      <c r="L127" s="154"/>
    </row>
    <row r="128" spans="1:12" s="156" customFormat="1" ht="93.75" customHeight="1">
      <c r="A128" s="236"/>
      <c r="B128" s="150"/>
      <c r="C128" s="171" t="s">
        <v>255</v>
      </c>
      <c r="D128" s="238"/>
      <c r="E128" s="239"/>
      <c r="F128" s="239"/>
      <c r="G128" s="153"/>
      <c r="H128" s="154"/>
      <c r="I128" s="154"/>
      <c r="J128" s="155"/>
      <c r="K128" s="155"/>
      <c r="L128" s="154"/>
    </row>
    <row r="129" spans="1:12" s="156" customFormat="1" ht="12.75">
      <c r="A129" s="236" t="s">
        <v>219</v>
      </c>
      <c r="B129" s="291" t="s">
        <v>257</v>
      </c>
      <c r="C129" s="171" t="s">
        <v>258</v>
      </c>
      <c r="D129" s="238" t="s">
        <v>61</v>
      </c>
      <c r="E129" s="239">
        <v>1</v>
      </c>
      <c r="F129" s="239"/>
      <c r="G129" s="153">
        <f>$E129*F129</f>
        <v>0</v>
      </c>
      <c r="H129" s="154"/>
      <c r="I129" s="154"/>
      <c r="J129" s="155"/>
      <c r="K129" s="155"/>
      <c r="L129" s="154"/>
    </row>
    <row r="130" spans="1:12" s="156" customFormat="1" ht="12.75">
      <c r="A130" s="236"/>
      <c r="B130" s="150"/>
      <c r="C130" s="171"/>
      <c r="D130" s="238"/>
      <c r="E130" s="239"/>
      <c r="F130" s="239"/>
      <c r="G130" s="153"/>
      <c r="H130" s="154"/>
      <c r="I130" s="154"/>
      <c r="J130" s="155"/>
      <c r="K130" s="155"/>
      <c r="L130" s="154"/>
    </row>
    <row r="131" spans="1:12" s="156" customFormat="1" ht="12.75">
      <c r="A131" s="236" t="s">
        <v>421</v>
      </c>
      <c r="B131" s="234" t="s">
        <v>260</v>
      </c>
      <c r="C131" s="171" t="s">
        <v>261</v>
      </c>
      <c r="D131" s="238" t="s">
        <v>67</v>
      </c>
      <c r="E131" s="239">
        <f>SUM(D132)</f>
        <v>226</v>
      </c>
      <c r="F131" s="239"/>
      <c r="G131" s="153">
        <f>$E131*F131</f>
        <v>0</v>
      </c>
      <c r="H131" s="202" t="s">
        <v>262</v>
      </c>
      <c r="I131" s="203"/>
      <c r="J131" s="204">
        <v>0</v>
      </c>
      <c r="K131" s="203">
        <f>E131*J131</f>
        <v>0</v>
      </c>
      <c r="L131" s="154"/>
    </row>
    <row r="132" spans="1:12" s="319" customFormat="1" ht="12.75">
      <c r="A132" s="236"/>
      <c r="B132" s="347"/>
      <c r="C132" s="348" t="s">
        <v>422</v>
      </c>
      <c r="D132" s="214">
        <f>76+(25.8+34.1+19+9.9+36.2)*1.2</f>
        <v>226</v>
      </c>
      <c r="E132" s="317"/>
      <c r="F132" s="317"/>
      <c r="G132" s="318"/>
      <c r="H132" s="349"/>
      <c r="I132" s="349"/>
      <c r="J132" s="350"/>
      <c r="K132" s="350"/>
      <c r="L132" s="349"/>
    </row>
    <row r="133" spans="1:12" s="156" customFormat="1" ht="12.75">
      <c r="A133" s="236"/>
      <c r="B133" s="234"/>
      <c r="C133" s="235"/>
      <c r="D133" s="238"/>
      <c r="E133" s="239"/>
      <c r="F133" s="239"/>
      <c r="G133" s="153"/>
      <c r="H133" s="366"/>
      <c r="I133" s="203"/>
      <c r="J133" s="204"/>
      <c r="K133" s="203"/>
      <c r="L133" s="154"/>
    </row>
    <row r="134" spans="1:12" s="156" customFormat="1" ht="12.75">
      <c r="A134" s="236" t="s">
        <v>423</v>
      </c>
      <c r="B134" s="237" t="s">
        <v>265</v>
      </c>
      <c r="C134" s="171" t="s">
        <v>266</v>
      </c>
      <c r="D134" s="238" t="s">
        <v>67</v>
      </c>
      <c r="E134" s="239">
        <f>SUM(D135)</f>
        <v>170.99999999999997</v>
      </c>
      <c r="F134" s="239"/>
      <c r="G134" s="153">
        <f>$E134*F134</f>
        <v>0</v>
      </c>
      <c r="H134" s="154"/>
      <c r="I134" s="154"/>
      <c r="J134" s="155"/>
      <c r="K134" s="155"/>
      <c r="L134" s="154"/>
    </row>
    <row r="135" spans="1:7" s="319" customFormat="1" ht="15" customHeight="1">
      <c r="A135" s="236"/>
      <c r="B135" s="304"/>
      <c r="C135" s="305" t="s">
        <v>424</v>
      </c>
      <c r="D135" s="315">
        <f>55.74+20.34+22.94+6.1+33.93+32-0.05</f>
        <v>170.99999999999997</v>
      </c>
      <c r="E135" s="316"/>
      <c r="F135" s="317"/>
      <c r="G135" s="318"/>
    </row>
    <row r="136" spans="1:12" s="156" customFormat="1" ht="12.75">
      <c r="A136" s="236"/>
      <c r="B136" s="234"/>
      <c r="C136" s="235"/>
      <c r="D136" s="238"/>
      <c r="E136" s="239"/>
      <c r="F136" s="239"/>
      <c r="G136" s="153"/>
      <c r="H136" s="366"/>
      <c r="I136" s="203"/>
      <c r="J136" s="204"/>
      <c r="K136" s="203"/>
      <c r="L136" s="154"/>
    </row>
    <row r="137" spans="1:12" s="156" customFormat="1" ht="12.75">
      <c r="A137" s="236" t="s">
        <v>425</v>
      </c>
      <c r="B137" s="237" t="s">
        <v>269</v>
      </c>
      <c r="C137" s="171" t="s">
        <v>270</v>
      </c>
      <c r="D137" s="238" t="s">
        <v>271</v>
      </c>
      <c r="E137" s="239">
        <f>I137</f>
        <v>10.20381187</v>
      </c>
      <c r="F137" s="239"/>
      <c r="G137" s="153">
        <f>$E137*F137</f>
        <v>0</v>
      </c>
      <c r="H137" s="154"/>
      <c r="I137" s="155">
        <f>I119+I77+I71+I131</f>
        <v>10.20381187</v>
      </c>
      <c r="J137" s="155"/>
      <c r="K137" s="155"/>
      <c r="L137" s="154"/>
    </row>
    <row r="138" spans="1:12" s="156" customFormat="1" ht="12.75">
      <c r="A138" s="236"/>
      <c r="B138" s="294"/>
      <c r="C138" s="171"/>
      <c r="D138" s="238"/>
      <c r="E138" s="302"/>
      <c r="F138" s="302"/>
      <c r="G138" s="342"/>
      <c r="H138" s="154"/>
      <c r="I138" s="154"/>
      <c r="J138" s="155"/>
      <c r="K138" s="155"/>
      <c r="L138" s="154"/>
    </row>
    <row r="139" spans="1:9" ht="12.75">
      <c r="A139" s="246"/>
      <c r="B139" s="247"/>
      <c r="C139" s="248" t="s">
        <v>103</v>
      </c>
      <c r="D139" s="249"/>
      <c r="E139" s="250"/>
      <c r="F139" s="251"/>
      <c r="G139" s="252">
        <f>SUBTOTAL(9,G122:G138)</f>
        <v>0</v>
      </c>
      <c r="I139" s="91"/>
    </row>
    <row r="140" spans="1:7" ht="12.75">
      <c r="A140" s="179"/>
      <c r="B140" s="180"/>
      <c r="C140" s="180"/>
      <c r="D140" s="181"/>
      <c r="E140" s="254"/>
      <c r="F140" s="254"/>
      <c r="G140" s="182"/>
    </row>
    <row r="141" spans="1:13" s="90" customFormat="1" ht="12.75">
      <c r="A141" s="183" t="s">
        <v>272</v>
      </c>
      <c r="B141" s="184"/>
      <c r="C141" s="185" t="s">
        <v>273</v>
      </c>
      <c r="D141" s="186"/>
      <c r="E141" s="187"/>
      <c r="F141" s="188"/>
      <c r="G141" s="189"/>
      <c r="J141" s="91"/>
      <c r="K141" s="91"/>
      <c r="M141" s="92"/>
    </row>
    <row r="142" spans="1:13" s="90" customFormat="1" ht="12.75">
      <c r="A142" s="190"/>
      <c r="B142" s="191"/>
      <c r="C142" s="192"/>
      <c r="D142" s="120"/>
      <c r="E142" s="193"/>
      <c r="F142" s="194"/>
      <c r="G142" s="195"/>
      <c r="J142" s="91"/>
      <c r="K142" s="91"/>
      <c r="M142" s="92"/>
    </row>
    <row r="143" spans="1:13" s="90" customFormat="1" ht="36">
      <c r="A143" s="344" t="s">
        <v>274</v>
      </c>
      <c r="B143" s="144"/>
      <c r="C143" s="351" t="s">
        <v>275</v>
      </c>
      <c r="D143" s="145"/>
      <c r="E143" s="345"/>
      <c r="F143" s="239"/>
      <c r="G143" s="352">
        <f>$E143*F143</f>
        <v>0</v>
      </c>
      <c r="J143" s="91"/>
      <c r="K143" s="91"/>
      <c r="M143" s="92"/>
    </row>
    <row r="144" spans="1:13" s="90" customFormat="1" ht="12.75">
      <c r="A144" s="299"/>
      <c r="B144" s="132"/>
      <c r="C144" s="300"/>
      <c r="D144" s="133"/>
      <c r="E144" s="301"/>
      <c r="F144" s="302"/>
      <c r="G144" s="303"/>
      <c r="J144" s="91"/>
      <c r="K144" s="91"/>
      <c r="M144" s="92"/>
    </row>
    <row r="145" spans="1:13" s="90" customFormat="1" ht="18.75" customHeight="1">
      <c r="A145" s="246"/>
      <c r="B145" s="247"/>
      <c r="C145" s="248" t="s">
        <v>103</v>
      </c>
      <c r="D145" s="249"/>
      <c r="E145" s="353"/>
      <c r="F145" s="354"/>
      <c r="G145" s="252">
        <f>SUBTOTAL(9,G142:G144)</f>
        <v>0</v>
      </c>
      <c r="J145" s="91"/>
      <c r="K145" s="91"/>
      <c r="M145" s="92"/>
    </row>
    <row r="146" spans="1:13" s="90" customFormat="1" ht="12.75">
      <c r="A146" s="179"/>
      <c r="B146" s="180"/>
      <c r="C146" s="180"/>
      <c r="D146" s="181"/>
      <c r="E146" s="180"/>
      <c r="F146" s="180"/>
      <c r="G146" s="182"/>
      <c r="J146" s="91"/>
      <c r="K146" s="91"/>
      <c r="M146" s="92"/>
    </row>
    <row r="147" spans="1:13" s="90" customFormat="1" ht="26.25" customHeight="1">
      <c r="A147" s="355"/>
      <c r="B147" s="356"/>
      <c r="C147" s="357" t="s">
        <v>56</v>
      </c>
      <c r="D147" s="358"/>
      <c r="E147" s="359"/>
      <c r="F147" s="359"/>
      <c r="G147" s="360">
        <f>SUBTOTAL(9,G30:G146)</f>
        <v>0</v>
      </c>
      <c r="J147" s="91"/>
      <c r="K147" s="91"/>
      <c r="M147" s="92"/>
    </row>
  </sheetData>
  <sheetProtection selectLockedCells="1" selectUnlockedCells="1"/>
  <mergeCells count="4">
    <mergeCell ref="F1:G1"/>
    <mergeCell ref="C2:D2"/>
    <mergeCell ref="F2:G2"/>
    <mergeCell ref="F3:G3"/>
  </mergeCells>
  <dataValidations count="1">
    <dataValidation type="list" allowBlank="1" showErrorMessage="1" sqref="B3">
      <formula1>Cislovani</formula1>
      <formula2>0</formula2>
    </dataValidation>
  </dataValidations>
  <printOptions/>
  <pageMargins left="0.5513888888888889" right="0.6298611111111111" top="0.7875" bottom="0.7875" header="0.5118055555555555" footer="0.31527777777777777"/>
  <pageSetup horizontalDpi="300" verticalDpi="300" orientation="portrait" paperSize="9" scale="63" r:id="rId1"/>
  <headerFooter alignWithMargins="0">
    <oddFooter>&amp;L&amp;F&amp;C&amp;P/&amp;N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M127"/>
  <sheetViews>
    <sheetView showGridLines="0" view="pageBreakPreview" zoomScaleSheetLayoutView="100" workbookViewId="0" topLeftCell="A1">
      <selection activeCell="G5" sqref="G5"/>
    </sheetView>
  </sheetViews>
  <sheetFormatPr defaultColWidth="9.140625" defaultRowHeight="12.75"/>
  <cols>
    <col min="1" max="1" width="8.28125" style="84" customWidth="1"/>
    <col min="2" max="2" width="16.57421875" style="85" customWidth="1"/>
    <col min="3" max="3" width="61.421875" style="86" customWidth="1"/>
    <col min="4" max="4" width="9.140625" style="87" customWidth="1"/>
    <col min="5" max="5" width="10.7109375" style="88" customWidth="1"/>
    <col min="6" max="6" width="13.57421875" style="89" customWidth="1"/>
    <col min="7" max="7" width="22.140625" style="89" customWidth="1"/>
    <col min="8" max="9" width="9.140625" style="90" customWidth="1"/>
    <col min="10" max="11" width="9.140625" style="91" customWidth="1"/>
    <col min="12" max="12" width="9.140625" style="90" customWidth="1"/>
    <col min="13" max="16384" width="9.140625" style="92" customWidth="1"/>
  </cols>
  <sheetData>
    <row r="1" spans="1:7" ht="69" customHeight="1">
      <c r="A1" s="93" t="s">
        <v>0</v>
      </c>
      <c r="B1" s="94"/>
      <c r="C1" s="4" t="s">
        <v>1</v>
      </c>
      <c r="D1" s="95"/>
      <c r="E1" s="5" t="s">
        <v>2</v>
      </c>
      <c r="F1" s="496" t="s">
        <v>3</v>
      </c>
      <c r="G1" s="496"/>
    </row>
    <row r="2" spans="1:7" ht="54.6" customHeight="1">
      <c r="A2" s="96" t="s">
        <v>4</v>
      </c>
      <c r="B2" s="97"/>
      <c r="C2" s="497" t="s">
        <v>426</v>
      </c>
      <c r="D2" s="497"/>
      <c r="E2" s="98"/>
      <c r="F2" s="495" t="s">
        <v>34</v>
      </c>
      <c r="G2" s="495"/>
    </row>
    <row r="3" spans="1:7" ht="43.5" customHeight="1">
      <c r="A3" s="99" t="s">
        <v>35</v>
      </c>
      <c r="B3" s="100"/>
      <c r="C3" s="11" t="s">
        <v>13</v>
      </c>
      <c r="D3" s="101"/>
      <c r="E3" s="102"/>
      <c r="F3" s="498"/>
      <c r="G3" s="498"/>
    </row>
    <row r="4" spans="1:7" ht="12.75">
      <c r="A4" s="103"/>
      <c r="B4" s="104"/>
      <c r="C4" s="105"/>
      <c r="D4" s="106"/>
      <c r="E4" s="107"/>
      <c r="F4" s="108"/>
      <c r="G4" s="109"/>
    </row>
    <row r="5" spans="1:7" ht="24">
      <c r="A5" s="110" t="s">
        <v>36</v>
      </c>
      <c r="B5" s="111" t="s">
        <v>37</v>
      </c>
      <c r="C5" s="112" t="s">
        <v>38</v>
      </c>
      <c r="D5" s="113" t="s">
        <v>39</v>
      </c>
      <c r="E5" s="114" t="s">
        <v>40</v>
      </c>
      <c r="F5" s="115" t="s">
        <v>41</v>
      </c>
      <c r="G5" s="116" t="s">
        <v>42</v>
      </c>
    </row>
    <row r="6" spans="1:7" ht="12.75">
      <c r="A6" s="117"/>
      <c r="B6" s="118"/>
      <c r="C6" s="119"/>
      <c r="D6" s="120"/>
      <c r="E6" s="121"/>
      <c r="F6" s="122"/>
      <c r="G6" s="123"/>
    </row>
    <row r="7" spans="1:7" ht="12.75">
      <c r="A7" s="124"/>
      <c r="B7" s="125"/>
      <c r="C7" s="126" t="s">
        <v>43</v>
      </c>
      <c r="D7" s="127"/>
      <c r="E7" s="128"/>
      <c r="F7" s="129"/>
      <c r="G7" s="130"/>
    </row>
    <row r="8" spans="1:7" ht="24">
      <c r="A8" s="131"/>
      <c r="B8" s="132"/>
      <c r="C8" s="361" t="s">
        <v>44</v>
      </c>
      <c r="D8" s="133"/>
      <c r="E8" s="134"/>
      <c r="F8" s="135"/>
      <c r="G8" s="136"/>
    </row>
    <row r="9" spans="1:7" ht="48">
      <c r="A9" s="131"/>
      <c r="B9" s="132"/>
      <c r="C9" s="361" t="s">
        <v>45</v>
      </c>
      <c r="D9" s="133"/>
      <c r="E9" s="134"/>
      <c r="F9" s="135"/>
      <c r="G9" s="136"/>
    </row>
    <row r="10" spans="1:7" ht="24">
      <c r="A10" s="131"/>
      <c r="B10" s="132"/>
      <c r="C10" s="361" t="s">
        <v>46</v>
      </c>
      <c r="D10" s="133"/>
      <c r="E10" s="134"/>
      <c r="F10" s="135"/>
      <c r="G10" s="136"/>
    </row>
    <row r="11" spans="1:7" ht="24">
      <c r="A11" s="131"/>
      <c r="B11" s="132"/>
      <c r="C11" s="361" t="s">
        <v>47</v>
      </c>
      <c r="D11" s="133"/>
      <c r="E11" s="134"/>
      <c r="F11" s="135"/>
      <c r="G11" s="136"/>
    </row>
    <row r="12" spans="1:7" ht="60">
      <c r="A12" s="137"/>
      <c r="B12" s="138"/>
      <c r="C12" s="362" t="s">
        <v>48</v>
      </c>
      <c r="D12" s="139"/>
      <c r="E12" s="140"/>
      <c r="F12" s="141"/>
      <c r="G12" s="142"/>
    </row>
    <row r="13" spans="1:7" ht="57" customHeight="1">
      <c r="A13" s="143"/>
      <c r="B13" s="144"/>
      <c r="C13" s="363" t="s">
        <v>49</v>
      </c>
      <c r="D13" s="145"/>
      <c r="E13" s="146"/>
      <c r="F13" s="147"/>
      <c r="G13" s="148"/>
    </row>
    <row r="14" spans="1:7" ht="24">
      <c r="A14" s="131"/>
      <c r="B14" s="132"/>
      <c r="C14" s="361" t="s">
        <v>50</v>
      </c>
      <c r="D14" s="133"/>
      <c r="E14" s="134"/>
      <c r="F14" s="135"/>
      <c r="G14" s="136"/>
    </row>
    <row r="15" spans="1:7" ht="24">
      <c r="A15" s="131"/>
      <c r="B15" s="132"/>
      <c r="C15" s="361" t="s">
        <v>51</v>
      </c>
      <c r="D15" s="133"/>
      <c r="E15" s="134"/>
      <c r="F15" s="135"/>
      <c r="G15" s="136"/>
    </row>
    <row r="16" spans="1:7" ht="36">
      <c r="A16" s="131"/>
      <c r="B16" s="132"/>
      <c r="C16" s="361" t="s">
        <v>52</v>
      </c>
      <c r="D16" s="133"/>
      <c r="E16" s="134"/>
      <c r="F16" s="135"/>
      <c r="G16" s="136"/>
    </row>
    <row r="17" spans="1:12" s="156" customFormat="1" ht="24">
      <c r="A17" s="149"/>
      <c r="B17" s="150"/>
      <c r="C17" s="235" t="s">
        <v>53</v>
      </c>
      <c r="D17" s="151"/>
      <c r="E17" s="152"/>
      <c r="F17" s="152"/>
      <c r="G17" s="153"/>
      <c r="H17" s="154"/>
      <c r="I17" s="154"/>
      <c r="J17" s="155"/>
      <c r="K17" s="155"/>
      <c r="L17" s="154"/>
    </row>
    <row r="18" spans="1:7" ht="12.75">
      <c r="A18" s="124"/>
      <c r="B18" s="125"/>
      <c r="C18" s="157"/>
      <c r="D18" s="127"/>
      <c r="E18" s="128"/>
      <c r="F18" s="129"/>
      <c r="G18" s="130"/>
    </row>
    <row r="19" spans="1:7" ht="19.5" customHeight="1">
      <c r="A19" s="131"/>
      <c r="B19" s="132"/>
      <c r="C19" s="158" t="s">
        <v>54</v>
      </c>
      <c r="D19" s="133"/>
      <c r="E19" s="159"/>
      <c r="F19" s="160"/>
      <c r="G19" s="161"/>
    </row>
    <row r="20" spans="1:7" ht="12" customHeight="1">
      <c r="A20" s="131"/>
      <c r="B20" s="132"/>
      <c r="C20" s="158" t="s">
        <v>55</v>
      </c>
      <c r="D20" s="133"/>
      <c r="E20" s="159"/>
      <c r="F20" s="160"/>
      <c r="G20" s="162"/>
    </row>
    <row r="21" spans="1:7" ht="16.5" customHeight="1">
      <c r="A21" s="163" t="str">
        <f>A31</f>
        <v>1</v>
      </c>
      <c r="B21" s="164"/>
      <c r="C21" s="165" t="str">
        <f>C31</f>
        <v>Bourací práce</v>
      </c>
      <c r="D21" s="166"/>
      <c r="E21" s="167"/>
      <c r="F21" s="168"/>
      <c r="G21" s="169">
        <f>G47</f>
        <v>0</v>
      </c>
    </row>
    <row r="22" spans="1:7" ht="16.5" customHeight="1">
      <c r="A22" s="163" t="str">
        <f>A49</f>
        <v>2</v>
      </c>
      <c r="B22" s="164"/>
      <c r="C22" s="165" t="str">
        <f>C49</f>
        <v>Svislé a vodorovné konstrukce</v>
      </c>
      <c r="D22" s="166"/>
      <c r="E22" s="167"/>
      <c r="F22" s="168"/>
      <c r="G22" s="169">
        <f>G57</f>
        <v>0</v>
      </c>
    </row>
    <row r="23" spans="1:7" ht="16.5" customHeight="1">
      <c r="A23" s="163" t="str">
        <f>A59</f>
        <v>3</v>
      </c>
      <c r="B23" s="164"/>
      <c r="C23" s="165" t="str">
        <f>C59</f>
        <v>Úpravy povrchů podlah</v>
      </c>
      <c r="D23" s="166"/>
      <c r="E23" s="167"/>
      <c r="F23" s="168"/>
      <c r="G23" s="169">
        <f>G74</f>
        <v>0</v>
      </c>
    </row>
    <row r="24" spans="1:7" ht="16.5" customHeight="1">
      <c r="A24" s="163" t="str">
        <f>A76</f>
        <v>4</v>
      </c>
      <c r="B24" s="164"/>
      <c r="C24" s="165" t="str">
        <f>C76</f>
        <v>Úpravy povrchů vnitřních stěn a stropů</v>
      </c>
      <c r="D24" s="166"/>
      <c r="E24" s="167"/>
      <c r="F24" s="168"/>
      <c r="G24" s="169">
        <f>G94</f>
        <v>0</v>
      </c>
    </row>
    <row r="25" spans="1:7" ht="16.5" customHeight="1">
      <c r="A25" s="170" t="str">
        <f>A96</f>
        <v>5</v>
      </c>
      <c r="B25" s="164"/>
      <c r="C25" s="165" t="str">
        <f>C96</f>
        <v>PSV</v>
      </c>
      <c r="D25" s="166"/>
      <c r="E25" s="167"/>
      <c r="F25" s="168"/>
      <c r="G25" s="169">
        <f>G100</f>
        <v>0</v>
      </c>
    </row>
    <row r="26" spans="1:7" ht="16.5" customHeight="1">
      <c r="A26" s="170" t="str">
        <f>A102</f>
        <v>6</v>
      </c>
      <c r="B26" s="164"/>
      <c r="C26" s="165" t="str">
        <f>C102</f>
        <v>Ostatní práce a dodávky</v>
      </c>
      <c r="D26" s="166"/>
      <c r="E26" s="167"/>
      <c r="F26" s="168"/>
      <c r="G26" s="169">
        <f>G119</f>
        <v>0</v>
      </c>
    </row>
    <row r="27" spans="1:7" ht="16.5" customHeight="1">
      <c r="A27" s="163" t="str">
        <f>A121</f>
        <v>A</v>
      </c>
      <c r="B27" s="164"/>
      <c r="C27" s="165" t="str">
        <f>C121</f>
        <v>Ostatní náklady</v>
      </c>
      <c r="D27" s="166"/>
      <c r="E27" s="167"/>
      <c r="F27" s="168"/>
      <c r="G27" s="169">
        <f>G125</f>
        <v>0</v>
      </c>
    </row>
    <row r="28" spans="1:7" ht="12.75">
      <c r="A28" s="170"/>
      <c r="B28" s="132"/>
      <c r="C28" s="171"/>
      <c r="D28" s="133"/>
      <c r="E28" s="134"/>
      <c r="F28" s="160"/>
      <c r="G28" s="169"/>
    </row>
    <row r="29" spans="1:7" ht="22.5" customHeight="1">
      <c r="A29" s="172"/>
      <c r="B29" s="173"/>
      <c r="C29" s="174" t="s">
        <v>56</v>
      </c>
      <c r="D29" s="175"/>
      <c r="E29" s="176"/>
      <c r="F29" s="177"/>
      <c r="G29" s="178">
        <f>SUM(G21:G27)</f>
        <v>0</v>
      </c>
    </row>
    <row r="30" spans="1:7" ht="12.75">
      <c r="A30" s="179"/>
      <c r="B30" s="180"/>
      <c r="C30" s="180"/>
      <c r="D30" s="181"/>
      <c r="E30" s="180"/>
      <c r="F30" s="180"/>
      <c r="G30" s="182"/>
    </row>
    <row r="31" spans="1:7" ht="18" customHeight="1">
      <c r="A31" s="183" t="s">
        <v>57</v>
      </c>
      <c r="B31" s="184"/>
      <c r="C31" s="185" t="s">
        <v>58</v>
      </c>
      <c r="D31" s="186"/>
      <c r="E31" s="187"/>
      <c r="F31" s="188"/>
      <c r="G31" s="189"/>
    </row>
    <row r="32" spans="1:7" ht="12.75">
      <c r="A32" s="190"/>
      <c r="B32" s="191"/>
      <c r="C32" s="192"/>
      <c r="D32" s="120"/>
      <c r="E32" s="193"/>
      <c r="F32" s="194"/>
      <c r="G32" s="195"/>
    </row>
    <row r="33" spans="1:13" s="207" customFormat="1" ht="28.5" customHeight="1">
      <c r="A33" s="196" t="s">
        <v>59</v>
      </c>
      <c r="B33" s="197"/>
      <c r="C33" s="198" t="s">
        <v>60</v>
      </c>
      <c r="D33" s="199" t="s">
        <v>61</v>
      </c>
      <c r="E33" s="200">
        <v>1</v>
      </c>
      <c r="F33" s="200"/>
      <c r="G33" s="201">
        <f>$E33*F33</f>
        <v>0</v>
      </c>
      <c r="H33" s="202"/>
      <c r="I33" s="203"/>
      <c r="J33" s="204"/>
      <c r="K33" s="203"/>
      <c r="L33" s="205"/>
      <c r="M33" s="206"/>
    </row>
    <row r="34" spans="1:13" s="207" customFormat="1" ht="13.5" customHeight="1">
      <c r="A34" s="196"/>
      <c r="B34" s="208"/>
      <c r="C34" s="209"/>
      <c r="D34" s="210"/>
      <c r="E34" s="211"/>
      <c r="F34" s="211"/>
      <c r="G34" s="201"/>
      <c r="H34" s="202"/>
      <c r="I34" s="203"/>
      <c r="J34" s="204"/>
      <c r="K34" s="203"/>
      <c r="L34" s="205"/>
      <c r="M34" s="206"/>
    </row>
    <row r="35" spans="1:13" s="207" customFormat="1" ht="46.5" customHeight="1">
      <c r="A35" s="196" t="s">
        <v>62</v>
      </c>
      <c r="B35" s="208"/>
      <c r="C35" s="209" t="s">
        <v>63</v>
      </c>
      <c r="D35" s="210" t="s">
        <v>64</v>
      </c>
      <c r="E35" s="211">
        <v>1</v>
      </c>
      <c r="F35" s="211"/>
      <c r="G35" s="201">
        <f>$E35*F35</f>
        <v>0</v>
      </c>
      <c r="H35" s="202"/>
      <c r="I35" s="203"/>
      <c r="J35" s="204"/>
      <c r="K35" s="203"/>
      <c r="L35" s="205"/>
      <c r="M35" s="206"/>
    </row>
    <row r="36" spans="1:13" s="207" customFormat="1" ht="13.5" customHeight="1">
      <c r="A36" s="196"/>
      <c r="B36" s="208"/>
      <c r="C36" s="209"/>
      <c r="D36" s="210"/>
      <c r="E36" s="211"/>
      <c r="F36" s="211"/>
      <c r="G36" s="201"/>
      <c r="H36" s="202"/>
      <c r="I36" s="203"/>
      <c r="J36" s="204"/>
      <c r="K36" s="203"/>
      <c r="L36" s="205"/>
      <c r="M36" s="206"/>
    </row>
    <row r="37" spans="1:13" s="207" customFormat="1" ht="18.75" customHeight="1">
      <c r="A37" s="196" t="s">
        <v>65</v>
      </c>
      <c r="B37" s="208">
        <v>776201811</v>
      </c>
      <c r="C37" s="209" t="s">
        <v>427</v>
      </c>
      <c r="D37" s="210" t="s">
        <v>67</v>
      </c>
      <c r="E37" s="211">
        <f>SUM(D38)</f>
        <v>71.87</v>
      </c>
      <c r="F37" s="211"/>
      <c r="G37" s="201">
        <f>$E37*F37</f>
        <v>0</v>
      </c>
      <c r="H37" s="202" t="s">
        <v>68</v>
      </c>
      <c r="I37" s="203">
        <f>E37*H37</f>
        <v>0</v>
      </c>
      <c r="J37" s="204">
        <v>0.0025</v>
      </c>
      <c r="K37" s="203">
        <f>E37*J37</f>
        <v>0.179675</v>
      </c>
      <c r="L37" s="205"/>
      <c r="M37" s="206"/>
    </row>
    <row r="38" spans="1:13" s="221" customFormat="1" ht="13.5" customHeight="1">
      <c r="A38" s="196"/>
      <c r="B38" s="212"/>
      <c r="C38" s="213" t="s">
        <v>428</v>
      </c>
      <c r="D38" s="214">
        <v>71.87</v>
      </c>
      <c r="E38" s="215"/>
      <c r="F38" s="215"/>
      <c r="G38" s="216"/>
      <c r="H38" s="217"/>
      <c r="I38" s="218"/>
      <c r="J38" s="219"/>
      <c r="K38" s="218"/>
      <c r="L38" s="220"/>
      <c r="M38" s="220"/>
    </row>
    <row r="39" spans="1:12" s="231" customFormat="1" ht="12">
      <c r="A39" s="196"/>
      <c r="B39" s="227"/>
      <c r="C39" s="228"/>
      <c r="D39" s="229"/>
      <c r="E39" s="215"/>
      <c r="F39" s="230"/>
      <c r="G39" s="232"/>
      <c r="H39" s="154"/>
      <c r="I39" s="154"/>
      <c r="J39" s="155"/>
      <c r="K39" s="155"/>
      <c r="L39" s="154"/>
    </row>
    <row r="40" spans="1:13" s="207" customFormat="1" ht="21" customHeight="1">
      <c r="A40" s="196" t="s">
        <v>70</v>
      </c>
      <c r="B40" s="197">
        <v>763131821</v>
      </c>
      <c r="C40" s="198" t="s">
        <v>429</v>
      </c>
      <c r="D40" s="199" t="s">
        <v>67</v>
      </c>
      <c r="E40" s="200">
        <v>71.87</v>
      </c>
      <c r="F40" s="200"/>
      <c r="G40" s="201">
        <f>$E40*F40</f>
        <v>0</v>
      </c>
      <c r="H40" s="202" t="s">
        <v>68</v>
      </c>
      <c r="I40" s="203">
        <f>E40*H40</f>
        <v>0</v>
      </c>
      <c r="J40" s="204">
        <v>0.01721</v>
      </c>
      <c r="K40" s="203">
        <f>E40*J40</f>
        <v>1.2368827</v>
      </c>
      <c r="L40" s="205"/>
      <c r="M40" s="206"/>
    </row>
    <row r="41" spans="1:12" s="231" customFormat="1" ht="12">
      <c r="A41" s="196"/>
      <c r="B41" s="227"/>
      <c r="C41" s="228"/>
      <c r="D41" s="229"/>
      <c r="E41" s="215"/>
      <c r="F41" s="230"/>
      <c r="G41" s="232"/>
      <c r="H41" s="154"/>
      <c r="I41" s="154"/>
      <c r="J41" s="155"/>
      <c r="K41" s="155"/>
      <c r="L41" s="154"/>
    </row>
    <row r="42" spans="1:12" s="231" customFormat="1" ht="18.75" customHeight="1">
      <c r="A42" s="196" t="s">
        <v>73</v>
      </c>
      <c r="B42" s="227"/>
      <c r="C42" s="228" t="s">
        <v>98</v>
      </c>
      <c r="D42" s="229" t="s">
        <v>64</v>
      </c>
      <c r="E42" s="211">
        <v>1</v>
      </c>
      <c r="F42" s="230"/>
      <c r="G42" s="232">
        <f>$E42*F42</f>
        <v>0</v>
      </c>
      <c r="H42" s="154"/>
      <c r="I42" s="154"/>
      <c r="J42" s="155"/>
      <c r="K42" s="233">
        <f>SUM(K36:K40)</f>
        <v>1.4165577</v>
      </c>
      <c r="L42" s="154"/>
    </row>
    <row r="43" spans="1:12" s="156" customFormat="1" ht="12.75">
      <c r="A43" s="149"/>
      <c r="B43" s="234" t="s">
        <v>99</v>
      </c>
      <c r="C43" s="235" t="s">
        <v>100</v>
      </c>
      <c r="D43" s="151"/>
      <c r="E43" s="215"/>
      <c r="F43" s="152"/>
      <c r="G43" s="153"/>
      <c r="H43" s="154"/>
      <c r="I43" s="154"/>
      <c r="J43" s="155"/>
      <c r="K43" s="155"/>
      <c r="L43" s="154"/>
    </row>
    <row r="44" spans="1:12" s="156" customFormat="1" ht="30" customHeight="1">
      <c r="A44" s="236"/>
      <c r="B44" s="237" t="s">
        <v>99</v>
      </c>
      <c r="C44" s="171" t="s">
        <v>101</v>
      </c>
      <c r="D44" s="238"/>
      <c r="E44" s="215"/>
      <c r="F44" s="239"/>
      <c r="G44" s="153"/>
      <c r="H44" s="154"/>
      <c r="I44" s="154"/>
      <c r="J44" s="155"/>
      <c r="K44" s="155"/>
      <c r="L44" s="154"/>
    </row>
    <row r="45" spans="1:12" s="156" customFormat="1" ht="24">
      <c r="A45" s="236"/>
      <c r="B45" s="237" t="s">
        <v>99</v>
      </c>
      <c r="C45" s="171" t="s">
        <v>102</v>
      </c>
      <c r="D45" s="238"/>
      <c r="E45" s="152"/>
      <c r="F45" s="152"/>
      <c r="G45" s="153"/>
      <c r="H45" s="154"/>
      <c r="I45" s="154"/>
      <c r="J45" s="155"/>
      <c r="K45" s="155"/>
      <c r="L45" s="154"/>
    </row>
    <row r="46" spans="1:12" s="156" customFormat="1" ht="12.75">
      <c r="A46" s="240"/>
      <c r="B46" s="241"/>
      <c r="C46" s="242"/>
      <c r="D46" s="243"/>
      <c r="E46" s="244"/>
      <c r="F46" s="245"/>
      <c r="G46" s="153"/>
      <c r="H46" s="154"/>
      <c r="I46" s="154"/>
      <c r="J46" s="155"/>
      <c r="K46" s="155"/>
      <c r="L46" s="154"/>
    </row>
    <row r="47" spans="1:9" ht="15.75" customHeight="1">
      <c r="A47" s="246"/>
      <c r="B47" s="247"/>
      <c r="C47" s="248" t="s">
        <v>103</v>
      </c>
      <c r="D47" s="249"/>
      <c r="E47" s="250"/>
      <c r="F47" s="251"/>
      <c r="G47" s="252">
        <f>SUBTOTAL(9,G32:G46)</f>
        <v>0</v>
      </c>
      <c r="I47" s="253">
        <f>SUM(I32:I46)</f>
        <v>0</v>
      </c>
    </row>
    <row r="48" spans="1:7" ht="12.75">
      <c r="A48" s="179"/>
      <c r="B48" s="180"/>
      <c r="C48" s="180"/>
      <c r="D48" s="181"/>
      <c r="E48" s="254"/>
      <c r="F48" s="254"/>
      <c r="G48" s="182"/>
    </row>
    <row r="49" spans="1:12" s="259" customFormat="1" ht="20.25" customHeight="1">
      <c r="A49" s="183" t="s">
        <v>104</v>
      </c>
      <c r="B49" s="184"/>
      <c r="C49" s="185" t="s">
        <v>105</v>
      </c>
      <c r="D49" s="186"/>
      <c r="E49" s="255"/>
      <c r="F49" s="256"/>
      <c r="G49" s="189"/>
      <c r="H49" s="257"/>
      <c r="I49" s="257"/>
      <c r="J49" s="258"/>
      <c r="K49" s="258"/>
      <c r="L49" s="257"/>
    </row>
    <row r="50" spans="1:12" s="259" customFormat="1" ht="11.25" customHeight="1">
      <c r="A50" s="190"/>
      <c r="B50" s="191"/>
      <c r="C50" s="192"/>
      <c r="D50" s="120"/>
      <c r="E50" s="193"/>
      <c r="F50" s="194"/>
      <c r="G50" s="195"/>
      <c r="H50" s="257"/>
      <c r="I50" s="257"/>
      <c r="J50" s="258"/>
      <c r="K50" s="258"/>
      <c r="L50" s="257"/>
    </row>
    <row r="51" spans="1:13" s="370" customFormat="1" ht="29.25" customHeight="1">
      <c r="A51" s="335" t="s">
        <v>106</v>
      </c>
      <c r="B51" s="293" t="s">
        <v>430</v>
      </c>
      <c r="C51" s="298" t="s">
        <v>431</v>
      </c>
      <c r="D51" s="367" t="s">
        <v>67</v>
      </c>
      <c r="E51" s="308">
        <v>71.87</v>
      </c>
      <c r="F51" s="308"/>
      <c r="G51" s="368">
        <f>$E51*F51</f>
        <v>0</v>
      </c>
      <c r="H51" s="203">
        <v>0.02254</v>
      </c>
      <c r="I51" s="203">
        <f>E51*H51</f>
        <v>1.6199498</v>
      </c>
      <c r="J51" s="264" t="s">
        <v>68</v>
      </c>
      <c r="K51" s="203">
        <f>E51*J51</f>
        <v>0</v>
      </c>
      <c r="L51" s="233"/>
      <c r="M51" s="369"/>
    </row>
    <row r="52" spans="1:13" s="313" customFormat="1" ht="38.25" customHeight="1">
      <c r="A52" s="266"/>
      <c r="B52" s="296"/>
      <c r="C52" s="235" t="s">
        <v>432</v>
      </c>
      <c r="D52" s="337" t="s">
        <v>67</v>
      </c>
      <c r="E52" s="338">
        <v>71.87</v>
      </c>
      <c r="F52" s="338"/>
      <c r="G52" s="153"/>
      <c r="H52" s="203"/>
      <c r="I52" s="203"/>
      <c r="J52" s="264"/>
      <c r="K52" s="203"/>
      <c r="L52" s="155"/>
      <c r="M52" s="331"/>
    </row>
    <row r="53" spans="1:13" s="313" customFormat="1" ht="19.5" customHeight="1">
      <c r="A53" s="365"/>
      <c r="B53" s="296"/>
      <c r="C53" s="171" t="s">
        <v>433</v>
      </c>
      <c r="D53" s="339" t="s">
        <v>67</v>
      </c>
      <c r="E53" s="262">
        <f>E51-E54</f>
        <v>24.800000000000004</v>
      </c>
      <c r="F53" s="262"/>
      <c r="G53" s="153"/>
      <c r="H53" s="203"/>
      <c r="I53" s="203"/>
      <c r="J53" s="264"/>
      <c r="K53" s="203"/>
      <c r="L53" s="155"/>
      <c r="M53" s="331"/>
    </row>
    <row r="54" spans="1:13" s="313" customFormat="1" ht="19.5" customHeight="1">
      <c r="A54" s="365"/>
      <c r="B54" s="296"/>
      <c r="C54" s="171" t="s">
        <v>434</v>
      </c>
      <c r="D54" s="339" t="s">
        <v>67</v>
      </c>
      <c r="E54" s="262">
        <v>47.07</v>
      </c>
      <c r="F54" s="262"/>
      <c r="G54" s="153"/>
      <c r="H54" s="203"/>
      <c r="I54" s="203"/>
      <c r="J54" s="264"/>
      <c r="K54" s="203"/>
      <c r="L54" s="155"/>
      <c r="M54" s="331"/>
    </row>
    <row r="55" spans="1:13" s="313" customFormat="1" ht="19.5" customHeight="1">
      <c r="A55" s="365"/>
      <c r="B55" s="296" t="s">
        <v>99</v>
      </c>
      <c r="C55" s="171" t="s">
        <v>435</v>
      </c>
      <c r="D55" s="339"/>
      <c r="E55" s="262"/>
      <c r="F55" s="262"/>
      <c r="G55" s="232"/>
      <c r="H55" s="203"/>
      <c r="I55" s="203"/>
      <c r="J55" s="264"/>
      <c r="K55" s="203"/>
      <c r="L55" s="155"/>
      <c r="M55" s="331"/>
    </row>
    <row r="56" spans="1:7" ht="13.5" thickBot="1">
      <c r="A56" s="278"/>
      <c r="B56" s="279"/>
      <c r="C56" s="280"/>
      <c r="D56" s="281"/>
      <c r="E56" s="282"/>
      <c r="F56" s="282"/>
      <c r="G56" s="283"/>
    </row>
    <row r="57" spans="1:7" ht="18" customHeight="1" thickBot="1">
      <c r="A57" s="246"/>
      <c r="B57" s="247"/>
      <c r="C57" s="248" t="s">
        <v>103</v>
      </c>
      <c r="D57" s="249"/>
      <c r="E57" s="250"/>
      <c r="F57" s="251"/>
      <c r="G57" s="252">
        <f>SUBTOTAL(9,G50:G56)</f>
        <v>0</v>
      </c>
    </row>
    <row r="58" spans="1:7" ht="13.5" thickBot="1">
      <c r="A58" s="179"/>
      <c r="B58" s="180"/>
      <c r="C58" s="180"/>
      <c r="D58" s="181"/>
      <c r="E58" s="254"/>
      <c r="F58" s="254"/>
      <c r="G58" s="182"/>
    </row>
    <row r="59" spans="1:12" s="156" customFormat="1" ht="18" customHeight="1">
      <c r="A59" s="183" t="s">
        <v>122</v>
      </c>
      <c r="B59" s="184"/>
      <c r="C59" s="185" t="s">
        <v>181</v>
      </c>
      <c r="D59" s="186"/>
      <c r="E59" s="187"/>
      <c r="F59" s="188"/>
      <c r="G59" s="189"/>
      <c r="H59" s="154"/>
      <c r="I59" s="154"/>
      <c r="J59" s="155"/>
      <c r="K59" s="155"/>
      <c r="L59" s="154"/>
    </row>
    <row r="60" spans="1:12" s="156" customFormat="1" ht="12.75">
      <c r="A60" s="190"/>
      <c r="B60" s="191"/>
      <c r="C60" s="192"/>
      <c r="D60" s="120"/>
      <c r="E60" s="193"/>
      <c r="F60" s="194"/>
      <c r="G60" s="195"/>
      <c r="H60" s="154"/>
      <c r="I60" s="154"/>
      <c r="J60" s="155"/>
      <c r="K60" s="155"/>
      <c r="L60" s="154"/>
    </row>
    <row r="61" spans="1:7" s="156" customFormat="1" ht="12.75">
      <c r="A61" s="149" t="s">
        <v>125</v>
      </c>
      <c r="B61" s="304">
        <v>777111101</v>
      </c>
      <c r="C61" s="295" t="s">
        <v>183</v>
      </c>
      <c r="D61" s="291" t="s">
        <v>67</v>
      </c>
      <c r="E61" s="152">
        <f>SUM(D62:D62)</f>
        <v>71.87</v>
      </c>
      <c r="F61" s="152"/>
      <c r="G61" s="153">
        <f>$E61*F61</f>
        <v>0</v>
      </c>
    </row>
    <row r="62" spans="1:13" s="221" customFormat="1" ht="13.5" customHeight="1">
      <c r="A62" s="196"/>
      <c r="B62" s="212" t="s">
        <v>436</v>
      </c>
      <c r="C62" s="213" t="s">
        <v>428</v>
      </c>
      <c r="D62" s="214">
        <v>71.87</v>
      </c>
      <c r="E62" s="215"/>
      <c r="F62" s="215"/>
      <c r="G62" s="216"/>
      <c r="H62" s="217"/>
      <c r="I62" s="218"/>
      <c r="J62" s="219"/>
      <c r="K62" s="218"/>
      <c r="L62" s="220"/>
      <c r="M62" s="220"/>
    </row>
    <row r="63" spans="1:7" s="319" customFormat="1" ht="15.75" customHeight="1">
      <c r="A63" s="323"/>
      <c r="B63" s="309"/>
      <c r="C63" s="320"/>
      <c r="D63" s="315"/>
      <c r="E63" s="316"/>
      <c r="F63" s="317"/>
      <c r="G63" s="318"/>
    </row>
    <row r="64" spans="1:7" s="156" customFormat="1" ht="12.75">
      <c r="A64" s="335" t="s">
        <v>127</v>
      </c>
      <c r="B64" s="293" t="s">
        <v>437</v>
      </c>
      <c r="C64" s="298" t="s">
        <v>438</v>
      </c>
      <c r="D64" s="296" t="s">
        <v>67</v>
      </c>
      <c r="E64" s="364">
        <v>71.87</v>
      </c>
      <c r="F64" s="239"/>
      <c r="G64" s="153"/>
    </row>
    <row r="65" spans="1:11" s="156" customFormat="1" ht="12.75">
      <c r="A65" s="149" t="s">
        <v>339</v>
      </c>
      <c r="B65" s="304">
        <v>776211131</v>
      </c>
      <c r="C65" s="295" t="s">
        <v>351</v>
      </c>
      <c r="D65" s="291" t="s">
        <v>67</v>
      </c>
      <c r="E65" s="152">
        <f>SUM(D66)</f>
        <v>75</v>
      </c>
      <c r="F65" s="152"/>
      <c r="G65" s="153">
        <f>$E65*F65</f>
        <v>0</v>
      </c>
      <c r="H65" s="203">
        <v>0.0005</v>
      </c>
      <c r="I65" s="203">
        <f>E65*H65</f>
        <v>0.0375</v>
      </c>
      <c r="J65" s="264" t="s">
        <v>68</v>
      </c>
      <c r="K65" s="203">
        <f>E65*J65</f>
        <v>0</v>
      </c>
    </row>
    <row r="66" spans="1:7" s="319" customFormat="1" ht="18.75" customHeight="1">
      <c r="A66" s="314"/>
      <c r="B66" s="309"/>
      <c r="C66" s="305" t="s">
        <v>439</v>
      </c>
      <c r="D66" s="315">
        <f>71.87+3.13</f>
        <v>75</v>
      </c>
      <c r="E66" s="316"/>
      <c r="F66" s="317"/>
      <c r="G66" s="318"/>
    </row>
    <row r="67" spans="1:11" s="156" customFormat="1" ht="12.75">
      <c r="A67" s="149" t="s">
        <v>340</v>
      </c>
      <c r="B67" s="309">
        <v>69751063</v>
      </c>
      <c r="C67" s="295" t="s">
        <v>354</v>
      </c>
      <c r="D67" s="291" t="s">
        <v>67</v>
      </c>
      <c r="E67" s="152">
        <f>SUM(D68)</f>
        <v>79</v>
      </c>
      <c r="F67" s="152"/>
      <c r="G67" s="153">
        <f>$E67*F67</f>
        <v>0</v>
      </c>
      <c r="H67" s="203">
        <v>0.0255</v>
      </c>
      <c r="I67" s="203">
        <f>E67*H67</f>
        <v>2.0145</v>
      </c>
      <c r="J67" s="264" t="s">
        <v>68</v>
      </c>
      <c r="K67" s="203">
        <f>E67*J67</f>
        <v>0</v>
      </c>
    </row>
    <row r="68" spans="1:7" s="319" customFormat="1" ht="14.25" customHeight="1">
      <c r="A68" s="314"/>
      <c r="B68" s="309"/>
      <c r="C68" s="305" t="s">
        <v>440</v>
      </c>
      <c r="D68" s="315">
        <f>75*1.05+0.25</f>
        <v>79</v>
      </c>
      <c r="E68" s="316"/>
      <c r="F68" s="317"/>
      <c r="G68" s="318"/>
    </row>
    <row r="69" spans="1:7" s="156" customFormat="1" ht="12.75">
      <c r="A69" s="149"/>
      <c r="B69" s="309"/>
      <c r="C69" s="307"/>
      <c r="D69" s="294"/>
      <c r="E69" s="239"/>
      <c r="F69" s="239"/>
      <c r="G69" s="153"/>
    </row>
    <row r="70" spans="1:11" s="156" customFormat="1" ht="12.75">
      <c r="A70" s="149" t="s">
        <v>342</v>
      </c>
      <c r="B70" s="309">
        <v>776421111</v>
      </c>
      <c r="C70" s="297" t="s">
        <v>357</v>
      </c>
      <c r="D70" s="294" t="s">
        <v>205</v>
      </c>
      <c r="E70" s="239">
        <f>SUM(D71)</f>
        <v>35.4</v>
      </c>
      <c r="F70" s="239"/>
      <c r="G70" s="153">
        <f>$E70*F70</f>
        <v>0</v>
      </c>
      <c r="H70" s="203">
        <v>1E-05</v>
      </c>
      <c r="I70" s="203">
        <f>E70*H70</f>
        <v>0.00035400000000000004</v>
      </c>
      <c r="J70" s="264" t="s">
        <v>68</v>
      </c>
      <c r="K70" s="203">
        <f>E70*J70</f>
        <v>0</v>
      </c>
    </row>
    <row r="71" spans="1:7" s="319" customFormat="1" ht="18.75" customHeight="1">
      <c r="A71" s="314"/>
      <c r="B71" s="309"/>
      <c r="C71" s="305" t="s">
        <v>441</v>
      </c>
      <c r="D71" s="315">
        <f>36.3-0.9</f>
        <v>35.4</v>
      </c>
      <c r="E71" s="316"/>
      <c r="F71" s="317"/>
      <c r="G71" s="318"/>
    </row>
    <row r="72" spans="1:11" s="156" customFormat="1" ht="31.5" customHeight="1">
      <c r="A72" s="149" t="s">
        <v>343</v>
      </c>
      <c r="B72" s="309" t="s">
        <v>360</v>
      </c>
      <c r="C72" s="297" t="s">
        <v>361</v>
      </c>
      <c r="D72" s="294" t="s">
        <v>90</v>
      </c>
      <c r="E72" s="239">
        <f>E70*1.2+0.02</f>
        <v>42.5</v>
      </c>
      <c r="F72" s="239"/>
      <c r="G72" s="153">
        <f>$E72*F72</f>
        <v>0</v>
      </c>
      <c r="H72" s="203">
        <v>0.0002</v>
      </c>
      <c r="I72" s="203">
        <f>E72*H72</f>
        <v>0.0085</v>
      </c>
      <c r="J72" s="264" t="s">
        <v>68</v>
      </c>
      <c r="K72" s="203">
        <f>E72*J72</f>
        <v>0</v>
      </c>
    </row>
    <row r="73" spans="1:7" ht="12.75">
      <c r="A73" s="299"/>
      <c r="B73" s="132"/>
      <c r="C73" s="300"/>
      <c r="D73" s="133"/>
      <c r="E73" s="301"/>
      <c r="F73" s="302"/>
      <c r="G73" s="303"/>
    </row>
    <row r="74" spans="1:7" ht="16.5" customHeight="1">
      <c r="A74" s="246"/>
      <c r="B74" s="247"/>
      <c r="C74" s="248" t="s">
        <v>103</v>
      </c>
      <c r="D74" s="249"/>
      <c r="E74" s="250"/>
      <c r="F74" s="251"/>
      <c r="G74" s="252">
        <f>SUBTOTAL(9,G60:G73)</f>
        <v>0</v>
      </c>
    </row>
    <row r="75" spans="1:7" ht="12.75">
      <c r="A75" s="179"/>
      <c r="B75" s="180"/>
      <c r="C75" s="180"/>
      <c r="D75" s="181"/>
      <c r="E75" s="254"/>
      <c r="F75" s="254"/>
      <c r="G75" s="182"/>
    </row>
    <row r="76" spans="1:12" s="156" customFormat="1" ht="19.5" customHeight="1">
      <c r="A76" s="183" t="s">
        <v>180</v>
      </c>
      <c r="B76" s="184"/>
      <c r="C76" s="185" t="s">
        <v>207</v>
      </c>
      <c r="D76" s="186"/>
      <c r="E76" s="187"/>
      <c r="F76" s="188"/>
      <c r="G76" s="189"/>
      <c r="H76" s="154"/>
      <c r="I76" s="154"/>
      <c r="J76" s="155"/>
      <c r="K76" s="155"/>
      <c r="L76" s="154"/>
    </row>
    <row r="77" spans="1:12" s="156" customFormat="1" ht="12.75">
      <c r="A77" s="190"/>
      <c r="B77" s="191"/>
      <c r="C77" s="192"/>
      <c r="D77" s="120"/>
      <c r="E77" s="193"/>
      <c r="F77" s="194"/>
      <c r="G77" s="195"/>
      <c r="H77" s="154"/>
      <c r="I77" s="154"/>
      <c r="J77" s="155"/>
      <c r="K77" s="155"/>
      <c r="L77" s="154"/>
    </row>
    <row r="78" spans="1:11" s="156" customFormat="1" ht="29.25" customHeight="1">
      <c r="A78" s="149" t="s">
        <v>182</v>
      </c>
      <c r="B78" s="304">
        <v>612325421</v>
      </c>
      <c r="C78" s="235" t="s">
        <v>213</v>
      </c>
      <c r="D78" s="291" t="s">
        <v>67</v>
      </c>
      <c r="E78" s="152">
        <f>SUM(D79:D79)</f>
        <v>100.602</v>
      </c>
      <c r="F78" s="152"/>
      <c r="G78" s="153">
        <f>$E78*F78</f>
        <v>0</v>
      </c>
      <c r="H78" s="203">
        <v>0.0057</v>
      </c>
      <c r="I78" s="203">
        <f>E78*H78</f>
        <v>0.5734314</v>
      </c>
      <c r="J78" s="264" t="s">
        <v>68</v>
      </c>
      <c r="K78" s="203">
        <f>E78*J78</f>
        <v>0</v>
      </c>
    </row>
    <row r="79" spans="1:7" s="319" customFormat="1" ht="15" customHeight="1">
      <c r="A79" s="314"/>
      <c r="B79" s="309"/>
      <c r="C79" s="305" t="s">
        <v>442</v>
      </c>
      <c r="D79" s="315">
        <f>36.3*3-0.92*2.22-1.17*1.78*2-1.18*1.78+0.01</f>
        <v>100.602</v>
      </c>
      <c r="E79" s="316"/>
      <c r="F79" s="317"/>
      <c r="G79" s="318"/>
    </row>
    <row r="80" spans="1:13" s="156" customFormat="1" ht="12.75">
      <c r="A80" s="149"/>
      <c r="B80" s="327"/>
      <c r="C80" s="328"/>
      <c r="D80" s="321"/>
      <c r="E80" s="329"/>
      <c r="F80" s="329"/>
      <c r="G80" s="330"/>
      <c r="H80" s="155"/>
      <c r="I80" s="155"/>
      <c r="J80" s="155"/>
      <c r="K80" s="155"/>
      <c r="L80" s="155"/>
      <c r="M80" s="331"/>
    </row>
    <row r="81" spans="1:13" s="156" customFormat="1" ht="12.75">
      <c r="A81" s="335" t="s">
        <v>185</v>
      </c>
      <c r="B81" s="304">
        <v>784</v>
      </c>
      <c r="C81" s="336" t="s">
        <v>220</v>
      </c>
      <c r="D81" s="337"/>
      <c r="E81" s="338"/>
      <c r="F81" s="338"/>
      <c r="G81" s="232"/>
      <c r="H81" s="203"/>
      <c r="I81" s="203"/>
      <c r="J81" s="264"/>
      <c r="K81" s="203"/>
      <c r="L81" s="155"/>
      <c r="M81" s="331"/>
    </row>
    <row r="82" spans="1:13" s="156" customFormat="1" ht="18" customHeight="1">
      <c r="A82" s="266" t="s">
        <v>188</v>
      </c>
      <c r="B82" s="309">
        <v>784171111</v>
      </c>
      <c r="C82" s="295" t="s">
        <v>222</v>
      </c>
      <c r="D82" s="339" t="s">
        <v>67</v>
      </c>
      <c r="E82" s="262">
        <f>SUM(D83)</f>
        <v>8.3482</v>
      </c>
      <c r="F82" s="262"/>
      <c r="G82" s="153">
        <f>$E82*F82</f>
        <v>0</v>
      </c>
      <c r="H82" s="203">
        <v>0</v>
      </c>
      <c r="I82" s="203">
        <f>E82*H82</f>
        <v>0</v>
      </c>
      <c r="J82" s="264" t="s">
        <v>68</v>
      </c>
      <c r="K82" s="203">
        <f>E82*J82</f>
        <v>0</v>
      </c>
      <c r="L82" s="155"/>
      <c r="M82" s="331"/>
    </row>
    <row r="83" spans="1:7" s="319" customFormat="1" ht="15" customHeight="1">
      <c r="A83" s="314"/>
      <c r="B83" s="340"/>
      <c r="C83" s="341" t="s">
        <v>443</v>
      </c>
      <c r="D83" s="315">
        <f>1.17*1.78*3+1.18*1.78</f>
        <v>8.3482</v>
      </c>
      <c r="E83" s="316"/>
      <c r="F83" s="317"/>
      <c r="G83" s="318"/>
    </row>
    <row r="84" spans="1:13" s="156" customFormat="1" ht="20.25" customHeight="1">
      <c r="A84" s="266" t="s">
        <v>190</v>
      </c>
      <c r="B84" s="304">
        <v>58124842</v>
      </c>
      <c r="C84" s="295" t="s">
        <v>225</v>
      </c>
      <c r="D84" s="337" t="s">
        <v>67</v>
      </c>
      <c r="E84" s="338">
        <f>E82*1.1+0.02</f>
        <v>9.20302</v>
      </c>
      <c r="F84" s="338"/>
      <c r="G84" s="153">
        <f>$E84*F84</f>
        <v>0</v>
      </c>
      <c r="H84" s="203">
        <v>0</v>
      </c>
      <c r="I84" s="203">
        <f>E84*H84</f>
        <v>0</v>
      </c>
      <c r="J84" s="264" t="s">
        <v>68</v>
      </c>
      <c r="K84" s="203">
        <f>E84*J84</f>
        <v>0</v>
      </c>
      <c r="L84" s="155"/>
      <c r="M84" s="331"/>
    </row>
    <row r="85" spans="1:13" s="156" customFormat="1" ht="12.75">
      <c r="A85" s="314"/>
      <c r="B85" s="309"/>
      <c r="C85" s="297"/>
      <c r="D85" s="339"/>
      <c r="E85" s="262"/>
      <c r="F85" s="262"/>
      <c r="G85" s="153"/>
      <c r="H85" s="203"/>
      <c r="I85" s="203"/>
      <c r="J85" s="264"/>
      <c r="K85" s="203"/>
      <c r="L85" s="155"/>
      <c r="M85" s="331"/>
    </row>
    <row r="86" spans="1:11" s="156" customFormat="1" ht="15.75" customHeight="1">
      <c r="A86" s="266" t="s">
        <v>193</v>
      </c>
      <c r="B86" s="309" t="s">
        <v>227</v>
      </c>
      <c r="C86" s="235" t="s">
        <v>228</v>
      </c>
      <c r="D86" s="291" t="s">
        <v>67</v>
      </c>
      <c r="E86" s="152">
        <f>SUM(D87)</f>
        <v>100.6</v>
      </c>
      <c r="F86" s="152"/>
      <c r="G86" s="153">
        <f>$E86*F86</f>
        <v>0</v>
      </c>
      <c r="H86" s="203">
        <v>0.001</v>
      </c>
      <c r="I86" s="203">
        <f>E86*H86</f>
        <v>0.1006</v>
      </c>
      <c r="J86" s="264" t="s">
        <v>68</v>
      </c>
      <c r="K86" s="203">
        <f>E86*J86</f>
        <v>0</v>
      </c>
    </row>
    <row r="87" spans="1:7" s="322" customFormat="1" ht="12.75">
      <c r="A87" s="314"/>
      <c r="B87" s="312"/>
      <c r="C87" s="371">
        <v>100.6</v>
      </c>
      <c r="D87" s="321">
        <v>100.6</v>
      </c>
      <c r="E87" s="239"/>
      <c r="F87" s="239"/>
      <c r="G87" s="153"/>
    </row>
    <row r="88" spans="1:7" s="156" customFormat="1" ht="16.5" customHeight="1">
      <c r="A88" s="266" t="s">
        <v>196</v>
      </c>
      <c r="B88" s="304">
        <v>784181111</v>
      </c>
      <c r="C88" s="235" t="s">
        <v>231</v>
      </c>
      <c r="D88" s="291" t="s">
        <v>67</v>
      </c>
      <c r="E88" s="239">
        <f>SUM(D89)</f>
        <v>172.5</v>
      </c>
      <c r="F88" s="239"/>
      <c r="G88" s="153">
        <f>$E88*F88</f>
        <v>0</v>
      </c>
    </row>
    <row r="89" spans="1:7" s="322" customFormat="1" ht="12.75">
      <c r="A89" s="314"/>
      <c r="B89" s="312"/>
      <c r="C89" s="305" t="s">
        <v>444</v>
      </c>
      <c r="D89" s="321">
        <f>100.6+71.87+0.03</f>
        <v>172.5</v>
      </c>
      <c r="E89" s="239"/>
      <c r="F89" s="239"/>
      <c r="G89" s="153"/>
    </row>
    <row r="90" spans="1:11" s="156" customFormat="1" ht="18.75" customHeight="1">
      <c r="A90" s="266" t="s">
        <v>198</v>
      </c>
      <c r="B90" s="304">
        <v>784211102</v>
      </c>
      <c r="C90" s="235" t="s">
        <v>603</v>
      </c>
      <c r="D90" s="291" t="s">
        <v>67</v>
      </c>
      <c r="E90" s="239">
        <f>E88</f>
        <v>172.5</v>
      </c>
      <c r="F90" s="239"/>
      <c r="G90" s="153">
        <f>$E90*F90</f>
        <v>0</v>
      </c>
      <c r="H90" s="203">
        <v>0.00026</v>
      </c>
      <c r="I90" s="203">
        <f>E90*H90</f>
        <v>0.044849999999999994</v>
      </c>
      <c r="J90" s="264" t="s">
        <v>68</v>
      </c>
      <c r="K90" s="203">
        <f>E90*J90</f>
        <v>0</v>
      </c>
    </row>
    <row r="91" spans="1:11" s="156" customFormat="1" ht="13.5" customHeight="1">
      <c r="A91" s="314"/>
      <c r="B91" s="309"/>
      <c r="C91" s="171"/>
      <c r="D91" s="294"/>
      <c r="E91" s="239"/>
      <c r="F91" s="239"/>
      <c r="G91" s="153"/>
      <c r="H91" s="203"/>
      <c r="I91" s="203"/>
      <c r="J91" s="264"/>
      <c r="K91" s="203"/>
    </row>
    <row r="92" spans="1:11" s="156" customFormat="1" ht="19.5" customHeight="1">
      <c r="A92" s="266" t="s">
        <v>303</v>
      </c>
      <c r="B92" s="309" t="s">
        <v>318</v>
      </c>
      <c r="C92" s="171" t="s">
        <v>319</v>
      </c>
      <c r="D92" s="294" t="s">
        <v>61</v>
      </c>
      <c r="E92" s="239">
        <v>1</v>
      </c>
      <c r="F92" s="239"/>
      <c r="G92" s="153">
        <f>$E92*F92</f>
        <v>0</v>
      </c>
      <c r="H92" s="203"/>
      <c r="I92" s="203"/>
      <c r="J92" s="264"/>
      <c r="K92" s="203"/>
    </row>
    <row r="93" spans="1:13" s="90" customFormat="1" ht="12.75">
      <c r="A93" s="299"/>
      <c r="B93" s="132"/>
      <c r="C93" s="300"/>
      <c r="D93" s="133"/>
      <c r="E93" s="301"/>
      <c r="F93" s="302"/>
      <c r="G93" s="303"/>
      <c r="J93" s="91"/>
      <c r="K93" s="91"/>
      <c r="M93" s="92"/>
    </row>
    <row r="94" spans="1:13" s="90" customFormat="1" ht="18" customHeight="1">
      <c r="A94" s="246"/>
      <c r="B94" s="247"/>
      <c r="C94" s="248" t="s">
        <v>103</v>
      </c>
      <c r="D94" s="249"/>
      <c r="E94" s="250"/>
      <c r="F94" s="251"/>
      <c r="G94" s="252">
        <f>SUBTOTAL(9,G77:G93)</f>
        <v>0</v>
      </c>
      <c r="I94" s="91"/>
      <c r="J94" s="91"/>
      <c r="K94" s="91"/>
      <c r="M94" s="92"/>
    </row>
    <row r="95" spans="1:7" ht="12.75">
      <c r="A95" s="179"/>
      <c r="B95" s="180"/>
      <c r="C95" s="180"/>
      <c r="D95" s="181"/>
      <c r="E95" s="254"/>
      <c r="F95" s="254"/>
      <c r="G95" s="182"/>
    </row>
    <row r="96" spans="1:12" s="156" customFormat="1" ht="18" customHeight="1">
      <c r="A96" s="183" t="s">
        <v>206</v>
      </c>
      <c r="B96" s="184"/>
      <c r="C96" s="185" t="s">
        <v>236</v>
      </c>
      <c r="D96" s="186"/>
      <c r="E96" s="187"/>
      <c r="F96" s="188"/>
      <c r="G96" s="189"/>
      <c r="H96" s="154"/>
      <c r="I96" s="154"/>
      <c r="J96" s="155"/>
      <c r="K96" s="155"/>
      <c r="L96" s="154"/>
    </row>
    <row r="97" spans="1:12" s="156" customFormat="1" ht="12.75">
      <c r="A97" s="190"/>
      <c r="B97" s="191"/>
      <c r="C97" s="192"/>
      <c r="D97" s="120"/>
      <c r="E97" s="193"/>
      <c r="F97" s="194"/>
      <c r="G97" s="195"/>
      <c r="H97" s="154"/>
      <c r="I97" s="154"/>
      <c r="J97" s="155"/>
      <c r="K97" s="155"/>
      <c r="L97" s="154"/>
    </row>
    <row r="98" spans="1:13" s="207" customFormat="1" ht="20.25" customHeight="1">
      <c r="A98" s="196" t="s">
        <v>208</v>
      </c>
      <c r="B98" s="197"/>
      <c r="C98" s="198" t="s">
        <v>445</v>
      </c>
      <c r="D98" s="199" t="s">
        <v>64</v>
      </c>
      <c r="E98" s="200">
        <v>4</v>
      </c>
      <c r="F98" s="200"/>
      <c r="G98" s="153">
        <f>$E98*F98</f>
        <v>0</v>
      </c>
      <c r="H98" s="202"/>
      <c r="I98" s="203"/>
      <c r="J98" s="204"/>
      <c r="K98" s="203"/>
      <c r="L98" s="205"/>
      <c r="M98" s="206"/>
    </row>
    <row r="99" spans="1:12" s="156" customFormat="1" ht="12.75">
      <c r="A99" s="236"/>
      <c r="B99" s="294"/>
      <c r="C99" s="171"/>
      <c r="D99" s="238"/>
      <c r="E99" s="302"/>
      <c r="F99" s="302"/>
      <c r="G99" s="342"/>
      <c r="H99" s="154"/>
      <c r="I99" s="154"/>
      <c r="J99" s="155"/>
      <c r="K99" s="155"/>
      <c r="L99" s="154"/>
    </row>
    <row r="100" spans="1:9" ht="16.5" customHeight="1">
      <c r="A100" s="246"/>
      <c r="B100" s="247"/>
      <c r="C100" s="248" t="s">
        <v>103</v>
      </c>
      <c r="D100" s="249"/>
      <c r="E100" s="250"/>
      <c r="F100" s="251"/>
      <c r="G100" s="252">
        <f>SUBTOTAL(9,G97:G99)</f>
        <v>0</v>
      </c>
      <c r="I100" s="91"/>
    </row>
    <row r="101" spans="1:7" ht="12.75">
      <c r="A101" s="179"/>
      <c r="B101" s="180"/>
      <c r="C101" s="180"/>
      <c r="D101" s="181"/>
      <c r="E101" s="254"/>
      <c r="F101" s="254"/>
      <c r="G101" s="182"/>
    </row>
    <row r="102" spans="1:12" s="156" customFormat="1" ht="17.25" customHeight="1">
      <c r="A102" s="183" t="s">
        <v>235</v>
      </c>
      <c r="B102" s="184"/>
      <c r="C102" s="185" t="s">
        <v>244</v>
      </c>
      <c r="D102" s="186"/>
      <c r="E102" s="187"/>
      <c r="F102" s="188"/>
      <c r="G102" s="189"/>
      <c r="H102" s="154"/>
      <c r="I102" s="154"/>
      <c r="J102" s="155"/>
      <c r="K102" s="155"/>
      <c r="L102" s="154"/>
    </row>
    <row r="103" spans="1:12" s="156" customFormat="1" ht="12.75">
      <c r="A103" s="190"/>
      <c r="B103" s="191"/>
      <c r="C103" s="192"/>
      <c r="D103" s="120"/>
      <c r="E103" s="193"/>
      <c r="F103" s="194"/>
      <c r="G103" s="195"/>
      <c r="H103" s="154"/>
      <c r="I103" s="154"/>
      <c r="J103" s="155"/>
      <c r="K103" s="155"/>
      <c r="L103" s="154"/>
    </row>
    <row r="104" spans="1:12" s="156" customFormat="1" ht="12.75">
      <c r="A104" s="149" t="s">
        <v>237</v>
      </c>
      <c r="B104" s="291" t="s">
        <v>246</v>
      </c>
      <c r="C104" s="235" t="s">
        <v>247</v>
      </c>
      <c r="D104" s="151" t="s">
        <v>61</v>
      </c>
      <c r="E104" s="152">
        <v>1</v>
      </c>
      <c r="F104" s="152"/>
      <c r="G104" s="153">
        <f>$E104*F104</f>
        <v>0</v>
      </c>
      <c r="H104" s="154"/>
      <c r="I104" s="154"/>
      <c r="J104" s="155"/>
      <c r="K104" s="155"/>
      <c r="L104" s="154"/>
    </row>
    <row r="105" spans="1:12" s="156" customFormat="1" ht="12.75">
      <c r="A105" s="236"/>
      <c r="B105" s="294"/>
      <c r="C105" s="171"/>
      <c r="D105" s="238"/>
      <c r="E105" s="239"/>
      <c r="F105" s="239"/>
      <c r="G105" s="292"/>
      <c r="H105" s="154"/>
      <c r="I105" s="154"/>
      <c r="J105" s="155"/>
      <c r="K105" s="155"/>
      <c r="L105" s="154"/>
    </row>
    <row r="106" spans="1:12" s="156" customFormat="1" ht="12.75">
      <c r="A106" s="236" t="s">
        <v>238</v>
      </c>
      <c r="B106" s="294" t="s">
        <v>249</v>
      </c>
      <c r="C106" s="171" t="s">
        <v>250</v>
      </c>
      <c r="D106" s="238" t="s">
        <v>61</v>
      </c>
      <c r="E106" s="239">
        <v>1</v>
      </c>
      <c r="F106" s="239"/>
      <c r="G106" s="153">
        <f>$E106*F106</f>
        <v>0</v>
      </c>
      <c r="H106" s="154"/>
      <c r="I106" s="154"/>
      <c r="J106" s="155"/>
      <c r="K106" s="155"/>
      <c r="L106" s="154"/>
    </row>
    <row r="107" spans="1:12" s="156" customFormat="1" ht="12.75">
      <c r="A107" s="236"/>
      <c r="B107" s="294"/>
      <c r="C107" s="171"/>
      <c r="D107" s="238"/>
      <c r="E107" s="239"/>
      <c r="F107" s="239"/>
      <c r="G107" s="292"/>
      <c r="H107" s="154"/>
      <c r="I107" s="154"/>
      <c r="J107" s="155"/>
      <c r="K107" s="155"/>
      <c r="L107" s="154"/>
    </row>
    <row r="108" spans="1:12" s="156" customFormat="1" ht="12.75">
      <c r="A108" s="236" t="s">
        <v>239</v>
      </c>
      <c r="B108" s="294" t="s">
        <v>252</v>
      </c>
      <c r="C108" s="171" t="s">
        <v>253</v>
      </c>
      <c r="D108" s="238" t="s">
        <v>254</v>
      </c>
      <c r="E108" s="239">
        <v>20</v>
      </c>
      <c r="F108" s="239"/>
      <c r="G108" s="153">
        <f>$E108*F108</f>
        <v>0</v>
      </c>
      <c r="H108" s="154"/>
      <c r="I108" s="154"/>
      <c r="J108" s="155"/>
      <c r="K108" s="155"/>
      <c r="L108" s="154"/>
    </row>
    <row r="109" spans="1:12" s="156" customFormat="1" ht="93.75" customHeight="1">
      <c r="A109" s="236"/>
      <c r="B109" s="150"/>
      <c r="C109" s="171" t="s">
        <v>604</v>
      </c>
      <c r="D109" s="238"/>
      <c r="E109" s="239"/>
      <c r="F109" s="239"/>
      <c r="G109" s="153"/>
      <c r="H109" s="154"/>
      <c r="I109" s="154"/>
      <c r="J109" s="155"/>
      <c r="K109" s="155"/>
      <c r="L109" s="154"/>
    </row>
    <row r="110" spans="1:12" s="156" customFormat="1" ht="16.5" customHeight="1">
      <c r="A110" s="236" t="s">
        <v>240</v>
      </c>
      <c r="B110" s="291" t="s">
        <v>257</v>
      </c>
      <c r="C110" s="171" t="s">
        <v>258</v>
      </c>
      <c r="D110" s="238" t="s">
        <v>61</v>
      </c>
      <c r="E110" s="239">
        <v>1</v>
      </c>
      <c r="F110" s="239"/>
      <c r="G110" s="153">
        <f>$E110*F110</f>
        <v>0</v>
      </c>
      <c r="H110" s="154"/>
      <c r="I110" s="154"/>
      <c r="J110" s="155"/>
      <c r="K110" s="155"/>
      <c r="L110" s="154"/>
    </row>
    <row r="111" spans="1:12" s="156" customFormat="1" ht="12.75">
      <c r="A111" s="236"/>
      <c r="B111" s="150"/>
      <c r="C111" s="171"/>
      <c r="D111" s="238"/>
      <c r="E111" s="239"/>
      <c r="F111" s="239"/>
      <c r="G111" s="153"/>
      <c r="H111" s="154"/>
      <c r="I111" s="154"/>
      <c r="J111" s="155"/>
      <c r="K111" s="155"/>
      <c r="L111" s="154"/>
    </row>
    <row r="112" spans="1:12" s="156" customFormat="1" ht="12.75">
      <c r="A112" s="236" t="s">
        <v>378</v>
      </c>
      <c r="B112" s="234" t="s">
        <v>260</v>
      </c>
      <c r="C112" s="171" t="s">
        <v>261</v>
      </c>
      <c r="D112" s="238" t="s">
        <v>67</v>
      </c>
      <c r="E112" s="239">
        <f>SUM(D113)</f>
        <v>107.19999999999999</v>
      </c>
      <c r="F112" s="239"/>
      <c r="G112" s="153">
        <f>$E112*F112</f>
        <v>0</v>
      </c>
      <c r="H112" s="202" t="s">
        <v>262</v>
      </c>
      <c r="I112" s="203">
        <f>E112*H112</f>
        <v>0.022511999999999997</v>
      </c>
      <c r="J112" s="204">
        <v>0</v>
      </c>
      <c r="K112" s="203">
        <f>E112*J112</f>
        <v>0</v>
      </c>
      <c r="L112" s="154"/>
    </row>
    <row r="113" spans="1:12" s="319" customFormat="1" ht="12.75">
      <c r="A113" s="236"/>
      <c r="B113" s="347"/>
      <c r="C113" s="348" t="s">
        <v>446</v>
      </c>
      <c r="D113" s="214">
        <f>71.8+35.4</f>
        <v>107.19999999999999</v>
      </c>
      <c r="E113" s="317"/>
      <c r="F113" s="317"/>
      <c r="G113" s="318"/>
      <c r="H113" s="349"/>
      <c r="I113" s="349"/>
      <c r="J113" s="350"/>
      <c r="K113" s="350"/>
      <c r="L113" s="349"/>
    </row>
    <row r="114" spans="1:12" s="156" customFormat="1" ht="12.75">
      <c r="A114" s="236"/>
      <c r="B114" s="150"/>
      <c r="C114" s="235"/>
      <c r="D114" s="238"/>
      <c r="E114" s="239"/>
      <c r="F114" s="239"/>
      <c r="G114" s="153"/>
      <c r="H114" s="154"/>
      <c r="I114" s="154"/>
      <c r="J114" s="155"/>
      <c r="K114" s="155"/>
      <c r="L114" s="154"/>
    </row>
    <row r="115" spans="1:12" s="156" customFormat="1" ht="12.75">
      <c r="A115" s="236" t="s">
        <v>380</v>
      </c>
      <c r="B115" s="234" t="s">
        <v>265</v>
      </c>
      <c r="C115" s="171" t="s">
        <v>266</v>
      </c>
      <c r="D115" s="238" t="s">
        <v>67</v>
      </c>
      <c r="E115" s="239">
        <f>SUM(D116)</f>
        <v>80.14999999999999</v>
      </c>
      <c r="F115" s="239"/>
      <c r="G115" s="153">
        <f>$E115*F115</f>
        <v>0</v>
      </c>
      <c r="H115" s="154"/>
      <c r="I115" s="154"/>
      <c r="J115" s="155"/>
      <c r="K115" s="155"/>
      <c r="L115" s="154"/>
    </row>
    <row r="116" spans="1:12" s="319" customFormat="1" ht="12.75">
      <c r="A116" s="236"/>
      <c r="B116" s="347"/>
      <c r="C116" s="348" t="s">
        <v>447</v>
      </c>
      <c r="D116" s="214">
        <f>71.8+8.35</f>
        <v>80.14999999999999</v>
      </c>
      <c r="E116" s="317"/>
      <c r="F116" s="317"/>
      <c r="G116" s="318"/>
      <c r="H116" s="349"/>
      <c r="I116" s="349"/>
      <c r="J116" s="350"/>
      <c r="K116" s="350"/>
      <c r="L116" s="349"/>
    </row>
    <row r="117" spans="1:12" s="156" customFormat="1" ht="12.75">
      <c r="A117" s="236" t="s">
        <v>383</v>
      </c>
      <c r="B117" s="234" t="s">
        <v>269</v>
      </c>
      <c r="C117" s="235" t="s">
        <v>270</v>
      </c>
      <c r="D117" s="238" t="s">
        <v>271</v>
      </c>
      <c r="E117" s="239">
        <f>I117</f>
        <v>4.4221972</v>
      </c>
      <c r="F117" s="239"/>
      <c r="G117" s="153">
        <f>$E117*F117</f>
        <v>0</v>
      </c>
      <c r="H117" s="154"/>
      <c r="I117" s="155">
        <f>SUM(I32:I116)</f>
        <v>4.4221972</v>
      </c>
      <c r="J117" s="155"/>
      <c r="K117" s="155"/>
      <c r="L117" s="154"/>
    </row>
    <row r="118" spans="1:7" ht="12.75">
      <c r="A118" s="299"/>
      <c r="B118" s="132"/>
      <c r="C118" s="300"/>
      <c r="D118" s="133"/>
      <c r="E118" s="301"/>
      <c r="F118" s="302"/>
      <c r="G118" s="303"/>
    </row>
    <row r="119" spans="1:9" ht="17.25" customHeight="1">
      <c r="A119" s="246"/>
      <c r="B119" s="247"/>
      <c r="C119" s="248" t="s">
        <v>103</v>
      </c>
      <c r="D119" s="249"/>
      <c r="E119" s="250"/>
      <c r="F119" s="251"/>
      <c r="G119" s="252">
        <f>SUBTOTAL(9,G103:G118)</f>
        <v>0</v>
      </c>
      <c r="I119" s="91"/>
    </row>
    <row r="120" spans="1:7" ht="12.75">
      <c r="A120" s="179"/>
      <c r="B120" s="180"/>
      <c r="C120" s="180"/>
      <c r="D120" s="181"/>
      <c r="E120" s="254"/>
      <c r="F120" s="254"/>
      <c r="G120" s="182"/>
    </row>
    <row r="121" spans="1:13" s="90" customFormat="1" ht="15.75" customHeight="1">
      <c r="A121" s="183" t="s">
        <v>272</v>
      </c>
      <c r="B121" s="184"/>
      <c r="C121" s="185" t="s">
        <v>273</v>
      </c>
      <c r="D121" s="186"/>
      <c r="E121" s="187"/>
      <c r="F121" s="188"/>
      <c r="G121" s="189"/>
      <c r="J121" s="91"/>
      <c r="K121" s="91"/>
      <c r="M121" s="92"/>
    </row>
    <row r="122" spans="1:13" s="90" customFormat="1" ht="12.75">
      <c r="A122" s="190"/>
      <c r="B122" s="191"/>
      <c r="C122" s="192"/>
      <c r="D122" s="120"/>
      <c r="E122" s="193"/>
      <c r="F122" s="194"/>
      <c r="G122" s="195"/>
      <c r="J122" s="91"/>
      <c r="K122" s="91"/>
      <c r="M122" s="92"/>
    </row>
    <row r="123" spans="1:13" s="90" customFormat="1" ht="36">
      <c r="A123" s="344" t="s">
        <v>274</v>
      </c>
      <c r="B123" s="144"/>
      <c r="C123" s="351" t="s">
        <v>275</v>
      </c>
      <c r="D123" s="145"/>
      <c r="E123" s="345"/>
      <c r="F123" s="239"/>
      <c r="G123" s="352">
        <f>$E123*F123</f>
        <v>0</v>
      </c>
      <c r="J123" s="91"/>
      <c r="K123" s="91"/>
      <c r="M123" s="92"/>
    </row>
    <row r="124" spans="1:13" s="90" customFormat="1" ht="12.75">
      <c r="A124" s="299"/>
      <c r="B124" s="132"/>
      <c r="C124" s="300"/>
      <c r="D124" s="133"/>
      <c r="E124" s="301"/>
      <c r="F124" s="302"/>
      <c r="G124" s="303"/>
      <c r="J124" s="91"/>
      <c r="K124" s="91"/>
      <c r="M124" s="92"/>
    </row>
    <row r="125" spans="1:13" s="90" customFormat="1" ht="18.75" customHeight="1">
      <c r="A125" s="246"/>
      <c r="B125" s="247"/>
      <c r="C125" s="248" t="s">
        <v>103</v>
      </c>
      <c r="D125" s="249"/>
      <c r="E125" s="353"/>
      <c r="F125" s="354"/>
      <c r="G125" s="252">
        <f>SUBTOTAL(9,G122:G124)</f>
        <v>0</v>
      </c>
      <c r="J125" s="91"/>
      <c r="K125" s="91"/>
      <c r="M125" s="92"/>
    </row>
    <row r="126" spans="1:13" s="90" customFormat="1" ht="12.75">
      <c r="A126" s="179"/>
      <c r="B126" s="180"/>
      <c r="C126" s="180"/>
      <c r="D126" s="181"/>
      <c r="E126" s="180"/>
      <c r="F126" s="180"/>
      <c r="G126" s="182"/>
      <c r="J126" s="91"/>
      <c r="K126" s="91"/>
      <c r="M126" s="92"/>
    </row>
    <row r="127" spans="1:13" s="90" customFormat="1" ht="26.25" customHeight="1">
      <c r="A127" s="355"/>
      <c r="B127" s="356"/>
      <c r="C127" s="357" t="s">
        <v>56</v>
      </c>
      <c r="D127" s="358"/>
      <c r="E127" s="359"/>
      <c r="F127" s="359"/>
      <c r="G127" s="360">
        <f>SUBTOTAL(9,G31:G126)</f>
        <v>0</v>
      </c>
      <c r="J127" s="91"/>
      <c r="K127" s="91"/>
      <c r="M127" s="92"/>
    </row>
  </sheetData>
  <sheetProtection selectLockedCells="1" selectUnlockedCells="1"/>
  <mergeCells count="4">
    <mergeCell ref="F1:G1"/>
    <mergeCell ref="C2:D2"/>
    <mergeCell ref="F2:G2"/>
    <mergeCell ref="F3:G3"/>
  </mergeCells>
  <dataValidations count="1">
    <dataValidation type="list" allowBlank="1" showErrorMessage="1" sqref="B3">
      <formula1>Cislovani</formula1>
      <formula2>0</formula2>
    </dataValidation>
  </dataValidations>
  <printOptions/>
  <pageMargins left="0.5513888888888889" right="0.6298611111111111" top="0.7875" bottom="0.7875" header="0.5118055555555555" footer="0.31527777777777777"/>
  <pageSetup horizontalDpi="300" verticalDpi="300" orientation="portrait" paperSize="9" scale="63" r:id="rId1"/>
  <headerFooter alignWithMargins="0">
    <oddFooter>&amp;L&amp;F&amp;C&amp;P/&amp;N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L131"/>
  <sheetViews>
    <sheetView showGridLines="0" view="pageBreakPreview" zoomScaleSheetLayoutView="100" workbookViewId="0" topLeftCell="A1">
      <selection activeCell="G5" sqref="G5"/>
    </sheetView>
  </sheetViews>
  <sheetFormatPr defaultColWidth="9.140625" defaultRowHeight="12.75"/>
  <cols>
    <col min="1" max="1" width="8.28125" style="84" customWidth="1"/>
    <col min="2" max="2" width="16.57421875" style="86" customWidth="1"/>
    <col min="3" max="3" width="61.421875" style="86" customWidth="1"/>
    <col min="4" max="4" width="9.140625" style="85" customWidth="1"/>
    <col min="5" max="5" width="10.7109375" style="88" customWidth="1"/>
    <col min="6" max="6" width="13.57421875" style="89" customWidth="1"/>
    <col min="7" max="7" width="22.140625" style="89" customWidth="1"/>
    <col min="8" max="8" width="0.13671875" style="372" customWidth="1"/>
    <col min="9" max="9" width="9.140625" style="372" hidden="1" customWidth="1"/>
    <col min="10" max="10" width="9.140625" style="372" customWidth="1"/>
    <col min="11" max="11" width="17.140625" style="372" customWidth="1"/>
    <col min="12" max="12" width="9.28125" style="372" customWidth="1"/>
    <col min="13" max="16384" width="9.140625" style="372" customWidth="1"/>
  </cols>
  <sheetData>
    <row r="1" spans="1:7" ht="88.5" customHeight="1">
      <c r="A1" s="93" t="s">
        <v>0</v>
      </c>
      <c r="B1" s="4"/>
      <c r="C1" s="4" t="s">
        <v>1</v>
      </c>
      <c r="D1" s="95"/>
      <c r="E1" s="5" t="s">
        <v>2</v>
      </c>
      <c r="F1" s="496" t="s">
        <v>3</v>
      </c>
      <c r="G1" s="496"/>
    </row>
    <row r="2" spans="1:7" ht="54.6" customHeight="1">
      <c r="A2" s="96" t="s">
        <v>4</v>
      </c>
      <c r="B2" s="373"/>
      <c r="C2" s="497" t="s">
        <v>33</v>
      </c>
      <c r="D2" s="497"/>
      <c r="E2" s="374"/>
      <c r="F2" s="495" t="s">
        <v>632</v>
      </c>
      <c r="G2" s="495"/>
    </row>
    <row r="3" spans="1:7" ht="50.1" customHeight="1">
      <c r="A3" s="375" t="s">
        <v>35</v>
      </c>
      <c r="B3" s="376"/>
      <c r="C3" s="8" t="s">
        <v>24</v>
      </c>
      <c r="D3" s="377"/>
      <c r="E3" s="377"/>
      <c r="F3" s="499"/>
      <c r="G3" s="499"/>
    </row>
    <row r="4" spans="1:7" ht="3" customHeight="1">
      <c r="A4" s="378"/>
      <c r="B4" s="379"/>
      <c r="C4" s="380"/>
      <c r="D4" s="102"/>
      <c r="E4" s="102"/>
      <c r="F4" s="381"/>
      <c r="G4" s="382"/>
    </row>
    <row r="5" spans="1:7" ht="15" customHeight="1">
      <c r="A5" s="103"/>
      <c r="B5" s="383"/>
      <c r="C5" s="105"/>
      <c r="D5" s="384"/>
      <c r="E5" s="107"/>
      <c r="F5" s="108"/>
      <c r="G5" s="109"/>
    </row>
    <row r="6" spans="1:7" s="385" customFormat="1" ht="24">
      <c r="A6" s="110" t="s">
        <v>36</v>
      </c>
      <c r="B6" s="111" t="s">
        <v>37</v>
      </c>
      <c r="C6" s="112" t="s">
        <v>38</v>
      </c>
      <c r="D6" s="111" t="s">
        <v>39</v>
      </c>
      <c r="E6" s="114" t="s">
        <v>40</v>
      </c>
      <c r="F6" s="115" t="s">
        <v>41</v>
      </c>
      <c r="G6" s="116" t="s">
        <v>42</v>
      </c>
    </row>
    <row r="7" spans="1:7" s="387" customFormat="1" ht="12.75">
      <c r="A7" s="117"/>
      <c r="B7" s="386"/>
      <c r="C7" s="119"/>
      <c r="D7" s="119"/>
      <c r="E7" s="121"/>
      <c r="F7" s="122"/>
      <c r="G7" s="123"/>
    </row>
    <row r="8" spans="1:7" s="389" customFormat="1" ht="12.75">
      <c r="A8" s="124"/>
      <c r="B8" s="388"/>
      <c r="C8" s="126" t="s">
        <v>43</v>
      </c>
      <c r="D8" s="125"/>
      <c r="E8" s="128"/>
      <c r="F8" s="129"/>
      <c r="G8" s="130"/>
    </row>
    <row r="9" spans="1:12" s="92" customFormat="1" ht="24">
      <c r="A9" s="131"/>
      <c r="B9" s="132"/>
      <c r="C9" s="361" t="s">
        <v>44</v>
      </c>
      <c r="D9" s="133"/>
      <c r="E9" s="134"/>
      <c r="F9" s="135"/>
      <c r="G9" s="136"/>
      <c r="H9" s="90"/>
      <c r="I9" s="90"/>
      <c r="J9" s="91"/>
      <c r="K9" s="91"/>
      <c r="L9" s="90"/>
    </row>
    <row r="10" spans="1:7" ht="63" customHeight="1">
      <c r="A10" s="131"/>
      <c r="B10" s="300"/>
      <c r="C10" s="171" t="s">
        <v>45</v>
      </c>
      <c r="D10" s="132"/>
      <c r="E10" s="134"/>
      <c r="F10" s="135"/>
      <c r="G10" s="136"/>
    </row>
    <row r="11" spans="1:7" ht="36.75" customHeight="1">
      <c r="A11" s="131"/>
      <c r="B11" s="300"/>
      <c r="C11" s="171" t="s">
        <v>46</v>
      </c>
      <c r="D11" s="132"/>
      <c r="E11" s="134"/>
      <c r="F11" s="135"/>
      <c r="G11" s="136"/>
    </row>
    <row r="12" spans="1:7" ht="38.25" customHeight="1">
      <c r="A12" s="131"/>
      <c r="B12" s="300"/>
      <c r="C12" s="171" t="s">
        <v>47</v>
      </c>
      <c r="D12" s="132"/>
      <c r="E12" s="134"/>
      <c r="F12" s="135"/>
      <c r="G12" s="136"/>
    </row>
    <row r="13" spans="1:7" ht="60">
      <c r="A13" s="137"/>
      <c r="B13" s="390"/>
      <c r="C13" s="391" t="s">
        <v>48</v>
      </c>
      <c r="D13" s="138"/>
      <c r="E13" s="140"/>
      <c r="F13" s="141"/>
      <c r="G13" s="142"/>
    </row>
    <row r="14" spans="1:7" ht="54.75" customHeight="1">
      <c r="A14" s="143"/>
      <c r="B14" s="351"/>
      <c r="C14" s="392" t="s">
        <v>49</v>
      </c>
      <c r="D14" s="144"/>
      <c r="E14" s="146"/>
      <c r="F14" s="147"/>
      <c r="G14" s="148"/>
    </row>
    <row r="15" spans="1:7" ht="32.25" customHeight="1">
      <c r="A15" s="131"/>
      <c r="B15" s="300"/>
      <c r="C15" s="171" t="s">
        <v>50</v>
      </c>
      <c r="D15" s="132"/>
      <c r="E15" s="134"/>
      <c r="F15" s="135"/>
      <c r="G15" s="136"/>
    </row>
    <row r="16" spans="1:7" ht="40.5" customHeight="1">
      <c r="A16" s="131"/>
      <c r="B16" s="300"/>
      <c r="C16" s="171" t="s">
        <v>51</v>
      </c>
      <c r="D16" s="132"/>
      <c r="E16" s="134"/>
      <c r="F16" s="135"/>
      <c r="G16" s="136"/>
    </row>
    <row r="17" spans="1:7" ht="48.75" customHeight="1">
      <c r="A17" s="131"/>
      <c r="B17" s="300"/>
      <c r="C17" s="171" t="s">
        <v>52</v>
      </c>
      <c r="D17" s="132"/>
      <c r="E17" s="134"/>
      <c r="F17" s="135"/>
      <c r="G17" s="136"/>
    </row>
    <row r="18" spans="1:12" s="156" customFormat="1" ht="24">
      <c r="A18" s="149"/>
      <c r="B18" s="150"/>
      <c r="C18" s="235" t="s">
        <v>53</v>
      </c>
      <c r="D18" s="151"/>
      <c r="E18" s="152"/>
      <c r="F18" s="152"/>
      <c r="G18" s="153"/>
      <c r="H18" s="154"/>
      <c r="I18" s="154"/>
      <c r="J18" s="155"/>
      <c r="K18" s="155"/>
      <c r="L18" s="154"/>
    </row>
    <row r="19" spans="1:7" s="389" customFormat="1" ht="12.75">
      <c r="A19" s="124"/>
      <c r="B19" s="388"/>
      <c r="C19" s="157"/>
      <c r="D19" s="125"/>
      <c r="E19" s="128"/>
      <c r="F19" s="129"/>
      <c r="G19" s="130"/>
    </row>
    <row r="20" spans="1:7" s="387" customFormat="1" ht="20.25" customHeight="1">
      <c r="A20" s="131"/>
      <c r="B20" s="300"/>
      <c r="C20" s="158" t="s">
        <v>54</v>
      </c>
      <c r="D20" s="132"/>
      <c r="E20" s="159"/>
      <c r="F20" s="160"/>
      <c r="G20" s="161"/>
    </row>
    <row r="21" spans="1:7" s="387" customFormat="1" ht="15" customHeight="1">
      <c r="A21" s="131"/>
      <c r="B21" s="300"/>
      <c r="C21" s="158" t="s">
        <v>55</v>
      </c>
      <c r="D21" s="132"/>
      <c r="E21" s="159"/>
      <c r="F21" s="160"/>
      <c r="G21" s="162"/>
    </row>
    <row r="22" spans="1:7" s="387" customFormat="1" ht="17.85" customHeight="1">
      <c r="A22" s="163" t="str">
        <f>A31</f>
        <v>1</v>
      </c>
      <c r="B22" s="393"/>
      <c r="C22" s="165" t="str">
        <f>C31</f>
        <v>Kabely a trubky</v>
      </c>
      <c r="D22" s="167"/>
      <c r="E22" s="167"/>
      <c r="F22" s="168"/>
      <c r="G22" s="232">
        <f>G45</f>
        <v>0</v>
      </c>
    </row>
    <row r="23" spans="1:7" s="387" customFormat="1" ht="17.85" customHeight="1">
      <c r="A23" s="170" t="str">
        <f>A47</f>
        <v>2</v>
      </c>
      <c r="B23" s="393"/>
      <c r="C23" s="165" t="str">
        <f>C47</f>
        <v>Instalační materiál</v>
      </c>
      <c r="D23" s="167"/>
      <c r="E23" s="167"/>
      <c r="F23" s="168"/>
      <c r="G23" s="169">
        <f>G64</f>
        <v>0</v>
      </c>
    </row>
    <row r="24" spans="1:7" s="387" customFormat="1" ht="17.85" customHeight="1">
      <c r="A24" s="170" t="str">
        <f>A66</f>
        <v>3</v>
      </c>
      <c r="B24" s="393"/>
      <c r="C24" s="165" t="str">
        <f>C66</f>
        <v>Rozvaděč R02 (úprava rozvaděče)</v>
      </c>
      <c r="D24" s="167"/>
      <c r="E24" s="167"/>
      <c r="F24" s="168"/>
      <c r="G24" s="169">
        <f>G73</f>
        <v>0</v>
      </c>
    </row>
    <row r="25" spans="1:7" s="387" customFormat="1" ht="17.85" customHeight="1">
      <c r="A25" s="170" t="str">
        <f>A75</f>
        <v>4</v>
      </c>
      <c r="B25" s="393"/>
      <c r="C25" s="165" t="str">
        <f>C75</f>
        <v>Svítidla</v>
      </c>
      <c r="D25" s="167"/>
      <c r="E25" s="167"/>
      <c r="F25" s="168"/>
      <c r="G25" s="169">
        <f>G101</f>
        <v>0</v>
      </c>
    </row>
    <row r="26" spans="1:7" s="387" customFormat="1" ht="17.85" customHeight="1">
      <c r="A26" s="170" t="str">
        <f>A103</f>
        <v>5</v>
      </c>
      <c r="B26" s="393"/>
      <c r="C26" s="165" t="str">
        <f>C103</f>
        <v>Práce a ostatní materiál</v>
      </c>
      <c r="D26" s="167"/>
      <c r="E26" s="167"/>
      <c r="F26" s="168"/>
      <c r="G26" s="169">
        <f>G123</f>
        <v>0</v>
      </c>
    </row>
    <row r="27" spans="1:7" s="387" customFormat="1" ht="17.1" customHeight="1">
      <c r="A27" s="170" t="str">
        <f>A125</f>
        <v>A</v>
      </c>
      <c r="B27" s="394"/>
      <c r="C27" s="165" t="str">
        <f>C125</f>
        <v>Ostatní náklady</v>
      </c>
      <c r="D27" s="167"/>
      <c r="E27" s="167"/>
      <c r="F27" s="168"/>
      <c r="G27" s="169">
        <f>G129</f>
        <v>0</v>
      </c>
    </row>
    <row r="28" spans="1:7" s="387" customFormat="1" ht="12.75">
      <c r="A28" s="170"/>
      <c r="B28" s="132"/>
      <c r="C28" s="171"/>
      <c r="D28" s="132"/>
      <c r="E28" s="134"/>
      <c r="F28" s="160"/>
      <c r="G28" s="169"/>
    </row>
    <row r="29" spans="1:11" ht="19.5" customHeight="1">
      <c r="A29" s="172"/>
      <c r="B29" s="173"/>
      <c r="C29" s="174" t="s">
        <v>56</v>
      </c>
      <c r="D29" s="177"/>
      <c r="E29" s="176"/>
      <c r="F29" s="177"/>
      <c r="G29" s="178">
        <f>SUM(G22:G27)</f>
        <v>0</v>
      </c>
      <c r="K29" s="476"/>
    </row>
    <row r="30" spans="1:7" ht="12.75">
      <c r="A30" s="179"/>
      <c r="B30" s="180"/>
      <c r="C30" s="180"/>
      <c r="D30" s="180"/>
      <c r="E30" s="180"/>
      <c r="F30" s="180"/>
      <c r="G30" s="182"/>
    </row>
    <row r="31" spans="1:7" ht="18" customHeight="1">
      <c r="A31" s="183" t="s">
        <v>57</v>
      </c>
      <c r="B31" s="395"/>
      <c r="C31" s="185" t="s">
        <v>506</v>
      </c>
      <c r="D31" s="396"/>
      <c r="E31" s="187"/>
      <c r="F31" s="397"/>
      <c r="G31" s="398"/>
    </row>
    <row r="32" spans="1:7" s="387" customFormat="1" ht="12.75" customHeight="1">
      <c r="A32" s="190"/>
      <c r="B32" s="399"/>
      <c r="C32" s="400"/>
      <c r="D32" s="119"/>
      <c r="E32" s="193"/>
      <c r="F32" s="152"/>
      <c r="G32" s="292"/>
    </row>
    <row r="33" spans="1:7" s="387" customFormat="1" ht="16.5" customHeight="1">
      <c r="A33" s="236" t="s">
        <v>59</v>
      </c>
      <c r="B33" s="312"/>
      <c r="C33" s="401" t="s">
        <v>527</v>
      </c>
      <c r="D33" s="144" t="s">
        <v>90</v>
      </c>
      <c r="E33" s="343">
        <v>80</v>
      </c>
      <c r="F33" s="239"/>
      <c r="G33" s="153">
        <f aca="true" t="shared" si="0" ref="G33:G43">$E33*F33</f>
        <v>0</v>
      </c>
    </row>
    <row r="34" spans="1:7" s="387" customFormat="1" ht="16.5" customHeight="1">
      <c r="A34" s="236" t="s">
        <v>62</v>
      </c>
      <c r="B34" s="402"/>
      <c r="C34" s="235" t="s">
        <v>528</v>
      </c>
      <c r="D34" s="132" t="s">
        <v>90</v>
      </c>
      <c r="E34" s="345">
        <v>20</v>
      </c>
      <c r="F34" s="239"/>
      <c r="G34" s="153">
        <f t="shared" si="0"/>
        <v>0</v>
      </c>
    </row>
    <row r="35" spans="1:7" s="407" customFormat="1" ht="16.5" customHeight="1">
      <c r="A35" s="236" t="s">
        <v>65</v>
      </c>
      <c r="B35" s="403"/>
      <c r="C35" s="480" t="s">
        <v>529</v>
      </c>
      <c r="D35" s="404" t="s">
        <v>90</v>
      </c>
      <c r="E35" s="405">
        <v>280</v>
      </c>
      <c r="F35" s="406"/>
      <c r="G35" s="153">
        <f t="shared" si="0"/>
        <v>0</v>
      </c>
    </row>
    <row r="36" spans="1:7" s="407" customFormat="1" ht="16.5" customHeight="1">
      <c r="A36" s="236" t="s">
        <v>70</v>
      </c>
      <c r="B36" s="403"/>
      <c r="C36" s="477" t="s">
        <v>530</v>
      </c>
      <c r="D36" s="404" t="s">
        <v>90</v>
      </c>
      <c r="E36" s="405">
        <v>30</v>
      </c>
      <c r="F36" s="406"/>
      <c r="G36" s="153">
        <f t="shared" si="0"/>
        <v>0</v>
      </c>
    </row>
    <row r="37" spans="1:7" s="407" customFormat="1" ht="16.5" customHeight="1">
      <c r="A37" s="236" t="s">
        <v>73</v>
      </c>
      <c r="B37" s="403"/>
      <c r="C37" s="477" t="s">
        <v>531</v>
      </c>
      <c r="D37" s="404" t="s">
        <v>90</v>
      </c>
      <c r="E37" s="405">
        <v>20</v>
      </c>
      <c r="F37" s="406"/>
      <c r="G37" s="153">
        <f>$E37*F37</f>
        <v>0</v>
      </c>
    </row>
    <row r="38" spans="1:7" s="407" customFormat="1" ht="16.5" customHeight="1">
      <c r="A38" s="236" t="s">
        <v>78</v>
      </c>
      <c r="B38" s="403"/>
      <c r="C38" s="478" t="s">
        <v>532</v>
      </c>
      <c r="D38" s="404" t="s">
        <v>90</v>
      </c>
      <c r="E38" s="405">
        <v>8</v>
      </c>
      <c r="F38" s="406"/>
      <c r="G38" s="153">
        <f t="shared" si="0"/>
        <v>0</v>
      </c>
    </row>
    <row r="39" spans="1:7" s="407" customFormat="1" ht="16.5" customHeight="1">
      <c r="A39" s="236" t="s">
        <v>85</v>
      </c>
      <c r="B39" s="403"/>
      <c r="C39" s="478" t="s">
        <v>533</v>
      </c>
      <c r="D39" s="404" t="s">
        <v>90</v>
      </c>
      <c r="E39" s="405">
        <v>8</v>
      </c>
      <c r="F39" s="406"/>
      <c r="G39" s="153">
        <f t="shared" si="0"/>
        <v>0</v>
      </c>
    </row>
    <row r="40" spans="1:7" s="407" customFormat="1" ht="16.5" customHeight="1">
      <c r="A40" s="236" t="s">
        <v>88</v>
      </c>
      <c r="B40" s="403"/>
      <c r="C40" s="479" t="s">
        <v>534</v>
      </c>
      <c r="D40" s="404" t="s">
        <v>90</v>
      </c>
      <c r="E40" s="405">
        <v>500</v>
      </c>
      <c r="F40" s="406"/>
      <c r="G40" s="153">
        <f t="shared" si="0"/>
        <v>0</v>
      </c>
    </row>
    <row r="41" spans="1:7" s="407" customFormat="1" ht="16.5" customHeight="1">
      <c r="A41" s="236" t="s">
        <v>92</v>
      </c>
      <c r="B41" s="403"/>
      <c r="C41" s="479" t="s">
        <v>535</v>
      </c>
      <c r="D41" s="404" t="s">
        <v>90</v>
      </c>
      <c r="E41" s="405">
        <v>25</v>
      </c>
      <c r="F41" s="406"/>
      <c r="G41" s="153">
        <f t="shared" si="0"/>
        <v>0</v>
      </c>
    </row>
    <row r="42" spans="1:7" s="407" customFormat="1" ht="16.5" customHeight="1">
      <c r="A42" s="236" t="s">
        <v>95</v>
      </c>
      <c r="B42" s="403"/>
      <c r="C42" s="477" t="s">
        <v>591</v>
      </c>
      <c r="D42" s="404" t="s">
        <v>90</v>
      </c>
      <c r="E42" s="405">
        <v>150</v>
      </c>
      <c r="F42" s="406"/>
      <c r="G42" s="153">
        <f t="shared" si="0"/>
        <v>0</v>
      </c>
    </row>
    <row r="43" spans="1:7" s="407" customFormat="1" ht="16.5" customHeight="1">
      <c r="A43" s="236" t="s">
        <v>97</v>
      </c>
      <c r="B43" s="403"/>
      <c r="C43" s="477" t="s">
        <v>592</v>
      </c>
      <c r="D43" s="404" t="s">
        <v>90</v>
      </c>
      <c r="E43" s="405">
        <v>120</v>
      </c>
      <c r="F43" s="406"/>
      <c r="G43" s="153">
        <f t="shared" si="0"/>
        <v>0</v>
      </c>
    </row>
    <row r="44" spans="1:7" ht="13.5" thickBot="1">
      <c r="A44" s="240"/>
      <c r="B44" s="241"/>
      <c r="C44" s="242"/>
      <c r="D44" s="408"/>
      <c r="E44" s="409"/>
      <c r="F44" s="409"/>
      <c r="G44" s="410"/>
    </row>
    <row r="45" spans="1:7" s="387" customFormat="1" ht="16.5" customHeight="1">
      <c r="A45" s="246"/>
      <c r="B45" s="411"/>
      <c r="C45" s="248" t="s">
        <v>103</v>
      </c>
      <c r="D45" s="247"/>
      <c r="E45" s="250"/>
      <c r="F45" s="251"/>
      <c r="G45" s="252">
        <f>SUBTOTAL(9,G32:G44)</f>
        <v>0</v>
      </c>
    </row>
    <row r="46" spans="1:7" s="387" customFormat="1" ht="12.75" customHeight="1" thickBot="1">
      <c r="A46" s="179"/>
      <c r="B46" s="180"/>
      <c r="C46" s="180"/>
      <c r="D46" s="180"/>
      <c r="E46" s="254"/>
      <c r="F46" s="254"/>
      <c r="G46" s="182"/>
    </row>
    <row r="47" spans="1:9" s="387" customFormat="1" ht="17.25" customHeight="1" thickBot="1">
      <c r="A47" s="183" t="s">
        <v>104</v>
      </c>
      <c r="B47" s="395"/>
      <c r="C47" s="185" t="s">
        <v>507</v>
      </c>
      <c r="D47" s="396"/>
      <c r="E47" s="187"/>
      <c r="F47" s="397"/>
      <c r="G47" s="398"/>
      <c r="H47" s="188"/>
      <c r="I47" s="412"/>
    </row>
    <row r="48" spans="1:7" s="387" customFormat="1" ht="12.75" customHeight="1">
      <c r="A48" s="190"/>
      <c r="B48" s="399"/>
      <c r="C48" s="192"/>
      <c r="D48" s="119"/>
      <c r="E48" s="193"/>
      <c r="F48" s="194"/>
      <c r="G48" s="413"/>
    </row>
    <row r="49" spans="1:7" s="417" customFormat="1" ht="15.75" customHeight="1">
      <c r="A49" s="236" t="s">
        <v>106</v>
      </c>
      <c r="B49" s="402"/>
      <c r="C49" s="414" t="s">
        <v>536</v>
      </c>
      <c r="D49" s="415" t="s">
        <v>64</v>
      </c>
      <c r="E49" s="416">
        <v>34</v>
      </c>
      <c r="F49" s="416"/>
      <c r="G49" s="153">
        <f aca="true" t="shared" si="1" ref="G49:G62">$E49*F49</f>
        <v>0</v>
      </c>
    </row>
    <row r="50" spans="1:7" s="417" customFormat="1" ht="15.75" customHeight="1">
      <c r="A50" s="236" t="s">
        <v>111</v>
      </c>
      <c r="B50" s="402"/>
      <c r="C50" s="414" t="s">
        <v>537</v>
      </c>
      <c r="D50" s="415" t="s">
        <v>64</v>
      </c>
      <c r="E50" s="416">
        <v>6</v>
      </c>
      <c r="F50" s="416"/>
      <c r="G50" s="153">
        <f t="shared" si="1"/>
        <v>0</v>
      </c>
    </row>
    <row r="51" spans="1:7" s="417" customFormat="1" ht="15.75" customHeight="1">
      <c r="A51" s="236" t="s">
        <v>116</v>
      </c>
      <c r="B51" s="402"/>
      <c r="C51" s="414" t="s">
        <v>538</v>
      </c>
      <c r="D51" s="415" t="s">
        <v>64</v>
      </c>
      <c r="E51" s="416">
        <v>17</v>
      </c>
      <c r="F51" s="416"/>
      <c r="G51" s="153">
        <f t="shared" si="1"/>
        <v>0</v>
      </c>
    </row>
    <row r="52" spans="1:7" s="417" customFormat="1" ht="15.75" customHeight="1">
      <c r="A52" s="236" t="s">
        <v>120</v>
      </c>
      <c r="B52" s="402"/>
      <c r="C52" s="414" t="s">
        <v>539</v>
      </c>
      <c r="D52" s="415" t="s">
        <v>64</v>
      </c>
      <c r="E52" s="416">
        <v>11</v>
      </c>
      <c r="F52" s="416"/>
      <c r="G52" s="153">
        <f t="shared" si="1"/>
        <v>0</v>
      </c>
    </row>
    <row r="53" spans="1:7" s="417" customFormat="1" ht="15.75" customHeight="1">
      <c r="A53" s="236" t="s">
        <v>508</v>
      </c>
      <c r="B53" s="402"/>
      <c r="C53" s="414" t="s">
        <v>540</v>
      </c>
      <c r="D53" s="415" t="s">
        <v>64</v>
      </c>
      <c r="E53" s="416">
        <v>6</v>
      </c>
      <c r="F53" s="416"/>
      <c r="G53" s="153">
        <f t="shared" si="1"/>
        <v>0</v>
      </c>
    </row>
    <row r="54" spans="1:7" s="417" customFormat="1" ht="15.75" customHeight="1">
      <c r="A54" s="236" t="s">
        <v>509</v>
      </c>
      <c r="B54" s="402"/>
      <c r="C54" s="414" t="s">
        <v>541</v>
      </c>
      <c r="D54" s="415" t="s">
        <v>64</v>
      </c>
      <c r="E54" s="416">
        <v>7</v>
      </c>
      <c r="F54" s="416"/>
      <c r="G54" s="153">
        <f t="shared" si="1"/>
        <v>0</v>
      </c>
    </row>
    <row r="55" spans="1:7" s="417" customFormat="1" ht="15.75" customHeight="1">
      <c r="A55" s="236" t="s">
        <v>510</v>
      </c>
      <c r="B55" s="402"/>
      <c r="C55" s="414" t="s">
        <v>542</v>
      </c>
      <c r="D55" s="415" t="s">
        <v>64</v>
      </c>
      <c r="E55" s="416">
        <v>10</v>
      </c>
      <c r="F55" s="416"/>
      <c r="G55" s="153">
        <f t="shared" si="1"/>
        <v>0</v>
      </c>
    </row>
    <row r="56" spans="1:7" s="417" customFormat="1" ht="15.75" customHeight="1">
      <c r="A56" s="236" t="s">
        <v>511</v>
      </c>
      <c r="B56" s="402"/>
      <c r="C56" s="414" t="s">
        <v>543</v>
      </c>
      <c r="D56" s="415" t="s">
        <v>64</v>
      </c>
      <c r="E56" s="416">
        <v>7</v>
      </c>
      <c r="F56" s="416"/>
      <c r="G56" s="153">
        <f t="shared" si="1"/>
        <v>0</v>
      </c>
    </row>
    <row r="57" spans="1:7" s="417" customFormat="1" ht="15.75" customHeight="1">
      <c r="A57" s="236" t="s">
        <v>512</v>
      </c>
      <c r="B57" s="402"/>
      <c r="C57" s="414" t="s">
        <v>544</v>
      </c>
      <c r="D57" s="415" t="s">
        <v>64</v>
      </c>
      <c r="E57" s="416">
        <v>5</v>
      </c>
      <c r="F57" s="416"/>
      <c r="G57" s="153">
        <f t="shared" si="1"/>
        <v>0</v>
      </c>
    </row>
    <row r="58" spans="1:7" s="417" customFormat="1" ht="15.75" customHeight="1">
      <c r="A58" s="236" t="s">
        <v>513</v>
      </c>
      <c r="B58" s="402"/>
      <c r="C58" s="414" t="s">
        <v>545</v>
      </c>
      <c r="D58" s="415" t="s">
        <v>64</v>
      </c>
      <c r="E58" s="416">
        <v>15</v>
      </c>
      <c r="F58" s="416"/>
      <c r="G58" s="153">
        <f t="shared" si="1"/>
        <v>0</v>
      </c>
    </row>
    <row r="59" spans="1:7" s="417" customFormat="1" ht="15.75" customHeight="1">
      <c r="A59" s="236" t="s">
        <v>514</v>
      </c>
      <c r="B59" s="402"/>
      <c r="C59" s="414" t="s">
        <v>546</v>
      </c>
      <c r="D59" s="415" t="s">
        <v>64</v>
      </c>
      <c r="E59" s="416">
        <v>1</v>
      </c>
      <c r="F59" s="416"/>
      <c r="G59" s="153">
        <f t="shared" si="1"/>
        <v>0</v>
      </c>
    </row>
    <row r="60" spans="1:7" s="417" customFormat="1" ht="15.75" customHeight="1">
      <c r="A60" s="236" t="s">
        <v>515</v>
      </c>
      <c r="B60" s="402"/>
      <c r="C60" s="414" t="s">
        <v>547</v>
      </c>
      <c r="D60" s="415" t="s">
        <v>64</v>
      </c>
      <c r="E60" s="416">
        <v>5</v>
      </c>
      <c r="F60" s="416"/>
      <c r="G60" s="153">
        <f t="shared" si="1"/>
        <v>0</v>
      </c>
    </row>
    <row r="61" spans="1:7" s="417" customFormat="1" ht="15.75" customHeight="1">
      <c r="A61" s="236" t="s">
        <v>516</v>
      </c>
      <c r="B61" s="402"/>
      <c r="C61" s="414" t="s">
        <v>548</v>
      </c>
      <c r="D61" s="415" t="s">
        <v>64</v>
      </c>
      <c r="E61" s="416">
        <v>91</v>
      </c>
      <c r="F61" s="416"/>
      <c r="G61" s="153">
        <f t="shared" si="1"/>
        <v>0</v>
      </c>
    </row>
    <row r="62" spans="1:7" s="417" customFormat="1" ht="36">
      <c r="A62" s="236" t="s">
        <v>517</v>
      </c>
      <c r="B62" s="402"/>
      <c r="C62" s="414" t="s">
        <v>549</v>
      </c>
      <c r="D62" s="415" t="s">
        <v>61</v>
      </c>
      <c r="E62" s="416">
        <v>1</v>
      </c>
      <c r="F62" s="416"/>
      <c r="G62" s="153">
        <f t="shared" si="1"/>
        <v>0</v>
      </c>
    </row>
    <row r="63" spans="1:7" s="417" customFormat="1" ht="12.75" customHeight="1" thickBot="1">
      <c r="A63" s="236"/>
      <c r="B63" s="419"/>
      <c r="C63" s="420"/>
      <c r="D63" s="421"/>
      <c r="E63" s="422"/>
      <c r="F63" s="423"/>
      <c r="G63" s="342"/>
    </row>
    <row r="64" spans="1:7" s="387" customFormat="1" ht="15.75" customHeight="1" thickBot="1">
      <c r="A64" s="246"/>
      <c r="B64" s="411"/>
      <c r="C64" s="248" t="s">
        <v>103</v>
      </c>
      <c r="D64" s="247"/>
      <c r="E64" s="250"/>
      <c r="F64" s="251"/>
      <c r="G64" s="252">
        <f>SUBTOTAL(9,G48:G63)</f>
        <v>0</v>
      </c>
    </row>
    <row r="65" spans="1:7" ht="13.5" thickBot="1">
      <c r="A65" s="179"/>
      <c r="B65" s="180"/>
      <c r="C65" s="180"/>
      <c r="D65" s="180"/>
      <c r="E65" s="254"/>
      <c r="F65" s="254"/>
      <c r="G65" s="182"/>
    </row>
    <row r="66" spans="1:9" s="387" customFormat="1" ht="17.25" customHeight="1" thickBot="1">
      <c r="A66" s="183" t="s">
        <v>122</v>
      </c>
      <c r="B66" s="395"/>
      <c r="C66" s="185" t="s">
        <v>550</v>
      </c>
      <c r="D66" s="396"/>
      <c r="E66" s="187"/>
      <c r="F66" s="397"/>
      <c r="G66" s="398"/>
      <c r="H66" s="188"/>
      <c r="I66" s="412"/>
    </row>
    <row r="67" spans="1:7" s="387" customFormat="1" ht="12.75" customHeight="1">
      <c r="A67" s="190"/>
      <c r="B67" s="399"/>
      <c r="C67" s="192"/>
      <c r="D67" s="119"/>
      <c r="E67" s="193"/>
      <c r="F67" s="194"/>
      <c r="G67" s="413"/>
    </row>
    <row r="68" spans="1:7" s="417" customFormat="1" ht="20.25" customHeight="1">
      <c r="A68" s="236" t="s">
        <v>125</v>
      </c>
      <c r="B68" s="402"/>
      <c r="C68" s="414" t="s">
        <v>551</v>
      </c>
      <c r="D68" s="415" t="s">
        <v>64</v>
      </c>
      <c r="E68" s="416">
        <v>13</v>
      </c>
      <c r="F68" s="416"/>
      <c r="G68" s="153">
        <f>$E68*F68</f>
        <v>0</v>
      </c>
    </row>
    <row r="69" spans="1:7" s="417" customFormat="1" ht="20.25" customHeight="1">
      <c r="A69" s="236" t="s">
        <v>127</v>
      </c>
      <c r="B69" s="402"/>
      <c r="C69" s="414" t="s">
        <v>552</v>
      </c>
      <c r="D69" s="415" t="s">
        <v>64</v>
      </c>
      <c r="E69" s="416">
        <v>4</v>
      </c>
      <c r="F69" s="416"/>
      <c r="G69" s="153">
        <f>$E69*F69</f>
        <v>0</v>
      </c>
    </row>
    <row r="70" spans="1:7" s="417" customFormat="1" ht="20.25" customHeight="1">
      <c r="A70" s="236" t="s">
        <v>128</v>
      </c>
      <c r="B70" s="402"/>
      <c r="C70" s="414" t="s">
        <v>553</v>
      </c>
      <c r="D70" s="415" t="s">
        <v>64</v>
      </c>
      <c r="E70" s="416">
        <v>2</v>
      </c>
      <c r="F70" s="416"/>
      <c r="G70" s="153">
        <f>$E70*F70</f>
        <v>0</v>
      </c>
    </row>
    <row r="71" spans="1:7" s="417" customFormat="1" ht="20.25" customHeight="1">
      <c r="A71" s="236" t="s">
        <v>130</v>
      </c>
      <c r="B71" s="402"/>
      <c r="C71" s="414" t="s">
        <v>554</v>
      </c>
      <c r="D71" s="415" t="s">
        <v>64</v>
      </c>
      <c r="E71" s="416">
        <v>17</v>
      </c>
      <c r="F71" s="416"/>
      <c r="G71" s="153">
        <f>$E71*F71</f>
        <v>0</v>
      </c>
    </row>
    <row r="72" spans="1:7" s="387" customFormat="1" ht="12.75" customHeight="1" thickBot="1">
      <c r="A72" s="428"/>
      <c r="B72" s="419"/>
      <c r="C72" s="420"/>
      <c r="D72" s="421"/>
      <c r="E72" s="422"/>
      <c r="F72" s="423"/>
      <c r="G72" s="342"/>
    </row>
    <row r="73" spans="1:7" s="387" customFormat="1" ht="16.5" customHeight="1">
      <c r="A73" s="246"/>
      <c r="B73" s="411"/>
      <c r="C73" s="248" t="s">
        <v>103</v>
      </c>
      <c r="D73" s="247"/>
      <c r="E73" s="250"/>
      <c r="F73" s="251"/>
      <c r="G73" s="252">
        <f>SUBTOTAL(9,G67:G72)</f>
        <v>0</v>
      </c>
    </row>
    <row r="74" spans="1:7" ht="12.75">
      <c r="A74" s="179"/>
      <c r="B74" s="180"/>
      <c r="C74" s="180"/>
      <c r="D74" s="180"/>
      <c r="E74" s="254"/>
      <c r="F74" s="254"/>
      <c r="G74" s="182"/>
    </row>
    <row r="75" spans="1:9" s="387" customFormat="1" ht="18" customHeight="1">
      <c r="A75" s="183" t="s">
        <v>180</v>
      </c>
      <c r="B75" s="395"/>
      <c r="C75" s="185" t="s">
        <v>448</v>
      </c>
      <c r="D75" s="396"/>
      <c r="E75" s="187"/>
      <c r="F75" s="397"/>
      <c r="G75" s="398"/>
      <c r="H75" s="188"/>
      <c r="I75" s="412"/>
    </row>
    <row r="76" spans="1:7" s="387" customFormat="1" ht="12.75" customHeight="1">
      <c r="A76" s="190"/>
      <c r="B76" s="399"/>
      <c r="C76" s="192"/>
      <c r="D76" s="119"/>
      <c r="E76" s="193"/>
      <c r="F76" s="194"/>
      <c r="G76" s="413"/>
    </row>
    <row r="77" spans="1:7" s="417" customFormat="1" ht="107.25" customHeight="1">
      <c r="A77" s="236" t="s">
        <v>182</v>
      </c>
      <c r="B77" s="296" t="s">
        <v>449</v>
      </c>
      <c r="C77" s="414" t="s">
        <v>450</v>
      </c>
      <c r="D77" s="415" t="s">
        <v>64</v>
      </c>
      <c r="E77" s="416">
        <v>1</v>
      </c>
      <c r="F77" s="416"/>
      <c r="G77" s="153">
        <f aca="true" t="shared" si="2" ref="G77:G96">$E77*F77</f>
        <v>0</v>
      </c>
    </row>
    <row r="78" spans="1:7" s="417" customFormat="1" ht="36" customHeight="1">
      <c r="A78" s="236" t="s">
        <v>185</v>
      </c>
      <c r="B78" s="429" t="s">
        <v>451</v>
      </c>
      <c r="C78" s="414" t="s">
        <v>452</v>
      </c>
      <c r="D78" s="415" t="s">
        <v>64</v>
      </c>
      <c r="E78" s="416">
        <v>2</v>
      </c>
      <c r="F78" s="416"/>
      <c r="G78" s="153">
        <f t="shared" si="2"/>
        <v>0</v>
      </c>
    </row>
    <row r="79" spans="1:7" s="417" customFormat="1" ht="36" customHeight="1">
      <c r="A79" s="236" t="s">
        <v>201</v>
      </c>
      <c r="B79" s="296" t="s">
        <v>453</v>
      </c>
      <c r="C79" s="414" t="s">
        <v>454</v>
      </c>
      <c r="D79" s="415" t="s">
        <v>64</v>
      </c>
      <c r="E79" s="416">
        <v>4</v>
      </c>
      <c r="F79" s="416"/>
      <c r="G79" s="153">
        <f t="shared" si="2"/>
        <v>0</v>
      </c>
    </row>
    <row r="80" spans="1:7" s="417" customFormat="1" ht="36" customHeight="1">
      <c r="A80" s="236" t="s">
        <v>203</v>
      </c>
      <c r="B80" s="429" t="s">
        <v>455</v>
      </c>
      <c r="C80" s="414" t="s">
        <v>456</v>
      </c>
      <c r="D80" s="415" t="s">
        <v>64</v>
      </c>
      <c r="E80" s="416">
        <v>1</v>
      </c>
      <c r="F80" s="416"/>
      <c r="G80" s="153">
        <f t="shared" si="2"/>
        <v>0</v>
      </c>
    </row>
    <row r="81" spans="1:7" s="417" customFormat="1" ht="36" customHeight="1">
      <c r="A81" s="236" t="s">
        <v>307</v>
      </c>
      <c r="B81" s="296" t="s">
        <v>457</v>
      </c>
      <c r="C81" s="414" t="s">
        <v>458</v>
      </c>
      <c r="D81" s="415" t="s">
        <v>64</v>
      </c>
      <c r="E81" s="416">
        <v>1</v>
      </c>
      <c r="F81" s="416"/>
      <c r="G81" s="153">
        <f t="shared" si="2"/>
        <v>0</v>
      </c>
    </row>
    <row r="82" spans="1:7" s="417" customFormat="1" ht="36" customHeight="1">
      <c r="A82" s="236" t="s">
        <v>459</v>
      </c>
      <c r="B82" s="429" t="s">
        <v>460</v>
      </c>
      <c r="C82" s="414" t="s">
        <v>452</v>
      </c>
      <c r="D82" s="415" t="s">
        <v>64</v>
      </c>
      <c r="E82" s="416">
        <v>7</v>
      </c>
      <c r="F82" s="416"/>
      <c r="G82" s="153">
        <f t="shared" si="2"/>
        <v>0</v>
      </c>
    </row>
    <row r="83" spans="1:7" s="417" customFormat="1" ht="36" customHeight="1">
      <c r="A83" s="236" t="s">
        <v>461</v>
      </c>
      <c r="B83" s="296" t="s">
        <v>462</v>
      </c>
      <c r="C83" s="414" t="s">
        <v>454</v>
      </c>
      <c r="D83" s="415" t="s">
        <v>64</v>
      </c>
      <c r="E83" s="416">
        <v>11</v>
      </c>
      <c r="F83" s="416"/>
      <c r="G83" s="153">
        <f t="shared" si="2"/>
        <v>0</v>
      </c>
    </row>
    <row r="84" spans="1:7" s="417" customFormat="1" ht="36" customHeight="1">
      <c r="A84" s="236" t="s">
        <v>463</v>
      </c>
      <c r="B84" s="429" t="s">
        <v>464</v>
      </c>
      <c r="C84" s="414" t="s">
        <v>456</v>
      </c>
      <c r="D84" s="415" t="s">
        <v>64</v>
      </c>
      <c r="E84" s="416">
        <v>3</v>
      </c>
      <c r="F84" s="416"/>
      <c r="G84" s="153">
        <f t="shared" si="2"/>
        <v>0</v>
      </c>
    </row>
    <row r="85" spans="1:7" s="417" customFormat="1" ht="36" customHeight="1">
      <c r="A85" s="236" t="s">
        <v>465</v>
      </c>
      <c r="B85" s="296" t="s">
        <v>466</v>
      </c>
      <c r="C85" s="414" t="s">
        <v>458</v>
      </c>
      <c r="D85" s="415" t="s">
        <v>64</v>
      </c>
      <c r="E85" s="416">
        <v>2</v>
      </c>
      <c r="F85" s="416"/>
      <c r="G85" s="153">
        <f t="shared" si="2"/>
        <v>0</v>
      </c>
    </row>
    <row r="86" spans="1:7" s="417" customFormat="1" ht="36" customHeight="1">
      <c r="A86" s="236" t="s">
        <v>467</v>
      </c>
      <c r="B86" s="429" t="s">
        <v>468</v>
      </c>
      <c r="C86" s="414" t="s">
        <v>469</v>
      </c>
      <c r="D86" s="415" t="s">
        <v>64</v>
      </c>
      <c r="E86" s="416">
        <v>1</v>
      </c>
      <c r="F86" s="416"/>
      <c r="G86" s="153">
        <f t="shared" si="2"/>
        <v>0</v>
      </c>
    </row>
    <row r="87" spans="1:7" s="417" customFormat="1" ht="36" customHeight="1">
      <c r="A87" s="236" t="s">
        <v>470</v>
      </c>
      <c r="B87" s="296" t="s">
        <v>471</v>
      </c>
      <c r="C87" s="414" t="s">
        <v>452</v>
      </c>
      <c r="D87" s="415" t="s">
        <v>64</v>
      </c>
      <c r="E87" s="416">
        <v>9</v>
      </c>
      <c r="F87" s="416"/>
      <c r="G87" s="153">
        <f t="shared" si="2"/>
        <v>0</v>
      </c>
    </row>
    <row r="88" spans="1:7" s="417" customFormat="1" ht="36" customHeight="1">
      <c r="A88" s="236" t="s">
        <v>472</v>
      </c>
      <c r="B88" s="429" t="s">
        <v>473</v>
      </c>
      <c r="C88" s="414" t="s">
        <v>456</v>
      </c>
      <c r="D88" s="415" t="s">
        <v>64</v>
      </c>
      <c r="E88" s="416">
        <v>2</v>
      </c>
      <c r="F88" s="416"/>
      <c r="G88" s="153">
        <f t="shared" si="2"/>
        <v>0</v>
      </c>
    </row>
    <row r="89" spans="1:7" s="417" customFormat="1" ht="36" customHeight="1">
      <c r="A89" s="236" t="s">
        <v>474</v>
      </c>
      <c r="B89" s="296" t="s">
        <v>475</v>
      </c>
      <c r="C89" s="414" t="s">
        <v>469</v>
      </c>
      <c r="D89" s="415" t="s">
        <v>64</v>
      </c>
      <c r="E89" s="416">
        <v>1</v>
      </c>
      <c r="F89" s="416"/>
      <c r="G89" s="153">
        <f t="shared" si="2"/>
        <v>0</v>
      </c>
    </row>
    <row r="90" spans="1:7" s="417" customFormat="1" ht="36" customHeight="1">
      <c r="A90" s="236" t="s">
        <v>476</v>
      </c>
      <c r="B90" s="429" t="s">
        <v>477</v>
      </c>
      <c r="C90" s="414" t="s">
        <v>452</v>
      </c>
      <c r="D90" s="415" t="s">
        <v>64</v>
      </c>
      <c r="E90" s="416">
        <v>2</v>
      </c>
      <c r="F90" s="416"/>
      <c r="G90" s="153">
        <f t="shared" si="2"/>
        <v>0</v>
      </c>
    </row>
    <row r="91" spans="1:7" s="417" customFormat="1" ht="36" customHeight="1">
      <c r="A91" s="236" t="s">
        <v>478</v>
      </c>
      <c r="B91" s="296" t="s">
        <v>479</v>
      </c>
      <c r="C91" s="414" t="s">
        <v>454</v>
      </c>
      <c r="D91" s="415" t="s">
        <v>64</v>
      </c>
      <c r="E91" s="416">
        <v>2</v>
      </c>
      <c r="F91" s="416"/>
      <c r="G91" s="153">
        <f t="shared" si="2"/>
        <v>0</v>
      </c>
    </row>
    <row r="92" spans="1:7" s="417" customFormat="1" ht="36" customHeight="1">
      <c r="A92" s="236" t="s">
        <v>480</v>
      </c>
      <c r="B92" s="429" t="s">
        <v>481</v>
      </c>
      <c r="C92" s="414" t="s">
        <v>456</v>
      </c>
      <c r="D92" s="415" t="s">
        <v>64</v>
      </c>
      <c r="E92" s="416">
        <v>1</v>
      </c>
      <c r="F92" s="416"/>
      <c r="G92" s="153">
        <f t="shared" si="2"/>
        <v>0</v>
      </c>
    </row>
    <row r="93" spans="1:7" s="417" customFormat="1" ht="36" customHeight="1">
      <c r="A93" s="236" t="s">
        <v>482</v>
      </c>
      <c r="B93" s="296" t="s">
        <v>483</v>
      </c>
      <c r="C93" s="414" t="s">
        <v>458</v>
      </c>
      <c r="D93" s="415" t="s">
        <v>64</v>
      </c>
      <c r="E93" s="416">
        <v>1</v>
      </c>
      <c r="F93" s="416"/>
      <c r="G93" s="153">
        <f t="shared" si="2"/>
        <v>0</v>
      </c>
    </row>
    <row r="94" spans="1:7" s="417" customFormat="1" ht="36" customHeight="1">
      <c r="A94" s="236" t="s">
        <v>484</v>
      </c>
      <c r="B94" s="429" t="s">
        <v>485</v>
      </c>
      <c r="C94" s="414" t="s">
        <v>469</v>
      </c>
      <c r="D94" s="415" t="s">
        <v>64</v>
      </c>
      <c r="E94" s="416">
        <v>1</v>
      </c>
      <c r="F94" s="416"/>
      <c r="G94" s="153">
        <f t="shared" si="2"/>
        <v>0</v>
      </c>
    </row>
    <row r="95" spans="1:7" s="417" customFormat="1" ht="36" customHeight="1">
      <c r="A95" s="236" t="s">
        <v>486</v>
      </c>
      <c r="B95" s="296" t="s">
        <v>487</v>
      </c>
      <c r="C95" s="414" t="s">
        <v>458</v>
      </c>
      <c r="D95" s="415" t="s">
        <v>64</v>
      </c>
      <c r="E95" s="416">
        <v>1</v>
      </c>
      <c r="F95" s="416"/>
      <c r="G95" s="153">
        <f t="shared" si="2"/>
        <v>0</v>
      </c>
    </row>
    <row r="96" spans="1:7" s="417" customFormat="1" ht="36" customHeight="1">
      <c r="A96" s="236" t="s">
        <v>488</v>
      </c>
      <c r="B96" s="429" t="s">
        <v>489</v>
      </c>
      <c r="C96" s="414" t="s">
        <v>469</v>
      </c>
      <c r="D96" s="415" t="s">
        <v>64</v>
      </c>
      <c r="E96" s="416">
        <v>1</v>
      </c>
      <c r="F96" s="416"/>
      <c r="G96" s="153">
        <f t="shared" si="2"/>
        <v>0</v>
      </c>
    </row>
    <row r="97" spans="1:7" s="417" customFormat="1" ht="12.75">
      <c r="A97" s="236"/>
      <c r="B97" s="296"/>
      <c r="C97" s="414"/>
      <c r="D97" s="415"/>
      <c r="E97" s="416"/>
      <c r="F97" s="416"/>
      <c r="G97" s="153"/>
    </row>
    <row r="98" spans="1:7" s="417" customFormat="1" ht="17.25" customHeight="1">
      <c r="A98" s="236" t="s">
        <v>490</v>
      </c>
      <c r="B98" s="294"/>
      <c r="C98" s="414" t="s">
        <v>491</v>
      </c>
      <c r="D98" s="415" t="s">
        <v>64</v>
      </c>
      <c r="E98" s="416">
        <v>1</v>
      </c>
      <c r="F98" s="416"/>
      <c r="G98" s="153">
        <f>$E98*F98</f>
        <v>0</v>
      </c>
    </row>
    <row r="99" spans="1:7" s="417" customFormat="1" ht="17.25" customHeight="1">
      <c r="A99" s="236" t="s">
        <v>492</v>
      </c>
      <c r="B99" s="294"/>
      <c r="C99" s="414" t="s">
        <v>493</v>
      </c>
      <c r="D99" s="415" t="s">
        <v>64</v>
      </c>
      <c r="E99" s="416">
        <v>46</v>
      </c>
      <c r="F99" s="416"/>
      <c r="G99" s="153">
        <f>$E99*F99</f>
        <v>0</v>
      </c>
    </row>
    <row r="100" spans="1:7" s="417" customFormat="1" ht="12.75" customHeight="1">
      <c r="A100" s="418"/>
      <c r="B100" s="419"/>
      <c r="C100" s="420"/>
      <c r="D100" s="421"/>
      <c r="E100" s="422"/>
      <c r="F100" s="423"/>
      <c r="G100" s="342"/>
    </row>
    <row r="101" spans="1:7" s="387" customFormat="1" ht="16.5" customHeight="1">
      <c r="A101" s="246"/>
      <c r="B101" s="411"/>
      <c r="C101" s="248" t="s">
        <v>103</v>
      </c>
      <c r="D101" s="247"/>
      <c r="E101" s="250"/>
      <c r="F101" s="251"/>
      <c r="G101" s="252">
        <f>SUBTOTAL(9,G76:G100)</f>
        <v>0</v>
      </c>
    </row>
    <row r="102" spans="1:7" ht="13.5" thickBot="1">
      <c r="A102" s="179"/>
      <c r="B102" s="180"/>
      <c r="C102" s="180"/>
      <c r="D102" s="180"/>
      <c r="E102" s="254"/>
      <c r="F102" s="254"/>
      <c r="G102" s="182"/>
    </row>
    <row r="103" spans="1:9" s="387" customFormat="1" ht="18" customHeight="1" thickBot="1">
      <c r="A103" s="183" t="s">
        <v>206</v>
      </c>
      <c r="B103" s="395"/>
      <c r="C103" s="185" t="s">
        <v>522</v>
      </c>
      <c r="D103" s="396"/>
      <c r="E103" s="187"/>
      <c r="F103" s="397"/>
      <c r="G103" s="398"/>
      <c r="H103" s="188"/>
      <c r="I103" s="412"/>
    </row>
    <row r="104" spans="1:7" s="387" customFormat="1" ht="12.75" customHeight="1">
      <c r="A104" s="190"/>
      <c r="B104" s="399"/>
      <c r="C104" s="192"/>
      <c r="D104" s="119"/>
      <c r="E104" s="193"/>
      <c r="F104" s="194"/>
      <c r="G104" s="413"/>
    </row>
    <row r="105" spans="1:7" s="417" customFormat="1" ht="17.25" customHeight="1">
      <c r="A105" s="236" t="s">
        <v>208</v>
      </c>
      <c r="B105" s="402"/>
      <c r="C105" s="430" t="s">
        <v>555</v>
      </c>
      <c r="D105" s="472"/>
      <c r="E105" s="483"/>
      <c r="F105" s="474"/>
      <c r="G105" s="484"/>
    </row>
    <row r="106" spans="1:7" s="417" customFormat="1" ht="17.25" customHeight="1">
      <c r="A106" s="236" t="s">
        <v>212</v>
      </c>
      <c r="B106" s="402"/>
      <c r="C106" s="430" t="s">
        <v>556</v>
      </c>
      <c r="D106" s="473"/>
      <c r="E106" s="485"/>
      <c r="F106" s="475"/>
      <c r="G106" s="486"/>
    </row>
    <row r="107" spans="1:7" s="417" customFormat="1" ht="17.25" customHeight="1">
      <c r="A107" s="236" t="s">
        <v>216</v>
      </c>
      <c r="B107" s="402"/>
      <c r="C107" s="430" t="s">
        <v>557</v>
      </c>
      <c r="D107" s="473"/>
      <c r="E107" s="485"/>
      <c r="F107" s="475"/>
      <c r="G107" s="486"/>
    </row>
    <row r="108" spans="1:7" s="417" customFormat="1" ht="17.25" customHeight="1">
      <c r="A108" s="236" t="s">
        <v>219</v>
      </c>
      <c r="B108" s="402"/>
      <c r="C108" s="430" t="s">
        <v>558</v>
      </c>
      <c r="D108" s="473"/>
      <c r="E108" s="485"/>
      <c r="F108" s="475"/>
      <c r="G108" s="486"/>
    </row>
    <row r="109" spans="1:7" s="417" customFormat="1" ht="17.25" customHeight="1">
      <c r="A109" s="236" t="s">
        <v>421</v>
      </c>
      <c r="B109" s="402"/>
      <c r="C109" s="430" t="s">
        <v>559</v>
      </c>
      <c r="D109" s="473"/>
      <c r="E109" s="485"/>
      <c r="F109" s="475"/>
      <c r="G109" s="486"/>
    </row>
    <row r="110" spans="1:7" s="417" customFormat="1" ht="17.25" customHeight="1">
      <c r="A110" s="236" t="s">
        <v>423</v>
      </c>
      <c r="B110" s="402"/>
      <c r="C110" s="430" t="s">
        <v>560</v>
      </c>
      <c r="D110" s="473"/>
      <c r="E110" s="485"/>
      <c r="F110" s="475"/>
      <c r="G110" s="486"/>
    </row>
    <row r="111" spans="1:7" s="417" customFormat="1" ht="17.25" customHeight="1">
      <c r="A111" s="236" t="s">
        <v>425</v>
      </c>
      <c r="B111" s="402"/>
      <c r="C111" s="430" t="s">
        <v>561</v>
      </c>
      <c r="D111" s="473"/>
      <c r="E111" s="485"/>
      <c r="F111" s="475"/>
      <c r="G111" s="486"/>
    </row>
    <row r="112" spans="1:7" s="417" customFormat="1" ht="17.25" customHeight="1">
      <c r="A112" s="236" t="s">
        <v>572</v>
      </c>
      <c r="B112" s="402"/>
      <c r="C112" s="430" t="s">
        <v>562</v>
      </c>
      <c r="D112" s="473"/>
      <c r="E112" s="485"/>
      <c r="F112" s="475"/>
      <c r="G112" s="486"/>
    </row>
    <row r="113" spans="1:7" s="417" customFormat="1" ht="17.25" customHeight="1">
      <c r="A113" s="236" t="s">
        <v>573</v>
      </c>
      <c r="B113" s="402"/>
      <c r="C113" s="430" t="s">
        <v>563</v>
      </c>
      <c r="D113" s="473" t="s">
        <v>61</v>
      </c>
      <c r="E113" s="487">
        <v>1</v>
      </c>
      <c r="F113" s="487"/>
      <c r="G113" s="463">
        <f>$E113*F113</f>
        <v>0</v>
      </c>
    </row>
    <row r="114" spans="1:7" s="417" customFormat="1" ht="17.25" customHeight="1">
      <c r="A114" s="236" t="s">
        <v>574</v>
      </c>
      <c r="B114" s="402"/>
      <c r="C114" s="430" t="s">
        <v>564</v>
      </c>
      <c r="D114" s="473"/>
      <c r="E114" s="485"/>
      <c r="F114" s="475"/>
      <c r="G114" s="486"/>
    </row>
    <row r="115" spans="1:7" s="417" customFormat="1" ht="17.25" customHeight="1">
      <c r="A115" s="236" t="s">
        <v>575</v>
      </c>
      <c r="B115" s="402"/>
      <c r="C115" s="430" t="s">
        <v>565</v>
      </c>
      <c r="D115" s="473"/>
      <c r="E115" s="485"/>
      <c r="F115" s="475"/>
      <c r="G115" s="486"/>
    </row>
    <row r="116" spans="1:7" s="417" customFormat="1" ht="17.25" customHeight="1">
      <c r="A116" s="236" t="s">
        <v>576</v>
      </c>
      <c r="B116" s="402"/>
      <c r="C116" s="430" t="s">
        <v>566</v>
      </c>
      <c r="D116" s="473"/>
      <c r="E116" s="485"/>
      <c r="F116" s="475"/>
      <c r="G116" s="486"/>
    </row>
    <row r="117" spans="1:7" s="417" customFormat="1" ht="17.25" customHeight="1">
      <c r="A117" s="236" t="s">
        <v>577</v>
      </c>
      <c r="B117" s="402"/>
      <c r="C117" s="430" t="s">
        <v>567</v>
      </c>
      <c r="D117" s="473"/>
      <c r="E117" s="485"/>
      <c r="F117" s="475"/>
      <c r="G117" s="486"/>
    </row>
    <row r="118" spans="1:7" s="417" customFormat="1" ht="17.25" customHeight="1">
      <c r="A118" s="236" t="s">
        <v>578</v>
      </c>
      <c r="B118" s="402"/>
      <c r="C118" s="430" t="s">
        <v>568</v>
      </c>
      <c r="D118" s="473"/>
      <c r="E118" s="485"/>
      <c r="F118" s="475"/>
      <c r="G118" s="486"/>
    </row>
    <row r="119" spans="1:7" s="417" customFormat="1" ht="17.25" customHeight="1">
      <c r="A119" s="236" t="s">
        <v>579</v>
      </c>
      <c r="B119" s="402"/>
      <c r="C119" s="430" t="s">
        <v>569</v>
      </c>
      <c r="D119" s="473"/>
      <c r="E119" s="485"/>
      <c r="F119" s="475"/>
      <c r="G119" s="486"/>
    </row>
    <row r="120" spans="1:7" s="417" customFormat="1" ht="17.25" customHeight="1">
      <c r="A120" s="236" t="s">
        <v>580</v>
      </c>
      <c r="B120" s="402"/>
      <c r="C120" s="430" t="s">
        <v>570</v>
      </c>
      <c r="D120" s="473"/>
      <c r="E120" s="485"/>
      <c r="F120" s="475"/>
      <c r="G120" s="486"/>
    </row>
    <row r="121" spans="1:7" s="417" customFormat="1" ht="17.25" customHeight="1">
      <c r="A121" s="236" t="s">
        <v>581</v>
      </c>
      <c r="B121" s="402"/>
      <c r="C121" s="430" t="s">
        <v>571</v>
      </c>
      <c r="D121" s="473"/>
      <c r="E121" s="485"/>
      <c r="F121" s="475"/>
      <c r="G121" s="486"/>
    </row>
    <row r="122" spans="1:7" s="417" customFormat="1" ht="17.25" customHeight="1" thickBot="1">
      <c r="A122" s="418"/>
      <c r="B122" s="419"/>
      <c r="C122" s="420"/>
      <c r="D122" s="421"/>
      <c r="E122" s="422"/>
      <c r="F122" s="423"/>
      <c r="G122" s="342"/>
    </row>
    <row r="123" spans="1:7" s="417" customFormat="1" ht="12.75" customHeight="1" thickBot="1">
      <c r="A123" s="246"/>
      <c r="B123" s="411"/>
      <c r="C123" s="248" t="s">
        <v>103</v>
      </c>
      <c r="D123" s="247"/>
      <c r="E123" s="250"/>
      <c r="F123" s="251"/>
      <c r="G123" s="252">
        <f>SUBTOTAL(9,G104:G122)</f>
        <v>0</v>
      </c>
    </row>
    <row r="124" spans="1:12" s="387" customFormat="1" ht="15.75" customHeight="1" thickBot="1">
      <c r="A124" s="179"/>
      <c r="B124" s="180"/>
      <c r="C124" s="180"/>
      <c r="D124" s="180"/>
      <c r="E124" s="254"/>
      <c r="F124" s="254"/>
      <c r="G124" s="182"/>
      <c r="L124" s="431"/>
    </row>
    <row r="125" spans="1:7" ht="13.5" thickBot="1">
      <c r="A125" s="183" t="s">
        <v>272</v>
      </c>
      <c r="B125" s="395"/>
      <c r="C125" s="185" t="s">
        <v>273</v>
      </c>
      <c r="D125" s="396"/>
      <c r="E125" s="187"/>
      <c r="F125" s="188"/>
      <c r="G125" s="189"/>
    </row>
    <row r="126" spans="1:7" ht="12.75">
      <c r="A126" s="190"/>
      <c r="B126" s="399"/>
      <c r="C126" s="192"/>
      <c r="D126" s="119"/>
      <c r="E126" s="193"/>
      <c r="F126" s="194"/>
      <c r="G126" s="195"/>
    </row>
    <row r="127" spans="1:7" ht="36">
      <c r="A127" s="344" t="s">
        <v>274</v>
      </c>
      <c r="B127" s="351"/>
      <c r="C127" s="351" t="s">
        <v>275</v>
      </c>
      <c r="D127" s="144"/>
      <c r="E127" s="345"/>
      <c r="F127" s="239"/>
      <c r="G127" s="352">
        <f>$E127*F127</f>
        <v>0</v>
      </c>
    </row>
    <row r="128" spans="1:7" ht="44.25" customHeight="1" thickBot="1">
      <c r="A128" s="299"/>
      <c r="B128" s="300"/>
      <c r="C128" s="300"/>
      <c r="D128" s="132"/>
      <c r="E128" s="301"/>
      <c r="F128" s="302"/>
      <c r="G128" s="303"/>
    </row>
    <row r="129" spans="1:7" ht="13.5" thickBot="1">
      <c r="A129" s="246"/>
      <c r="B129" s="411"/>
      <c r="C129" s="248" t="s">
        <v>103</v>
      </c>
      <c r="D129" s="247"/>
      <c r="E129" s="353"/>
      <c r="F129" s="354"/>
      <c r="G129" s="252">
        <f>SUBTOTAL(9,G126:G128)</f>
        <v>0</v>
      </c>
    </row>
    <row r="130" spans="1:7" s="387" customFormat="1" ht="17.25" customHeight="1" thickBot="1">
      <c r="A130" s="179"/>
      <c r="B130" s="180"/>
      <c r="C130" s="180"/>
      <c r="D130" s="180"/>
      <c r="E130" s="180"/>
      <c r="F130" s="180"/>
      <c r="G130" s="182"/>
    </row>
    <row r="131" spans="1:7" ht="18.75" thickBot="1">
      <c r="A131" s="355"/>
      <c r="B131" s="359"/>
      <c r="C131" s="357" t="s">
        <v>56</v>
      </c>
      <c r="D131" s="359"/>
      <c r="E131" s="359"/>
      <c r="F131" s="359"/>
      <c r="G131" s="360">
        <f>SUBTOTAL(9,G31:G130)</f>
        <v>0</v>
      </c>
    </row>
    <row r="132" ht="27.75" customHeight="1"/>
  </sheetData>
  <sheetProtection selectLockedCells="1" selectUnlockedCells="1"/>
  <mergeCells count="4">
    <mergeCell ref="F1:G1"/>
    <mergeCell ref="C2:D2"/>
    <mergeCell ref="F2:G2"/>
    <mergeCell ref="F3:G3"/>
  </mergeCells>
  <conditionalFormatting sqref="B3">
    <cfRule type="expression" priority="1" dxfId="0" stopIfTrue="1">
      <formula>("#REF!=""Cancelled"")")</formula>
    </cfRule>
  </conditionalFormatting>
  <dataValidations count="1" disablePrompts="1">
    <dataValidation type="list" allowBlank="1" showErrorMessage="1" sqref="B3">
      <formula1>Cislovani</formula1>
      <formula2>0</formula2>
    </dataValidation>
  </dataValidations>
  <printOptions horizontalCentered="1"/>
  <pageMargins left="0.39375" right="0.39375" top="0.7479166666666667" bottom="0.7479166666666667" header="0.5118055555555555" footer="0.31527777777777777"/>
  <pageSetup fitToHeight="0" fitToWidth="1" horizontalDpi="300" verticalDpi="300" orientation="portrait" paperSize="9" scale="67" r:id="rId1"/>
  <headerFooter alignWithMargins="0">
    <oddFooter>&amp;L&amp;F
&amp;A&amp;C&amp;P/&amp;N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L121"/>
  <sheetViews>
    <sheetView showGridLines="0" view="pageBreakPreview" zoomScaleSheetLayoutView="100" workbookViewId="0" topLeftCell="A1">
      <selection activeCell="G5" sqref="G5"/>
    </sheetView>
  </sheetViews>
  <sheetFormatPr defaultColWidth="9.140625" defaultRowHeight="12.75"/>
  <cols>
    <col min="1" max="1" width="8.28125" style="84" customWidth="1"/>
    <col min="2" max="2" width="16.57421875" style="86" customWidth="1"/>
    <col min="3" max="3" width="61.421875" style="86" customWidth="1"/>
    <col min="4" max="4" width="9.140625" style="85" customWidth="1"/>
    <col min="5" max="5" width="10.7109375" style="88" customWidth="1"/>
    <col min="6" max="6" width="13.57421875" style="89" customWidth="1"/>
    <col min="7" max="7" width="22.140625" style="89" customWidth="1"/>
    <col min="8" max="8" width="0.13671875" style="372" customWidth="1"/>
    <col min="9" max="9" width="9.140625" style="372" hidden="1" customWidth="1"/>
    <col min="10" max="10" width="9.140625" style="372" customWidth="1"/>
    <col min="11" max="11" width="13.7109375" style="372" customWidth="1"/>
    <col min="12" max="16384" width="9.140625" style="372" customWidth="1"/>
  </cols>
  <sheetData>
    <row r="1" spans="1:7" ht="88.5" customHeight="1">
      <c r="A1" s="93" t="s">
        <v>0</v>
      </c>
      <c r="B1" s="4"/>
      <c r="C1" s="4" t="s">
        <v>1</v>
      </c>
      <c r="D1" s="95"/>
      <c r="E1" s="5" t="s">
        <v>2</v>
      </c>
      <c r="F1" s="496" t="s">
        <v>3</v>
      </c>
      <c r="G1" s="496"/>
    </row>
    <row r="2" spans="1:7" ht="54.6" customHeight="1">
      <c r="A2" s="96" t="s">
        <v>4</v>
      </c>
      <c r="B2" s="373"/>
      <c r="C2" s="497" t="s">
        <v>276</v>
      </c>
      <c r="D2" s="497"/>
      <c r="E2" s="374"/>
      <c r="F2" s="495" t="s">
        <v>632</v>
      </c>
      <c r="G2" s="495"/>
    </row>
    <row r="3" spans="1:7" ht="50.1" customHeight="1">
      <c r="A3" s="375" t="s">
        <v>35</v>
      </c>
      <c r="B3" s="376"/>
      <c r="C3" s="8" t="s">
        <v>24</v>
      </c>
      <c r="D3" s="377"/>
      <c r="E3" s="377"/>
      <c r="F3" s="499"/>
      <c r="G3" s="499"/>
    </row>
    <row r="4" spans="1:7" ht="3" customHeight="1">
      <c r="A4" s="378"/>
      <c r="B4" s="379"/>
      <c r="C4" s="380"/>
      <c r="D4" s="102"/>
      <c r="E4" s="102"/>
      <c r="F4" s="381"/>
      <c r="G4" s="382"/>
    </row>
    <row r="5" spans="1:7" ht="15" customHeight="1">
      <c r="A5" s="103"/>
      <c r="B5" s="383"/>
      <c r="C5" s="105"/>
      <c r="D5" s="384"/>
      <c r="E5" s="107"/>
      <c r="F5" s="108"/>
      <c r="G5" s="109"/>
    </row>
    <row r="6" spans="1:7" s="385" customFormat="1" ht="24">
      <c r="A6" s="110" t="s">
        <v>36</v>
      </c>
      <c r="B6" s="111" t="s">
        <v>37</v>
      </c>
      <c r="C6" s="112" t="s">
        <v>38</v>
      </c>
      <c r="D6" s="111" t="s">
        <v>39</v>
      </c>
      <c r="E6" s="114" t="s">
        <v>40</v>
      </c>
      <c r="F6" s="115" t="s">
        <v>41</v>
      </c>
      <c r="G6" s="116" t="s">
        <v>42</v>
      </c>
    </row>
    <row r="7" spans="1:7" s="387" customFormat="1" ht="12.75">
      <c r="A7" s="117"/>
      <c r="B7" s="386"/>
      <c r="C7" s="119"/>
      <c r="D7" s="119"/>
      <c r="E7" s="121"/>
      <c r="F7" s="122"/>
      <c r="G7" s="123"/>
    </row>
    <row r="8" spans="1:7" s="389" customFormat="1" ht="12.75">
      <c r="A8" s="124"/>
      <c r="B8" s="388"/>
      <c r="C8" s="126" t="s">
        <v>43</v>
      </c>
      <c r="D8" s="125"/>
      <c r="E8" s="128"/>
      <c r="F8" s="129"/>
      <c r="G8" s="130"/>
    </row>
    <row r="9" spans="1:12" s="92" customFormat="1" ht="24">
      <c r="A9" s="131"/>
      <c r="B9" s="132"/>
      <c r="C9" s="361" t="s">
        <v>44</v>
      </c>
      <c r="D9" s="133"/>
      <c r="E9" s="134"/>
      <c r="F9" s="135"/>
      <c r="G9" s="136"/>
      <c r="H9" s="90"/>
      <c r="I9" s="90"/>
      <c r="J9" s="91"/>
      <c r="K9" s="91"/>
      <c r="L9" s="90"/>
    </row>
    <row r="10" spans="1:7" ht="63" customHeight="1">
      <c r="A10" s="131"/>
      <c r="B10" s="300"/>
      <c r="C10" s="171" t="s">
        <v>45</v>
      </c>
      <c r="D10" s="132"/>
      <c r="E10" s="134"/>
      <c r="F10" s="135"/>
      <c r="G10" s="136"/>
    </row>
    <row r="11" spans="1:7" ht="36.75" customHeight="1">
      <c r="A11" s="131"/>
      <c r="B11" s="300"/>
      <c r="C11" s="171" t="s">
        <v>46</v>
      </c>
      <c r="D11" s="132"/>
      <c r="E11" s="134"/>
      <c r="F11" s="135"/>
      <c r="G11" s="136"/>
    </row>
    <row r="12" spans="1:7" ht="38.25" customHeight="1">
      <c r="A12" s="131"/>
      <c r="B12" s="300"/>
      <c r="C12" s="171" t="s">
        <v>47</v>
      </c>
      <c r="D12" s="132"/>
      <c r="E12" s="134"/>
      <c r="F12" s="135"/>
      <c r="G12" s="136"/>
    </row>
    <row r="13" spans="1:7" ht="60">
      <c r="A13" s="137"/>
      <c r="B13" s="390"/>
      <c r="C13" s="391" t="s">
        <v>48</v>
      </c>
      <c r="D13" s="138"/>
      <c r="E13" s="140"/>
      <c r="F13" s="141"/>
      <c r="G13" s="142"/>
    </row>
    <row r="14" spans="1:7" ht="63.75" customHeight="1">
      <c r="A14" s="143"/>
      <c r="B14" s="351"/>
      <c r="C14" s="392" t="s">
        <v>49</v>
      </c>
      <c r="D14" s="144"/>
      <c r="E14" s="146"/>
      <c r="F14" s="147"/>
      <c r="G14" s="148"/>
    </row>
    <row r="15" spans="1:7" ht="32.25" customHeight="1">
      <c r="A15" s="131"/>
      <c r="B15" s="300"/>
      <c r="C15" s="171" t="s">
        <v>50</v>
      </c>
      <c r="D15" s="132"/>
      <c r="E15" s="134"/>
      <c r="F15" s="135"/>
      <c r="G15" s="136"/>
    </row>
    <row r="16" spans="1:7" ht="40.5" customHeight="1">
      <c r="A16" s="131"/>
      <c r="B16" s="300"/>
      <c r="C16" s="171" t="s">
        <v>51</v>
      </c>
      <c r="D16" s="132"/>
      <c r="E16" s="134"/>
      <c r="F16" s="135"/>
      <c r="G16" s="136"/>
    </row>
    <row r="17" spans="1:7" ht="48.75" customHeight="1">
      <c r="A17" s="131"/>
      <c r="B17" s="300"/>
      <c r="C17" s="171" t="s">
        <v>52</v>
      </c>
      <c r="D17" s="132"/>
      <c r="E17" s="134"/>
      <c r="F17" s="135"/>
      <c r="G17" s="136"/>
    </row>
    <row r="18" spans="1:7" s="389" customFormat="1" ht="59.25" customHeight="1">
      <c r="A18" s="124"/>
      <c r="B18" s="388"/>
      <c r="C18" s="432" t="s">
        <v>494</v>
      </c>
      <c r="D18" s="125"/>
      <c r="E18" s="128"/>
      <c r="F18" s="129"/>
      <c r="G18" s="130"/>
    </row>
    <row r="19" spans="1:7" s="389" customFormat="1" ht="30.75" customHeight="1">
      <c r="A19" s="124"/>
      <c r="B19" s="388"/>
      <c r="C19" s="157" t="s">
        <v>495</v>
      </c>
      <c r="D19" s="125"/>
      <c r="E19" s="128"/>
      <c r="F19" s="129"/>
      <c r="G19" s="130"/>
    </row>
    <row r="20" spans="1:7" s="389" customFormat="1" ht="76.5">
      <c r="A20" s="124"/>
      <c r="B20" s="388"/>
      <c r="C20" s="432" t="s">
        <v>496</v>
      </c>
      <c r="D20" s="125"/>
      <c r="E20" s="128"/>
      <c r="F20" s="129"/>
      <c r="G20" s="130"/>
    </row>
    <row r="21" spans="1:7" s="389" customFormat="1" ht="73.5" customHeight="1">
      <c r="A21" s="124"/>
      <c r="B21" s="388"/>
      <c r="C21" s="432" t="s">
        <v>497</v>
      </c>
      <c r="D21" s="125"/>
      <c r="E21" s="128"/>
      <c r="F21" s="129"/>
      <c r="G21" s="130"/>
    </row>
    <row r="22" spans="1:7" s="389" customFormat="1" ht="45" customHeight="1">
      <c r="A22" s="124"/>
      <c r="B22" s="388"/>
      <c r="C22" s="157" t="s">
        <v>498</v>
      </c>
      <c r="D22" s="125"/>
      <c r="E22" s="128"/>
      <c r="F22" s="129"/>
      <c r="G22" s="130"/>
    </row>
    <row r="23" spans="1:7" s="389" customFormat="1" ht="83.25" customHeight="1">
      <c r="A23" s="124"/>
      <c r="B23" s="388"/>
      <c r="C23" s="432" t="s">
        <v>499</v>
      </c>
      <c r="D23" s="125"/>
      <c r="E23" s="128"/>
      <c r="F23" s="129"/>
      <c r="G23" s="130"/>
    </row>
    <row r="24" spans="1:7" s="389" customFormat="1" ht="71.25" customHeight="1">
      <c r="A24" s="124"/>
      <c r="B24" s="388"/>
      <c r="C24" s="432" t="s">
        <v>500</v>
      </c>
      <c r="D24" s="125"/>
      <c r="E24" s="128"/>
      <c r="F24" s="129"/>
      <c r="G24" s="130"/>
    </row>
    <row r="25" spans="1:7" s="389" customFormat="1" ht="31.5" customHeight="1">
      <c r="A25" s="124"/>
      <c r="B25" s="388"/>
      <c r="C25" s="157" t="s">
        <v>501</v>
      </c>
      <c r="D25" s="125"/>
      <c r="E25" s="128"/>
      <c r="F25" s="129"/>
      <c r="G25" s="130"/>
    </row>
    <row r="26" spans="1:12" s="156" customFormat="1" ht="24">
      <c r="A26" s="149"/>
      <c r="B26" s="150"/>
      <c r="C26" s="235" t="s">
        <v>53</v>
      </c>
      <c r="D26" s="151"/>
      <c r="E26" s="152"/>
      <c r="F26" s="152"/>
      <c r="G26" s="153"/>
      <c r="H26" s="154"/>
      <c r="I26" s="154"/>
      <c r="J26" s="155"/>
      <c r="K26" s="155"/>
      <c r="L26" s="154"/>
    </row>
    <row r="27" spans="1:7" s="389" customFormat="1" ht="12.75">
      <c r="A27" s="124"/>
      <c r="B27" s="388"/>
      <c r="C27" s="157"/>
      <c r="D27" s="125"/>
      <c r="E27" s="128"/>
      <c r="F27" s="129"/>
      <c r="G27" s="130"/>
    </row>
    <row r="28" spans="1:7" s="389" customFormat="1" ht="12.75">
      <c r="A28" s="124"/>
      <c r="B28" s="388"/>
      <c r="C28" s="157"/>
      <c r="D28" s="125"/>
      <c r="E28" s="128"/>
      <c r="F28" s="129"/>
      <c r="G28" s="130"/>
    </row>
    <row r="29" spans="1:7" s="387" customFormat="1" ht="15.75" customHeight="1">
      <c r="A29" s="131"/>
      <c r="B29" s="300"/>
      <c r="C29" s="158" t="s">
        <v>54</v>
      </c>
      <c r="D29" s="132"/>
      <c r="E29" s="159"/>
      <c r="F29" s="160"/>
      <c r="G29" s="161"/>
    </row>
    <row r="30" spans="1:7" s="387" customFormat="1" ht="24">
      <c r="A30" s="131"/>
      <c r="B30" s="300"/>
      <c r="C30" s="158" t="s">
        <v>55</v>
      </c>
      <c r="D30" s="132"/>
      <c r="E30" s="159"/>
      <c r="F30" s="160"/>
      <c r="G30" s="162"/>
    </row>
    <row r="31" spans="1:7" s="387" customFormat="1" ht="17.85" customHeight="1">
      <c r="A31" s="163" t="str">
        <f>A40</f>
        <v>1</v>
      </c>
      <c r="B31" s="393"/>
      <c r="C31" s="165" t="str">
        <f>C40</f>
        <v>Kabely a trubky</v>
      </c>
      <c r="D31" s="167"/>
      <c r="E31" s="167"/>
      <c r="F31" s="168"/>
      <c r="G31" s="232">
        <f>G51</f>
        <v>0</v>
      </c>
    </row>
    <row r="32" spans="1:7" s="387" customFormat="1" ht="17.85" customHeight="1">
      <c r="A32" s="170" t="str">
        <f>A53</f>
        <v>2</v>
      </c>
      <c r="B32" s="393"/>
      <c r="C32" s="165" t="str">
        <f>C53</f>
        <v>Instalační materiál</v>
      </c>
      <c r="D32" s="167"/>
      <c r="E32" s="167"/>
      <c r="F32" s="168"/>
      <c r="G32" s="169">
        <f>G68</f>
        <v>0</v>
      </c>
    </row>
    <row r="33" spans="1:7" s="387" customFormat="1" ht="17.85" customHeight="1">
      <c r="A33" s="170" t="str">
        <f>A70</f>
        <v>3</v>
      </c>
      <c r="B33" s="393"/>
      <c r="C33" s="165" t="str">
        <f>C70</f>
        <v>Rozváděče</v>
      </c>
      <c r="D33" s="167"/>
      <c r="E33" s="167"/>
      <c r="F33" s="168"/>
      <c r="G33" s="169">
        <f>G82</f>
        <v>0</v>
      </c>
    </row>
    <row r="34" spans="1:7" s="387" customFormat="1" ht="17.85" customHeight="1">
      <c r="A34" s="170" t="str">
        <f>A84</f>
        <v>4</v>
      </c>
      <c r="B34" s="393"/>
      <c r="C34" s="165" t="str">
        <f>C84</f>
        <v>Svítidla</v>
      </c>
      <c r="D34" s="167"/>
      <c r="E34" s="167"/>
      <c r="F34" s="168"/>
      <c r="G34" s="169">
        <f>G91</f>
        <v>0</v>
      </c>
    </row>
    <row r="35" spans="1:7" s="387" customFormat="1" ht="17.85" customHeight="1">
      <c r="A35" s="170" t="str">
        <f>A93</f>
        <v>5</v>
      </c>
      <c r="B35" s="393"/>
      <c r="C35" s="165" t="str">
        <f>C93</f>
        <v>Práce a ostatní materiál</v>
      </c>
      <c r="D35" s="167"/>
      <c r="E35" s="167"/>
      <c r="F35" s="168"/>
      <c r="G35" s="169">
        <f>G113</f>
        <v>0</v>
      </c>
    </row>
    <row r="36" spans="1:7" s="387" customFormat="1" ht="17.1" customHeight="1">
      <c r="A36" s="170" t="str">
        <f>A115</f>
        <v>A</v>
      </c>
      <c r="B36" s="394"/>
      <c r="C36" s="165" t="str">
        <f>C115</f>
        <v>Ostatní náklady</v>
      </c>
      <c r="D36" s="167"/>
      <c r="E36" s="167"/>
      <c r="F36" s="168"/>
      <c r="G36" s="169">
        <f>G119</f>
        <v>0</v>
      </c>
    </row>
    <row r="37" spans="1:7" s="387" customFormat="1" ht="12.75">
      <c r="A37" s="170"/>
      <c r="B37" s="132"/>
      <c r="C37" s="171"/>
      <c r="D37" s="132"/>
      <c r="E37" s="134"/>
      <c r="F37" s="160"/>
      <c r="G37" s="169"/>
    </row>
    <row r="38" spans="1:11" ht="19.5" customHeight="1">
      <c r="A38" s="172"/>
      <c r="B38" s="173"/>
      <c r="C38" s="174" t="s">
        <v>56</v>
      </c>
      <c r="D38" s="177"/>
      <c r="E38" s="176"/>
      <c r="F38" s="177"/>
      <c r="G38" s="178">
        <f>SUM(G31:G36)</f>
        <v>0</v>
      </c>
      <c r="K38" s="476"/>
    </row>
    <row r="39" spans="1:7" ht="12.75">
      <c r="A39" s="179"/>
      <c r="B39" s="180"/>
      <c r="C39" s="180"/>
      <c r="D39" s="180"/>
      <c r="E39" s="180"/>
      <c r="F39" s="180"/>
      <c r="G39" s="182"/>
    </row>
    <row r="40" spans="1:7" ht="18" customHeight="1">
      <c r="A40" s="183" t="s">
        <v>57</v>
      </c>
      <c r="B40" s="395"/>
      <c r="C40" s="185" t="s">
        <v>506</v>
      </c>
      <c r="D40" s="396"/>
      <c r="E40" s="187"/>
      <c r="F40" s="397"/>
      <c r="G40" s="398"/>
    </row>
    <row r="41" spans="1:7" s="387" customFormat="1" ht="12.75" customHeight="1">
      <c r="A41" s="190"/>
      <c r="B41" s="399"/>
      <c r="C41" s="400"/>
      <c r="D41" s="119"/>
      <c r="E41" s="193"/>
      <c r="F41" s="152"/>
      <c r="G41" s="292"/>
    </row>
    <row r="42" spans="1:7" s="387" customFormat="1" ht="17.25" customHeight="1">
      <c r="A42" s="236" t="s">
        <v>59</v>
      </c>
      <c r="B42" s="312"/>
      <c r="C42" s="401" t="s">
        <v>527</v>
      </c>
      <c r="D42" s="144" t="s">
        <v>90</v>
      </c>
      <c r="E42" s="343">
        <v>3</v>
      </c>
      <c r="F42" s="239"/>
      <c r="G42" s="153">
        <f aca="true" t="shared" si="0" ref="G42:G49">$E42*F42</f>
        <v>0</v>
      </c>
    </row>
    <row r="43" spans="1:7" s="387" customFormat="1" ht="17.25" customHeight="1">
      <c r="A43" s="236" t="s">
        <v>62</v>
      </c>
      <c r="B43" s="402"/>
      <c r="C43" s="235" t="s">
        <v>529</v>
      </c>
      <c r="D43" s="132" t="s">
        <v>90</v>
      </c>
      <c r="E43" s="345">
        <v>90</v>
      </c>
      <c r="F43" s="239"/>
      <c r="G43" s="153">
        <f t="shared" si="0"/>
        <v>0</v>
      </c>
    </row>
    <row r="44" spans="1:7" s="407" customFormat="1" ht="17.25" customHeight="1">
      <c r="A44" s="236" t="s">
        <v>65</v>
      </c>
      <c r="B44" s="403"/>
      <c r="C44" s="480" t="s">
        <v>530</v>
      </c>
      <c r="D44" s="404" t="s">
        <v>90</v>
      </c>
      <c r="E44" s="405">
        <v>50</v>
      </c>
      <c r="F44" s="406"/>
      <c r="G44" s="153">
        <f t="shared" si="0"/>
        <v>0</v>
      </c>
    </row>
    <row r="45" spans="1:7" s="407" customFormat="1" ht="17.25" customHeight="1">
      <c r="A45" s="236" t="s">
        <v>70</v>
      </c>
      <c r="B45" s="403"/>
      <c r="C45" s="477" t="s">
        <v>531</v>
      </c>
      <c r="D45" s="404" t="s">
        <v>90</v>
      </c>
      <c r="E45" s="405">
        <v>30</v>
      </c>
      <c r="F45" s="406"/>
      <c r="G45" s="153">
        <f t="shared" si="0"/>
        <v>0</v>
      </c>
    </row>
    <row r="46" spans="1:7" s="407" customFormat="1" ht="17.25" customHeight="1">
      <c r="A46" s="236" t="s">
        <v>73</v>
      </c>
      <c r="B46" s="403"/>
      <c r="C46" s="477" t="s">
        <v>533</v>
      </c>
      <c r="D46" s="404" t="s">
        <v>90</v>
      </c>
      <c r="E46" s="405">
        <v>3</v>
      </c>
      <c r="F46" s="406"/>
      <c r="G46" s="153">
        <f t="shared" si="0"/>
        <v>0</v>
      </c>
    </row>
    <row r="47" spans="1:7" s="407" customFormat="1" ht="17.25" customHeight="1">
      <c r="A47" s="236" t="s">
        <v>78</v>
      </c>
      <c r="B47" s="403"/>
      <c r="C47" s="478" t="s">
        <v>534</v>
      </c>
      <c r="D47" s="404" t="s">
        <v>90</v>
      </c>
      <c r="E47" s="405">
        <v>440</v>
      </c>
      <c r="F47" s="406"/>
      <c r="G47" s="153">
        <f t="shared" si="0"/>
        <v>0</v>
      </c>
    </row>
    <row r="48" spans="1:7" s="407" customFormat="1" ht="17.25" customHeight="1">
      <c r="A48" s="236" t="s">
        <v>85</v>
      </c>
      <c r="B48" s="403"/>
      <c r="C48" s="478" t="s">
        <v>591</v>
      </c>
      <c r="D48" s="404" t="s">
        <v>90</v>
      </c>
      <c r="E48" s="405">
        <v>150</v>
      </c>
      <c r="F48" s="406"/>
      <c r="G48" s="153">
        <f t="shared" si="0"/>
        <v>0</v>
      </c>
    </row>
    <row r="49" spans="1:7" s="407" customFormat="1" ht="17.25" customHeight="1">
      <c r="A49" s="236" t="s">
        <v>88</v>
      </c>
      <c r="B49" s="403"/>
      <c r="C49" s="479" t="s">
        <v>592</v>
      </c>
      <c r="D49" s="404" t="s">
        <v>90</v>
      </c>
      <c r="E49" s="405">
        <v>30</v>
      </c>
      <c r="F49" s="406"/>
      <c r="G49" s="153">
        <f t="shared" si="0"/>
        <v>0</v>
      </c>
    </row>
    <row r="50" spans="1:7" ht="13.5" thickBot="1">
      <c r="A50" s="240"/>
      <c r="B50" s="241"/>
      <c r="C50" s="242"/>
      <c r="D50" s="408"/>
      <c r="E50" s="409"/>
      <c r="F50" s="409"/>
      <c r="G50" s="410"/>
    </row>
    <row r="51" spans="1:7" s="387" customFormat="1" ht="18" customHeight="1">
      <c r="A51" s="246"/>
      <c r="B51" s="411"/>
      <c r="C51" s="248" t="s">
        <v>103</v>
      </c>
      <c r="D51" s="247"/>
      <c r="E51" s="250"/>
      <c r="F51" s="251"/>
      <c r="G51" s="252">
        <f>SUBTOTAL(9,G41:G50)</f>
        <v>0</v>
      </c>
    </row>
    <row r="52" spans="1:7" s="387" customFormat="1" ht="12.75" customHeight="1" thickBot="1">
      <c r="A52" s="179"/>
      <c r="B52" s="180"/>
      <c r="C52" s="180"/>
      <c r="D52" s="180"/>
      <c r="E52" s="254"/>
      <c r="F52" s="254"/>
      <c r="G52" s="182"/>
    </row>
    <row r="53" spans="1:9" s="387" customFormat="1" ht="21" customHeight="1" thickBot="1">
      <c r="A53" s="183" t="s">
        <v>104</v>
      </c>
      <c r="B53" s="395"/>
      <c r="C53" s="185" t="s">
        <v>507</v>
      </c>
      <c r="D53" s="396"/>
      <c r="E53" s="187"/>
      <c r="F53" s="397"/>
      <c r="G53" s="398"/>
      <c r="H53" s="188"/>
      <c r="I53" s="412"/>
    </row>
    <row r="54" spans="1:7" s="387" customFormat="1" ht="12.75" customHeight="1">
      <c r="A54" s="190"/>
      <c r="B54" s="399"/>
      <c r="C54" s="192"/>
      <c r="D54" s="119"/>
      <c r="E54" s="193"/>
      <c r="F54" s="194"/>
      <c r="G54" s="413"/>
    </row>
    <row r="55" spans="1:7" s="417" customFormat="1" ht="18.75" customHeight="1">
      <c r="A55" s="236" t="s">
        <v>106</v>
      </c>
      <c r="B55" s="402"/>
      <c r="C55" s="414" t="s">
        <v>536</v>
      </c>
      <c r="D55" s="415" t="s">
        <v>64</v>
      </c>
      <c r="E55" s="416">
        <v>23</v>
      </c>
      <c r="F55" s="416"/>
      <c r="G55" s="153">
        <f aca="true" t="shared" si="1" ref="G55:G66">$E55*F55</f>
        <v>0</v>
      </c>
    </row>
    <row r="56" spans="1:7" s="417" customFormat="1" ht="18.75" customHeight="1">
      <c r="A56" s="236" t="s">
        <v>111</v>
      </c>
      <c r="B56" s="402"/>
      <c r="C56" s="414" t="s">
        <v>537</v>
      </c>
      <c r="D56" s="415" t="s">
        <v>64</v>
      </c>
      <c r="E56" s="416">
        <v>3</v>
      </c>
      <c r="F56" s="416"/>
      <c r="G56" s="153">
        <f t="shared" si="1"/>
        <v>0</v>
      </c>
    </row>
    <row r="57" spans="1:7" s="417" customFormat="1" ht="18.75" customHeight="1">
      <c r="A57" s="236" t="s">
        <v>116</v>
      </c>
      <c r="B57" s="402"/>
      <c r="C57" s="414" t="s">
        <v>538</v>
      </c>
      <c r="D57" s="415" t="s">
        <v>64</v>
      </c>
      <c r="E57" s="416">
        <v>14</v>
      </c>
      <c r="F57" s="416"/>
      <c r="G57" s="153">
        <f t="shared" si="1"/>
        <v>0</v>
      </c>
    </row>
    <row r="58" spans="1:7" s="417" customFormat="1" ht="18.75" customHeight="1">
      <c r="A58" s="236" t="s">
        <v>120</v>
      </c>
      <c r="B58" s="402"/>
      <c r="C58" s="414" t="s">
        <v>584</v>
      </c>
      <c r="D58" s="415" t="s">
        <v>64</v>
      </c>
      <c r="E58" s="416">
        <v>4</v>
      </c>
      <c r="F58" s="416"/>
      <c r="G58" s="153">
        <f t="shared" si="1"/>
        <v>0</v>
      </c>
    </row>
    <row r="59" spans="1:7" s="417" customFormat="1" ht="18.75" customHeight="1">
      <c r="A59" s="236" t="s">
        <v>508</v>
      </c>
      <c r="B59" s="402"/>
      <c r="C59" s="414" t="s">
        <v>539</v>
      </c>
      <c r="D59" s="415" t="s">
        <v>64</v>
      </c>
      <c r="E59" s="416">
        <v>4</v>
      </c>
      <c r="F59" s="416"/>
      <c r="G59" s="153">
        <f t="shared" si="1"/>
        <v>0</v>
      </c>
    </row>
    <row r="60" spans="1:7" s="417" customFormat="1" ht="18.75" customHeight="1">
      <c r="A60" s="236" t="s">
        <v>509</v>
      </c>
      <c r="B60" s="402"/>
      <c r="C60" s="414" t="s">
        <v>541</v>
      </c>
      <c r="D60" s="415" t="s">
        <v>64</v>
      </c>
      <c r="E60" s="416">
        <v>2</v>
      </c>
      <c r="F60" s="416"/>
      <c r="G60" s="153">
        <f t="shared" si="1"/>
        <v>0</v>
      </c>
    </row>
    <row r="61" spans="1:7" s="417" customFormat="1" ht="18.75" customHeight="1">
      <c r="A61" s="236" t="s">
        <v>510</v>
      </c>
      <c r="B61" s="402"/>
      <c r="C61" s="414" t="s">
        <v>542</v>
      </c>
      <c r="D61" s="415" t="s">
        <v>64</v>
      </c>
      <c r="E61" s="416">
        <v>4</v>
      </c>
      <c r="F61" s="416"/>
      <c r="G61" s="153">
        <f t="shared" si="1"/>
        <v>0</v>
      </c>
    </row>
    <row r="62" spans="1:7" s="417" customFormat="1" ht="18.75" customHeight="1">
      <c r="A62" s="236" t="s">
        <v>511</v>
      </c>
      <c r="B62" s="402"/>
      <c r="C62" s="414" t="s">
        <v>543</v>
      </c>
      <c r="D62" s="415" t="s">
        <v>64</v>
      </c>
      <c r="E62" s="416">
        <v>8</v>
      </c>
      <c r="F62" s="416"/>
      <c r="G62" s="153">
        <f t="shared" si="1"/>
        <v>0</v>
      </c>
    </row>
    <row r="63" spans="1:7" s="417" customFormat="1" ht="18.75" customHeight="1">
      <c r="A63" s="236" t="s">
        <v>512</v>
      </c>
      <c r="B63" s="402"/>
      <c r="C63" s="414" t="s">
        <v>545</v>
      </c>
      <c r="D63" s="415" t="s">
        <v>64</v>
      </c>
      <c r="E63" s="416">
        <v>4</v>
      </c>
      <c r="F63" s="416"/>
      <c r="G63" s="153">
        <f t="shared" si="1"/>
        <v>0</v>
      </c>
    </row>
    <row r="64" spans="1:7" s="417" customFormat="1" ht="18.75" customHeight="1">
      <c r="A64" s="236" t="s">
        <v>513</v>
      </c>
      <c r="B64" s="402"/>
      <c r="C64" s="414" t="s">
        <v>546</v>
      </c>
      <c r="D64" s="415" t="s">
        <v>64</v>
      </c>
      <c r="E64" s="416">
        <v>6</v>
      </c>
      <c r="F64" s="416"/>
      <c r="G64" s="153">
        <f t="shared" si="1"/>
        <v>0</v>
      </c>
    </row>
    <row r="65" spans="1:7" s="417" customFormat="1" ht="18.75" customHeight="1">
      <c r="A65" s="236" t="s">
        <v>514</v>
      </c>
      <c r="B65" s="402"/>
      <c r="C65" s="414" t="s">
        <v>547</v>
      </c>
      <c r="D65" s="415" t="s">
        <v>64</v>
      </c>
      <c r="E65" s="416">
        <v>2</v>
      </c>
      <c r="F65" s="416"/>
      <c r="G65" s="153">
        <f t="shared" si="1"/>
        <v>0</v>
      </c>
    </row>
    <row r="66" spans="1:7" s="417" customFormat="1" ht="18.75" customHeight="1">
      <c r="A66" s="236" t="s">
        <v>515</v>
      </c>
      <c r="B66" s="402"/>
      <c r="C66" s="414" t="s">
        <v>548</v>
      </c>
      <c r="D66" s="415" t="s">
        <v>64</v>
      </c>
      <c r="E66" s="416">
        <v>54</v>
      </c>
      <c r="F66" s="416"/>
      <c r="G66" s="153">
        <f t="shared" si="1"/>
        <v>0</v>
      </c>
    </row>
    <row r="67" spans="1:7" s="417" customFormat="1" ht="12.75" customHeight="1" thickBot="1">
      <c r="A67" s="418"/>
      <c r="B67" s="419"/>
      <c r="C67" s="420"/>
      <c r="D67" s="421"/>
      <c r="E67" s="422"/>
      <c r="F67" s="423"/>
      <c r="G67" s="342"/>
    </row>
    <row r="68" spans="1:7" s="387" customFormat="1" ht="15.75" customHeight="1">
      <c r="A68" s="246"/>
      <c r="B68" s="411"/>
      <c r="C68" s="248" t="s">
        <v>103</v>
      </c>
      <c r="D68" s="247"/>
      <c r="E68" s="250"/>
      <c r="F68" s="251"/>
      <c r="G68" s="252">
        <f>SUBTOTAL(9,G54:G67)</f>
        <v>0</v>
      </c>
    </row>
    <row r="69" spans="1:7" ht="12.75">
      <c r="A69" s="179"/>
      <c r="B69" s="180"/>
      <c r="C69" s="180"/>
      <c r="D69" s="180"/>
      <c r="E69" s="254"/>
      <c r="F69" s="254"/>
      <c r="G69" s="182"/>
    </row>
    <row r="70" spans="1:9" s="387" customFormat="1" ht="17.25" customHeight="1">
      <c r="A70" s="183" t="s">
        <v>122</v>
      </c>
      <c r="B70" s="395"/>
      <c r="C70" s="185" t="s">
        <v>519</v>
      </c>
      <c r="D70" s="396"/>
      <c r="E70" s="187"/>
      <c r="F70" s="397"/>
      <c r="G70" s="398"/>
      <c r="H70" s="188"/>
      <c r="I70" s="412"/>
    </row>
    <row r="71" spans="1:7" s="387" customFormat="1" ht="12.75" customHeight="1">
      <c r="A71" s="190"/>
      <c r="B71" s="399"/>
      <c r="C71" s="192"/>
      <c r="D71" s="119"/>
      <c r="E71" s="193"/>
      <c r="F71" s="194"/>
      <c r="G71" s="413"/>
    </row>
    <row r="72" spans="1:7" s="417" customFormat="1" ht="25.5" customHeight="1">
      <c r="A72" s="464" t="s">
        <v>125</v>
      </c>
      <c r="B72" s="402"/>
      <c r="C72" s="481" t="s">
        <v>585</v>
      </c>
      <c r="D72" s="415"/>
      <c r="E72" s="416"/>
      <c r="F72" s="416"/>
      <c r="G72" s="153"/>
    </row>
    <row r="73" spans="1:7" s="417" customFormat="1" ht="17.25" customHeight="1">
      <c r="A73" s="236" t="s">
        <v>588</v>
      </c>
      <c r="B73" s="402"/>
      <c r="C73" s="414" t="s">
        <v>586</v>
      </c>
      <c r="D73" s="415" t="s">
        <v>64</v>
      </c>
      <c r="E73" s="416">
        <v>1</v>
      </c>
      <c r="F73" s="416"/>
      <c r="G73" s="153">
        <f>$E73*F73</f>
        <v>0</v>
      </c>
    </row>
    <row r="74" spans="1:7" s="417" customFormat="1" ht="17.25" customHeight="1">
      <c r="A74" s="236" t="s">
        <v>589</v>
      </c>
      <c r="B74" s="402"/>
      <c r="C74" s="414" t="s">
        <v>554</v>
      </c>
      <c r="D74" s="415" t="s">
        <v>64</v>
      </c>
      <c r="E74" s="416">
        <v>1</v>
      </c>
      <c r="F74" s="416"/>
      <c r="G74" s="153">
        <f>$E74*F74</f>
        <v>0</v>
      </c>
    </row>
    <row r="75" spans="1:7" s="417" customFormat="1" ht="12.75" customHeight="1">
      <c r="A75" s="424"/>
      <c r="B75" s="402"/>
      <c r="C75" s="414"/>
      <c r="D75" s="415"/>
      <c r="E75" s="416"/>
      <c r="F75" s="416"/>
      <c r="G75" s="311"/>
    </row>
    <row r="76" spans="1:7" s="417" customFormat="1" ht="26.25" customHeight="1">
      <c r="A76" s="464" t="s">
        <v>127</v>
      </c>
      <c r="B76" s="402"/>
      <c r="C76" s="481" t="s">
        <v>587</v>
      </c>
      <c r="D76" s="415"/>
      <c r="E76" s="416"/>
      <c r="F76" s="416"/>
      <c r="G76" s="153"/>
    </row>
    <row r="77" spans="1:7" s="417" customFormat="1" ht="15.75" customHeight="1">
      <c r="A77" s="236" t="s">
        <v>339</v>
      </c>
      <c r="B77" s="402"/>
      <c r="C77" s="414" t="s">
        <v>551</v>
      </c>
      <c r="D77" s="415" t="s">
        <v>64</v>
      </c>
      <c r="E77" s="416">
        <v>4</v>
      </c>
      <c r="F77" s="416"/>
      <c r="G77" s="153">
        <f>$E77*F77</f>
        <v>0</v>
      </c>
    </row>
    <row r="78" spans="1:7" s="417" customFormat="1" ht="15.75" customHeight="1">
      <c r="A78" s="236" t="s">
        <v>340</v>
      </c>
      <c r="B78" s="402"/>
      <c r="C78" s="414" t="s">
        <v>552</v>
      </c>
      <c r="D78" s="415" t="s">
        <v>64</v>
      </c>
      <c r="E78" s="416">
        <v>1</v>
      </c>
      <c r="F78" s="416"/>
      <c r="G78" s="153">
        <f>$E78*F78</f>
        <v>0</v>
      </c>
    </row>
    <row r="79" spans="1:7" s="417" customFormat="1" ht="15.75" customHeight="1">
      <c r="A79" s="236" t="s">
        <v>342</v>
      </c>
      <c r="B79" s="402"/>
      <c r="C79" s="414" t="s">
        <v>553</v>
      </c>
      <c r="D79" s="415" t="s">
        <v>64</v>
      </c>
      <c r="E79" s="416">
        <v>1</v>
      </c>
      <c r="F79" s="416"/>
      <c r="G79" s="153">
        <f>$E79*F79</f>
        <v>0</v>
      </c>
    </row>
    <row r="80" spans="1:7" s="417" customFormat="1" ht="15.75" customHeight="1">
      <c r="A80" s="236" t="s">
        <v>343</v>
      </c>
      <c r="B80" s="391"/>
      <c r="C80" s="425" t="s">
        <v>554</v>
      </c>
      <c r="D80" s="426" t="s">
        <v>64</v>
      </c>
      <c r="E80" s="427">
        <v>5</v>
      </c>
      <c r="F80" s="427"/>
      <c r="G80" s="153">
        <f>$E80*F80</f>
        <v>0</v>
      </c>
    </row>
    <row r="81" spans="1:7" s="387" customFormat="1" ht="12.75" customHeight="1" thickBot="1">
      <c r="A81" s="428"/>
      <c r="B81" s="419"/>
      <c r="C81" s="420"/>
      <c r="D81" s="421"/>
      <c r="E81" s="422"/>
      <c r="F81" s="423"/>
      <c r="G81" s="342"/>
    </row>
    <row r="82" spans="1:7" s="387" customFormat="1" ht="18" customHeight="1">
      <c r="A82" s="246"/>
      <c r="B82" s="411"/>
      <c r="C82" s="248" t="s">
        <v>103</v>
      </c>
      <c r="D82" s="247"/>
      <c r="E82" s="250"/>
      <c r="F82" s="251"/>
      <c r="G82" s="252">
        <f>SUBTOTAL(9,G71:G81)</f>
        <v>0</v>
      </c>
    </row>
    <row r="83" spans="1:7" ht="12.75">
      <c r="A83" s="179"/>
      <c r="B83" s="180"/>
      <c r="C83" s="180"/>
      <c r="D83" s="180"/>
      <c r="E83" s="254"/>
      <c r="F83" s="254"/>
      <c r="G83" s="182"/>
    </row>
    <row r="84" spans="1:9" s="387" customFormat="1" ht="17.25" customHeight="1">
      <c r="A84" s="183" t="s">
        <v>180</v>
      </c>
      <c r="B84" s="395"/>
      <c r="C84" s="185" t="s">
        <v>448</v>
      </c>
      <c r="D84" s="396"/>
      <c r="E84" s="187"/>
      <c r="F84" s="397"/>
      <c r="G84" s="398"/>
      <c r="H84" s="188"/>
      <c r="I84" s="412"/>
    </row>
    <row r="85" spans="1:7" s="387" customFormat="1" ht="12.75" customHeight="1">
      <c r="A85" s="190"/>
      <c r="B85" s="399"/>
      <c r="C85" s="192"/>
      <c r="D85" s="119"/>
      <c r="E85" s="193"/>
      <c r="F85" s="194"/>
      <c r="G85" s="413"/>
    </row>
    <row r="86" spans="1:7" s="417" customFormat="1" ht="78.75" customHeight="1">
      <c r="A86" s="236" t="s">
        <v>182</v>
      </c>
      <c r="B86" s="296" t="s">
        <v>502</v>
      </c>
      <c r="C86" s="430" t="s">
        <v>503</v>
      </c>
      <c r="D86" s="415" t="s">
        <v>64</v>
      </c>
      <c r="E86" s="416">
        <v>2</v>
      </c>
      <c r="F86" s="416"/>
      <c r="G86" s="153">
        <f>$E86*F86</f>
        <v>0</v>
      </c>
    </row>
    <row r="87" spans="1:7" s="417" customFormat="1" ht="73.5" customHeight="1">
      <c r="A87" s="236" t="s">
        <v>185</v>
      </c>
      <c r="B87" s="429" t="s">
        <v>504</v>
      </c>
      <c r="C87" s="430" t="s">
        <v>503</v>
      </c>
      <c r="D87" s="415" t="s">
        <v>64</v>
      </c>
      <c r="E87" s="416">
        <v>6</v>
      </c>
      <c r="F87" s="416"/>
      <c r="G87" s="153">
        <f>$E87*F87</f>
        <v>0</v>
      </c>
    </row>
    <row r="88" spans="1:7" s="417" customFormat="1" ht="69.75" customHeight="1">
      <c r="A88" s="236" t="s">
        <v>201</v>
      </c>
      <c r="B88" s="429" t="s">
        <v>505</v>
      </c>
      <c r="C88" s="430" t="s">
        <v>503</v>
      </c>
      <c r="D88" s="415" t="s">
        <v>64</v>
      </c>
      <c r="E88" s="416">
        <v>8</v>
      </c>
      <c r="F88" s="416"/>
      <c r="G88" s="153">
        <f>$E88*F88</f>
        <v>0</v>
      </c>
    </row>
    <row r="89" spans="1:7" s="417" customFormat="1" ht="21" customHeight="1">
      <c r="A89" s="236" t="s">
        <v>203</v>
      </c>
      <c r="B89" s="429"/>
      <c r="C89" s="414" t="s">
        <v>491</v>
      </c>
      <c r="D89" s="415" t="s">
        <v>64</v>
      </c>
      <c r="E89" s="416">
        <v>16</v>
      </c>
      <c r="F89" s="416"/>
      <c r="G89" s="153">
        <f>$E89*F89</f>
        <v>0</v>
      </c>
    </row>
    <row r="90" spans="1:7" s="417" customFormat="1" ht="12.75" customHeight="1">
      <c r="A90" s="418"/>
      <c r="B90" s="419"/>
      <c r="C90" s="420"/>
      <c r="D90" s="421"/>
      <c r="E90" s="422"/>
      <c r="F90" s="423"/>
      <c r="G90" s="342"/>
    </row>
    <row r="91" spans="1:7" s="387" customFormat="1" ht="18" customHeight="1">
      <c r="A91" s="246"/>
      <c r="B91" s="411"/>
      <c r="C91" s="248" t="s">
        <v>103</v>
      </c>
      <c r="D91" s="247"/>
      <c r="E91" s="250"/>
      <c r="F91" s="251"/>
      <c r="G91" s="252">
        <f>SUBTOTAL(9,G85:G90)</f>
        <v>0</v>
      </c>
    </row>
    <row r="92" spans="1:7" ht="12.75">
      <c r="A92" s="179"/>
      <c r="B92" s="180"/>
      <c r="C92" s="180"/>
      <c r="D92" s="180"/>
      <c r="E92" s="254"/>
      <c r="F92" s="254"/>
      <c r="G92" s="182"/>
    </row>
    <row r="93" spans="1:9" s="387" customFormat="1" ht="18" customHeight="1">
      <c r="A93" s="183" t="s">
        <v>206</v>
      </c>
      <c r="B93" s="395"/>
      <c r="C93" s="185" t="s">
        <v>522</v>
      </c>
      <c r="D93" s="396"/>
      <c r="E93" s="187"/>
      <c r="F93" s="397"/>
      <c r="G93" s="398"/>
      <c r="H93" s="188"/>
      <c r="I93" s="412"/>
    </row>
    <row r="94" spans="1:7" s="387" customFormat="1" ht="12.75" customHeight="1">
      <c r="A94" s="190"/>
      <c r="B94" s="399"/>
      <c r="C94" s="192"/>
      <c r="D94" s="119"/>
      <c r="E94" s="193"/>
      <c r="F94" s="194"/>
      <c r="G94" s="413"/>
    </row>
    <row r="95" spans="1:7" s="417" customFormat="1" ht="17.25" customHeight="1">
      <c r="A95" s="236" t="s">
        <v>208</v>
      </c>
      <c r="B95" s="402"/>
      <c r="C95" s="430" t="s">
        <v>555</v>
      </c>
      <c r="D95" s="472"/>
      <c r="E95" s="483"/>
      <c r="F95" s="474"/>
      <c r="G95" s="484"/>
    </row>
    <row r="96" spans="1:7" s="417" customFormat="1" ht="17.25" customHeight="1">
      <c r="A96" s="236" t="s">
        <v>212</v>
      </c>
      <c r="B96" s="402"/>
      <c r="C96" s="430" t="s">
        <v>556</v>
      </c>
      <c r="D96" s="473"/>
      <c r="E96" s="485"/>
      <c r="F96" s="475"/>
      <c r="G96" s="486"/>
    </row>
    <row r="97" spans="1:7" s="417" customFormat="1" ht="17.25" customHeight="1">
      <c r="A97" s="236" t="s">
        <v>216</v>
      </c>
      <c r="B97" s="402"/>
      <c r="C97" s="430" t="s">
        <v>557</v>
      </c>
      <c r="D97" s="473"/>
      <c r="E97" s="485"/>
      <c r="F97" s="475"/>
      <c r="G97" s="486"/>
    </row>
    <row r="98" spans="1:7" s="417" customFormat="1" ht="17.25" customHeight="1">
      <c r="A98" s="236" t="s">
        <v>219</v>
      </c>
      <c r="B98" s="402"/>
      <c r="C98" s="430" t="s">
        <v>558</v>
      </c>
      <c r="D98" s="473"/>
      <c r="E98" s="485"/>
      <c r="F98" s="475"/>
      <c r="G98" s="486"/>
    </row>
    <row r="99" spans="1:7" s="417" customFormat="1" ht="17.25" customHeight="1">
      <c r="A99" s="236" t="s">
        <v>421</v>
      </c>
      <c r="B99" s="402"/>
      <c r="C99" s="430" t="s">
        <v>559</v>
      </c>
      <c r="D99" s="473"/>
      <c r="E99" s="485"/>
      <c r="F99" s="475"/>
      <c r="G99" s="486"/>
    </row>
    <row r="100" spans="1:7" s="417" customFormat="1" ht="17.25" customHeight="1">
      <c r="A100" s="236" t="s">
        <v>423</v>
      </c>
      <c r="B100" s="402"/>
      <c r="C100" s="430" t="s">
        <v>560</v>
      </c>
      <c r="D100" s="473"/>
      <c r="E100" s="485"/>
      <c r="F100" s="475"/>
      <c r="G100" s="486"/>
    </row>
    <row r="101" spans="1:7" s="417" customFormat="1" ht="17.25" customHeight="1">
      <c r="A101" s="236" t="s">
        <v>425</v>
      </c>
      <c r="B101" s="402"/>
      <c r="C101" s="430" t="s">
        <v>561</v>
      </c>
      <c r="D101" s="473"/>
      <c r="E101" s="485"/>
      <c r="F101" s="475"/>
      <c r="G101" s="486"/>
    </row>
    <row r="102" spans="1:7" s="417" customFormat="1" ht="17.25" customHeight="1">
      <c r="A102" s="236" t="s">
        <v>572</v>
      </c>
      <c r="B102" s="402"/>
      <c r="C102" s="430" t="s">
        <v>562</v>
      </c>
      <c r="D102" s="473" t="s">
        <v>61</v>
      </c>
      <c r="E102" s="487">
        <v>1</v>
      </c>
      <c r="F102" s="487"/>
      <c r="G102" s="463">
        <f>$E102*F102</f>
        <v>0</v>
      </c>
    </row>
    <row r="103" spans="1:7" s="417" customFormat="1" ht="17.25" customHeight="1">
      <c r="A103" s="236" t="s">
        <v>573</v>
      </c>
      <c r="B103" s="402"/>
      <c r="C103" s="430" t="s">
        <v>563</v>
      </c>
      <c r="D103" s="473"/>
      <c r="E103" s="485"/>
      <c r="F103" s="475"/>
      <c r="G103" s="486"/>
    </row>
    <row r="104" spans="1:7" s="417" customFormat="1" ht="17.25" customHeight="1">
      <c r="A104" s="236" t="s">
        <v>574</v>
      </c>
      <c r="B104" s="402"/>
      <c r="C104" s="430" t="s">
        <v>564</v>
      </c>
      <c r="D104" s="473"/>
      <c r="E104" s="485"/>
      <c r="F104" s="475"/>
      <c r="G104" s="486"/>
    </row>
    <row r="105" spans="1:7" s="417" customFormat="1" ht="17.25" customHeight="1">
      <c r="A105" s="236" t="s">
        <v>575</v>
      </c>
      <c r="B105" s="402"/>
      <c r="C105" s="430" t="s">
        <v>565</v>
      </c>
      <c r="D105" s="473"/>
      <c r="E105" s="485"/>
      <c r="F105" s="475"/>
      <c r="G105" s="486"/>
    </row>
    <row r="106" spans="1:7" s="417" customFormat="1" ht="17.25" customHeight="1">
      <c r="A106" s="236" t="s">
        <v>576</v>
      </c>
      <c r="B106" s="402"/>
      <c r="C106" s="430" t="s">
        <v>566</v>
      </c>
      <c r="D106" s="473"/>
      <c r="E106" s="485"/>
      <c r="F106" s="475"/>
      <c r="G106" s="486"/>
    </row>
    <row r="107" spans="1:7" s="417" customFormat="1" ht="17.25" customHeight="1">
      <c r="A107" s="236" t="s">
        <v>577</v>
      </c>
      <c r="B107" s="402"/>
      <c r="C107" s="430" t="s">
        <v>567</v>
      </c>
      <c r="D107" s="473"/>
      <c r="E107" s="485"/>
      <c r="F107" s="475"/>
      <c r="G107" s="486"/>
    </row>
    <row r="108" spans="1:7" s="417" customFormat="1" ht="17.25" customHeight="1">
      <c r="A108" s="236" t="s">
        <v>578</v>
      </c>
      <c r="B108" s="402"/>
      <c r="C108" s="430" t="s">
        <v>568</v>
      </c>
      <c r="D108" s="473"/>
      <c r="E108" s="485"/>
      <c r="F108" s="475"/>
      <c r="G108" s="486"/>
    </row>
    <row r="109" spans="1:7" s="417" customFormat="1" ht="17.25" customHeight="1">
      <c r="A109" s="236" t="s">
        <v>579</v>
      </c>
      <c r="B109" s="402"/>
      <c r="C109" s="430" t="s">
        <v>569</v>
      </c>
      <c r="D109" s="473"/>
      <c r="E109" s="485"/>
      <c r="F109" s="475"/>
      <c r="G109" s="486"/>
    </row>
    <row r="110" spans="1:7" s="417" customFormat="1" ht="17.25" customHeight="1">
      <c r="A110" s="236" t="s">
        <v>580</v>
      </c>
      <c r="B110" s="402"/>
      <c r="C110" s="430" t="s">
        <v>570</v>
      </c>
      <c r="D110" s="473"/>
      <c r="E110" s="485"/>
      <c r="F110" s="475"/>
      <c r="G110" s="486"/>
    </row>
    <row r="111" spans="1:7" s="417" customFormat="1" ht="17.25" customHeight="1">
      <c r="A111" s="236" t="s">
        <v>581</v>
      </c>
      <c r="B111" s="402"/>
      <c r="C111" s="430" t="s">
        <v>571</v>
      </c>
      <c r="D111" s="473"/>
      <c r="E111" s="485"/>
      <c r="F111" s="475"/>
      <c r="G111" s="486"/>
    </row>
    <row r="112" spans="1:7" s="417" customFormat="1" ht="12.75" customHeight="1" thickBot="1">
      <c r="A112" s="418"/>
      <c r="B112" s="419"/>
      <c r="C112" s="420"/>
      <c r="D112" s="421"/>
      <c r="E112" s="422"/>
      <c r="F112" s="423"/>
      <c r="G112" s="342"/>
    </row>
    <row r="113" spans="1:12" s="387" customFormat="1" ht="16.5" customHeight="1">
      <c r="A113" s="246"/>
      <c r="B113" s="411"/>
      <c r="C113" s="248" t="s">
        <v>103</v>
      </c>
      <c r="D113" s="247"/>
      <c r="E113" s="250"/>
      <c r="F113" s="251"/>
      <c r="G113" s="252">
        <f>SUBTOTAL(9,G94:G112)</f>
        <v>0</v>
      </c>
      <c r="L113" s="431"/>
    </row>
    <row r="114" spans="1:7" ht="12.75">
      <c r="A114" s="179"/>
      <c r="B114" s="180"/>
      <c r="C114" s="180"/>
      <c r="D114" s="180"/>
      <c r="E114" s="254"/>
      <c r="F114" s="254"/>
      <c r="G114" s="182"/>
    </row>
    <row r="115" spans="1:7" ht="12.75">
      <c r="A115" s="183" t="s">
        <v>272</v>
      </c>
      <c r="B115" s="395"/>
      <c r="C115" s="185" t="s">
        <v>273</v>
      </c>
      <c r="D115" s="396"/>
      <c r="E115" s="187"/>
      <c r="F115" s="188"/>
      <c r="G115" s="189"/>
    </row>
    <row r="116" spans="1:7" ht="12.75">
      <c r="A116" s="190"/>
      <c r="B116" s="399"/>
      <c r="C116" s="192"/>
      <c r="D116" s="119"/>
      <c r="E116" s="193"/>
      <c r="F116" s="194"/>
      <c r="G116" s="195"/>
    </row>
    <row r="117" spans="1:7" ht="44.25" customHeight="1">
      <c r="A117" s="344" t="s">
        <v>274</v>
      </c>
      <c r="B117" s="351"/>
      <c r="C117" s="351" t="s">
        <v>275</v>
      </c>
      <c r="D117" s="144"/>
      <c r="E117" s="345"/>
      <c r="F117" s="239"/>
      <c r="G117" s="352">
        <f>$E117*F117</f>
        <v>0</v>
      </c>
    </row>
    <row r="118" spans="1:7" ht="12.75">
      <c r="A118" s="299"/>
      <c r="B118" s="300"/>
      <c r="C118" s="300"/>
      <c r="D118" s="132"/>
      <c r="E118" s="301"/>
      <c r="F118" s="302"/>
      <c r="G118" s="303"/>
    </row>
    <row r="119" spans="1:7" s="387" customFormat="1" ht="12.75" customHeight="1">
      <c r="A119" s="246"/>
      <c r="B119" s="411"/>
      <c r="C119" s="248" t="s">
        <v>103</v>
      </c>
      <c r="D119" s="247"/>
      <c r="E119" s="353"/>
      <c r="F119" s="354"/>
      <c r="G119" s="252">
        <f>SUBTOTAL(9,G116:G118)</f>
        <v>0</v>
      </c>
    </row>
    <row r="120" spans="1:7" ht="12.75">
      <c r="A120" s="179"/>
      <c r="B120" s="180"/>
      <c r="C120" s="180"/>
      <c r="D120" s="180"/>
      <c r="E120" s="180"/>
      <c r="F120" s="180"/>
      <c r="G120" s="182"/>
    </row>
    <row r="121" spans="1:7" ht="27.75" customHeight="1">
      <c r="A121" s="355"/>
      <c r="B121" s="359"/>
      <c r="C121" s="357" t="s">
        <v>56</v>
      </c>
      <c r="D121" s="359"/>
      <c r="E121" s="359"/>
      <c r="F121" s="359"/>
      <c r="G121" s="360">
        <f>SUBTOTAL(9,G40:G120)</f>
        <v>0</v>
      </c>
    </row>
  </sheetData>
  <sheetProtection selectLockedCells="1" selectUnlockedCells="1"/>
  <mergeCells count="4">
    <mergeCell ref="F1:G1"/>
    <mergeCell ref="C2:D2"/>
    <mergeCell ref="F2:G2"/>
    <mergeCell ref="F3:G3"/>
  </mergeCells>
  <conditionalFormatting sqref="B3">
    <cfRule type="expression" priority="1" dxfId="0" stopIfTrue="1">
      <formula>("#REF!=""Cancelled"")")</formula>
    </cfRule>
  </conditionalFormatting>
  <dataValidations count="1">
    <dataValidation type="list" allowBlank="1" showErrorMessage="1" sqref="B3">
      <formula1>Cislovani</formula1>
      <formula2>0</formula2>
    </dataValidation>
  </dataValidations>
  <printOptions horizontalCentered="1"/>
  <pageMargins left="0.39375" right="0.39375" top="0.7479166666666667" bottom="0.7479166666666667" header="0.5118055555555555" footer="0.31527777777777777"/>
  <pageSetup fitToHeight="0" fitToWidth="1" horizontalDpi="300" verticalDpi="300" orientation="portrait" paperSize="9" scale="67" r:id="rId1"/>
  <headerFooter alignWithMargins="0">
    <oddFooter>&amp;L&amp;F
&amp;A&amp;C&amp;P/&amp;N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L114"/>
  <sheetViews>
    <sheetView showGridLines="0" view="pageBreakPreview" zoomScale="110" zoomScaleSheetLayoutView="110" workbookViewId="0" topLeftCell="A1">
      <selection activeCell="G5" sqref="G5"/>
    </sheetView>
  </sheetViews>
  <sheetFormatPr defaultColWidth="9.140625" defaultRowHeight="12.75"/>
  <cols>
    <col min="1" max="1" width="8.28125" style="84" customWidth="1"/>
    <col min="2" max="2" width="16.57421875" style="86" customWidth="1"/>
    <col min="3" max="3" width="61.421875" style="86" customWidth="1"/>
    <col min="4" max="4" width="9.140625" style="85" customWidth="1"/>
    <col min="5" max="5" width="10.7109375" style="88" customWidth="1"/>
    <col min="6" max="6" width="13.57421875" style="89" customWidth="1"/>
    <col min="7" max="7" width="22.140625" style="89" customWidth="1"/>
    <col min="8" max="8" width="0.13671875" style="372" customWidth="1"/>
    <col min="9" max="9" width="9.140625" style="372" hidden="1" customWidth="1"/>
    <col min="10" max="10" width="9.140625" style="372" customWidth="1"/>
    <col min="11" max="11" width="16.8515625" style="372" customWidth="1"/>
    <col min="12" max="16384" width="9.140625" style="372" customWidth="1"/>
  </cols>
  <sheetData>
    <row r="1" spans="1:7" ht="88.5" customHeight="1">
      <c r="A1" s="93" t="s">
        <v>0</v>
      </c>
      <c r="B1" s="4"/>
      <c r="C1" s="4" t="s">
        <v>1</v>
      </c>
      <c r="D1" s="95"/>
      <c r="E1" s="5" t="s">
        <v>2</v>
      </c>
      <c r="F1" s="496" t="s">
        <v>3</v>
      </c>
      <c r="G1" s="496"/>
    </row>
    <row r="2" spans="1:7" ht="54.6" customHeight="1">
      <c r="A2" s="96" t="s">
        <v>4</v>
      </c>
      <c r="B2" s="373"/>
      <c r="C2" s="497" t="s">
        <v>323</v>
      </c>
      <c r="D2" s="497"/>
      <c r="E2" s="98"/>
      <c r="F2" s="495" t="s">
        <v>632</v>
      </c>
      <c r="G2" s="495"/>
    </row>
    <row r="3" spans="1:7" ht="50.1" customHeight="1">
      <c r="A3" s="375" t="s">
        <v>35</v>
      </c>
      <c r="B3" s="376"/>
      <c r="C3" s="8" t="s">
        <v>24</v>
      </c>
      <c r="D3" s="433"/>
      <c r="E3" s="433"/>
      <c r="F3" s="499"/>
      <c r="G3" s="499"/>
    </row>
    <row r="4" spans="1:7" ht="3" customHeight="1">
      <c r="A4" s="378"/>
      <c r="B4" s="379"/>
      <c r="C4" s="380"/>
      <c r="D4" s="102"/>
      <c r="E4" s="102"/>
      <c r="F4" s="381"/>
      <c r="G4" s="382"/>
    </row>
    <row r="5" spans="1:7" ht="15" customHeight="1">
      <c r="A5" s="103"/>
      <c r="B5" s="383"/>
      <c r="C5" s="105"/>
      <c r="D5" s="384"/>
      <c r="E5" s="107"/>
      <c r="F5" s="108"/>
      <c r="G5" s="109"/>
    </row>
    <row r="6" spans="1:7" s="385" customFormat="1" ht="24">
      <c r="A6" s="110" t="s">
        <v>36</v>
      </c>
      <c r="B6" s="111" t="s">
        <v>37</v>
      </c>
      <c r="C6" s="112" t="s">
        <v>38</v>
      </c>
      <c r="D6" s="111" t="s">
        <v>39</v>
      </c>
      <c r="E6" s="114" t="s">
        <v>40</v>
      </c>
      <c r="F6" s="115" t="s">
        <v>41</v>
      </c>
      <c r="G6" s="116" t="s">
        <v>42</v>
      </c>
    </row>
    <row r="7" spans="1:7" s="387" customFormat="1" ht="12.75">
      <c r="A7" s="117"/>
      <c r="B7" s="386"/>
      <c r="C7" s="119"/>
      <c r="D7" s="119"/>
      <c r="E7" s="121"/>
      <c r="F7" s="122"/>
      <c r="G7" s="123"/>
    </row>
    <row r="8" spans="1:7" s="389" customFormat="1" ht="12.75">
      <c r="A8" s="124"/>
      <c r="B8" s="388"/>
      <c r="C8" s="126" t="s">
        <v>43</v>
      </c>
      <c r="D8" s="125"/>
      <c r="E8" s="128"/>
      <c r="F8" s="129"/>
      <c r="G8" s="130"/>
    </row>
    <row r="9" spans="1:12" s="92" customFormat="1" ht="24">
      <c r="A9" s="131"/>
      <c r="B9" s="132"/>
      <c r="C9" s="361" t="s">
        <v>44</v>
      </c>
      <c r="D9" s="133"/>
      <c r="E9" s="134"/>
      <c r="F9" s="135"/>
      <c r="G9" s="136"/>
      <c r="H9" s="90"/>
      <c r="I9" s="90"/>
      <c r="J9" s="91"/>
      <c r="K9" s="91"/>
      <c r="L9" s="90"/>
    </row>
    <row r="10" spans="1:7" ht="63" customHeight="1">
      <c r="A10" s="131"/>
      <c r="B10" s="300"/>
      <c r="C10" s="171" t="s">
        <v>45</v>
      </c>
      <c r="D10" s="132"/>
      <c r="E10" s="134"/>
      <c r="F10" s="135"/>
      <c r="G10" s="136"/>
    </row>
    <row r="11" spans="1:7" ht="36.75" customHeight="1">
      <c r="A11" s="131"/>
      <c r="B11" s="300"/>
      <c r="C11" s="171" t="s">
        <v>46</v>
      </c>
      <c r="D11" s="132"/>
      <c r="E11" s="134"/>
      <c r="F11" s="135"/>
      <c r="G11" s="136"/>
    </row>
    <row r="12" spans="1:7" ht="38.25" customHeight="1">
      <c r="A12" s="131"/>
      <c r="B12" s="300"/>
      <c r="C12" s="171" t="s">
        <v>47</v>
      </c>
      <c r="D12" s="132"/>
      <c r="E12" s="134"/>
      <c r="F12" s="135"/>
      <c r="G12" s="136"/>
    </row>
    <row r="13" spans="1:7" ht="60">
      <c r="A13" s="137"/>
      <c r="B13" s="390"/>
      <c r="C13" s="391" t="s">
        <v>48</v>
      </c>
      <c r="D13" s="138"/>
      <c r="E13" s="140"/>
      <c r="F13" s="141"/>
      <c r="G13" s="142"/>
    </row>
    <row r="14" spans="1:7" ht="54.75" customHeight="1">
      <c r="A14" s="143"/>
      <c r="B14" s="351"/>
      <c r="C14" s="392" t="s">
        <v>49</v>
      </c>
      <c r="D14" s="144"/>
      <c r="E14" s="146"/>
      <c r="F14" s="147"/>
      <c r="G14" s="148"/>
    </row>
    <row r="15" spans="1:7" ht="32.25" customHeight="1">
      <c r="A15" s="131"/>
      <c r="B15" s="300"/>
      <c r="C15" s="171" t="s">
        <v>50</v>
      </c>
      <c r="D15" s="132"/>
      <c r="E15" s="134"/>
      <c r="F15" s="135"/>
      <c r="G15" s="136"/>
    </row>
    <row r="16" spans="1:7" ht="40.5" customHeight="1">
      <c r="A16" s="131"/>
      <c r="B16" s="300"/>
      <c r="C16" s="171" t="s">
        <v>51</v>
      </c>
      <c r="D16" s="132"/>
      <c r="E16" s="134"/>
      <c r="F16" s="135"/>
      <c r="G16" s="136"/>
    </row>
    <row r="17" spans="1:7" ht="48.75" customHeight="1">
      <c r="A17" s="131"/>
      <c r="B17" s="300"/>
      <c r="C17" s="171" t="s">
        <v>52</v>
      </c>
      <c r="D17" s="132"/>
      <c r="E17" s="134"/>
      <c r="F17" s="135"/>
      <c r="G17" s="136"/>
    </row>
    <row r="18" spans="1:12" s="156" customFormat="1" ht="24">
      <c r="A18" s="149"/>
      <c r="B18" s="150"/>
      <c r="C18" s="235" t="s">
        <v>53</v>
      </c>
      <c r="D18" s="151"/>
      <c r="E18" s="152"/>
      <c r="F18" s="152"/>
      <c r="G18" s="153"/>
      <c r="H18" s="154"/>
      <c r="I18" s="154"/>
      <c r="J18" s="155"/>
      <c r="K18" s="155"/>
      <c r="L18" s="154"/>
    </row>
    <row r="19" spans="1:7" s="389" customFormat="1" ht="12.75">
      <c r="A19" s="124"/>
      <c r="B19" s="388"/>
      <c r="C19" s="157"/>
      <c r="D19" s="125"/>
      <c r="E19" s="128"/>
      <c r="F19" s="129"/>
      <c r="G19" s="130"/>
    </row>
    <row r="20" spans="1:7" s="387" customFormat="1" ht="15.75" customHeight="1">
      <c r="A20" s="131"/>
      <c r="B20" s="300"/>
      <c r="C20" s="158" t="s">
        <v>54</v>
      </c>
      <c r="D20" s="132"/>
      <c r="E20" s="159"/>
      <c r="F20" s="160"/>
      <c r="G20" s="161"/>
    </row>
    <row r="21" spans="1:7" s="387" customFormat="1" ht="24">
      <c r="A21" s="131"/>
      <c r="B21" s="300"/>
      <c r="C21" s="158" t="s">
        <v>55</v>
      </c>
      <c r="D21" s="132"/>
      <c r="E21" s="159"/>
      <c r="F21" s="160"/>
      <c r="G21" s="162"/>
    </row>
    <row r="22" spans="1:7" s="387" customFormat="1" ht="17.85" customHeight="1">
      <c r="A22" s="170" t="str">
        <f>A31</f>
        <v>1</v>
      </c>
      <c r="B22" s="394"/>
      <c r="C22" s="165" t="str">
        <f>C31</f>
        <v>Kabely a trubky</v>
      </c>
      <c r="D22" s="167"/>
      <c r="E22" s="167"/>
      <c r="F22" s="168"/>
      <c r="G22" s="232">
        <f>G43</f>
        <v>0</v>
      </c>
    </row>
    <row r="23" spans="1:7" s="387" customFormat="1" ht="17.85" customHeight="1">
      <c r="A23" s="434" t="str">
        <f>A45</f>
        <v>2</v>
      </c>
      <c r="B23" s="394"/>
      <c r="C23" s="165" t="str">
        <f>C45</f>
        <v>Instalační materiál</v>
      </c>
      <c r="D23" s="167"/>
      <c r="E23" s="167"/>
      <c r="F23" s="168"/>
      <c r="G23" s="169">
        <f>G62</f>
        <v>0</v>
      </c>
    </row>
    <row r="24" spans="1:7" s="387" customFormat="1" ht="17.85" customHeight="1">
      <c r="A24" s="170" t="str">
        <f>A64</f>
        <v>3</v>
      </c>
      <c r="B24" s="394"/>
      <c r="C24" s="165" t="str">
        <f>C64</f>
        <v>Svítidla</v>
      </c>
      <c r="D24" s="167"/>
      <c r="E24" s="167"/>
      <c r="F24" s="168"/>
      <c r="G24" s="169">
        <f>G70</f>
        <v>0</v>
      </c>
    </row>
    <row r="25" spans="1:7" s="387" customFormat="1" ht="17.85" customHeight="1">
      <c r="A25" s="170" t="str">
        <f>A72</f>
        <v>4</v>
      </c>
      <c r="B25" s="393"/>
      <c r="C25" s="165" t="str">
        <f>C72</f>
        <v>Rozváděče</v>
      </c>
      <c r="D25" s="167"/>
      <c r="E25" s="167"/>
      <c r="F25" s="168"/>
      <c r="G25" s="169">
        <f>G84</f>
        <v>0</v>
      </c>
    </row>
    <row r="26" spans="1:7" s="387" customFormat="1" ht="17.85" customHeight="1">
      <c r="A26" s="170" t="str">
        <f>A86</f>
        <v>5</v>
      </c>
      <c r="B26" s="394"/>
      <c r="C26" s="165" t="str">
        <f>C86</f>
        <v>Práce a ostatní materiál</v>
      </c>
      <c r="D26" s="167"/>
      <c r="E26" s="167"/>
      <c r="F26" s="168"/>
      <c r="G26" s="169">
        <f>G106</f>
        <v>0</v>
      </c>
    </row>
    <row r="27" spans="1:7" s="387" customFormat="1" ht="17.1" customHeight="1">
      <c r="A27" s="170" t="str">
        <f>A108</f>
        <v>A</v>
      </c>
      <c r="B27" s="394"/>
      <c r="C27" s="165" t="str">
        <f>C108</f>
        <v>Ostatní náklady</v>
      </c>
      <c r="D27" s="167"/>
      <c r="E27" s="167"/>
      <c r="F27" s="168"/>
      <c r="G27" s="169">
        <f>G112</f>
        <v>0</v>
      </c>
    </row>
    <row r="28" spans="1:7" s="387" customFormat="1" ht="12.75">
      <c r="A28" s="170"/>
      <c r="B28" s="132"/>
      <c r="C28" s="171"/>
      <c r="D28" s="132"/>
      <c r="E28" s="134"/>
      <c r="F28" s="160"/>
      <c r="G28" s="169"/>
    </row>
    <row r="29" spans="1:11" ht="19.5" customHeight="1">
      <c r="A29" s="172"/>
      <c r="B29" s="173"/>
      <c r="C29" s="174" t="s">
        <v>56</v>
      </c>
      <c r="D29" s="177"/>
      <c r="E29" s="176"/>
      <c r="F29" s="177"/>
      <c r="G29" s="178">
        <f>SUM(G22:G27)</f>
        <v>0</v>
      </c>
      <c r="K29" s="476"/>
    </row>
    <row r="30" spans="1:7" ht="12.75">
      <c r="A30" s="179"/>
      <c r="B30" s="180"/>
      <c r="C30" s="180"/>
      <c r="D30" s="180"/>
      <c r="E30" s="180"/>
      <c r="F30" s="180"/>
      <c r="G30" s="182"/>
    </row>
    <row r="31" spans="1:7" ht="18" customHeight="1">
      <c r="A31" s="183" t="s">
        <v>57</v>
      </c>
      <c r="B31" s="395"/>
      <c r="C31" s="435" t="s">
        <v>506</v>
      </c>
      <c r="D31" s="436"/>
      <c r="E31" s="437"/>
      <c r="F31" s="438"/>
      <c r="G31" s="439"/>
    </row>
    <row r="32" spans="1:7" ht="12.75">
      <c r="A32" s="190"/>
      <c r="B32" s="399"/>
      <c r="C32" s="440"/>
      <c r="D32" s="440"/>
      <c r="E32" s="440"/>
      <c r="F32" s="440"/>
      <c r="G32" s="441"/>
    </row>
    <row r="33" spans="1:7" s="443" customFormat="1" ht="12">
      <c r="A33" s="149" t="s">
        <v>59</v>
      </c>
      <c r="B33" s="442"/>
      <c r="C33" s="171" t="s">
        <v>527</v>
      </c>
      <c r="D33" s="294" t="s">
        <v>90</v>
      </c>
      <c r="E33" s="239">
        <v>3</v>
      </c>
      <c r="F33" s="239"/>
      <c r="G33" s="153">
        <f aca="true" t="shared" si="0" ref="G33:G41">$E33*F33</f>
        <v>0</v>
      </c>
    </row>
    <row r="34" spans="1:7" s="443" customFormat="1" ht="15.75" customHeight="1">
      <c r="A34" s="236" t="s">
        <v>62</v>
      </c>
      <c r="B34" s="444"/>
      <c r="C34" s="235" t="s">
        <v>529</v>
      </c>
      <c r="D34" s="291" t="s">
        <v>90</v>
      </c>
      <c r="E34" s="152">
        <v>240</v>
      </c>
      <c r="F34" s="152"/>
      <c r="G34" s="153">
        <f t="shared" si="0"/>
        <v>0</v>
      </c>
    </row>
    <row r="35" spans="1:7" s="443" customFormat="1" ht="15.75" customHeight="1">
      <c r="A35" s="236" t="s">
        <v>65</v>
      </c>
      <c r="B35" s="444"/>
      <c r="C35" s="171" t="s">
        <v>530</v>
      </c>
      <c r="D35" s="294" t="s">
        <v>90</v>
      </c>
      <c r="E35" s="239">
        <v>40</v>
      </c>
      <c r="F35" s="239"/>
      <c r="G35" s="153">
        <f t="shared" si="0"/>
        <v>0</v>
      </c>
    </row>
    <row r="36" spans="1:7" s="443" customFormat="1" ht="15.75" customHeight="1">
      <c r="A36" s="236" t="s">
        <v>70</v>
      </c>
      <c r="B36" s="444"/>
      <c r="C36" s="171" t="s">
        <v>533</v>
      </c>
      <c r="D36" s="294" t="s">
        <v>90</v>
      </c>
      <c r="E36" s="239">
        <v>5</v>
      </c>
      <c r="F36" s="239"/>
      <c r="G36" s="153">
        <f t="shared" si="0"/>
        <v>0</v>
      </c>
    </row>
    <row r="37" spans="1:7" s="443" customFormat="1" ht="15.75" customHeight="1">
      <c r="A37" s="236" t="s">
        <v>73</v>
      </c>
      <c r="B37" s="444"/>
      <c r="C37" s="171" t="s">
        <v>534</v>
      </c>
      <c r="D37" s="294" t="s">
        <v>90</v>
      </c>
      <c r="E37" s="239">
        <v>800</v>
      </c>
      <c r="F37" s="239"/>
      <c r="G37" s="153">
        <f t="shared" si="0"/>
        <v>0</v>
      </c>
    </row>
    <row r="38" spans="1:7" s="443" customFormat="1" ht="15.75" customHeight="1">
      <c r="A38" s="236" t="s">
        <v>78</v>
      </c>
      <c r="B38" s="444"/>
      <c r="C38" s="171" t="s">
        <v>535</v>
      </c>
      <c r="D38" s="294" t="s">
        <v>90</v>
      </c>
      <c r="E38" s="239">
        <v>80</v>
      </c>
      <c r="F38" s="239"/>
      <c r="G38" s="153">
        <f t="shared" si="0"/>
        <v>0</v>
      </c>
    </row>
    <row r="39" spans="1:7" s="443" customFormat="1" ht="15.75" customHeight="1">
      <c r="A39" s="236" t="s">
        <v>85</v>
      </c>
      <c r="B39" s="444"/>
      <c r="C39" s="171" t="s">
        <v>590</v>
      </c>
      <c r="D39" s="294" t="s">
        <v>90</v>
      </c>
      <c r="E39" s="239">
        <v>5</v>
      </c>
      <c r="F39" s="239"/>
      <c r="G39" s="153">
        <f t="shared" si="0"/>
        <v>0</v>
      </c>
    </row>
    <row r="40" spans="1:7" s="443" customFormat="1" ht="15.75" customHeight="1">
      <c r="A40" s="236" t="s">
        <v>88</v>
      </c>
      <c r="B40" s="444"/>
      <c r="C40" s="171" t="s">
        <v>591</v>
      </c>
      <c r="D40" s="294" t="s">
        <v>90</v>
      </c>
      <c r="E40" s="239">
        <v>180</v>
      </c>
      <c r="F40" s="239"/>
      <c r="G40" s="153">
        <f t="shared" si="0"/>
        <v>0</v>
      </c>
    </row>
    <row r="41" spans="1:7" s="443" customFormat="1" ht="15.75" customHeight="1">
      <c r="A41" s="236" t="s">
        <v>92</v>
      </c>
      <c r="B41" s="444"/>
      <c r="C41" s="171" t="s">
        <v>592</v>
      </c>
      <c r="D41" s="294" t="s">
        <v>90</v>
      </c>
      <c r="E41" s="239">
        <v>150</v>
      </c>
      <c r="F41" s="239"/>
      <c r="G41" s="153">
        <f t="shared" si="0"/>
        <v>0</v>
      </c>
    </row>
    <row r="42" spans="1:7" ht="13.5" thickBot="1">
      <c r="A42" s="240"/>
      <c r="B42" s="241"/>
      <c r="C42" s="242"/>
      <c r="D42" s="408"/>
      <c r="E42" s="409"/>
      <c r="F42" s="409"/>
      <c r="G42" s="410"/>
    </row>
    <row r="43" spans="1:7" s="387" customFormat="1" ht="16.5" customHeight="1">
      <c r="A43" s="246"/>
      <c r="B43" s="411"/>
      <c r="C43" s="248" t="s">
        <v>103</v>
      </c>
      <c r="D43" s="247"/>
      <c r="E43" s="250"/>
      <c r="F43" s="251"/>
      <c r="G43" s="252">
        <f>SUBTOTAL(9,G32:G42)</f>
        <v>0</v>
      </c>
    </row>
    <row r="44" spans="1:7" s="387" customFormat="1" ht="12.75" customHeight="1">
      <c r="A44" s="179"/>
      <c r="B44" s="180"/>
      <c r="C44" s="180"/>
      <c r="D44" s="180"/>
      <c r="E44" s="254"/>
      <c r="F44" s="254"/>
      <c r="G44" s="182"/>
    </row>
    <row r="45" spans="1:7" s="387" customFormat="1" ht="21.75" customHeight="1">
      <c r="A45" s="183" t="s">
        <v>104</v>
      </c>
      <c r="B45" s="395"/>
      <c r="C45" s="435" t="s">
        <v>507</v>
      </c>
      <c r="D45" s="436"/>
      <c r="E45" s="437"/>
      <c r="F45" s="438"/>
      <c r="G45" s="439"/>
    </row>
    <row r="46" spans="1:7" s="387" customFormat="1" ht="12.75" customHeight="1">
      <c r="A46" s="190"/>
      <c r="B46" s="399"/>
      <c r="C46" s="440"/>
      <c r="D46" s="440"/>
      <c r="E46" s="440"/>
      <c r="F46" s="440"/>
      <c r="G46" s="441"/>
    </row>
    <row r="47" spans="1:7" s="443" customFormat="1" ht="15.75" customHeight="1">
      <c r="A47" s="149" t="s">
        <v>106</v>
      </c>
      <c r="B47" s="442"/>
      <c r="C47" s="235" t="s">
        <v>536</v>
      </c>
      <c r="D47" s="291" t="s">
        <v>64</v>
      </c>
      <c r="E47" s="152">
        <v>21</v>
      </c>
      <c r="F47" s="152"/>
      <c r="G47" s="153">
        <f aca="true" t="shared" si="1" ref="G47:G60">$E47*F47</f>
        <v>0</v>
      </c>
    </row>
    <row r="48" spans="1:7" s="443" customFormat="1" ht="15.75" customHeight="1">
      <c r="A48" s="236" t="s">
        <v>111</v>
      </c>
      <c r="B48" s="444"/>
      <c r="C48" s="171" t="s">
        <v>537</v>
      </c>
      <c r="D48" s="294" t="s">
        <v>64</v>
      </c>
      <c r="E48" s="239">
        <v>3</v>
      </c>
      <c r="F48" s="239"/>
      <c r="G48" s="153">
        <f t="shared" si="1"/>
        <v>0</v>
      </c>
    </row>
    <row r="49" spans="1:7" s="443" customFormat="1" ht="15.75" customHeight="1">
      <c r="A49" s="236" t="s">
        <v>116</v>
      </c>
      <c r="B49" s="444"/>
      <c r="C49" s="171" t="s">
        <v>538</v>
      </c>
      <c r="D49" s="294" t="s">
        <v>64</v>
      </c>
      <c r="E49" s="239">
        <v>12</v>
      </c>
      <c r="F49" s="239"/>
      <c r="G49" s="153">
        <f t="shared" si="1"/>
        <v>0</v>
      </c>
    </row>
    <row r="50" spans="1:7" s="443" customFormat="1" ht="15.75" customHeight="1">
      <c r="A50" s="236" t="s">
        <v>120</v>
      </c>
      <c r="B50" s="444"/>
      <c r="C50" s="171" t="s">
        <v>584</v>
      </c>
      <c r="D50" s="294" t="s">
        <v>64</v>
      </c>
      <c r="E50" s="239">
        <v>3</v>
      </c>
      <c r="F50" s="239"/>
      <c r="G50" s="153">
        <f t="shared" si="1"/>
        <v>0</v>
      </c>
    </row>
    <row r="51" spans="1:7" s="443" customFormat="1" ht="15.75" customHeight="1">
      <c r="A51" s="236" t="s">
        <v>508</v>
      </c>
      <c r="B51" s="444"/>
      <c r="C51" s="171" t="s">
        <v>539</v>
      </c>
      <c r="D51" s="294" t="s">
        <v>64</v>
      </c>
      <c r="E51" s="239">
        <v>6</v>
      </c>
      <c r="F51" s="239"/>
      <c r="G51" s="153">
        <f t="shared" si="1"/>
        <v>0</v>
      </c>
    </row>
    <row r="52" spans="1:7" s="443" customFormat="1" ht="15.75" customHeight="1">
      <c r="A52" s="236" t="s">
        <v>509</v>
      </c>
      <c r="B52" s="444"/>
      <c r="C52" s="171" t="s">
        <v>540</v>
      </c>
      <c r="D52" s="294" t="s">
        <v>64</v>
      </c>
      <c r="E52" s="239">
        <v>1</v>
      </c>
      <c r="F52" s="239"/>
      <c r="G52" s="153">
        <f t="shared" si="1"/>
        <v>0</v>
      </c>
    </row>
    <row r="53" spans="1:7" s="443" customFormat="1" ht="15.75" customHeight="1">
      <c r="A53" s="236" t="s">
        <v>510</v>
      </c>
      <c r="B53" s="444"/>
      <c r="C53" s="171" t="s">
        <v>542</v>
      </c>
      <c r="D53" s="294" t="s">
        <v>64</v>
      </c>
      <c r="E53" s="239">
        <v>6</v>
      </c>
      <c r="F53" s="239"/>
      <c r="G53" s="153">
        <f t="shared" si="1"/>
        <v>0</v>
      </c>
    </row>
    <row r="54" spans="1:7" s="443" customFormat="1" ht="15.75" customHeight="1">
      <c r="A54" s="236" t="s">
        <v>511</v>
      </c>
      <c r="B54" s="444"/>
      <c r="C54" s="171" t="s">
        <v>543</v>
      </c>
      <c r="D54" s="294" t="s">
        <v>64</v>
      </c>
      <c r="E54" s="239">
        <v>7</v>
      </c>
      <c r="F54" s="239"/>
      <c r="G54" s="153">
        <f t="shared" si="1"/>
        <v>0</v>
      </c>
    </row>
    <row r="55" spans="1:7" s="443" customFormat="1" ht="15.75" customHeight="1">
      <c r="A55" s="236" t="s">
        <v>512</v>
      </c>
      <c r="B55" s="444"/>
      <c r="C55" s="171" t="s">
        <v>544</v>
      </c>
      <c r="D55" s="294" t="s">
        <v>64</v>
      </c>
      <c r="E55" s="239">
        <v>1</v>
      </c>
      <c r="F55" s="239"/>
      <c r="G55" s="153">
        <f t="shared" si="1"/>
        <v>0</v>
      </c>
    </row>
    <row r="56" spans="1:7" s="443" customFormat="1" ht="15.75" customHeight="1">
      <c r="A56" s="236" t="s">
        <v>513</v>
      </c>
      <c r="B56" s="444"/>
      <c r="C56" s="171" t="s">
        <v>545</v>
      </c>
      <c r="D56" s="294" t="s">
        <v>64</v>
      </c>
      <c r="E56" s="239">
        <v>5</v>
      </c>
      <c r="F56" s="239"/>
      <c r="G56" s="153">
        <f t="shared" si="1"/>
        <v>0</v>
      </c>
    </row>
    <row r="57" spans="1:7" s="443" customFormat="1" ht="27" customHeight="1">
      <c r="A57" s="236" t="s">
        <v>514</v>
      </c>
      <c r="B57" s="444"/>
      <c r="C57" s="171" t="s">
        <v>546</v>
      </c>
      <c r="D57" s="294" t="s">
        <v>64</v>
      </c>
      <c r="E57" s="239">
        <v>4</v>
      </c>
      <c r="F57" s="239"/>
      <c r="G57" s="153">
        <f t="shared" si="1"/>
        <v>0</v>
      </c>
    </row>
    <row r="58" spans="1:7" s="443" customFormat="1" ht="15.75" customHeight="1">
      <c r="A58" s="236" t="s">
        <v>515</v>
      </c>
      <c r="B58" s="444"/>
      <c r="C58" s="171" t="s">
        <v>547</v>
      </c>
      <c r="D58" s="294" t="s">
        <v>64</v>
      </c>
      <c r="E58" s="239">
        <v>2</v>
      </c>
      <c r="F58" s="239"/>
      <c r="G58" s="153">
        <f t="shared" si="1"/>
        <v>0</v>
      </c>
    </row>
    <row r="59" spans="1:7" s="443" customFormat="1" ht="15.75" customHeight="1">
      <c r="A59" s="236" t="s">
        <v>516</v>
      </c>
      <c r="B59" s="444"/>
      <c r="C59" s="171" t="s">
        <v>548</v>
      </c>
      <c r="D59" s="294" t="s">
        <v>64</v>
      </c>
      <c r="E59" s="239">
        <v>52</v>
      </c>
      <c r="F59" s="239"/>
      <c r="G59" s="153">
        <f t="shared" si="1"/>
        <v>0</v>
      </c>
    </row>
    <row r="60" spans="1:7" s="443" customFormat="1" ht="15.75" customHeight="1">
      <c r="A60" s="236" t="s">
        <v>517</v>
      </c>
      <c r="B60" s="444"/>
      <c r="C60" s="171" t="s">
        <v>593</v>
      </c>
      <c r="D60" s="294" t="s">
        <v>61</v>
      </c>
      <c r="E60" s="239">
        <v>5</v>
      </c>
      <c r="F60" s="239"/>
      <c r="G60" s="153">
        <f t="shared" si="1"/>
        <v>0</v>
      </c>
    </row>
    <row r="61" spans="1:7" s="387" customFormat="1" ht="12.75" customHeight="1" thickBot="1">
      <c r="A61" s="240"/>
      <c r="B61" s="241"/>
      <c r="C61" s="242"/>
      <c r="D61" s="408"/>
      <c r="E61" s="409"/>
      <c r="F61" s="409"/>
      <c r="G61" s="410"/>
    </row>
    <row r="62" spans="1:7" s="387" customFormat="1" ht="19.5" customHeight="1">
      <c r="A62" s="246"/>
      <c r="B62" s="411"/>
      <c r="C62" s="248" t="s">
        <v>103</v>
      </c>
      <c r="D62" s="247"/>
      <c r="E62" s="250"/>
      <c r="F62" s="251"/>
      <c r="G62" s="252">
        <f>SUBTOTAL(9,G46:G61)</f>
        <v>0</v>
      </c>
    </row>
    <row r="63" spans="1:7" s="387" customFormat="1" ht="12.75" customHeight="1">
      <c r="A63" s="179"/>
      <c r="B63" s="180"/>
      <c r="C63" s="180"/>
      <c r="D63" s="180"/>
      <c r="E63" s="254"/>
      <c r="F63" s="254"/>
      <c r="G63" s="182"/>
    </row>
    <row r="64" spans="1:7" s="387" customFormat="1" ht="21" customHeight="1">
      <c r="A64" s="183" t="s">
        <v>122</v>
      </c>
      <c r="B64" s="395"/>
      <c r="C64" s="185" t="s">
        <v>448</v>
      </c>
      <c r="D64" s="396"/>
      <c r="E64" s="445"/>
      <c r="F64" s="256"/>
      <c r="G64" s="189"/>
    </row>
    <row r="65" spans="1:7" s="387" customFormat="1" ht="12.75" customHeight="1">
      <c r="A65" s="190"/>
      <c r="B65" s="399"/>
      <c r="C65" s="192"/>
      <c r="D65" s="119"/>
      <c r="E65" s="446"/>
      <c r="F65" s="446"/>
      <c r="G65" s="447"/>
    </row>
    <row r="66" spans="1:7" s="417" customFormat="1" ht="73.5" customHeight="1">
      <c r="A66" s="149" t="s">
        <v>125</v>
      </c>
      <c r="B66" s="448" t="s">
        <v>518</v>
      </c>
      <c r="C66" s="449" t="s">
        <v>503</v>
      </c>
      <c r="D66" s="450" t="s">
        <v>64</v>
      </c>
      <c r="E66" s="152">
        <v>8</v>
      </c>
      <c r="F66" s="152"/>
      <c r="G66" s="153">
        <f>$E66*F66</f>
        <v>0</v>
      </c>
    </row>
    <row r="67" spans="1:7" s="417" customFormat="1" ht="12.75">
      <c r="A67" s="149"/>
      <c r="B67" s="448"/>
      <c r="C67" s="451"/>
      <c r="D67" s="450"/>
      <c r="E67" s="152"/>
      <c r="F67" s="152"/>
      <c r="G67" s="153"/>
    </row>
    <row r="68" spans="1:7" s="417" customFormat="1" ht="21.75" customHeight="1">
      <c r="A68" s="149" t="s">
        <v>127</v>
      </c>
      <c r="B68" s="452"/>
      <c r="C68" s="453" t="s">
        <v>491</v>
      </c>
      <c r="D68" s="450" t="s">
        <v>64</v>
      </c>
      <c r="E68" s="239">
        <v>8</v>
      </c>
      <c r="F68" s="239"/>
      <c r="G68" s="153">
        <f>$E68*F68</f>
        <v>0</v>
      </c>
    </row>
    <row r="69" spans="1:7" s="387" customFormat="1" ht="12.75" customHeight="1" thickBot="1">
      <c r="A69" s="240"/>
      <c r="B69" s="241"/>
      <c r="C69" s="242"/>
      <c r="D69" s="408"/>
      <c r="E69" s="409"/>
      <c r="F69" s="409"/>
      <c r="G69" s="410"/>
    </row>
    <row r="70" spans="1:7" s="387" customFormat="1" ht="18" customHeight="1">
      <c r="A70" s="246"/>
      <c r="B70" s="411"/>
      <c r="C70" s="248" t="s">
        <v>103</v>
      </c>
      <c r="D70" s="247"/>
      <c r="E70" s="250"/>
      <c r="F70" s="251"/>
      <c r="G70" s="252">
        <f>SUBTOTAL(9,G65:G69)</f>
        <v>0</v>
      </c>
    </row>
    <row r="71" spans="1:7" s="387" customFormat="1" ht="12.75" customHeight="1">
      <c r="A71" s="179"/>
      <c r="B71" s="180"/>
      <c r="C71" s="180"/>
      <c r="D71" s="180"/>
      <c r="E71" s="254"/>
      <c r="F71" s="254"/>
      <c r="G71" s="182"/>
    </row>
    <row r="72" spans="1:7" s="387" customFormat="1" ht="18" customHeight="1">
      <c r="A72" s="454" t="s">
        <v>180</v>
      </c>
      <c r="B72" s="455"/>
      <c r="C72" s="435" t="s">
        <v>519</v>
      </c>
      <c r="D72" s="436"/>
      <c r="E72" s="456"/>
      <c r="F72" s="457"/>
      <c r="G72" s="398"/>
    </row>
    <row r="73" spans="1:7" s="387" customFormat="1" ht="12.75" customHeight="1">
      <c r="A73" s="149"/>
      <c r="B73" s="458"/>
      <c r="C73" s="459"/>
      <c r="D73" s="460"/>
      <c r="E73" s="461"/>
      <c r="F73" s="462"/>
      <c r="G73" s="463"/>
    </row>
    <row r="74" spans="1:7" s="417" customFormat="1" ht="16.5" customHeight="1">
      <c r="A74" s="464" t="s">
        <v>182</v>
      </c>
      <c r="B74" s="241"/>
      <c r="C74" s="465" t="s">
        <v>594</v>
      </c>
      <c r="D74" s="466"/>
      <c r="E74" s="239"/>
      <c r="F74" s="239"/>
      <c r="G74" s="153"/>
    </row>
    <row r="75" spans="1:7" s="417" customFormat="1" ht="16.5" customHeight="1">
      <c r="A75" s="236" t="s">
        <v>520</v>
      </c>
      <c r="B75" s="241"/>
      <c r="C75" s="171" t="s">
        <v>586</v>
      </c>
      <c r="D75" s="466" t="s">
        <v>64</v>
      </c>
      <c r="E75" s="152">
        <v>1</v>
      </c>
      <c r="F75" s="152"/>
      <c r="G75" s="153">
        <f>$E75*F75</f>
        <v>0</v>
      </c>
    </row>
    <row r="76" spans="1:7" s="417" customFormat="1" ht="16.5" customHeight="1">
      <c r="A76" s="236" t="s">
        <v>521</v>
      </c>
      <c r="B76" s="241"/>
      <c r="C76" s="171" t="s">
        <v>554</v>
      </c>
      <c r="D76" s="466" t="s">
        <v>64</v>
      </c>
      <c r="E76" s="239">
        <v>1</v>
      </c>
      <c r="F76" s="239"/>
      <c r="G76" s="153">
        <f>$E76*F76</f>
        <v>0</v>
      </c>
    </row>
    <row r="77" spans="1:7" s="417" customFormat="1" ht="16.5" customHeight="1">
      <c r="A77" s="236"/>
      <c r="B77" s="241"/>
      <c r="C77" s="171"/>
      <c r="D77" s="466"/>
      <c r="E77" s="239"/>
      <c r="F77" s="239"/>
      <c r="G77" s="153"/>
    </row>
    <row r="78" spans="1:7" s="417" customFormat="1" ht="16.5" customHeight="1">
      <c r="A78" s="464" t="s">
        <v>185</v>
      </c>
      <c r="B78" s="241"/>
      <c r="C78" s="465" t="s">
        <v>595</v>
      </c>
      <c r="D78" s="466"/>
      <c r="E78" s="239"/>
      <c r="F78" s="239"/>
      <c r="G78" s="153"/>
    </row>
    <row r="79" spans="1:7" s="417" customFormat="1" ht="16.5" customHeight="1">
      <c r="A79" s="236" t="s">
        <v>188</v>
      </c>
      <c r="B79" s="241"/>
      <c r="C79" s="171" t="s">
        <v>551</v>
      </c>
      <c r="D79" s="466" t="s">
        <v>64</v>
      </c>
      <c r="E79" s="239">
        <v>7</v>
      </c>
      <c r="F79" s="239"/>
      <c r="G79" s="153">
        <f>$E79*F79</f>
        <v>0</v>
      </c>
    </row>
    <row r="80" spans="1:7" s="417" customFormat="1" ht="16.5" customHeight="1">
      <c r="A80" s="236" t="s">
        <v>190</v>
      </c>
      <c r="B80" s="241"/>
      <c r="C80" s="171" t="s">
        <v>552</v>
      </c>
      <c r="D80" s="466" t="s">
        <v>64</v>
      </c>
      <c r="E80" s="239">
        <v>1</v>
      </c>
      <c r="F80" s="239"/>
      <c r="G80" s="153">
        <f>$E80*F80</f>
        <v>0</v>
      </c>
    </row>
    <row r="81" spans="1:7" s="417" customFormat="1" ht="16.5" customHeight="1">
      <c r="A81" s="236" t="s">
        <v>193</v>
      </c>
      <c r="B81" s="241"/>
      <c r="C81" s="171" t="s">
        <v>553</v>
      </c>
      <c r="D81" s="466" t="s">
        <v>64</v>
      </c>
      <c r="E81" s="239">
        <v>1</v>
      </c>
      <c r="F81" s="239"/>
      <c r="G81" s="153">
        <f>$E81*F81</f>
        <v>0</v>
      </c>
    </row>
    <row r="82" spans="1:7" s="417" customFormat="1" ht="16.5" customHeight="1">
      <c r="A82" s="236" t="s">
        <v>196</v>
      </c>
      <c r="B82" s="241"/>
      <c r="C82" s="171" t="s">
        <v>554</v>
      </c>
      <c r="D82" s="466" t="s">
        <v>64</v>
      </c>
      <c r="E82" s="239">
        <v>8</v>
      </c>
      <c r="F82" s="239"/>
      <c r="G82" s="153">
        <f>$E82*F82</f>
        <v>0</v>
      </c>
    </row>
    <row r="83" spans="1:7" s="387" customFormat="1" ht="12.75" customHeight="1" thickBot="1">
      <c r="A83" s="240"/>
      <c r="B83" s="241"/>
      <c r="C83" s="242"/>
      <c r="D83" s="408"/>
      <c r="E83" s="409"/>
      <c r="F83" s="409"/>
      <c r="G83" s="410"/>
    </row>
    <row r="84" spans="1:7" s="387" customFormat="1" ht="18" customHeight="1">
      <c r="A84" s="246"/>
      <c r="B84" s="411"/>
      <c r="C84" s="248" t="s">
        <v>103</v>
      </c>
      <c r="D84" s="247"/>
      <c r="E84" s="250"/>
      <c r="F84" s="251"/>
      <c r="G84" s="252">
        <f>SUBTOTAL(9,G73:G83)</f>
        <v>0</v>
      </c>
    </row>
    <row r="85" spans="1:7" s="387" customFormat="1" ht="12.75" customHeight="1">
      <c r="A85" s="179"/>
      <c r="B85" s="180"/>
      <c r="C85" s="180"/>
      <c r="D85" s="180"/>
      <c r="E85" s="254"/>
      <c r="F85" s="254"/>
      <c r="G85" s="182"/>
    </row>
    <row r="86" spans="1:7" s="387" customFormat="1" ht="19.5" customHeight="1">
      <c r="A86" s="183" t="s">
        <v>206</v>
      </c>
      <c r="B86" s="395"/>
      <c r="C86" s="185" t="s">
        <v>522</v>
      </c>
      <c r="D86" s="396"/>
      <c r="E86" s="187"/>
      <c r="F86" s="188"/>
      <c r="G86" s="189"/>
    </row>
    <row r="87" spans="1:7" s="387" customFormat="1" ht="12.75" customHeight="1">
      <c r="A87" s="190"/>
      <c r="B87" s="399"/>
      <c r="C87" s="192"/>
      <c r="D87" s="119"/>
      <c r="E87" s="193"/>
      <c r="F87" s="194"/>
      <c r="G87" s="195"/>
    </row>
    <row r="88" spans="1:7" s="417" customFormat="1" ht="17.25" customHeight="1">
      <c r="A88" s="236" t="s">
        <v>208</v>
      </c>
      <c r="B88" s="402"/>
      <c r="C88" s="430" t="s">
        <v>555</v>
      </c>
      <c r="D88" s="472"/>
      <c r="E88" s="483"/>
      <c r="F88" s="474"/>
      <c r="G88" s="484"/>
    </row>
    <row r="89" spans="1:7" s="417" customFormat="1" ht="17.25" customHeight="1">
      <c r="A89" s="236" t="s">
        <v>212</v>
      </c>
      <c r="B89" s="402"/>
      <c r="C89" s="430" t="s">
        <v>556</v>
      </c>
      <c r="D89" s="473"/>
      <c r="E89" s="485"/>
      <c r="F89" s="475"/>
      <c r="G89" s="486"/>
    </row>
    <row r="90" spans="1:7" s="417" customFormat="1" ht="17.25" customHeight="1">
      <c r="A90" s="236" t="s">
        <v>216</v>
      </c>
      <c r="B90" s="402"/>
      <c r="C90" s="430" t="s">
        <v>557</v>
      </c>
      <c r="D90" s="473"/>
      <c r="E90" s="485"/>
      <c r="F90" s="475"/>
      <c r="G90" s="486"/>
    </row>
    <row r="91" spans="1:7" s="417" customFormat="1" ht="17.25" customHeight="1">
      <c r="A91" s="236" t="s">
        <v>219</v>
      </c>
      <c r="B91" s="402"/>
      <c r="C91" s="430" t="s">
        <v>558</v>
      </c>
      <c r="D91" s="473"/>
      <c r="E91" s="485"/>
      <c r="F91" s="475"/>
      <c r="G91" s="486"/>
    </row>
    <row r="92" spans="1:7" s="417" customFormat="1" ht="17.25" customHeight="1">
      <c r="A92" s="236" t="s">
        <v>421</v>
      </c>
      <c r="B92" s="402"/>
      <c r="C92" s="430" t="s">
        <v>559</v>
      </c>
      <c r="D92" s="473"/>
      <c r="E92" s="485"/>
      <c r="F92" s="475"/>
      <c r="G92" s="486"/>
    </row>
    <row r="93" spans="1:7" s="417" customFormat="1" ht="17.25" customHeight="1">
      <c r="A93" s="236" t="s">
        <v>423</v>
      </c>
      <c r="B93" s="402"/>
      <c r="C93" s="430" t="s">
        <v>560</v>
      </c>
      <c r="D93" s="473"/>
      <c r="E93" s="485"/>
      <c r="F93" s="475"/>
      <c r="G93" s="486"/>
    </row>
    <row r="94" spans="1:7" s="417" customFormat="1" ht="17.25" customHeight="1">
      <c r="A94" s="236" t="s">
        <v>425</v>
      </c>
      <c r="B94" s="402"/>
      <c r="C94" s="430" t="s">
        <v>561</v>
      </c>
      <c r="D94" s="473"/>
      <c r="E94" s="485"/>
      <c r="F94" s="475"/>
      <c r="G94" s="486"/>
    </row>
    <row r="95" spans="1:7" s="417" customFormat="1" ht="17.25" customHeight="1">
      <c r="A95" s="236" t="s">
        <v>572</v>
      </c>
      <c r="B95" s="402"/>
      <c r="C95" s="430" t="s">
        <v>562</v>
      </c>
      <c r="D95" s="472"/>
      <c r="E95" s="483"/>
      <c r="F95" s="474"/>
      <c r="G95" s="484"/>
    </row>
    <row r="96" spans="1:7" s="417" customFormat="1" ht="17.25" customHeight="1">
      <c r="A96" s="236" t="s">
        <v>573</v>
      </c>
      <c r="B96" s="402"/>
      <c r="C96" s="430" t="s">
        <v>563</v>
      </c>
      <c r="D96" s="473" t="s">
        <v>61</v>
      </c>
      <c r="E96" s="487">
        <v>1</v>
      </c>
      <c r="F96" s="487"/>
      <c r="G96" s="463">
        <f>$E96*F96</f>
        <v>0</v>
      </c>
    </row>
    <row r="97" spans="1:7" s="417" customFormat="1" ht="17.25" customHeight="1">
      <c r="A97" s="236" t="s">
        <v>574</v>
      </c>
      <c r="B97" s="402"/>
      <c r="C97" s="430" t="s">
        <v>564</v>
      </c>
      <c r="D97" s="473"/>
      <c r="E97" s="485"/>
      <c r="F97" s="475"/>
      <c r="G97" s="486"/>
    </row>
    <row r="98" spans="1:7" s="417" customFormat="1" ht="17.25" customHeight="1">
      <c r="A98" s="236" t="s">
        <v>575</v>
      </c>
      <c r="B98" s="402"/>
      <c r="C98" s="430" t="s">
        <v>565</v>
      </c>
      <c r="D98" s="473"/>
      <c r="E98" s="485"/>
      <c r="F98" s="475"/>
      <c r="G98" s="486"/>
    </row>
    <row r="99" spans="1:7" s="417" customFormat="1" ht="17.25" customHeight="1">
      <c r="A99" s="236" t="s">
        <v>576</v>
      </c>
      <c r="B99" s="402"/>
      <c r="C99" s="430" t="s">
        <v>596</v>
      </c>
      <c r="D99" s="473"/>
      <c r="E99" s="485"/>
      <c r="F99" s="475"/>
      <c r="G99" s="486"/>
    </row>
    <row r="100" spans="1:7" s="417" customFormat="1" ht="17.25" customHeight="1">
      <c r="A100" s="236" t="s">
        <v>577</v>
      </c>
      <c r="B100" s="402"/>
      <c r="C100" s="430" t="s">
        <v>567</v>
      </c>
      <c r="D100" s="473"/>
      <c r="E100" s="485"/>
      <c r="F100" s="475"/>
      <c r="G100" s="486"/>
    </row>
    <row r="101" spans="1:7" s="417" customFormat="1" ht="17.25" customHeight="1">
      <c r="A101" s="236" t="s">
        <v>578</v>
      </c>
      <c r="B101" s="402"/>
      <c r="C101" s="430" t="s">
        <v>568</v>
      </c>
      <c r="D101" s="473"/>
      <c r="E101" s="485"/>
      <c r="F101" s="475"/>
      <c r="G101" s="486"/>
    </row>
    <row r="102" spans="1:7" s="417" customFormat="1" ht="17.25" customHeight="1">
      <c r="A102" s="236" t="s">
        <v>579</v>
      </c>
      <c r="B102" s="402"/>
      <c r="C102" s="430" t="s">
        <v>569</v>
      </c>
      <c r="D102" s="473"/>
      <c r="E102" s="485"/>
      <c r="F102" s="475"/>
      <c r="G102" s="486"/>
    </row>
    <row r="103" spans="1:7" s="417" customFormat="1" ht="17.25" customHeight="1">
      <c r="A103" s="236" t="s">
        <v>580</v>
      </c>
      <c r="B103" s="402"/>
      <c r="C103" s="430" t="s">
        <v>570</v>
      </c>
      <c r="D103" s="473"/>
      <c r="E103" s="485"/>
      <c r="F103" s="475"/>
      <c r="G103" s="486"/>
    </row>
    <row r="104" spans="1:7" s="417" customFormat="1" ht="17.25" customHeight="1">
      <c r="A104" s="236" t="s">
        <v>581</v>
      </c>
      <c r="B104" s="402"/>
      <c r="C104" s="430" t="s">
        <v>571</v>
      </c>
      <c r="D104" s="473"/>
      <c r="E104" s="485"/>
      <c r="F104" s="475"/>
      <c r="G104" s="486"/>
    </row>
    <row r="105" spans="1:7" s="387" customFormat="1" ht="12.75" customHeight="1" thickBot="1">
      <c r="A105" s="236"/>
      <c r="B105" s="467"/>
      <c r="C105" s="468"/>
      <c r="D105" s="488"/>
      <c r="E105" s="489"/>
      <c r="F105" s="490"/>
      <c r="G105" s="153"/>
    </row>
    <row r="106" spans="1:7" s="387" customFormat="1" ht="16.5" customHeight="1" thickBot="1">
      <c r="A106" s="246"/>
      <c r="B106" s="411"/>
      <c r="C106" s="248" t="s">
        <v>103</v>
      </c>
      <c r="D106" s="247"/>
      <c r="E106" s="250"/>
      <c r="F106" s="251"/>
      <c r="G106" s="252">
        <f>SUBTOTAL(9,G87:G105)</f>
        <v>0</v>
      </c>
    </row>
    <row r="107" spans="1:7" s="387" customFormat="1" ht="12.75" customHeight="1">
      <c r="A107" s="179"/>
      <c r="B107" s="180"/>
      <c r="C107" s="180"/>
      <c r="D107" s="180"/>
      <c r="E107" s="254"/>
      <c r="F107" s="254"/>
      <c r="G107" s="182"/>
    </row>
    <row r="108" spans="1:7" ht="15.75" customHeight="1">
      <c r="A108" s="183" t="s">
        <v>272</v>
      </c>
      <c r="B108" s="395"/>
      <c r="C108" s="185" t="s">
        <v>273</v>
      </c>
      <c r="D108" s="396"/>
      <c r="E108" s="187"/>
      <c r="F108" s="188"/>
      <c r="G108" s="189"/>
    </row>
    <row r="109" spans="1:7" ht="12.75">
      <c r="A109" s="190"/>
      <c r="B109" s="399"/>
      <c r="C109" s="192"/>
      <c r="D109" s="119"/>
      <c r="E109" s="193"/>
      <c r="F109" s="194"/>
      <c r="G109" s="195"/>
    </row>
    <row r="110" spans="1:7" ht="44.25" customHeight="1">
      <c r="A110" s="344" t="s">
        <v>274</v>
      </c>
      <c r="B110" s="351"/>
      <c r="C110" s="351" t="s">
        <v>275</v>
      </c>
      <c r="D110" s="144"/>
      <c r="E110" s="345"/>
      <c r="F110" s="239"/>
      <c r="G110" s="352">
        <f>$E110*F110</f>
        <v>0</v>
      </c>
    </row>
    <row r="111" spans="1:7" ht="12.75">
      <c r="A111" s="299"/>
      <c r="B111" s="300"/>
      <c r="C111" s="300"/>
      <c r="D111" s="132"/>
      <c r="E111" s="301"/>
      <c r="F111" s="302"/>
      <c r="G111" s="303"/>
    </row>
    <row r="112" spans="1:7" s="387" customFormat="1" ht="12.75" customHeight="1">
      <c r="A112" s="246"/>
      <c r="B112" s="411"/>
      <c r="C112" s="248" t="s">
        <v>103</v>
      </c>
      <c r="D112" s="247"/>
      <c r="E112" s="353"/>
      <c r="F112" s="354"/>
      <c r="G112" s="252">
        <f>SUBTOTAL(9,G109:G111)</f>
        <v>0</v>
      </c>
    </row>
    <row r="113" spans="1:7" ht="12.75">
      <c r="A113" s="179"/>
      <c r="B113" s="180"/>
      <c r="C113" s="180"/>
      <c r="D113" s="180"/>
      <c r="E113" s="180"/>
      <c r="F113" s="180"/>
      <c r="G113" s="182"/>
    </row>
    <row r="114" spans="1:7" ht="27.75" customHeight="1">
      <c r="A114" s="355"/>
      <c r="B114" s="359"/>
      <c r="C114" s="357" t="s">
        <v>56</v>
      </c>
      <c r="D114" s="359"/>
      <c r="E114" s="359"/>
      <c r="F114" s="359"/>
      <c r="G114" s="360">
        <f>SUBTOTAL(9,G31:G113)</f>
        <v>0</v>
      </c>
    </row>
  </sheetData>
  <sheetProtection selectLockedCells="1" selectUnlockedCells="1"/>
  <mergeCells count="4">
    <mergeCell ref="F1:G1"/>
    <mergeCell ref="C2:D2"/>
    <mergeCell ref="F2:G2"/>
    <mergeCell ref="F3:G3"/>
  </mergeCells>
  <conditionalFormatting sqref="B3">
    <cfRule type="expression" priority="1" dxfId="0" stopIfTrue="1">
      <formula>("#REF!=""Cancelled"")")</formula>
    </cfRule>
  </conditionalFormatting>
  <dataValidations count="2">
    <dataValidation showErrorMessage="1" sqref="C47 C33">
      <formula1>0</formula1>
      <formula2>0</formula2>
    </dataValidation>
    <dataValidation type="list" allowBlank="1" showErrorMessage="1" sqref="B3">
      <formula1>Cislovani</formula1>
      <formula2>0</formula2>
    </dataValidation>
  </dataValidations>
  <printOptions horizontalCentered="1"/>
  <pageMargins left="0.39375" right="0.39375" top="0.7479166666666667" bottom="0.7479166666666667" header="0.5118055555555555" footer="0.31527777777777777"/>
  <pageSetup fitToHeight="0" fitToWidth="1" horizontalDpi="300" verticalDpi="300" orientation="portrait" paperSize="9" scale="67" r:id="rId1"/>
  <headerFooter alignWithMargins="0">
    <oddFooter>&amp;L&amp;F
&amp;A&amp;C&amp;P/&amp;N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Zdena</dc:creator>
  <cp:keywords/>
  <dc:description/>
  <cp:lastModifiedBy>test2</cp:lastModifiedBy>
  <dcterms:created xsi:type="dcterms:W3CDTF">2020-04-15T17:44:50Z</dcterms:created>
  <dcterms:modified xsi:type="dcterms:W3CDTF">2020-05-12T08:14:44Z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