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1840" windowHeight="11265" tabRatio="689" activeTab="1"/>
  </bookViews>
  <sheets>
    <sheet name="Rekapitulace stavby" sheetId="1" r:id="rId1"/>
    <sheet name="001 - Rekonstrukce - část..." sheetId="2" r:id="rId2"/>
    <sheet name="002 - Rekonstrukce - část..." sheetId="3" r:id="rId3"/>
    <sheet name="003 - Rekonstrukce - park..." sheetId="4" r:id="rId4"/>
    <sheet name="004 - Rekonstrukce - vstu..." sheetId="5" r:id="rId5"/>
    <sheet name="005 - Ostatní" sheetId="6" r:id="rId6"/>
  </sheets>
  <definedNames>
    <definedName name="_xlnm.Print_Area" localSheetId="1">'001 - Rekonstrukce - část...'!$C$4:$Q$70,'001 - Rekonstrukce - část...'!$C$76:$Q$99,'001 - Rekonstrukce - část...'!$C$105:$Q$140</definedName>
    <definedName name="_xlnm.Print_Area" localSheetId="2">'002 - Rekonstrukce - část...'!$C$4:$Q$70,'002 - Rekonstrukce - část...'!$C$76:$Q$100,'002 - Rekonstrukce - část...'!$C$106:$Q$149</definedName>
    <definedName name="_xlnm.Print_Area" localSheetId="3">'003 - Rekonstrukce - park...'!$C$4:$Q$70,'003 - Rekonstrukce - park...'!$C$76:$Q$100,'003 - Rekonstrukce - park...'!$C$106:$Q$148</definedName>
    <definedName name="_xlnm.Print_Area" localSheetId="4">'004 - Rekonstrukce - vstu...'!$C$4:$Q$70,'004 - Rekonstrukce - vstu...'!$C$76:$Q$96,'004 - Rekonstrukce - vstu...'!$C$102:$Q$122</definedName>
    <definedName name="_xlnm.Print_Area" localSheetId="5">'005 - Ostatní'!$C$4:$Q$70,'005 - Ostatní'!$C$76:$Q$93,'005 - Ostatní'!$C$99:$Q$115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'001 - Rekonstrukce - část...'!$115:$115</definedName>
    <definedName name="_xlnm.Print_Titles" localSheetId="2">'002 - Rekonstrukce - část...'!$116:$116</definedName>
    <definedName name="_xlnm.Print_Titles" localSheetId="3">'003 - Rekonstrukce - park...'!$116:$116</definedName>
    <definedName name="_xlnm.Print_Titles" localSheetId="4">'004 - Rekonstrukce - vstu...'!$112:$112</definedName>
    <definedName name="_xlnm.Print_Titles" localSheetId="5">'005 - Ostatní'!$109:$109</definedName>
  </definedNames>
  <calcPr calcId="162913"/>
</workbook>
</file>

<file path=xl/sharedStrings.xml><?xml version="1.0" encoding="utf-8"?>
<sst xmlns="http://schemas.openxmlformats.org/spreadsheetml/2006/main" count="1925" uniqueCount="347">
  <si>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</si>
  <si>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</si>
  <si>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</si>
  <si>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</si>
  <si>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</si>
  <si>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</si>
  <si>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</si>
  <si>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</si>
  <si>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</si>
  <si>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</si>
  <si>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</si>
  <si>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</si>
  <si>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</si>
  <si>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</si>
  <si>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</si>
  <si>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</si>
  <si>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</si>
  <si>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</si>
  <si>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</si>
  <si>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</si>
  <si>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</si>
  <si>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</si>
  <si>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</si>
  <si>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</si>
  <si>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</si>
  <si>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</si>
  <si>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</si>
  <si>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</si>
  <si>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</si>
  <si>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</si>
  <si>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</si>
  <si>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</si>
  <si>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</si>
  <si>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</si>
  <si>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</si>
  <si>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</si>
  <si>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</si>
  <si>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</si>
  <si>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</si>
  <si>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</si>
  <si>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</si>
  <si>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</si>
  <si>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</si>
  <si>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</si>
  <si>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</si>
  <si>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</si>
  <si>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</si>
  <si>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</si>
  <si>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</si>
  <si>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</si>
  <si>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</si>
  <si>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</si>
  <si>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</si>
  <si>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</si>
  <si>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</si>
  <si>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</si>
  <si>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</si>
  <si>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</si>
  <si>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</si>
  <si>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</si>
  <si>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</si>
  <si>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</si>
  <si>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</si>
  <si>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</si>
  <si>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</si>
  <si>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</si>
  <si>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</si>
  <si>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</si>
  <si>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</si>
  <si>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</si>
  <si>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</si>
  <si>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</si>
  <si>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{f4bc3cbe-89c3-43fa-9eac-0ee87204bf02}</t>
  </si>
  <si>
    <t>{00000000-0000-0000-0000-000000000000}</t>
  </si>
  <si>
    <t>/</t>
  </si>
  <si>
    <t>001</t>
  </si>
  <si>
    <t>Rekonstrukce - část A (vnitřní)</t>
  </si>
  <si>
    <t>1</t>
  </si>
  <si>
    <t>{9300b279-c33e-4a23-86b9-46f33d006fc7}</t>
  </si>
  <si>
    <t>002</t>
  </si>
  <si>
    <t>Rekonstrukce - část B (vnitřní a venkovní)</t>
  </si>
  <si>
    <t>{87f8086f-c000-42fe-a5c1-c106321a62f8}</t>
  </si>
  <si>
    <t>003</t>
  </si>
  <si>
    <t>Rekonstrukce - parkoviště</t>
  </si>
  <si>
    <t>{ef21fb66-af3a-44d7-b068-d6df8419459f}</t>
  </si>
  <si>
    <t>004</t>
  </si>
  <si>
    <t>Rekonstrukce - vstup do objektu C</t>
  </si>
  <si>
    <t>{cf8d6792-9c9a-4901-8e9b-aa7ab563908a}</t>
  </si>
  <si>
    <t>005</t>
  </si>
  <si>
    <t>Ostatní</t>
  </si>
  <si>
    <t>{1f496aa3-31c9-4a80-bb0c-042fa4ba344d}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</si>
  <si>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</si>
  <si>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</si>
  <si>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</si>
  <si>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</si>
  <si>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</si>
  <si>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</si>
  <si>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</si>
  <si>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</si>
  <si>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</si>
  <si>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</si>
  <si>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</si>
  <si>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</si>
  <si>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Rekonstrukce - část A (vnitřní)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</si>
  <si>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</si>
  <si>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</si>
  <si>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</si>
  <si>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</si>
  <si>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</si>
  <si>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</si>
  <si>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</si>
  <si>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</si>
  <si>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</si>
  <si>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</si>
  <si>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</si>
  <si>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</si>
  <si>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721 - Zdravotechnika - vnitřní kanalizace</t>
  </si>
  <si>
    <t>HZS - Hodinové zúčtovací sazby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</si>
  <si>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</si>
  <si>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</si>
  <si>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</si>
  <si>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</si>
  <si>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</si>
  <si>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</si>
  <si>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</si>
  <si>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</si>
  <si>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</si>
  <si>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</si>
  <si>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</si>
  <si>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</si>
  <si>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</si>
  <si>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</si>
  <si>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</si>
  <si>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</si>
  <si>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</t>
  </si>
  <si>
    <t>K</t>
  </si>
  <si>
    <t>139711101</t>
  </si>
  <si>
    <t>Vykopávky v uzavřených prostorách v hornině tř. 1 až 4</t>
  </si>
  <si>
    <t>m3</t>
  </si>
  <si>
    <t>4</t>
  </si>
  <si>
    <t>-685719333</t>
  </si>
  <si>
    <t>635221421</t>
  </si>
  <si>
    <t>Doplnění násypů pod podlahy, mazaniny a dlažby škvárou pl přes 2 m2</t>
  </si>
  <si>
    <t>-1979777745</t>
  </si>
  <si>
    <t>5</t>
  </si>
  <si>
    <t>631312141</t>
  </si>
  <si>
    <t>Doplnění rýh v dosavadních mazaninách betonem prostým</t>
  </si>
  <si>
    <t>-251897968</t>
  </si>
  <si>
    <t>977311113</t>
  </si>
  <si>
    <t>Řezání stávajících betonových mazanin nevyztužených hl do 150 mm</t>
  </si>
  <si>
    <t>m</t>
  </si>
  <si>
    <t>736485020</t>
  </si>
  <si>
    <t>965041441</t>
  </si>
  <si>
    <t>Bourání podkladů pod dlažby nebo mazanin škvárobetonových tl přes 100 mm pl přes 4 m2</t>
  </si>
  <si>
    <t>-1413734509</t>
  </si>
  <si>
    <t>6</t>
  </si>
  <si>
    <t>721110806</t>
  </si>
  <si>
    <t>Demontáž potrubí kameninové do DN 200</t>
  </si>
  <si>
    <t>16</t>
  </si>
  <si>
    <t>1290258898</t>
  </si>
  <si>
    <t>7</t>
  </si>
  <si>
    <t>721140806</t>
  </si>
  <si>
    <t>Demontáž potrubí litinové do DN 200</t>
  </si>
  <si>
    <t>943611056</t>
  </si>
  <si>
    <t>9</t>
  </si>
  <si>
    <t>721111111</t>
  </si>
  <si>
    <t>Potrubí kanalizační kameninové hrdlové přechod PVC - kamenina DN 125</t>
  </si>
  <si>
    <t>kus</t>
  </si>
  <si>
    <t>-642950671</t>
  </si>
  <si>
    <t>8</t>
  </si>
  <si>
    <t>721173402</t>
  </si>
  <si>
    <t>Potrubí kanalizační plastové svodné systém KG DN 125</t>
  </si>
  <si>
    <t>-668852472</t>
  </si>
  <si>
    <t>10</t>
  </si>
  <si>
    <t>M</t>
  </si>
  <si>
    <t>286116040</t>
  </si>
  <si>
    <t>čistící kus kanalizace plastové KGEA DN 110</t>
  </si>
  <si>
    <t>32</t>
  </si>
  <si>
    <t>1869474759</t>
  </si>
  <si>
    <t>11</t>
  </si>
  <si>
    <t>721111102</t>
  </si>
  <si>
    <t>Potrubí kanalizační kameninové hrdlové svodné s integrovaným spojem a pryžovým těsněním DN 125</t>
  </si>
  <si>
    <t>-404111139</t>
  </si>
  <si>
    <t>12</t>
  </si>
  <si>
    <t>721111104</t>
  </si>
  <si>
    <t>Potrubí kanalizační kameninové hrdlové svodné s integrovaným spojem a pryžovým těsněním DN 200</t>
  </si>
  <si>
    <t>-768876321</t>
  </si>
  <si>
    <t>13</t>
  </si>
  <si>
    <t>721290112</t>
  </si>
  <si>
    <t>Zkouška těsnosti potrubí kanalizace vodou do DN 200</t>
  </si>
  <si>
    <t>-105831529</t>
  </si>
  <si>
    <t>721290821</t>
  </si>
  <si>
    <t>Přemístění vnitrostaveništní demontovaných hmot vnitřní kanalizace v objektech výšky do 6 m</t>
  </si>
  <si>
    <t>t</t>
  </si>
  <si>
    <t>858200536</t>
  </si>
  <si>
    <t>14</t>
  </si>
  <si>
    <t>998721101</t>
  </si>
  <si>
    <t>Přesun hmot tonážní pro vnitřní kanalizace v objektech v do 6 m</t>
  </si>
  <si>
    <t>-444738792</t>
  </si>
  <si>
    <t>HZS2211</t>
  </si>
  <si>
    <t>Hodinová zúčtovací sazba</t>
  </si>
  <si>
    <t>hod</t>
  </si>
  <si>
    <t>512</t>
  </si>
  <si>
    <t>1798047832</t>
  </si>
  <si>
    <t>17</t>
  </si>
  <si>
    <t>999100000</t>
  </si>
  <si>
    <t>jiný materiál</t>
  </si>
  <si>
    <t>Kč</t>
  </si>
  <si>
    <t>52120033</t>
  </si>
  <si>
    <t>002 - Rekonstrukce - část B (vnitřní a venkovní)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</si>
  <si>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</si>
  <si>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</si>
  <si>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</si>
  <si>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</si>
  <si>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18</t>
  </si>
  <si>
    <t>132201201</t>
  </si>
  <si>
    <t>Hloubení rýh š do 2000 mm v hornině tř. 3 objemu do 100 m3</t>
  </si>
  <si>
    <t>747737992</t>
  </si>
  <si>
    <t>19</t>
  </si>
  <si>
    <t>132201209</t>
  </si>
  <si>
    <t>Příplatek za lepivost k hloubení rýh š do 2000 mm v hornině tř. 3</t>
  </si>
  <si>
    <t>2103969754</t>
  </si>
  <si>
    <t>20</t>
  </si>
  <si>
    <t>151101101</t>
  </si>
  <si>
    <t>Zřízení příložného pažení a rozepření stěn rýh hl do 2 m</t>
  </si>
  <si>
    <t>m2</t>
  </si>
  <si>
    <t>-1576433547</t>
  </si>
  <si>
    <t>151101111</t>
  </si>
  <si>
    <t>Odstranění příložného pažení a rozepření stěn rýh hl do 2 m</t>
  </si>
  <si>
    <t>-628786468</t>
  </si>
  <si>
    <t>24</t>
  </si>
  <si>
    <t>162601102</t>
  </si>
  <si>
    <t>Vodorovné přemístění do 5000 m výkopku/sypaniny z horniny tř. 1 až 4</t>
  </si>
  <si>
    <t>1310848024</t>
  </si>
  <si>
    <t>22</t>
  </si>
  <si>
    <t>174101101</t>
  </si>
  <si>
    <t>Zásyp jam, šachet rýh nebo kolem objektů sypaninou se zhutněním</t>
  </si>
  <si>
    <t>2119607947</t>
  </si>
  <si>
    <t>25</t>
  </si>
  <si>
    <t>175111101</t>
  </si>
  <si>
    <t>Obsypání potrubí ručně sypaninou bez prohození, uloženou do 3 m</t>
  </si>
  <si>
    <t>-844482877</t>
  </si>
  <si>
    <t>26</t>
  </si>
  <si>
    <t>583312000</t>
  </si>
  <si>
    <t>štěrkopísek (Bratčice) netříděný zásypový materiál</t>
  </si>
  <si>
    <t>1600446935</t>
  </si>
  <si>
    <t>30</t>
  </si>
  <si>
    <t>358315114</t>
  </si>
  <si>
    <t>Bourání šachty, stoky kompletní nebo otvorů z prostého betonu plochy do 4 m2</t>
  </si>
  <si>
    <t>44478575</t>
  </si>
  <si>
    <t>29</t>
  </si>
  <si>
    <t>386110101</t>
  </si>
  <si>
    <t>Montáž odlučovače ropných látek betonového průtoku 3 l/s</t>
  </si>
  <si>
    <t>1346713348</t>
  </si>
  <si>
    <t>31</t>
  </si>
  <si>
    <t>PC001</t>
  </si>
  <si>
    <t>Dodávka lapolu (ACO Drain)</t>
  </si>
  <si>
    <t>272066962</t>
  </si>
  <si>
    <t>27</t>
  </si>
  <si>
    <t>451573111</t>
  </si>
  <si>
    <t>Lože pod potrubí otevřený výkop ze štěrkopísku</t>
  </si>
  <si>
    <t>-1728301083</t>
  </si>
  <si>
    <t>34</t>
  </si>
  <si>
    <t>871265211</t>
  </si>
  <si>
    <t>Kanalizační potrubí z tvrdého PVC jednovrstvé tuhost třídy SN4 DN 110</t>
  </si>
  <si>
    <t>-2044753970</t>
  </si>
  <si>
    <t>33</t>
  </si>
  <si>
    <t>871315211</t>
  </si>
  <si>
    <t>Kanalizační potrubí z tvrdého PVC jednovrstvé tuhost třídy SN4 DN 160</t>
  </si>
  <si>
    <t>1263659964</t>
  </si>
  <si>
    <t>36</t>
  </si>
  <si>
    <t>892351111</t>
  </si>
  <si>
    <t>Tlaková zkouška vodou potrubí DN 150 nebo 200</t>
  </si>
  <si>
    <t>1068770129</t>
  </si>
  <si>
    <t>37</t>
  </si>
  <si>
    <t>892372111</t>
  </si>
  <si>
    <t>Zabezpečení konců potrubí DN do 300 při tlakových zkouškách vodou</t>
  </si>
  <si>
    <t>-452293662</t>
  </si>
  <si>
    <t>35</t>
  </si>
  <si>
    <t>894811135</t>
  </si>
  <si>
    <t>Revizní šachta z PVC systém RV typ přímý, DN 400/160 tlak 12,5 t hl od 1860 do 2230 mm</t>
  </si>
  <si>
    <t>94978265</t>
  </si>
  <si>
    <t>39</t>
  </si>
  <si>
    <t>899202111</t>
  </si>
  <si>
    <t>Osazení mříží litinových včetně rámů a košů na bahno hmotnosti nad 50 do 100 kg</t>
  </si>
  <si>
    <t>444465734</t>
  </si>
  <si>
    <t>40</t>
  </si>
  <si>
    <t>PC005</t>
  </si>
  <si>
    <t>Nerezový rošt 650x650mm</t>
  </si>
  <si>
    <t>1931163521</t>
  </si>
  <si>
    <t>41</t>
  </si>
  <si>
    <t>93890714-R</t>
  </si>
  <si>
    <t>Vyčištění odtokové jímky hl do 2 m</t>
  </si>
  <si>
    <t>kpl</t>
  </si>
  <si>
    <t>-1208392986</t>
  </si>
  <si>
    <t>28</t>
  </si>
  <si>
    <t>969021121</t>
  </si>
  <si>
    <t>Vybourání kanalizačního potrubí DN do 200</t>
  </si>
  <si>
    <t>175172133</t>
  </si>
  <si>
    <t>38</t>
  </si>
  <si>
    <t>998276101</t>
  </si>
  <si>
    <t>Přesun hmot pro trubní vedení z trub z plastických hmot otevřený výkop</t>
  </si>
  <si>
    <t>1570456207</t>
  </si>
  <si>
    <t>003 - Rekonstrukce - parkoviště</t>
  </si>
  <si>
    <t>359901212</t>
  </si>
  <si>
    <t>Monitoring stoky jakékoli výšky na stávající kanalizaci</t>
  </si>
  <si>
    <t>-2046444915</t>
  </si>
  <si>
    <t>-500791581</t>
  </si>
  <si>
    <t>PC002</t>
  </si>
  <si>
    <t>1909374848</t>
  </si>
  <si>
    <t>871355211</t>
  </si>
  <si>
    <t>Kanalizační potrubí z tvrdého PVC jednovrstvé tuhost třídy SN4 DN 200</t>
  </si>
  <si>
    <t>-286962137</t>
  </si>
  <si>
    <t>-1323009079</t>
  </si>
  <si>
    <t>43</t>
  </si>
  <si>
    <t>935932112</t>
  </si>
  <si>
    <t>Osazení odvodňovacího plastového žlabu s krycím roštem šířky přes 200 mm</t>
  </si>
  <si>
    <t>-318870510</t>
  </si>
  <si>
    <t>44</t>
  </si>
  <si>
    <t>PC003</t>
  </si>
  <si>
    <t>Dodávka odvodňovacího žlabu</t>
  </si>
  <si>
    <t>-2071804783</t>
  </si>
  <si>
    <t>004 - Rekonstrukce - vstup do objektu C</t>
  </si>
  <si>
    <t>895941111-D</t>
  </si>
  <si>
    <t xml:space="preserve">Demontáž  vpusti kanalizační uliční z betonových dílců </t>
  </si>
  <si>
    <t>1141508950</t>
  </si>
  <si>
    <t>-1729405489</t>
  </si>
  <si>
    <t>PC004</t>
  </si>
  <si>
    <t>104149833</t>
  </si>
  <si>
    <t>-868297206</t>
  </si>
  <si>
    <t>207829488</t>
  </si>
  <si>
    <t>005 - Ostatní</t>
  </si>
  <si>
    <t>HZS1301</t>
  </si>
  <si>
    <t>Hodinová zúčtovací sazba - stavební výpomoce</t>
  </si>
  <si>
    <t>-982531614</t>
  </si>
  <si>
    <t>Hodinová zúčtovací sazba  - nepředvídatelné práce</t>
  </si>
  <si>
    <t>408207418</t>
  </si>
  <si>
    <t>HZS4221</t>
  </si>
  <si>
    <t>Hodinová zúčtovací sazba geodet</t>
  </si>
  <si>
    <t>-1100162108</t>
  </si>
  <si>
    <t>HZS4231</t>
  </si>
  <si>
    <t>Hodinová zúčtovací sazba technik</t>
  </si>
  <si>
    <t>-578226299</t>
  </si>
  <si>
    <t>Karviná - Město, parc.:č.1210/8,9,26</t>
  </si>
  <si>
    <t>Slezská univerzita v Opavě</t>
  </si>
  <si>
    <t>Ing,Roman Sabela</t>
  </si>
  <si>
    <t>Rekonstrukce vnitrobloku SU OPF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</si>
</sst>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3" fillId="3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165" fontId="3" fillId="0" borderId="0" xfId="0" applyNumberFormat="1" applyFont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" borderId="25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workbookViewId="0" topLeftCell="A1">
      <pane ySplit="1" topLeftCell="A2" activePane="bottomLeft" state="frozen"/>
      <selection pane="bottomLeft" activeCell="AR19" sqref="AR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52" t="s">
        <v>8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77" t="s">
        <v>12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86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24"/>
      <c r="AQ5" s="22"/>
      <c r="BS5" s="17" t="s">
        <v>9</v>
      </c>
    </row>
    <row r="6" spans="2:71" ht="36.95" customHeight="1">
      <c r="B6" s="21"/>
      <c r="C6" s="24"/>
      <c r="D6" s="27" t="s">
        <v>16</v>
      </c>
      <c r="E6" s="24"/>
      <c r="F6" s="24"/>
      <c r="G6" s="24"/>
      <c r="H6" s="24"/>
      <c r="I6" s="24"/>
      <c r="J6" s="24"/>
      <c r="K6" s="187" t="s">
        <v>346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24"/>
      <c r="AQ6" s="22"/>
      <c r="BS6" s="17" t="s">
        <v>9</v>
      </c>
    </row>
    <row r="7" spans="2:71" ht="14.45" customHeight="1">
      <c r="B7" s="21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19</v>
      </c>
      <c r="E8" s="24"/>
      <c r="F8" s="24"/>
      <c r="G8" s="24"/>
      <c r="H8" s="24"/>
      <c r="I8" s="24"/>
      <c r="J8" s="24"/>
      <c r="K8" s="26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26"/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22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22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 t="s">
        <v>23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22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23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5</v>
      </c>
      <c r="AO17" s="24"/>
      <c r="AP17" s="24"/>
      <c r="AQ17" s="22"/>
      <c r="BS17" s="17" t="s">
        <v>27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28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22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23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29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88" t="s">
        <v>5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6">
        <f>ROUND(AG87,2)</f>
        <v>0</v>
      </c>
      <c r="AL26" s="157"/>
      <c r="AM26" s="157"/>
      <c r="AN26" s="157"/>
      <c r="AO26" s="157"/>
      <c r="AP26" s="24"/>
      <c r="AQ26" s="22"/>
    </row>
    <row r="27" spans="2:43" ht="14.45" customHeight="1">
      <c r="B27" s="21"/>
      <c r="C27" s="24"/>
      <c r="D27" s="30" t="s">
        <v>31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6">
        <f>ROUND(AG94,2)</f>
        <v>0</v>
      </c>
      <c r="AL27" s="156"/>
      <c r="AM27" s="156"/>
      <c r="AN27" s="156"/>
      <c r="AO27" s="156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58">
        <f>ROUND(AK26+AK27,2)</f>
        <v>0</v>
      </c>
      <c r="AL29" s="159"/>
      <c r="AM29" s="159"/>
      <c r="AN29" s="159"/>
      <c r="AO29" s="159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33</v>
      </c>
      <c r="E31" s="37"/>
      <c r="F31" s="38" t="s">
        <v>34</v>
      </c>
      <c r="G31" s="37"/>
      <c r="H31" s="37"/>
      <c r="I31" s="37"/>
      <c r="J31" s="37"/>
      <c r="K31" s="37"/>
      <c r="L31" s="181">
        <v>0.21</v>
      </c>
      <c r="M31" s="182"/>
      <c r="N31" s="182"/>
      <c r="O31" s="182"/>
      <c r="P31" s="37"/>
      <c r="Q31" s="37"/>
      <c r="R31" s="37"/>
      <c r="S31" s="37"/>
      <c r="T31" s="40" t="s">
        <v>35</v>
      </c>
      <c r="U31" s="37"/>
      <c r="V31" s="37"/>
      <c r="W31" s="183">
        <f>ROUND(AZ87+SUM(CD95),2)</f>
        <v>0</v>
      </c>
      <c r="X31" s="182"/>
      <c r="Y31" s="182"/>
      <c r="Z31" s="182"/>
      <c r="AA31" s="182"/>
      <c r="AB31" s="182"/>
      <c r="AC31" s="182"/>
      <c r="AD31" s="182"/>
      <c r="AE31" s="182"/>
      <c r="AF31" s="37"/>
      <c r="AG31" s="37"/>
      <c r="AH31" s="37"/>
      <c r="AI31" s="37"/>
      <c r="AJ31" s="37"/>
      <c r="AK31" s="183">
        <f>ROUND(AV87+SUM(BY95),2)</f>
        <v>0</v>
      </c>
      <c r="AL31" s="182"/>
      <c r="AM31" s="182"/>
      <c r="AN31" s="182"/>
      <c r="AO31" s="182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36</v>
      </c>
      <c r="G32" s="37"/>
      <c r="H32" s="37"/>
      <c r="I32" s="37"/>
      <c r="J32" s="37"/>
      <c r="K32" s="37"/>
      <c r="L32" s="181">
        <v>0.15</v>
      </c>
      <c r="M32" s="182"/>
      <c r="N32" s="182"/>
      <c r="O32" s="182"/>
      <c r="P32" s="37"/>
      <c r="Q32" s="37"/>
      <c r="R32" s="37"/>
      <c r="S32" s="37"/>
      <c r="T32" s="40" t="s">
        <v>35</v>
      </c>
      <c r="U32" s="37"/>
      <c r="V32" s="37"/>
      <c r="W32" s="183">
        <f>ROUND(BA87+SUM(CE95),2)</f>
        <v>0</v>
      </c>
      <c r="X32" s="182"/>
      <c r="Y32" s="182"/>
      <c r="Z32" s="182"/>
      <c r="AA32" s="182"/>
      <c r="AB32" s="182"/>
      <c r="AC32" s="182"/>
      <c r="AD32" s="182"/>
      <c r="AE32" s="182"/>
      <c r="AF32" s="37"/>
      <c r="AG32" s="37"/>
      <c r="AH32" s="37"/>
      <c r="AI32" s="37"/>
      <c r="AJ32" s="37"/>
      <c r="AK32" s="183">
        <f>ROUND(AW87+SUM(BZ95),2)</f>
        <v>0</v>
      </c>
      <c r="AL32" s="182"/>
      <c r="AM32" s="182"/>
      <c r="AN32" s="182"/>
      <c r="AO32" s="182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37</v>
      </c>
      <c r="G33" s="37"/>
      <c r="H33" s="37"/>
      <c r="I33" s="37"/>
      <c r="J33" s="37"/>
      <c r="K33" s="37"/>
      <c r="L33" s="181">
        <v>0.21</v>
      </c>
      <c r="M33" s="182"/>
      <c r="N33" s="182"/>
      <c r="O33" s="182"/>
      <c r="P33" s="37"/>
      <c r="Q33" s="37"/>
      <c r="R33" s="37"/>
      <c r="S33" s="37"/>
      <c r="T33" s="40" t="s">
        <v>35</v>
      </c>
      <c r="U33" s="37"/>
      <c r="V33" s="37"/>
      <c r="W33" s="183">
        <f>ROUND(BB87+SUM(CF95),2)</f>
        <v>0</v>
      </c>
      <c r="X33" s="182"/>
      <c r="Y33" s="182"/>
      <c r="Z33" s="182"/>
      <c r="AA33" s="182"/>
      <c r="AB33" s="182"/>
      <c r="AC33" s="182"/>
      <c r="AD33" s="182"/>
      <c r="AE33" s="182"/>
      <c r="AF33" s="37"/>
      <c r="AG33" s="37"/>
      <c r="AH33" s="37"/>
      <c r="AI33" s="37"/>
      <c r="AJ33" s="37"/>
      <c r="AK33" s="183">
        <v>0</v>
      </c>
      <c r="AL33" s="182"/>
      <c r="AM33" s="182"/>
      <c r="AN33" s="182"/>
      <c r="AO33" s="182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38</v>
      </c>
      <c r="G34" s="37"/>
      <c r="H34" s="37"/>
      <c r="I34" s="37"/>
      <c r="J34" s="37"/>
      <c r="K34" s="37"/>
      <c r="L34" s="181">
        <v>0.15</v>
      </c>
      <c r="M34" s="182"/>
      <c r="N34" s="182"/>
      <c r="O34" s="182"/>
      <c r="P34" s="37"/>
      <c r="Q34" s="37"/>
      <c r="R34" s="37"/>
      <c r="S34" s="37"/>
      <c r="T34" s="40" t="s">
        <v>35</v>
      </c>
      <c r="U34" s="37"/>
      <c r="V34" s="37"/>
      <c r="W34" s="183">
        <f>ROUND(BC87+SUM(CG95),2)</f>
        <v>0</v>
      </c>
      <c r="X34" s="182"/>
      <c r="Y34" s="182"/>
      <c r="Z34" s="182"/>
      <c r="AA34" s="182"/>
      <c r="AB34" s="182"/>
      <c r="AC34" s="182"/>
      <c r="AD34" s="182"/>
      <c r="AE34" s="182"/>
      <c r="AF34" s="37"/>
      <c r="AG34" s="37"/>
      <c r="AH34" s="37"/>
      <c r="AI34" s="37"/>
      <c r="AJ34" s="37"/>
      <c r="AK34" s="183">
        <v>0</v>
      </c>
      <c r="AL34" s="182"/>
      <c r="AM34" s="182"/>
      <c r="AN34" s="182"/>
      <c r="AO34" s="182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39</v>
      </c>
      <c r="G35" s="37"/>
      <c r="H35" s="37"/>
      <c r="I35" s="37"/>
      <c r="J35" s="37"/>
      <c r="K35" s="37"/>
      <c r="L35" s="181">
        <v>0</v>
      </c>
      <c r="M35" s="182"/>
      <c r="N35" s="182"/>
      <c r="O35" s="182"/>
      <c r="P35" s="37"/>
      <c r="Q35" s="37"/>
      <c r="R35" s="37"/>
      <c r="S35" s="37"/>
      <c r="T35" s="40" t="s">
        <v>35</v>
      </c>
      <c r="U35" s="37"/>
      <c r="V35" s="37"/>
      <c r="W35" s="183">
        <f>ROUND(BD87+SUM(CH95),2)</f>
        <v>0</v>
      </c>
      <c r="X35" s="182"/>
      <c r="Y35" s="182"/>
      <c r="Z35" s="182"/>
      <c r="AA35" s="182"/>
      <c r="AB35" s="182"/>
      <c r="AC35" s="182"/>
      <c r="AD35" s="182"/>
      <c r="AE35" s="182"/>
      <c r="AF35" s="37"/>
      <c r="AG35" s="37"/>
      <c r="AH35" s="37"/>
      <c r="AI35" s="37"/>
      <c r="AJ35" s="37"/>
      <c r="AK35" s="183">
        <v>0</v>
      </c>
      <c r="AL35" s="182"/>
      <c r="AM35" s="182"/>
      <c r="AN35" s="182"/>
      <c r="AO35" s="182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41</v>
      </c>
      <c r="U37" s="44"/>
      <c r="V37" s="44"/>
      <c r="W37" s="44"/>
      <c r="X37" s="173" t="s">
        <v>42</v>
      </c>
      <c r="Y37" s="174"/>
      <c r="Z37" s="174"/>
      <c r="AA37" s="174"/>
      <c r="AB37" s="174"/>
      <c r="AC37" s="44"/>
      <c r="AD37" s="44"/>
      <c r="AE37" s="44"/>
      <c r="AF37" s="44"/>
      <c r="AG37" s="44"/>
      <c r="AH37" s="44"/>
      <c r="AI37" s="44"/>
      <c r="AJ37" s="44"/>
      <c r="AK37" s="175">
        <f>SUM(AK29:AK35)</f>
        <v>0</v>
      </c>
      <c r="AL37" s="174"/>
      <c r="AM37" s="174"/>
      <c r="AN37" s="174"/>
      <c r="AO37" s="176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46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46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77" t="s">
        <v>49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79" t="str">
        <f>K6</f>
        <v>Rekonstrukce vnitrobloku SU OPF</v>
      </c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/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20</v>
      </c>
      <c r="AJ80" s="32"/>
      <c r="AK80" s="32"/>
      <c r="AL80" s="32"/>
      <c r="AM80" s="69" t="str">
        <f>IF(AN8="","",AN8)</f>
        <v/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21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68" t="str">
        <f>IF(E17="","",E17)</f>
        <v xml:space="preserve"> </v>
      </c>
      <c r="AN82" s="168"/>
      <c r="AO82" s="168"/>
      <c r="AP82" s="168"/>
      <c r="AQ82" s="33"/>
      <c r="AS82" s="162" t="s">
        <v>50</v>
      </c>
      <c r="AT82" s="163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28</v>
      </c>
      <c r="AJ83" s="32"/>
      <c r="AK83" s="32"/>
      <c r="AL83" s="32"/>
      <c r="AM83" s="168" t="str">
        <f>IF(E20="","",E20)</f>
        <v xml:space="preserve"> </v>
      </c>
      <c r="AN83" s="168"/>
      <c r="AO83" s="168"/>
      <c r="AP83" s="168"/>
      <c r="AQ83" s="33"/>
      <c r="AS83" s="164"/>
      <c r="AT83" s="165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4"/>
      <c r="AT84" s="165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69" t="s">
        <v>51</v>
      </c>
      <c r="D85" s="170"/>
      <c r="E85" s="170"/>
      <c r="F85" s="170"/>
      <c r="G85" s="170"/>
      <c r="H85" s="44"/>
      <c r="I85" s="171" t="s">
        <v>52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1" t="s">
        <v>53</v>
      </c>
      <c r="AH85" s="170"/>
      <c r="AI85" s="170"/>
      <c r="AJ85" s="170"/>
      <c r="AK85" s="170"/>
      <c r="AL85" s="170"/>
      <c r="AM85" s="170"/>
      <c r="AN85" s="171" t="s">
        <v>54</v>
      </c>
      <c r="AO85" s="170"/>
      <c r="AP85" s="172"/>
      <c r="AQ85" s="33"/>
      <c r="AS85" s="71" t="s">
        <v>55</v>
      </c>
      <c r="AT85" s="72" t="s">
        <v>56</v>
      </c>
      <c r="AU85" s="72" t="s">
        <v>57</v>
      </c>
      <c r="AV85" s="72" t="s">
        <v>58</v>
      </c>
      <c r="AW85" s="72" t="s">
        <v>59</v>
      </c>
      <c r="AX85" s="72" t="s">
        <v>60</v>
      </c>
      <c r="AY85" s="72" t="s">
        <v>61</v>
      </c>
      <c r="AZ85" s="72" t="s">
        <v>62</v>
      </c>
      <c r="BA85" s="72" t="s">
        <v>63</v>
      </c>
      <c r="BB85" s="72" t="s">
        <v>64</v>
      </c>
      <c r="BC85" s="72" t="s">
        <v>65</v>
      </c>
      <c r="BD85" s="73" t="s">
        <v>66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5" t="s">
        <v>67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60">
        <f>ROUND(SUM(AG88:AG92),2)</f>
        <v>0</v>
      </c>
      <c r="AH87" s="160"/>
      <c r="AI87" s="160"/>
      <c r="AJ87" s="160"/>
      <c r="AK87" s="160"/>
      <c r="AL87" s="160"/>
      <c r="AM87" s="160"/>
      <c r="AN87" s="161">
        <f aca="true" t="shared" si="0" ref="AN87:AN92">SUM(AG87,AT87)</f>
        <v>0</v>
      </c>
      <c r="AO87" s="161"/>
      <c r="AP87" s="161"/>
      <c r="AQ87" s="67"/>
      <c r="AS87" s="77">
        <f>ROUND(SUM(AS88:AS92),2)</f>
        <v>0</v>
      </c>
      <c r="AT87" s="78">
        <f aca="true" t="shared" si="1" ref="AT87:AT92">ROUND(SUM(AV87:AW87),2)</f>
        <v>0</v>
      </c>
      <c r="AU87" s="79">
        <f>ROUND(SUM(AU88:AU92),5)</f>
        <v>741.12594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ROUND(SUM(AZ88:AZ92),2)</f>
        <v>0</v>
      </c>
      <c r="BA87" s="78">
        <f>ROUND(SUM(BA88:BA92),2)</f>
        <v>0</v>
      </c>
      <c r="BB87" s="78">
        <f>ROUND(SUM(BB88:BB92),2)</f>
        <v>0</v>
      </c>
      <c r="BC87" s="78">
        <f>ROUND(SUM(BC88:BC92),2)</f>
        <v>0</v>
      </c>
      <c r="BD87" s="80">
        <f>ROUND(SUM(BD88:BD92),2)</f>
        <v>0</v>
      </c>
      <c r="BS87" s="81" t="s">
        <v>68</v>
      </c>
      <c r="BT87" s="81" t="s">
        <v>69</v>
      </c>
      <c r="BU87" s="82" t="s">
        <v>70</v>
      </c>
      <c r="BV87" s="81" t="s">
        <v>71</v>
      </c>
      <c r="BW87" s="81" t="s">
        <v>72</v>
      </c>
      <c r="BX87" s="81" t="s">
        <v>73</v>
      </c>
    </row>
    <row r="88" spans="1:76" s="5" customFormat="1" ht="22.5" customHeight="1">
      <c r="A88" s="83" t="s">
        <v>74</v>
      </c>
      <c r="B88" s="84"/>
      <c r="C88" s="85"/>
      <c r="D88" s="167" t="s">
        <v>75</v>
      </c>
      <c r="E88" s="167"/>
      <c r="F88" s="167"/>
      <c r="G88" s="167"/>
      <c r="H88" s="167"/>
      <c r="I88" s="86"/>
      <c r="J88" s="167" t="s">
        <v>76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54">
        <f>'001 - Rekonstrukce - část...'!M30</f>
        <v>0</v>
      </c>
      <c r="AH88" s="155"/>
      <c r="AI88" s="155"/>
      <c r="AJ88" s="155"/>
      <c r="AK88" s="155"/>
      <c r="AL88" s="155"/>
      <c r="AM88" s="155"/>
      <c r="AN88" s="154">
        <f t="shared" si="0"/>
        <v>0</v>
      </c>
      <c r="AO88" s="155"/>
      <c r="AP88" s="155"/>
      <c r="AQ88" s="87"/>
      <c r="AS88" s="88">
        <f>'001 - Rekonstrukce - část...'!M28</f>
        <v>0</v>
      </c>
      <c r="AT88" s="89">
        <f t="shared" si="1"/>
        <v>0</v>
      </c>
      <c r="AU88" s="90">
        <f>'001 - Rekonstrukce - část...'!W116</f>
        <v>96.388184</v>
      </c>
      <c r="AV88" s="89">
        <f>'001 - Rekonstrukce - část...'!M32</f>
        <v>0</v>
      </c>
      <c r="AW88" s="89">
        <f>'001 - Rekonstrukce - část...'!M33</f>
        <v>0</v>
      </c>
      <c r="AX88" s="89">
        <f>'001 - Rekonstrukce - část...'!M34</f>
        <v>0</v>
      </c>
      <c r="AY88" s="89">
        <f>'001 - Rekonstrukce - část...'!M35</f>
        <v>0</v>
      </c>
      <c r="AZ88" s="89">
        <f>'001 - Rekonstrukce - část...'!H32</f>
        <v>0</v>
      </c>
      <c r="BA88" s="89">
        <f>'001 - Rekonstrukce - část...'!H33</f>
        <v>0</v>
      </c>
      <c r="BB88" s="89">
        <f>'001 - Rekonstrukce - část...'!H34</f>
        <v>0</v>
      </c>
      <c r="BC88" s="89">
        <f>'001 - Rekonstrukce - část...'!H35</f>
        <v>0</v>
      </c>
      <c r="BD88" s="91">
        <f>'001 - Rekonstrukce - část...'!H36</f>
        <v>0</v>
      </c>
      <c r="BT88" s="92" t="s">
        <v>77</v>
      </c>
      <c r="BV88" s="92" t="s">
        <v>71</v>
      </c>
      <c r="BW88" s="92" t="s">
        <v>78</v>
      </c>
      <c r="BX88" s="92" t="s">
        <v>72</v>
      </c>
    </row>
    <row r="89" spans="1:76" s="5" customFormat="1" ht="37.5" customHeight="1">
      <c r="A89" s="83" t="s">
        <v>74</v>
      </c>
      <c r="B89" s="84"/>
      <c r="C89" s="85"/>
      <c r="D89" s="167" t="s">
        <v>79</v>
      </c>
      <c r="E89" s="167"/>
      <c r="F89" s="167"/>
      <c r="G89" s="167"/>
      <c r="H89" s="167"/>
      <c r="I89" s="86"/>
      <c r="J89" s="167" t="s">
        <v>80</v>
      </c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54">
        <f>'002 - Rekonstrukce - část...'!M30</f>
        <v>0</v>
      </c>
      <c r="AH89" s="155"/>
      <c r="AI89" s="155"/>
      <c r="AJ89" s="155"/>
      <c r="AK89" s="155"/>
      <c r="AL89" s="155"/>
      <c r="AM89" s="155"/>
      <c r="AN89" s="154">
        <f t="shared" si="0"/>
        <v>0</v>
      </c>
      <c r="AO89" s="155"/>
      <c r="AP89" s="155"/>
      <c r="AQ89" s="87"/>
      <c r="AS89" s="88">
        <f>'002 - Rekonstrukce - část...'!M28</f>
        <v>0</v>
      </c>
      <c r="AT89" s="89">
        <f t="shared" si="1"/>
        <v>0</v>
      </c>
      <c r="AU89" s="90">
        <f>'002 - Rekonstrukce - část...'!W117</f>
        <v>221.11434</v>
      </c>
      <c r="AV89" s="89">
        <f>'002 - Rekonstrukce - část...'!M32</f>
        <v>0</v>
      </c>
      <c r="AW89" s="89">
        <f>'002 - Rekonstrukce - část...'!M33</f>
        <v>0</v>
      </c>
      <c r="AX89" s="89">
        <f>'002 - Rekonstrukce - část...'!M34</f>
        <v>0</v>
      </c>
      <c r="AY89" s="89">
        <f>'002 - Rekonstrukce - část...'!M35</f>
        <v>0</v>
      </c>
      <c r="AZ89" s="89">
        <f>'002 - Rekonstrukce - část...'!H32</f>
        <v>0</v>
      </c>
      <c r="BA89" s="89">
        <f>'002 - Rekonstrukce - část...'!H33</f>
        <v>0</v>
      </c>
      <c r="BB89" s="89">
        <f>'002 - Rekonstrukce - část...'!H34</f>
        <v>0</v>
      </c>
      <c r="BC89" s="89">
        <f>'002 - Rekonstrukce - část...'!H35</f>
        <v>0</v>
      </c>
      <c r="BD89" s="91">
        <f>'002 - Rekonstrukce - část...'!H36</f>
        <v>0</v>
      </c>
      <c r="BT89" s="92" t="s">
        <v>77</v>
      </c>
      <c r="BV89" s="92" t="s">
        <v>71</v>
      </c>
      <c r="BW89" s="92" t="s">
        <v>81</v>
      </c>
      <c r="BX89" s="92" t="s">
        <v>72</v>
      </c>
    </row>
    <row r="90" spans="1:76" s="5" customFormat="1" ht="22.5" customHeight="1">
      <c r="A90" s="83" t="s">
        <v>74</v>
      </c>
      <c r="B90" s="84"/>
      <c r="C90" s="85"/>
      <c r="D90" s="167" t="s">
        <v>82</v>
      </c>
      <c r="E90" s="167"/>
      <c r="F90" s="167"/>
      <c r="G90" s="167"/>
      <c r="H90" s="167"/>
      <c r="I90" s="86"/>
      <c r="J90" s="167" t="s">
        <v>83</v>
      </c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54">
        <f>'003 - Rekonstrukce - park...'!M30</f>
        <v>0</v>
      </c>
      <c r="AH90" s="155"/>
      <c r="AI90" s="155"/>
      <c r="AJ90" s="155"/>
      <c r="AK90" s="155"/>
      <c r="AL90" s="155"/>
      <c r="AM90" s="155"/>
      <c r="AN90" s="154">
        <f t="shared" si="0"/>
        <v>0</v>
      </c>
      <c r="AO90" s="155"/>
      <c r="AP90" s="155"/>
      <c r="AQ90" s="87"/>
      <c r="AS90" s="88">
        <f>'003 - Rekonstrukce - park...'!M28</f>
        <v>0</v>
      </c>
      <c r="AT90" s="89">
        <f t="shared" si="1"/>
        <v>0</v>
      </c>
      <c r="AU90" s="90">
        <f>'003 - Rekonstrukce - park...'!W117</f>
        <v>369.7159200000001</v>
      </c>
      <c r="AV90" s="89">
        <f>'003 - Rekonstrukce - park...'!M32</f>
        <v>0</v>
      </c>
      <c r="AW90" s="89">
        <f>'003 - Rekonstrukce - park...'!M33</f>
        <v>0</v>
      </c>
      <c r="AX90" s="89">
        <f>'003 - Rekonstrukce - park...'!M34</f>
        <v>0</v>
      </c>
      <c r="AY90" s="89">
        <f>'003 - Rekonstrukce - park...'!M35</f>
        <v>0</v>
      </c>
      <c r="AZ90" s="89">
        <f>'003 - Rekonstrukce - park...'!H32</f>
        <v>0</v>
      </c>
      <c r="BA90" s="89">
        <f>'003 - Rekonstrukce - park...'!H33</f>
        <v>0</v>
      </c>
      <c r="BB90" s="89">
        <f>'003 - Rekonstrukce - park...'!H34</f>
        <v>0</v>
      </c>
      <c r="BC90" s="89">
        <f>'003 - Rekonstrukce - park...'!H35</f>
        <v>0</v>
      </c>
      <c r="BD90" s="91">
        <f>'003 - Rekonstrukce - park...'!H36</f>
        <v>0</v>
      </c>
      <c r="BT90" s="92" t="s">
        <v>77</v>
      </c>
      <c r="BV90" s="92" t="s">
        <v>71</v>
      </c>
      <c r="BW90" s="92" t="s">
        <v>84</v>
      </c>
      <c r="BX90" s="92" t="s">
        <v>72</v>
      </c>
    </row>
    <row r="91" spans="1:76" s="5" customFormat="1" ht="22.5" customHeight="1">
      <c r="A91" s="83" t="s">
        <v>74</v>
      </c>
      <c r="B91" s="84"/>
      <c r="C91" s="85"/>
      <c r="D91" s="167" t="s">
        <v>85</v>
      </c>
      <c r="E91" s="167"/>
      <c r="F91" s="167"/>
      <c r="G91" s="167"/>
      <c r="H91" s="167"/>
      <c r="I91" s="86"/>
      <c r="J91" s="167" t="s">
        <v>86</v>
      </c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54">
        <f>'004 - Rekonstrukce - vstu...'!M30</f>
        <v>0</v>
      </c>
      <c r="AH91" s="155"/>
      <c r="AI91" s="155"/>
      <c r="AJ91" s="155"/>
      <c r="AK91" s="155"/>
      <c r="AL91" s="155"/>
      <c r="AM91" s="155"/>
      <c r="AN91" s="154">
        <f t="shared" si="0"/>
        <v>0</v>
      </c>
      <c r="AO91" s="155"/>
      <c r="AP91" s="155"/>
      <c r="AQ91" s="87"/>
      <c r="AS91" s="88">
        <f>'004 - Rekonstrukce - vstu...'!M28</f>
        <v>0</v>
      </c>
      <c r="AT91" s="89">
        <f t="shared" si="1"/>
        <v>0</v>
      </c>
      <c r="AU91" s="90">
        <f>'004 - Rekonstrukce - vstu...'!W113</f>
        <v>12.907499999999999</v>
      </c>
      <c r="AV91" s="89">
        <f>'004 - Rekonstrukce - vstu...'!M32</f>
        <v>0</v>
      </c>
      <c r="AW91" s="89">
        <f>'004 - Rekonstrukce - vstu...'!M33</f>
        <v>0</v>
      </c>
      <c r="AX91" s="89">
        <f>'004 - Rekonstrukce - vstu...'!M34</f>
        <v>0</v>
      </c>
      <c r="AY91" s="89">
        <f>'004 - Rekonstrukce - vstu...'!M35</f>
        <v>0</v>
      </c>
      <c r="AZ91" s="89">
        <f>'004 - Rekonstrukce - vstu...'!H32</f>
        <v>0</v>
      </c>
      <c r="BA91" s="89">
        <f>'004 - Rekonstrukce - vstu...'!H33</f>
        <v>0</v>
      </c>
      <c r="BB91" s="89">
        <f>'004 - Rekonstrukce - vstu...'!H34</f>
        <v>0</v>
      </c>
      <c r="BC91" s="89">
        <f>'004 - Rekonstrukce - vstu...'!H35</f>
        <v>0</v>
      </c>
      <c r="BD91" s="91">
        <f>'004 - Rekonstrukce - vstu...'!H36</f>
        <v>0</v>
      </c>
      <c r="BT91" s="92" t="s">
        <v>77</v>
      </c>
      <c r="BV91" s="92" t="s">
        <v>71</v>
      </c>
      <c r="BW91" s="92" t="s">
        <v>87</v>
      </c>
      <c r="BX91" s="92" t="s">
        <v>72</v>
      </c>
    </row>
    <row r="92" spans="1:76" s="5" customFormat="1" ht="22.5" customHeight="1">
      <c r="A92" s="83" t="s">
        <v>74</v>
      </c>
      <c r="B92" s="84"/>
      <c r="C92" s="85"/>
      <c r="D92" s="167" t="s">
        <v>88</v>
      </c>
      <c r="E92" s="167"/>
      <c r="F92" s="167"/>
      <c r="G92" s="167"/>
      <c r="H92" s="167"/>
      <c r="I92" s="86"/>
      <c r="J92" s="167" t="s">
        <v>89</v>
      </c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54">
        <f>'005 - Ostatní'!M30</f>
        <v>0</v>
      </c>
      <c r="AH92" s="155"/>
      <c r="AI92" s="155"/>
      <c r="AJ92" s="155"/>
      <c r="AK92" s="155"/>
      <c r="AL92" s="155"/>
      <c r="AM92" s="155"/>
      <c r="AN92" s="154">
        <f t="shared" si="0"/>
        <v>0</v>
      </c>
      <c r="AO92" s="155"/>
      <c r="AP92" s="155"/>
      <c r="AQ92" s="87"/>
      <c r="AS92" s="93">
        <f>'005 - Ostatní'!M28</f>
        <v>0</v>
      </c>
      <c r="AT92" s="94">
        <f t="shared" si="1"/>
        <v>0</v>
      </c>
      <c r="AU92" s="95">
        <f>'005 - Ostatní'!W110</f>
        <v>41</v>
      </c>
      <c r="AV92" s="94">
        <f>'005 - Ostatní'!M32</f>
        <v>0</v>
      </c>
      <c r="AW92" s="94">
        <f>'005 - Ostatní'!M33</f>
        <v>0</v>
      </c>
      <c r="AX92" s="94">
        <f>'005 - Ostatní'!M34</f>
        <v>0</v>
      </c>
      <c r="AY92" s="94">
        <f>'005 - Ostatní'!M35</f>
        <v>0</v>
      </c>
      <c r="AZ92" s="94">
        <f>'005 - Ostatní'!H32</f>
        <v>0</v>
      </c>
      <c r="BA92" s="94">
        <f>'005 - Ostatní'!H33</f>
        <v>0</v>
      </c>
      <c r="BB92" s="94">
        <f>'005 - Ostatní'!H34</f>
        <v>0</v>
      </c>
      <c r="BC92" s="94">
        <f>'005 - Ostatní'!H35</f>
        <v>0</v>
      </c>
      <c r="BD92" s="96">
        <f>'005 - Ostatní'!H36</f>
        <v>0</v>
      </c>
      <c r="BT92" s="92" t="s">
        <v>77</v>
      </c>
      <c r="BV92" s="92" t="s">
        <v>71</v>
      </c>
      <c r="BW92" s="92" t="s">
        <v>90</v>
      </c>
      <c r="BX92" s="92" t="s">
        <v>72</v>
      </c>
    </row>
    <row r="93" spans="2:43" ht="13.5">
      <c r="B93" s="21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2"/>
    </row>
    <row r="94" spans="2:48" s="1" customFormat="1" ht="30" customHeight="1">
      <c r="B94" s="31"/>
      <c r="C94" s="75" t="s">
        <v>91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161">
        <v>0</v>
      </c>
      <c r="AH94" s="161"/>
      <c r="AI94" s="161"/>
      <c r="AJ94" s="161"/>
      <c r="AK94" s="161"/>
      <c r="AL94" s="161"/>
      <c r="AM94" s="161"/>
      <c r="AN94" s="161">
        <v>0</v>
      </c>
      <c r="AO94" s="161"/>
      <c r="AP94" s="161"/>
      <c r="AQ94" s="33"/>
      <c r="AS94" s="71" t="s">
        <v>92</v>
      </c>
      <c r="AT94" s="72" t="s">
        <v>93</v>
      </c>
      <c r="AU94" s="72" t="s">
        <v>33</v>
      </c>
      <c r="AV94" s="73" t="s">
        <v>56</v>
      </c>
    </row>
    <row r="95" spans="2:48" s="1" customFormat="1" ht="10.9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3"/>
      <c r="AS95" s="97"/>
      <c r="AT95" s="52"/>
      <c r="AU95" s="52"/>
      <c r="AV95" s="54"/>
    </row>
    <row r="96" spans="2:43" s="1" customFormat="1" ht="30" customHeight="1">
      <c r="B96" s="31"/>
      <c r="C96" s="98" t="s">
        <v>94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166">
        <f>ROUND(AG87+AG94,2)</f>
        <v>0</v>
      </c>
      <c r="AH96" s="166"/>
      <c r="AI96" s="166"/>
      <c r="AJ96" s="166"/>
      <c r="AK96" s="166"/>
      <c r="AL96" s="166"/>
      <c r="AM96" s="166"/>
      <c r="AN96" s="166">
        <f>AN87+AN94</f>
        <v>0</v>
      </c>
      <c r="AO96" s="166"/>
      <c r="AP96" s="166"/>
      <c r="AQ96" s="33"/>
    </row>
    <row r="97" spans="2:43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7"/>
    </row>
  </sheetData>
  <mergeCells count="6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X37:AB37"/>
    <mergeCell ref="AK37:AO37"/>
    <mergeCell ref="C76:AP76"/>
    <mergeCell ref="L78:AO78"/>
    <mergeCell ref="L34:O34"/>
    <mergeCell ref="W34:AE34"/>
    <mergeCell ref="AK34:AO34"/>
    <mergeCell ref="L35:O35"/>
    <mergeCell ref="W35:AE35"/>
    <mergeCell ref="AK35:AO35"/>
    <mergeCell ref="D90:H90"/>
    <mergeCell ref="J90:AF90"/>
    <mergeCell ref="AM82:AP82"/>
    <mergeCell ref="D89:H89"/>
    <mergeCell ref="J89:AF89"/>
    <mergeCell ref="AM83:AP83"/>
    <mergeCell ref="C85:G85"/>
    <mergeCell ref="I85:AF85"/>
    <mergeCell ref="AG85:AM85"/>
    <mergeCell ref="AN85:AP85"/>
    <mergeCell ref="D88:H88"/>
    <mergeCell ref="J88:AF88"/>
    <mergeCell ref="AG94:AM94"/>
    <mergeCell ref="AN94:AP94"/>
    <mergeCell ref="AG96:AM96"/>
    <mergeCell ref="AN96:AP96"/>
    <mergeCell ref="D91:H91"/>
    <mergeCell ref="J91:AF91"/>
    <mergeCell ref="AN91:AP91"/>
    <mergeCell ref="AG91:AM91"/>
    <mergeCell ref="D92:H92"/>
    <mergeCell ref="J92:AF92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AN88:AP88"/>
    <mergeCell ref="AG88:AM88"/>
    <mergeCell ref="AG87:AM87"/>
    <mergeCell ref="AN87:AP87"/>
    <mergeCell ref="AN90:AP90"/>
    <mergeCell ref="AG90:AM90"/>
    <mergeCell ref="AS82:AT84"/>
  </mergeCells>
  <hyperlinks>
    <hyperlink ref="K1:S1" location="C2" display="1) Souhrnný list stavby"/>
    <hyperlink ref="W1:AF1" location="C87" display="2) Rekapitulace objektů"/>
    <hyperlink ref="A88" location="'001 - Rekonstrukce - část...'!C2" display="/"/>
    <hyperlink ref="A89" location="'002 - Rekonstrukce - část...'!C2" display="/"/>
    <hyperlink ref="A90" location="'003 - Rekonstrukce - park...'!C2" display="/"/>
    <hyperlink ref="A91" location="'004 - Rekonstrukce - vstu...'!C2" display="/"/>
    <hyperlink ref="A92" location="'005 - Ostatní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tabSelected="1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95</v>
      </c>
      <c r="G1" s="13"/>
      <c r="H1" s="205" t="s">
        <v>96</v>
      </c>
      <c r="I1" s="205"/>
      <c r="J1" s="205"/>
      <c r="K1" s="205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7" t="s">
        <v>78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95" customHeight="1">
      <c r="B4" s="21"/>
      <c r="C4" s="177" t="s">
        <v>101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16</v>
      </c>
      <c r="E6" s="24"/>
      <c r="F6" s="216" t="s">
        <v>346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4"/>
      <c r="R6" s="22"/>
    </row>
    <row r="7" spans="2:18" s="1" customFormat="1" ht="32.85" customHeight="1">
      <c r="B7" s="31"/>
      <c r="C7" s="32"/>
      <c r="D7" s="27" t="s">
        <v>102</v>
      </c>
      <c r="E7" s="32"/>
      <c r="F7" s="187" t="s">
        <v>103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/>
      <c r="G9" s="150" t="s">
        <v>343</v>
      </c>
      <c r="H9" s="32"/>
      <c r="I9" s="32"/>
      <c r="J9" s="32"/>
      <c r="K9" s="32"/>
      <c r="L9" s="32"/>
      <c r="M9" s="28" t="s">
        <v>20</v>
      </c>
      <c r="N9" s="32"/>
      <c r="O9" s="206"/>
      <c r="P9" s="20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21</v>
      </c>
      <c r="E11" s="32"/>
      <c r="F11" s="32"/>
      <c r="G11" s="150" t="s">
        <v>344</v>
      </c>
      <c r="H11" s="32"/>
      <c r="I11" s="32"/>
      <c r="J11" s="32"/>
      <c r="K11" s="32"/>
      <c r="L11" s="32"/>
      <c r="M11" s="28" t="s">
        <v>22</v>
      </c>
      <c r="N11" s="32"/>
      <c r="O11" s="186" t="str">
        <f>IF('Rekapitulace stavby'!AN10="","",'Rekapitulace stavby'!AN10)</f>
        <v/>
      </c>
      <c r="P11" s="186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6" t="str">
        <f>IF('Rekapitulace stavby'!AN11="","",'Rekapitulace stavby'!AN11)</f>
        <v/>
      </c>
      <c r="P12" s="186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6" t="str">
        <f>IF('Rekapitulace stavby'!AN13="","",'Rekapitulace stavby'!AN13)</f>
        <v/>
      </c>
      <c r="P14" s="186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6" t="str">
        <f>IF('Rekapitulace stavby'!AN14="","",'Rekapitulace stavby'!AN14)</f>
        <v/>
      </c>
      <c r="P15" s="186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150" t="s">
        <v>345</v>
      </c>
      <c r="H17" s="32"/>
      <c r="I17" s="32"/>
      <c r="J17" s="32"/>
      <c r="K17" s="32"/>
      <c r="L17" s="32"/>
      <c r="M17" s="28" t="s">
        <v>22</v>
      </c>
      <c r="N17" s="32"/>
      <c r="O17" s="186" t="str">
        <f>IF('Rekapitulace stavby'!AN16="","",'Rekapitulace stavby'!AN16)</f>
        <v/>
      </c>
      <c r="P17" s="18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6" t="str">
        <f>IF('Rekapitulace stavby'!AN17="","",'Rekapitulace stavby'!AN17)</f>
        <v/>
      </c>
      <c r="P18" s="18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6" t="str">
        <f>IF('Rekapitulace stavby'!AN19="","",'Rekapitulace stavby'!AN19)</f>
        <v/>
      </c>
      <c r="P20" s="18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6" t="str">
        <f>IF('Rekapitulace stavby'!AN20="","",'Rekapitulace stavby'!AN20)</f>
        <v/>
      </c>
      <c r="P21" s="18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8" t="s">
        <v>5</v>
      </c>
      <c r="F24" s="188"/>
      <c r="G24" s="188"/>
      <c r="H24" s="188"/>
      <c r="I24" s="188"/>
      <c r="J24" s="188"/>
      <c r="K24" s="188"/>
      <c r="L24" s="18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104</v>
      </c>
      <c r="E27" s="32"/>
      <c r="F27" s="32"/>
      <c r="G27" s="32"/>
      <c r="H27" s="32"/>
      <c r="I27" s="32"/>
      <c r="J27" s="32"/>
      <c r="K27" s="32"/>
      <c r="L27" s="32"/>
      <c r="M27" s="156">
        <f>N88</f>
        <v>0</v>
      </c>
      <c r="N27" s="156"/>
      <c r="O27" s="156"/>
      <c r="P27" s="156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56">
        <f>N97</f>
        <v>0</v>
      </c>
      <c r="N28" s="156"/>
      <c r="O28" s="156"/>
      <c r="P28" s="156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222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0.21</v>
      </c>
      <c r="G32" s="102" t="s">
        <v>35</v>
      </c>
      <c r="H32" s="220">
        <f>ROUND((SUM(BE97:BE98)+SUM(BE116:BE140)),2)</f>
        <v>0</v>
      </c>
      <c r="I32" s="215"/>
      <c r="J32" s="215"/>
      <c r="K32" s="32"/>
      <c r="L32" s="32"/>
      <c r="M32" s="220">
        <f>ROUND(ROUND((SUM(BE97:BE98)+SUM(BE116:BE140)),2)*F32,2)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0.15</v>
      </c>
      <c r="G33" s="102" t="s">
        <v>35</v>
      </c>
      <c r="H33" s="220">
        <f>ROUND((SUM(BF97:BF98)+SUM(BF116:BF140)),2)</f>
        <v>0</v>
      </c>
      <c r="I33" s="215"/>
      <c r="J33" s="215"/>
      <c r="K33" s="32"/>
      <c r="L33" s="32"/>
      <c r="M33" s="220">
        <f>ROUND(ROUND((SUM(BF97:BF98)+SUM(BF116:BF140)),2)*F33,2)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37</v>
      </c>
      <c r="F34" s="39">
        <v>0.21</v>
      </c>
      <c r="G34" s="102" t="s">
        <v>35</v>
      </c>
      <c r="H34" s="220">
        <f>ROUND((SUM(BG97:BG98)+SUM(BG116:BG140)),2)</f>
        <v>0</v>
      </c>
      <c r="I34" s="215"/>
      <c r="J34" s="215"/>
      <c r="K34" s="32"/>
      <c r="L34" s="32"/>
      <c r="M34" s="220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38</v>
      </c>
      <c r="F35" s="39">
        <v>0.15</v>
      </c>
      <c r="G35" s="102" t="s">
        <v>35</v>
      </c>
      <c r="H35" s="220">
        <f>ROUND((SUM(BH97:BH98)+SUM(BH116:BH140)),2)</f>
        <v>0</v>
      </c>
      <c r="I35" s="215"/>
      <c r="J35" s="215"/>
      <c r="K35" s="32"/>
      <c r="L35" s="32"/>
      <c r="M35" s="220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39</v>
      </c>
      <c r="F36" s="39">
        <v>0</v>
      </c>
      <c r="G36" s="102" t="s">
        <v>35</v>
      </c>
      <c r="H36" s="220">
        <f>ROUND((SUM(BI97:BI98)+SUM(BI116:BI140)),2)</f>
        <v>0</v>
      </c>
      <c r="I36" s="215"/>
      <c r="J36" s="215"/>
      <c r="K36" s="32"/>
      <c r="L36" s="32"/>
      <c r="M36" s="220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42"/>
      <c r="D38" s="43" t="s">
        <v>40</v>
      </c>
      <c r="E38" s="44"/>
      <c r="F38" s="44"/>
      <c r="G38" s="103" t="s">
        <v>41</v>
      </c>
      <c r="H38" s="45" t="s">
        <v>42</v>
      </c>
      <c r="I38" s="44"/>
      <c r="J38" s="44"/>
      <c r="K38" s="44"/>
      <c r="L38" s="175">
        <f>SUM(M30:M36)</f>
        <v>0</v>
      </c>
      <c r="M38" s="175"/>
      <c r="N38" s="175"/>
      <c r="O38" s="175"/>
      <c r="P38" s="221"/>
      <c r="Q38" s="4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77" t="s">
        <v>106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6" t="str">
        <f>F6</f>
        <v>Rekonstrukce vnitrobloku SU OPF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2"/>
      <c r="R78" s="33"/>
    </row>
    <row r="79" spans="2:18" s="1" customFormat="1" ht="36.95" customHeight="1">
      <c r="B79" s="31"/>
      <c r="C79" s="65" t="s">
        <v>102</v>
      </c>
      <c r="D79" s="32"/>
      <c r="E79" s="32"/>
      <c r="F79" s="179" t="str">
        <f>F7</f>
        <v>001 - Rekonstrukce - část A (vnitřní)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26"/>
      <c r="G81" s="32"/>
      <c r="H81" s="32"/>
      <c r="I81" s="32"/>
      <c r="J81" s="32"/>
      <c r="K81" s="28" t="s">
        <v>20</v>
      </c>
      <c r="L81" s="32"/>
      <c r="M81" s="206" t="str">
        <f>IF(O9="","",O9)</f>
        <v/>
      </c>
      <c r="N81" s="206"/>
      <c r="O81" s="206"/>
      <c r="P81" s="20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21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6" t="str">
        <f>E18</f>
        <v xml:space="preserve"> </v>
      </c>
      <c r="N83" s="186"/>
      <c r="O83" s="186"/>
      <c r="P83" s="186"/>
      <c r="Q83" s="186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6" t="str">
        <f>E21</f>
        <v xml:space="preserve"> </v>
      </c>
      <c r="N84" s="186"/>
      <c r="O84" s="186"/>
      <c r="P84" s="186"/>
      <c r="Q84" s="186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12" t="s">
        <v>107</v>
      </c>
      <c r="D86" s="213"/>
      <c r="E86" s="213"/>
      <c r="F86" s="213"/>
      <c r="G86" s="213"/>
      <c r="H86" s="42"/>
      <c r="I86" s="42"/>
      <c r="J86" s="42"/>
      <c r="K86" s="42"/>
      <c r="L86" s="42"/>
      <c r="M86" s="42"/>
      <c r="N86" s="212" t="s">
        <v>108</v>
      </c>
      <c r="O86" s="213"/>
      <c r="P86" s="213"/>
      <c r="Q86" s="213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61">
        <f>N116</f>
        <v>0</v>
      </c>
      <c r="O88" s="214"/>
      <c r="P88" s="214"/>
      <c r="Q88" s="214"/>
      <c r="R88" s="33"/>
      <c r="AU88" s="17" t="s">
        <v>110</v>
      </c>
    </row>
    <row r="89" spans="2:18" s="6" customFormat="1" ht="24.95" customHeight="1">
      <c r="B89" s="105"/>
      <c r="C89" s="106"/>
      <c r="D89" s="107" t="s">
        <v>111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8">
        <f>N117</f>
        <v>0</v>
      </c>
      <c r="O89" s="218"/>
      <c r="P89" s="218"/>
      <c r="Q89" s="218"/>
      <c r="R89" s="108"/>
    </row>
    <row r="90" spans="2:18" s="7" customFormat="1" ht="19.9" customHeight="1">
      <c r="B90" s="109"/>
      <c r="C90" s="110"/>
      <c r="D90" s="111" t="s">
        <v>112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0">
        <f>N118</f>
        <v>0</v>
      </c>
      <c r="O90" s="211"/>
      <c r="P90" s="211"/>
      <c r="Q90" s="211"/>
      <c r="R90" s="112"/>
    </row>
    <row r="91" spans="2:18" s="7" customFormat="1" ht="19.9" customHeight="1">
      <c r="B91" s="109"/>
      <c r="C91" s="110"/>
      <c r="D91" s="111" t="s">
        <v>113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0">
        <f>N120</f>
        <v>0</v>
      </c>
      <c r="O91" s="211"/>
      <c r="P91" s="211"/>
      <c r="Q91" s="211"/>
      <c r="R91" s="112"/>
    </row>
    <row r="92" spans="2:18" s="7" customFormat="1" ht="19.9" customHeight="1">
      <c r="B92" s="109"/>
      <c r="C92" s="110"/>
      <c r="D92" s="111" t="s">
        <v>114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0">
        <f>N123</f>
        <v>0</v>
      </c>
      <c r="O92" s="211"/>
      <c r="P92" s="211"/>
      <c r="Q92" s="211"/>
      <c r="R92" s="112"/>
    </row>
    <row r="93" spans="2:18" s="6" customFormat="1" ht="24.95" customHeight="1">
      <c r="B93" s="105"/>
      <c r="C93" s="106"/>
      <c r="D93" s="107" t="s">
        <v>115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98">
        <f>N126</f>
        <v>0</v>
      </c>
      <c r="O93" s="218"/>
      <c r="P93" s="218"/>
      <c r="Q93" s="218"/>
      <c r="R93" s="108"/>
    </row>
    <row r="94" spans="2:18" s="7" customFormat="1" ht="19.9" customHeight="1">
      <c r="B94" s="109"/>
      <c r="C94" s="110"/>
      <c r="D94" s="111" t="s">
        <v>116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10">
        <f>N127</f>
        <v>0</v>
      </c>
      <c r="O94" s="211"/>
      <c r="P94" s="211"/>
      <c r="Q94" s="211"/>
      <c r="R94" s="112"/>
    </row>
    <row r="95" spans="2:18" s="6" customFormat="1" ht="24.95" customHeight="1">
      <c r="B95" s="105"/>
      <c r="C95" s="106"/>
      <c r="D95" s="107" t="s">
        <v>117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98">
        <f>N138</f>
        <v>0</v>
      </c>
      <c r="O95" s="218"/>
      <c r="P95" s="218"/>
      <c r="Q95" s="218"/>
      <c r="R95" s="108"/>
    </row>
    <row r="96" spans="2:18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4" t="s">
        <v>118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14">
        <v>0</v>
      </c>
      <c r="O97" s="219"/>
      <c r="P97" s="219"/>
      <c r="Q97" s="219"/>
      <c r="R97" s="33"/>
      <c r="T97" s="113"/>
      <c r="U97" s="114" t="s">
        <v>33</v>
      </c>
    </row>
    <row r="98" spans="2:18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18" s="1" customFormat="1" ht="29.25" customHeight="1">
      <c r="B99" s="31"/>
      <c r="C99" s="98" t="s">
        <v>94</v>
      </c>
      <c r="D99" s="42"/>
      <c r="E99" s="42"/>
      <c r="F99" s="42"/>
      <c r="G99" s="42"/>
      <c r="H99" s="42"/>
      <c r="I99" s="42"/>
      <c r="J99" s="42"/>
      <c r="K99" s="42"/>
      <c r="L99" s="166">
        <f>ROUND(SUM(N88+N97),2)</f>
        <v>0</v>
      </c>
      <c r="M99" s="166"/>
      <c r="N99" s="166"/>
      <c r="O99" s="166"/>
      <c r="P99" s="166"/>
      <c r="Q99" s="166"/>
      <c r="R99" s="33"/>
    </row>
    <row r="100" spans="2:18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18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18" s="1" customFormat="1" ht="36.95" customHeight="1">
      <c r="B105" s="31"/>
      <c r="C105" s="177" t="s">
        <v>119</v>
      </c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30" customHeight="1">
      <c r="B107" s="31"/>
      <c r="C107" s="28" t="s">
        <v>16</v>
      </c>
      <c r="D107" s="32"/>
      <c r="E107" s="32"/>
      <c r="F107" s="216" t="str">
        <f>F6</f>
        <v>Rekonstrukce vnitrobloku SU OPF</v>
      </c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32"/>
      <c r="R107" s="33"/>
    </row>
    <row r="108" spans="2:18" s="1" customFormat="1" ht="36.95" customHeight="1">
      <c r="B108" s="31"/>
      <c r="C108" s="65" t="s">
        <v>102</v>
      </c>
      <c r="D108" s="32"/>
      <c r="E108" s="32"/>
      <c r="F108" s="179" t="str">
        <f>F7</f>
        <v>001 - Rekonstrukce - část A (vnitřní)</v>
      </c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8" customHeight="1">
      <c r="B110" s="31"/>
      <c r="C110" s="28" t="s">
        <v>19</v>
      </c>
      <c r="D110" s="32"/>
      <c r="E110" s="32"/>
      <c r="F110" s="26">
        <f>F9</f>
        <v>0</v>
      </c>
      <c r="G110" s="32"/>
      <c r="H110" s="32"/>
      <c r="I110" s="32"/>
      <c r="J110" s="32"/>
      <c r="K110" s="28" t="s">
        <v>20</v>
      </c>
      <c r="L110" s="32"/>
      <c r="M110" s="206" t="str">
        <f>IF(O9="","",O9)</f>
        <v/>
      </c>
      <c r="N110" s="206"/>
      <c r="O110" s="206"/>
      <c r="P110" s="206"/>
      <c r="Q110" s="32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5">
      <c r="B112" s="31"/>
      <c r="C112" s="28" t="s">
        <v>21</v>
      </c>
      <c r="D112" s="32"/>
      <c r="E112" s="32"/>
      <c r="F112" s="26" t="str">
        <f>E12</f>
        <v xml:space="preserve"> </v>
      </c>
      <c r="G112" s="32"/>
      <c r="H112" s="32"/>
      <c r="I112" s="32"/>
      <c r="J112" s="32"/>
      <c r="K112" s="28" t="s">
        <v>26</v>
      </c>
      <c r="L112" s="32"/>
      <c r="M112" s="186" t="str">
        <f>E18</f>
        <v xml:space="preserve"> </v>
      </c>
      <c r="N112" s="186"/>
      <c r="O112" s="186"/>
      <c r="P112" s="186"/>
      <c r="Q112" s="186"/>
      <c r="R112" s="33"/>
    </row>
    <row r="113" spans="2:18" s="1" customFormat="1" ht="14.45" customHeight="1">
      <c r="B113" s="31"/>
      <c r="C113" s="28" t="s">
        <v>25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28</v>
      </c>
      <c r="L113" s="32"/>
      <c r="M113" s="186" t="str">
        <f>E21</f>
        <v xml:space="preserve"> </v>
      </c>
      <c r="N113" s="186"/>
      <c r="O113" s="186"/>
      <c r="P113" s="186"/>
      <c r="Q113" s="186"/>
      <c r="R113" s="33"/>
    </row>
    <row r="114" spans="2:18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7" s="8" customFormat="1" ht="29.25" customHeight="1">
      <c r="B115" s="115"/>
      <c r="C115" s="116" t="s">
        <v>120</v>
      </c>
      <c r="D115" s="117" t="s">
        <v>121</v>
      </c>
      <c r="E115" s="117" t="s">
        <v>51</v>
      </c>
      <c r="F115" s="207" t="s">
        <v>122</v>
      </c>
      <c r="G115" s="207"/>
      <c r="H115" s="207"/>
      <c r="I115" s="207"/>
      <c r="J115" s="117" t="s">
        <v>123</v>
      </c>
      <c r="K115" s="117" t="s">
        <v>124</v>
      </c>
      <c r="L115" s="208" t="s">
        <v>125</v>
      </c>
      <c r="M115" s="208"/>
      <c r="N115" s="207" t="s">
        <v>108</v>
      </c>
      <c r="O115" s="207"/>
      <c r="P115" s="207"/>
      <c r="Q115" s="209"/>
      <c r="R115" s="118"/>
      <c r="T115" s="71" t="s">
        <v>126</v>
      </c>
      <c r="U115" s="72" t="s">
        <v>33</v>
      </c>
      <c r="V115" s="72" t="s">
        <v>127</v>
      </c>
      <c r="W115" s="72" t="s">
        <v>128</v>
      </c>
      <c r="X115" s="72" t="s">
        <v>129</v>
      </c>
      <c r="Y115" s="72" t="s">
        <v>130</v>
      </c>
      <c r="Z115" s="72" t="s">
        <v>131</v>
      </c>
      <c r="AA115" s="73" t="s">
        <v>132</v>
      </c>
    </row>
    <row r="116" spans="2:63" s="1" customFormat="1" ht="29.25" customHeight="1">
      <c r="B116" s="31"/>
      <c r="C116" s="75" t="s">
        <v>104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195">
        <f>BK116</f>
        <v>0</v>
      </c>
      <c r="O116" s="196"/>
      <c r="P116" s="196"/>
      <c r="Q116" s="196"/>
      <c r="R116" s="33"/>
      <c r="T116" s="74"/>
      <c r="U116" s="47"/>
      <c r="V116" s="47"/>
      <c r="W116" s="119">
        <f>W117+W126+W138</f>
        <v>96.388184</v>
      </c>
      <c r="X116" s="47"/>
      <c r="Y116" s="119">
        <f>Y117+Y126+Y138</f>
        <v>10.514082499999999</v>
      </c>
      <c r="Z116" s="47"/>
      <c r="AA116" s="120">
        <f>AA117+AA126+AA138</f>
        <v>2.2618</v>
      </c>
      <c r="AT116" s="17" t="s">
        <v>68</v>
      </c>
      <c r="AU116" s="17" t="s">
        <v>110</v>
      </c>
      <c r="BK116" s="121">
        <f>BK117+BK126+BK138</f>
        <v>0</v>
      </c>
    </row>
    <row r="117" spans="2:63" s="9" customFormat="1" ht="37.35" customHeight="1">
      <c r="B117" s="122"/>
      <c r="C117" s="123"/>
      <c r="D117" s="124" t="s">
        <v>111</v>
      </c>
      <c r="E117" s="124"/>
      <c r="F117" s="124"/>
      <c r="G117" s="124"/>
      <c r="H117" s="124"/>
      <c r="I117" s="124"/>
      <c r="J117" s="124"/>
      <c r="K117" s="124"/>
      <c r="L117" s="124"/>
      <c r="M117" s="124"/>
      <c r="N117" s="197">
        <f>BK117</f>
        <v>0</v>
      </c>
      <c r="O117" s="198"/>
      <c r="P117" s="198"/>
      <c r="Q117" s="198"/>
      <c r="R117" s="125"/>
      <c r="T117" s="126"/>
      <c r="U117" s="123"/>
      <c r="V117" s="123"/>
      <c r="W117" s="127">
        <f>W118+W120+W123</f>
        <v>74.823</v>
      </c>
      <c r="X117" s="123"/>
      <c r="Y117" s="127">
        <f>Y118+Y120+Y123</f>
        <v>10.0983825</v>
      </c>
      <c r="Z117" s="123"/>
      <c r="AA117" s="128">
        <f>AA118+AA120+AA123</f>
        <v>1.8</v>
      </c>
      <c r="AR117" s="129" t="s">
        <v>77</v>
      </c>
      <c r="AT117" s="130" t="s">
        <v>68</v>
      </c>
      <c r="AU117" s="130" t="s">
        <v>69</v>
      </c>
      <c r="AY117" s="129" t="s">
        <v>133</v>
      </c>
      <c r="BK117" s="131">
        <f>BK118+BK120+BK123</f>
        <v>0</v>
      </c>
    </row>
    <row r="118" spans="2:63" s="9" customFormat="1" ht="19.9" customHeight="1">
      <c r="B118" s="122"/>
      <c r="C118" s="123"/>
      <c r="D118" s="132" t="s">
        <v>112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99">
        <f>BK118</f>
        <v>0</v>
      </c>
      <c r="O118" s="200"/>
      <c r="P118" s="200"/>
      <c r="Q118" s="200"/>
      <c r="R118" s="125"/>
      <c r="T118" s="126"/>
      <c r="U118" s="123"/>
      <c r="V118" s="123"/>
      <c r="W118" s="127">
        <f>W119</f>
        <v>40.446</v>
      </c>
      <c r="X118" s="123"/>
      <c r="Y118" s="127">
        <f>Y119</f>
        <v>0</v>
      </c>
      <c r="Z118" s="123"/>
      <c r="AA118" s="128">
        <f>AA119</f>
        <v>0</v>
      </c>
      <c r="AR118" s="129" t="s">
        <v>77</v>
      </c>
      <c r="AT118" s="130" t="s">
        <v>68</v>
      </c>
      <c r="AU118" s="130" t="s">
        <v>77</v>
      </c>
      <c r="AY118" s="129" t="s">
        <v>133</v>
      </c>
      <c r="BK118" s="131">
        <f>BK119</f>
        <v>0</v>
      </c>
    </row>
    <row r="119" spans="2:65" s="1" customFormat="1" ht="31.5" customHeight="1">
      <c r="B119" s="133"/>
      <c r="C119" s="134" t="s">
        <v>134</v>
      </c>
      <c r="D119" s="134" t="s">
        <v>135</v>
      </c>
      <c r="E119" s="135" t="s">
        <v>136</v>
      </c>
      <c r="F119" s="192" t="s">
        <v>137</v>
      </c>
      <c r="G119" s="192"/>
      <c r="H119" s="192"/>
      <c r="I119" s="192"/>
      <c r="J119" s="136" t="s">
        <v>138</v>
      </c>
      <c r="K119" s="137">
        <v>5.25</v>
      </c>
      <c r="L119" s="191"/>
      <c r="M119" s="191"/>
      <c r="N119" s="191">
        <f>ROUND(L119*K119,2)</f>
        <v>0</v>
      </c>
      <c r="O119" s="191"/>
      <c r="P119" s="191"/>
      <c r="Q119" s="191"/>
      <c r="R119" s="138"/>
      <c r="T119" s="139" t="s">
        <v>5</v>
      </c>
      <c r="U119" s="40" t="s">
        <v>34</v>
      </c>
      <c r="V119" s="140">
        <v>7.704</v>
      </c>
      <c r="W119" s="140">
        <f>V119*K119</f>
        <v>40.446</v>
      </c>
      <c r="X119" s="140">
        <v>0</v>
      </c>
      <c r="Y119" s="140">
        <f>X119*K119</f>
        <v>0</v>
      </c>
      <c r="Z119" s="140">
        <v>0</v>
      </c>
      <c r="AA119" s="141">
        <f>Z119*K119</f>
        <v>0</v>
      </c>
      <c r="AR119" s="17" t="s">
        <v>139</v>
      </c>
      <c r="AT119" s="17" t="s">
        <v>135</v>
      </c>
      <c r="AU119" s="17" t="s">
        <v>100</v>
      </c>
      <c r="AY119" s="17" t="s">
        <v>133</v>
      </c>
      <c r="BE119" s="142">
        <f>IF(U119="základní",N119,0)</f>
        <v>0</v>
      </c>
      <c r="BF119" s="142">
        <f>IF(U119="snížená",N119,0)</f>
        <v>0</v>
      </c>
      <c r="BG119" s="142">
        <f>IF(U119="zákl. přenesená",N119,0)</f>
        <v>0</v>
      </c>
      <c r="BH119" s="142">
        <f>IF(U119="sníž. přenesená",N119,0)</f>
        <v>0</v>
      </c>
      <c r="BI119" s="142">
        <f>IF(U119="nulová",N119,0)</f>
        <v>0</v>
      </c>
      <c r="BJ119" s="17" t="s">
        <v>77</v>
      </c>
      <c r="BK119" s="142">
        <f>ROUND(L119*K119,2)</f>
        <v>0</v>
      </c>
      <c r="BL119" s="17" t="s">
        <v>139</v>
      </c>
      <c r="BM119" s="17" t="s">
        <v>140</v>
      </c>
    </row>
    <row r="120" spans="2:63" s="9" customFormat="1" ht="29.85" customHeight="1">
      <c r="B120" s="122"/>
      <c r="C120" s="123"/>
      <c r="D120" s="132" t="s">
        <v>113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201">
        <f>BK120</f>
        <v>0</v>
      </c>
      <c r="O120" s="202"/>
      <c r="P120" s="202"/>
      <c r="Q120" s="202"/>
      <c r="R120" s="125"/>
      <c r="T120" s="126"/>
      <c r="U120" s="123"/>
      <c r="V120" s="123"/>
      <c r="W120" s="127">
        <f>SUM(W121:W122)</f>
        <v>13.34625</v>
      </c>
      <c r="X120" s="123"/>
      <c r="Y120" s="127">
        <f>SUM(Y121:Y122)</f>
        <v>10.0983825</v>
      </c>
      <c r="Z120" s="123"/>
      <c r="AA120" s="128">
        <f>SUM(AA121:AA122)</f>
        <v>0</v>
      </c>
      <c r="AR120" s="129" t="s">
        <v>77</v>
      </c>
      <c r="AT120" s="130" t="s">
        <v>68</v>
      </c>
      <c r="AU120" s="130" t="s">
        <v>77</v>
      </c>
      <c r="AY120" s="129" t="s">
        <v>133</v>
      </c>
      <c r="BK120" s="131">
        <f>SUM(BK121:BK122)</f>
        <v>0</v>
      </c>
    </row>
    <row r="121" spans="2:65" s="1" customFormat="1" ht="31.5" customHeight="1">
      <c r="B121" s="133"/>
      <c r="C121" s="134" t="s">
        <v>139</v>
      </c>
      <c r="D121" s="134" t="s">
        <v>135</v>
      </c>
      <c r="E121" s="135" t="s">
        <v>141</v>
      </c>
      <c r="F121" s="192" t="s">
        <v>142</v>
      </c>
      <c r="G121" s="192"/>
      <c r="H121" s="192"/>
      <c r="I121" s="192"/>
      <c r="J121" s="136" t="s">
        <v>138</v>
      </c>
      <c r="K121" s="137">
        <v>5.25</v>
      </c>
      <c r="L121" s="191"/>
      <c r="M121" s="191"/>
      <c r="N121" s="191">
        <f>ROUND(L121*K121,2)</f>
        <v>0</v>
      </c>
      <c r="O121" s="191"/>
      <c r="P121" s="191"/>
      <c r="Q121" s="191"/>
      <c r="R121" s="138"/>
      <c r="T121" s="139" t="s">
        <v>5</v>
      </c>
      <c r="U121" s="40" t="s">
        <v>34</v>
      </c>
      <c r="V121" s="140">
        <v>1.4</v>
      </c>
      <c r="W121" s="140">
        <f>V121*K121</f>
        <v>7.35</v>
      </c>
      <c r="X121" s="140">
        <v>1.44</v>
      </c>
      <c r="Y121" s="140">
        <f>X121*K121</f>
        <v>7.56</v>
      </c>
      <c r="Z121" s="140">
        <v>0</v>
      </c>
      <c r="AA121" s="141">
        <f>Z121*K121</f>
        <v>0</v>
      </c>
      <c r="AR121" s="17" t="s">
        <v>139</v>
      </c>
      <c r="AT121" s="17" t="s">
        <v>135</v>
      </c>
      <c r="AU121" s="17" t="s">
        <v>100</v>
      </c>
      <c r="AY121" s="17" t="s">
        <v>133</v>
      </c>
      <c r="BE121" s="142">
        <f>IF(U121="základní",N121,0)</f>
        <v>0</v>
      </c>
      <c r="BF121" s="142">
        <f>IF(U121="snížená",N121,0)</f>
        <v>0</v>
      </c>
      <c r="BG121" s="142">
        <f>IF(U121="zákl. přenesená",N121,0)</f>
        <v>0</v>
      </c>
      <c r="BH121" s="142">
        <f>IF(U121="sníž. přenesená",N121,0)</f>
        <v>0</v>
      </c>
      <c r="BI121" s="142">
        <f>IF(U121="nulová",N121,0)</f>
        <v>0</v>
      </c>
      <c r="BJ121" s="17" t="s">
        <v>77</v>
      </c>
      <c r="BK121" s="142">
        <f>ROUND(L121*K121,2)</f>
        <v>0</v>
      </c>
      <c r="BL121" s="17" t="s">
        <v>139</v>
      </c>
      <c r="BM121" s="17" t="s">
        <v>143</v>
      </c>
    </row>
    <row r="122" spans="2:65" s="1" customFormat="1" ht="31.5" customHeight="1">
      <c r="B122" s="133"/>
      <c r="C122" s="134" t="s">
        <v>144</v>
      </c>
      <c r="D122" s="134" t="s">
        <v>135</v>
      </c>
      <c r="E122" s="135" t="s">
        <v>145</v>
      </c>
      <c r="F122" s="192" t="s">
        <v>146</v>
      </c>
      <c r="G122" s="192"/>
      <c r="H122" s="192"/>
      <c r="I122" s="192"/>
      <c r="J122" s="136" t="s">
        <v>138</v>
      </c>
      <c r="K122" s="137">
        <v>1.125</v>
      </c>
      <c r="L122" s="191"/>
      <c r="M122" s="191"/>
      <c r="N122" s="191">
        <f>ROUND(L122*K122,2)</f>
        <v>0</v>
      </c>
      <c r="O122" s="191"/>
      <c r="P122" s="191"/>
      <c r="Q122" s="191"/>
      <c r="R122" s="138"/>
      <c r="T122" s="139" t="s">
        <v>5</v>
      </c>
      <c r="U122" s="40" t="s">
        <v>34</v>
      </c>
      <c r="V122" s="140">
        <v>5.33</v>
      </c>
      <c r="W122" s="140">
        <f>V122*K122</f>
        <v>5.99625</v>
      </c>
      <c r="X122" s="140">
        <v>2.25634</v>
      </c>
      <c r="Y122" s="140">
        <f>X122*K122</f>
        <v>2.5383825</v>
      </c>
      <c r="Z122" s="140">
        <v>0</v>
      </c>
      <c r="AA122" s="141">
        <f>Z122*K122</f>
        <v>0</v>
      </c>
      <c r="AR122" s="17" t="s">
        <v>139</v>
      </c>
      <c r="AT122" s="17" t="s">
        <v>135</v>
      </c>
      <c r="AU122" s="17" t="s">
        <v>100</v>
      </c>
      <c r="AY122" s="17" t="s">
        <v>133</v>
      </c>
      <c r="BE122" s="142">
        <f>IF(U122="základní",N122,0)</f>
        <v>0</v>
      </c>
      <c r="BF122" s="142">
        <f>IF(U122="snížená",N122,0)</f>
        <v>0</v>
      </c>
      <c r="BG122" s="142">
        <f>IF(U122="zákl. přenesená",N122,0)</f>
        <v>0</v>
      </c>
      <c r="BH122" s="142">
        <f>IF(U122="sníž. přenesená",N122,0)</f>
        <v>0</v>
      </c>
      <c r="BI122" s="142">
        <f>IF(U122="nulová",N122,0)</f>
        <v>0</v>
      </c>
      <c r="BJ122" s="17" t="s">
        <v>77</v>
      </c>
      <c r="BK122" s="142">
        <f>ROUND(L122*K122,2)</f>
        <v>0</v>
      </c>
      <c r="BL122" s="17" t="s">
        <v>139</v>
      </c>
      <c r="BM122" s="17" t="s">
        <v>147</v>
      </c>
    </row>
    <row r="123" spans="2:63" s="9" customFormat="1" ht="29.85" customHeight="1">
      <c r="B123" s="122"/>
      <c r="C123" s="123"/>
      <c r="D123" s="132" t="s">
        <v>114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201">
        <f>BK123</f>
        <v>0</v>
      </c>
      <c r="O123" s="202"/>
      <c r="P123" s="202"/>
      <c r="Q123" s="202"/>
      <c r="R123" s="125"/>
      <c r="T123" s="126"/>
      <c r="U123" s="123"/>
      <c r="V123" s="123"/>
      <c r="W123" s="127">
        <f>SUM(W124:W125)</f>
        <v>21.030749999999998</v>
      </c>
      <c r="X123" s="123"/>
      <c r="Y123" s="127">
        <f>SUM(Y124:Y125)</f>
        <v>0</v>
      </c>
      <c r="Z123" s="123"/>
      <c r="AA123" s="128">
        <f>SUM(AA124:AA125)</f>
        <v>1.8</v>
      </c>
      <c r="AR123" s="129" t="s">
        <v>77</v>
      </c>
      <c r="AT123" s="130" t="s">
        <v>68</v>
      </c>
      <c r="AU123" s="130" t="s">
        <v>77</v>
      </c>
      <c r="AY123" s="129" t="s">
        <v>133</v>
      </c>
      <c r="BK123" s="131">
        <f>SUM(BK124:BK125)</f>
        <v>0</v>
      </c>
    </row>
    <row r="124" spans="2:65" s="1" customFormat="1" ht="31.5" customHeight="1">
      <c r="B124" s="133"/>
      <c r="C124" s="134" t="s">
        <v>100</v>
      </c>
      <c r="D124" s="134" t="s">
        <v>135</v>
      </c>
      <c r="E124" s="135" t="s">
        <v>148</v>
      </c>
      <c r="F124" s="192" t="s">
        <v>149</v>
      </c>
      <c r="G124" s="192"/>
      <c r="H124" s="192"/>
      <c r="I124" s="192"/>
      <c r="J124" s="136" t="s">
        <v>150</v>
      </c>
      <c r="K124" s="137">
        <v>30</v>
      </c>
      <c r="L124" s="191"/>
      <c r="M124" s="191"/>
      <c r="N124" s="191">
        <f>ROUND(L124*K124,2)</f>
        <v>0</v>
      </c>
      <c r="O124" s="191"/>
      <c r="P124" s="191"/>
      <c r="Q124" s="191"/>
      <c r="R124" s="138"/>
      <c r="T124" s="139" t="s">
        <v>5</v>
      </c>
      <c r="U124" s="40" t="s">
        <v>34</v>
      </c>
      <c r="V124" s="140">
        <v>0.567</v>
      </c>
      <c r="W124" s="140">
        <f>V124*K124</f>
        <v>17.009999999999998</v>
      </c>
      <c r="X124" s="140">
        <v>0</v>
      </c>
      <c r="Y124" s="140">
        <f>X124*K124</f>
        <v>0</v>
      </c>
      <c r="Z124" s="140">
        <v>0</v>
      </c>
      <c r="AA124" s="141">
        <f>Z124*K124</f>
        <v>0</v>
      </c>
      <c r="AR124" s="17" t="s">
        <v>139</v>
      </c>
      <c r="AT124" s="17" t="s">
        <v>135</v>
      </c>
      <c r="AU124" s="17" t="s">
        <v>100</v>
      </c>
      <c r="AY124" s="17" t="s">
        <v>133</v>
      </c>
      <c r="BE124" s="142">
        <f>IF(U124="základní",N124,0)</f>
        <v>0</v>
      </c>
      <c r="BF124" s="142">
        <f>IF(U124="snížená",N124,0)</f>
        <v>0</v>
      </c>
      <c r="BG124" s="142">
        <f>IF(U124="zákl. přenesená",N124,0)</f>
        <v>0</v>
      </c>
      <c r="BH124" s="142">
        <f>IF(U124="sníž. přenesená",N124,0)</f>
        <v>0</v>
      </c>
      <c r="BI124" s="142">
        <f>IF(U124="nulová",N124,0)</f>
        <v>0</v>
      </c>
      <c r="BJ124" s="17" t="s">
        <v>77</v>
      </c>
      <c r="BK124" s="142">
        <f>ROUND(L124*K124,2)</f>
        <v>0</v>
      </c>
      <c r="BL124" s="17" t="s">
        <v>139</v>
      </c>
      <c r="BM124" s="17" t="s">
        <v>151</v>
      </c>
    </row>
    <row r="125" spans="2:65" s="1" customFormat="1" ht="31.5" customHeight="1">
      <c r="B125" s="133"/>
      <c r="C125" s="134" t="s">
        <v>77</v>
      </c>
      <c r="D125" s="134" t="s">
        <v>135</v>
      </c>
      <c r="E125" s="135" t="s">
        <v>152</v>
      </c>
      <c r="F125" s="192" t="s">
        <v>153</v>
      </c>
      <c r="G125" s="192"/>
      <c r="H125" s="192"/>
      <c r="I125" s="192"/>
      <c r="J125" s="136" t="s">
        <v>138</v>
      </c>
      <c r="K125" s="137">
        <v>1.125</v>
      </c>
      <c r="L125" s="191"/>
      <c r="M125" s="191"/>
      <c r="N125" s="191">
        <f>ROUND(L125*K125,2)</f>
        <v>0</v>
      </c>
      <c r="O125" s="191"/>
      <c r="P125" s="191"/>
      <c r="Q125" s="191"/>
      <c r="R125" s="138"/>
      <c r="T125" s="139" t="s">
        <v>5</v>
      </c>
      <c r="U125" s="40" t="s">
        <v>34</v>
      </c>
      <c r="V125" s="140">
        <v>3.574</v>
      </c>
      <c r="W125" s="140">
        <f>V125*K125</f>
        <v>4.02075</v>
      </c>
      <c r="X125" s="140">
        <v>0</v>
      </c>
      <c r="Y125" s="140">
        <f>X125*K125</f>
        <v>0</v>
      </c>
      <c r="Z125" s="140">
        <v>1.6</v>
      </c>
      <c r="AA125" s="141">
        <f>Z125*K125</f>
        <v>1.8</v>
      </c>
      <c r="AR125" s="17" t="s">
        <v>139</v>
      </c>
      <c r="AT125" s="17" t="s">
        <v>135</v>
      </c>
      <c r="AU125" s="17" t="s">
        <v>100</v>
      </c>
      <c r="AY125" s="17" t="s">
        <v>133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17" t="s">
        <v>77</v>
      </c>
      <c r="BK125" s="142">
        <f>ROUND(L125*K125,2)</f>
        <v>0</v>
      </c>
      <c r="BL125" s="17" t="s">
        <v>139</v>
      </c>
      <c r="BM125" s="17" t="s">
        <v>154</v>
      </c>
    </row>
    <row r="126" spans="2:63" s="9" customFormat="1" ht="37.35" customHeight="1">
      <c r="B126" s="122"/>
      <c r="C126" s="123"/>
      <c r="D126" s="124" t="s">
        <v>115</v>
      </c>
      <c r="E126" s="124"/>
      <c r="F126" s="124"/>
      <c r="G126" s="124"/>
      <c r="H126" s="124"/>
      <c r="I126" s="124"/>
      <c r="J126" s="124"/>
      <c r="K126" s="124"/>
      <c r="L126" s="124"/>
      <c r="M126" s="124"/>
      <c r="N126" s="203">
        <f>BK126</f>
        <v>0</v>
      </c>
      <c r="O126" s="204"/>
      <c r="P126" s="204"/>
      <c r="Q126" s="204"/>
      <c r="R126" s="125"/>
      <c r="T126" s="126"/>
      <c r="U126" s="123"/>
      <c r="V126" s="123"/>
      <c r="W126" s="127">
        <f>W127</f>
        <v>16.565184</v>
      </c>
      <c r="X126" s="123"/>
      <c r="Y126" s="127">
        <f>Y127</f>
        <v>0.4157</v>
      </c>
      <c r="Z126" s="123"/>
      <c r="AA126" s="128">
        <f>AA127</f>
        <v>0.46180000000000004</v>
      </c>
      <c r="AR126" s="129" t="s">
        <v>100</v>
      </c>
      <c r="AT126" s="130" t="s">
        <v>68</v>
      </c>
      <c r="AU126" s="130" t="s">
        <v>69</v>
      </c>
      <c r="AY126" s="129" t="s">
        <v>133</v>
      </c>
      <c r="BK126" s="131">
        <f>BK127</f>
        <v>0</v>
      </c>
    </row>
    <row r="127" spans="2:63" s="9" customFormat="1" ht="19.9" customHeight="1">
      <c r="B127" s="122"/>
      <c r="C127" s="123"/>
      <c r="D127" s="132" t="s">
        <v>116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99">
        <f>BK127</f>
        <v>0</v>
      </c>
      <c r="O127" s="200"/>
      <c r="P127" s="200"/>
      <c r="Q127" s="200"/>
      <c r="R127" s="125"/>
      <c r="T127" s="126"/>
      <c r="U127" s="123"/>
      <c r="V127" s="123"/>
      <c r="W127" s="127">
        <f>SUM(W128:W137)</f>
        <v>16.565184</v>
      </c>
      <c r="X127" s="123"/>
      <c r="Y127" s="127">
        <f>SUM(Y128:Y137)</f>
        <v>0.4157</v>
      </c>
      <c r="Z127" s="123"/>
      <c r="AA127" s="128">
        <f>SUM(AA128:AA137)</f>
        <v>0.46180000000000004</v>
      </c>
      <c r="AR127" s="129" t="s">
        <v>100</v>
      </c>
      <c r="AT127" s="130" t="s">
        <v>68</v>
      </c>
      <c r="AU127" s="130" t="s">
        <v>77</v>
      </c>
      <c r="AY127" s="129" t="s">
        <v>133</v>
      </c>
      <c r="BK127" s="131">
        <f>SUM(BK128:BK137)</f>
        <v>0</v>
      </c>
    </row>
    <row r="128" spans="2:65" s="1" customFormat="1" ht="22.5" customHeight="1">
      <c r="B128" s="133"/>
      <c r="C128" s="134" t="s">
        <v>155</v>
      </c>
      <c r="D128" s="134" t="s">
        <v>135</v>
      </c>
      <c r="E128" s="135" t="s">
        <v>156</v>
      </c>
      <c r="F128" s="192" t="s">
        <v>157</v>
      </c>
      <c r="G128" s="192"/>
      <c r="H128" s="192"/>
      <c r="I128" s="192"/>
      <c r="J128" s="136" t="s">
        <v>150</v>
      </c>
      <c r="K128" s="137">
        <v>15</v>
      </c>
      <c r="L128" s="191"/>
      <c r="M128" s="191"/>
      <c r="N128" s="191">
        <f aca="true" t="shared" si="0" ref="N128:N137">ROUND(L128*K128,2)</f>
        <v>0</v>
      </c>
      <c r="O128" s="191"/>
      <c r="P128" s="191"/>
      <c r="Q128" s="191"/>
      <c r="R128" s="138"/>
      <c r="T128" s="139" t="s">
        <v>5</v>
      </c>
      <c r="U128" s="40" t="s">
        <v>34</v>
      </c>
      <c r="V128" s="140">
        <v>0.293</v>
      </c>
      <c r="W128" s="140">
        <f aca="true" t="shared" si="1" ref="W128:W137">V128*K128</f>
        <v>4.395</v>
      </c>
      <c r="X128" s="140">
        <v>0</v>
      </c>
      <c r="Y128" s="140">
        <f aca="true" t="shared" si="2" ref="Y128:Y137">X128*K128</f>
        <v>0</v>
      </c>
      <c r="Z128" s="140">
        <v>0.0267</v>
      </c>
      <c r="AA128" s="141">
        <f aca="true" t="shared" si="3" ref="AA128:AA137">Z128*K128</f>
        <v>0.4005</v>
      </c>
      <c r="AR128" s="17" t="s">
        <v>158</v>
      </c>
      <c r="AT128" s="17" t="s">
        <v>135</v>
      </c>
      <c r="AU128" s="17" t="s">
        <v>100</v>
      </c>
      <c r="AY128" s="17" t="s">
        <v>133</v>
      </c>
      <c r="BE128" s="142">
        <f aca="true" t="shared" si="4" ref="BE128:BE137">IF(U128="základní",N128,0)</f>
        <v>0</v>
      </c>
      <c r="BF128" s="142">
        <f aca="true" t="shared" si="5" ref="BF128:BF137">IF(U128="snížená",N128,0)</f>
        <v>0</v>
      </c>
      <c r="BG128" s="142">
        <f aca="true" t="shared" si="6" ref="BG128:BG137">IF(U128="zákl. přenesená",N128,0)</f>
        <v>0</v>
      </c>
      <c r="BH128" s="142">
        <f aca="true" t="shared" si="7" ref="BH128:BH137">IF(U128="sníž. přenesená",N128,0)</f>
        <v>0</v>
      </c>
      <c r="BI128" s="142">
        <f aca="true" t="shared" si="8" ref="BI128:BI137">IF(U128="nulová",N128,0)</f>
        <v>0</v>
      </c>
      <c r="BJ128" s="17" t="s">
        <v>77</v>
      </c>
      <c r="BK128" s="142">
        <f aca="true" t="shared" si="9" ref="BK128:BK137">ROUND(L128*K128,2)</f>
        <v>0</v>
      </c>
      <c r="BL128" s="17" t="s">
        <v>158</v>
      </c>
      <c r="BM128" s="17" t="s">
        <v>159</v>
      </c>
    </row>
    <row r="129" spans="2:65" s="1" customFormat="1" ht="22.5" customHeight="1">
      <c r="B129" s="133"/>
      <c r="C129" s="134" t="s">
        <v>160</v>
      </c>
      <c r="D129" s="134" t="s">
        <v>135</v>
      </c>
      <c r="E129" s="135" t="s">
        <v>161</v>
      </c>
      <c r="F129" s="192" t="s">
        <v>162</v>
      </c>
      <c r="G129" s="192"/>
      <c r="H129" s="192"/>
      <c r="I129" s="192"/>
      <c r="J129" s="136" t="s">
        <v>150</v>
      </c>
      <c r="K129" s="137">
        <v>2</v>
      </c>
      <c r="L129" s="191"/>
      <c r="M129" s="191"/>
      <c r="N129" s="191">
        <f t="shared" si="0"/>
        <v>0</v>
      </c>
      <c r="O129" s="191"/>
      <c r="P129" s="191"/>
      <c r="Q129" s="191"/>
      <c r="R129" s="138"/>
      <c r="T129" s="139" t="s">
        <v>5</v>
      </c>
      <c r="U129" s="40" t="s">
        <v>34</v>
      </c>
      <c r="V129" s="140">
        <v>0.576</v>
      </c>
      <c r="W129" s="140">
        <f t="shared" si="1"/>
        <v>1.152</v>
      </c>
      <c r="X129" s="140">
        <v>0</v>
      </c>
      <c r="Y129" s="140">
        <f t="shared" si="2"/>
        <v>0</v>
      </c>
      <c r="Z129" s="140">
        <v>0.03065</v>
      </c>
      <c r="AA129" s="141">
        <f t="shared" si="3"/>
        <v>0.0613</v>
      </c>
      <c r="AR129" s="17" t="s">
        <v>158</v>
      </c>
      <c r="AT129" s="17" t="s">
        <v>135</v>
      </c>
      <c r="AU129" s="17" t="s">
        <v>100</v>
      </c>
      <c r="AY129" s="17" t="s">
        <v>133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7" t="s">
        <v>77</v>
      </c>
      <c r="BK129" s="142">
        <f t="shared" si="9"/>
        <v>0</v>
      </c>
      <c r="BL129" s="17" t="s">
        <v>158</v>
      </c>
      <c r="BM129" s="17" t="s">
        <v>163</v>
      </c>
    </row>
    <row r="130" spans="2:65" s="1" customFormat="1" ht="31.5" customHeight="1">
      <c r="B130" s="133"/>
      <c r="C130" s="134" t="s">
        <v>164</v>
      </c>
      <c r="D130" s="134" t="s">
        <v>135</v>
      </c>
      <c r="E130" s="135" t="s">
        <v>165</v>
      </c>
      <c r="F130" s="192" t="s">
        <v>166</v>
      </c>
      <c r="G130" s="192"/>
      <c r="H130" s="192"/>
      <c r="I130" s="192"/>
      <c r="J130" s="136" t="s">
        <v>167</v>
      </c>
      <c r="K130" s="137">
        <v>2</v>
      </c>
      <c r="L130" s="191"/>
      <c r="M130" s="191"/>
      <c r="N130" s="191">
        <f t="shared" si="0"/>
        <v>0</v>
      </c>
      <c r="O130" s="191"/>
      <c r="P130" s="191"/>
      <c r="Q130" s="191"/>
      <c r="R130" s="138"/>
      <c r="T130" s="139" t="s">
        <v>5</v>
      </c>
      <c r="U130" s="40" t="s">
        <v>34</v>
      </c>
      <c r="V130" s="140">
        <v>0.09</v>
      </c>
      <c r="W130" s="140">
        <f t="shared" si="1"/>
        <v>0.18</v>
      </c>
      <c r="X130" s="140">
        <v>0.00039</v>
      </c>
      <c r="Y130" s="140">
        <f t="shared" si="2"/>
        <v>0.00078</v>
      </c>
      <c r="Z130" s="140">
        <v>0</v>
      </c>
      <c r="AA130" s="141">
        <f t="shared" si="3"/>
        <v>0</v>
      </c>
      <c r="AR130" s="17" t="s">
        <v>158</v>
      </c>
      <c r="AT130" s="17" t="s">
        <v>135</v>
      </c>
      <c r="AU130" s="17" t="s">
        <v>100</v>
      </c>
      <c r="AY130" s="17" t="s">
        <v>133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7" t="s">
        <v>77</v>
      </c>
      <c r="BK130" s="142">
        <f t="shared" si="9"/>
        <v>0</v>
      </c>
      <c r="BL130" s="17" t="s">
        <v>158</v>
      </c>
      <c r="BM130" s="17" t="s">
        <v>168</v>
      </c>
    </row>
    <row r="131" spans="2:65" s="1" customFormat="1" ht="31.5" customHeight="1">
      <c r="B131" s="133"/>
      <c r="C131" s="134" t="s">
        <v>169</v>
      </c>
      <c r="D131" s="134" t="s">
        <v>135</v>
      </c>
      <c r="E131" s="135" t="s">
        <v>170</v>
      </c>
      <c r="F131" s="192" t="s">
        <v>171</v>
      </c>
      <c r="G131" s="192"/>
      <c r="H131" s="192"/>
      <c r="I131" s="192"/>
      <c r="J131" s="136" t="s">
        <v>150</v>
      </c>
      <c r="K131" s="137">
        <v>2</v>
      </c>
      <c r="L131" s="191"/>
      <c r="M131" s="191"/>
      <c r="N131" s="191">
        <f t="shared" si="0"/>
        <v>0</v>
      </c>
      <c r="O131" s="191"/>
      <c r="P131" s="191"/>
      <c r="Q131" s="191"/>
      <c r="R131" s="138"/>
      <c r="T131" s="139" t="s">
        <v>5</v>
      </c>
      <c r="U131" s="40" t="s">
        <v>34</v>
      </c>
      <c r="V131" s="140">
        <v>0.383</v>
      </c>
      <c r="W131" s="140">
        <f t="shared" si="1"/>
        <v>0.766</v>
      </c>
      <c r="X131" s="140">
        <v>0.00177</v>
      </c>
      <c r="Y131" s="140">
        <f t="shared" si="2"/>
        <v>0.00354</v>
      </c>
      <c r="Z131" s="140">
        <v>0</v>
      </c>
      <c r="AA131" s="141">
        <f t="shared" si="3"/>
        <v>0</v>
      </c>
      <c r="AR131" s="17" t="s">
        <v>158</v>
      </c>
      <c r="AT131" s="17" t="s">
        <v>135</v>
      </c>
      <c r="AU131" s="17" t="s">
        <v>100</v>
      </c>
      <c r="AY131" s="17" t="s">
        <v>133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7" t="s">
        <v>77</v>
      </c>
      <c r="BK131" s="142">
        <f t="shared" si="9"/>
        <v>0</v>
      </c>
      <c r="BL131" s="17" t="s">
        <v>158</v>
      </c>
      <c r="BM131" s="17" t="s">
        <v>172</v>
      </c>
    </row>
    <row r="132" spans="2:65" s="1" customFormat="1" ht="22.5" customHeight="1">
      <c r="B132" s="133"/>
      <c r="C132" s="143" t="s">
        <v>173</v>
      </c>
      <c r="D132" s="143" t="s">
        <v>174</v>
      </c>
      <c r="E132" s="144" t="s">
        <v>175</v>
      </c>
      <c r="F132" s="189" t="s">
        <v>176</v>
      </c>
      <c r="G132" s="189"/>
      <c r="H132" s="189"/>
      <c r="I132" s="189"/>
      <c r="J132" s="145" t="s">
        <v>167</v>
      </c>
      <c r="K132" s="146">
        <v>1</v>
      </c>
      <c r="L132" s="190"/>
      <c r="M132" s="190"/>
      <c r="N132" s="190">
        <f t="shared" si="0"/>
        <v>0</v>
      </c>
      <c r="O132" s="191"/>
      <c r="P132" s="191"/>
      <c r="Q132" s="191"/>
      <c r="R132" s="138"/>
      <c r="T132" s="139" t="s">
        <v>5</v>
      </c>
      <c r="U132" s="40" t="s">
        <v>34</v>
      </c>
      <c r="V132" s="140">
        <v>0</v>
      </c>
      <c r="W132" s="140">
        <f t="shared" si="1"/>
        <v>0</v>
      </c>
      <c r="X132" s="140">
        <v>0.00042</v>
      </c>
      <c r="Y132" s="140">
        <f t="shared" si="2"/>
        <v>0.00042</v>
      </c>
      <c r="Z132" s="140">
        <v>0</v>
      </c>
      <c r="AA132" s="141">
        <f t="shared" si="3"/>
        <v>0</v>
      </c>
      <c r="AR132" s="17" t="s">
        <v>177</v>
      </c>
      <c r="AT132" s="17" t="s">
        <v>174</v>
      </c>
      <c r="AU132" s="17" t="s">
        <v>100</v>
      </c>
      <c r="AY132" s="17" t="s">
        <v>133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7" t="s">
        <v>77</v>
      </c>
      <c r="BK132" s="142">
        <f t="shared" si="9"/>
        <v>0</v>
      </c>
      <c r="BL132" s="17" t="s">
        <v>158</v>
      </c>
      <c r="BM132" s="17" t="s">
        <v>178</v>
      </c>
    </row>
    <row r="133" spans="2:65" s="1" customFormat="1" ht="44.25" customHeight="1">
      <c r="B133" s="133"/>
      <c r="C133" s="134" t="s">
        <v>179</v>
      </c>
      <c r="D133" s="134" t="s">
        <v>135</v>
      </c>
      <c r="E133" s="135" t="s">
        <v>180</v>
      </c>
      <c r="F133" s="192" t="s">
        <v>181</v>
      </c>
      <c r="G133" s="192"/>
      <c r="H133" s="192"/>
      <c r="I133" s="192"/>
      <c r="J133" s="136" t="s">
        <v>150</v>
      </c>
      <c r="K133" s="137">
        <v>7</v>
      </c>
      <c r="L133" s="191"/>
      <c r="M133" s="191"/>
      <c r="N133" s="191">
        <f t="shared" si="0"/>
        <v>0</v>
      </c>
      <c r="O133" s="191"/>
      <c r="P133" s="191"/>
      <c r="Q133" s="191"/>
      <c r="R133" s="138"/>
      <c r="T133" s="139" t="s">
        <v>5</v>
      </c>
      <c r="U133" s="40" t="s">
        <v>34</v>
      </c>
      <c r="V133" s="140">
        <v>0.43</v>
      </c>
      <c r="W133" s="140">
        <f t="shared" si="1"/>
        <v>3.01</v>
      </c>
      <c r="X133" s="140">
        <v>0.01384</v>
      </c>
      <c r="Y133" s="140">
        <f t="shared" si="2"/>
        <v>0.09688</v>
      </c>
      <c r="Z133" s="140">
        <v>0</v>
      </c>
      <c r="AA133" s="141">
        <f t="shared" si="3"/>
        <v>0</v>
      </c>
      <c r="AR133" s="17" t="s">
        <v>158</v>
      </c>
      <c r="AT133" s="17" t="s">
        <v>135</v>
      </c>
      <c r="AU133" s="17" t="s">
        <v>100</v>
      </c>
      <c r="AY133" s="17" t="s">
        <v>133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7" t="s">
        <v>77</v>
      </c>
      <c r="BK133" s="142">
        <f t="shared" si="9"/>
        <v>0</v>
      </c>
      <c r="BL133" s="17" t="s">
        <v>158</v>
      </c>
      <c r="BM133" s="17" t="s">
        <v>182</v>
      </c>
    </row>
    <row r="134" spans="2:65" s="1" customFormat="1" ht="44.25" customHeight="1">
      <c r="B134" s="133"/>
      <c r="C134" s="134" t="s">
        <v>183</v>
      </c>
      <c r="D134" s="134" t="s">
        <v>135</v>
      </c>
      <c r="E134" s="135" t="s">
        <v>184</v>
      </c>
      <c r="F134" s="192" t="s">
        <v>185</v>
      </c>
      <c r="G134" s="192"/>
      <c r="H134" s="192"/>
      <c r="I134" s="192"/>
      <c r="J134" s="136" t="s">
        <v>150</v>
      </c>
      <c r="K134" s="137">
        <v>8</v>
      </c>
      <c r="L134" s="191"/>
      <c r="M134" s="191"/>
      <c r="N134" s="191">
        <f t="shared" si="0"/>
        <v>0</v>
      </c>
      <c r="O134" s="191"/>
      <c r="P134" s="191"/>
      <c r="Q134" s="191"/>
      <c r="R134" s="138"/>
      <c r="T134" s="139" t="s">
        <v>5</v>
      </c>
      <c r="U134" s="40" t="s">
        <v>34</v>
      </c>
      <c r="V134" s="140">
        <v>0.52</v>
      </c>
      <c r="W134" s="140">
        <f t="shared" si="1"/>
        <v>4.16</v>
      </c>
      <c r="X134" s="140">
        <v>0.03926</v>
      </c>
      <c r="Y134" s="140">
        <f t="shared" si="2"/>
        <v>0.31408</v>
      </c>
      <c r="Z134" s="140">
        <v>0</v>
      </c>
      <c r="AA134" s="141">
        <f t="shared" si="3"/>
        <v>0</v>
      </c>
      <c r="AR134" s="17" t="s">
        <v>158</v>
      </c>
      <c r="AT134" s="17" t="s">
        <v>135</v>
      </c>
      <c r="AU134" s="17" t="s">
        <v>100</v>
      </c>
      <c r="AY134" s="17" t="s">
        <v>133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7" t="s">
        <v>77</v>
      </c>
      <c r="BK134" s="142">
        <f t="shared" si="9"/>
        <v>0</v>
      </c>
      <c r="BL134" s="17" t="s">
        <v>158</v>
      </c>
      <c r="BM134" s="17" t="s">
        <v>186</v>
      </c>
    </row>
    <row r="135" spans="2:65" s="1" customFormat="1" ht="31.5" customHeight="1">
      <c r="B135" s="133"/>
      <c r="C135" s="134" t="s">
        <v>187</v>
      </c>
      <c r="D135" s="134" t="s">
        <v>135</v>
      </c>
      <c r="E135" s="135" t="s">
        <v>188</v>
      </c>
      <c r="F135" s="192" t="s">
        <v>189</v>
      </c>
      <c r="G135" s="192"/>
      <c r="H135" s="192"/>
      <c r="I135" s="192"/>
      <c r="J135" s="136" t="s">
        <v>150</v>
      </c>
      <c r="K135" s="137">
        <v>15</v>
      </c>
      <c r="L135" s="191"/>
      <c r="M135" s="191"/>
      <c r="N135" s="191">
        <f t="shared" si="0"/>
        <v>0</v>
      </c>
      <c r="O135" s="191"/>
      <c r="P135" s="191"/>
      <c r="Q135" s="191"/>
      <c r="R135" s="138"/>
      <c r="T135" s="139" t="s">
        <v>5</v>
      </c>
      <c r="U135" s="40" t="s">
        <v>34</v>
      </c>
      <c r="V135" s="140">
        <v>0.059</v>
      </c>
      <c r="W135" s="140">
        <f t="shared" si="1"/>
        <v>0.885</v>
      </c>
      <c r="X135" s="140">
        <v>0</v>
      </c>
      <c r="Y135" s="140">
        <f t="shared" si="2"/>
        <v>0</v>
      </c>
      <c r="Z135" s="140">
        <v>0</v>
      </c>
      <c r="AA135" s="141">
        <f t="shared" si="3"/>
        <v>0</v>
      </c>
      <c r="AR135" s="17" t="s">
        <v>158</v>
      </c>
      <c r="AT135" s="17" t="s">
        <v>135</v>
      </c>
      <c r="AU135" s="17" t="s">
        <v>100</v>
      </c>
      <c r="AY135" s="17" t="s">
        <v>133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7" t="s">
        <v>77</v>
      </c>
      <c r="BK135" s="142">
        <f t="shared" si="9"/>
        <v>0</v>
      </c>
      <c r="BL135" s="17" t="s">
        <v>158</v>
      </c>
      <c r="BM135" s="17" t="s">
        <v>190</v>
      </c>
    </row>
    <row r="136" spans="2:65" s="1" customFormat="1" ht="44.25" customHeight="1">
      <c r="B136" s="133"/>
      <c r="C136" s="134" t="s">
        <v>11</v>
      </c>
      <c r="D136" s="134" t="s">
        <v>135</v>
      </c>
      <c r="E136" s="135" t="s">
        <v>191</v>
      </c>
      <c r="F136" s="192" t="s">
        <v>192</v>
      </c>
      <c r="G136" s="192"/>
      <c r="H136" s="192"/>
      <c r="I136" s="192"/>
      <c r="J136" s="136" t="s">
        <v>193</v>
      </c>
      <c r="K136" s="137">
        <v>0.416</v>
      </c>
      <c r="L136" s="191"/>
      <c r="M136" s="191"/>
      <c r="N136" s="191">
        <f t="shared" si="0"/>
        <v>0</v>
      </c>
      <c r="O136" s="191"/>
      <c r="P136" s="191"/>
      <c r="Q136" s="191"/>
      <c r="R136" s="138"/>
      <c r="T136" s="139" t="s">
        <v>5</v>
      </c>
      <c r="U136" s="40" t="s">
        <v>34</v>
      </c>
      <c r="V136" s="140">
        <v>3.379</v>
      </c>
      <c r="W136" s="140">
        <f t="shared" si="1"/>
        <v>1.405664</v>
      </c>
      <c r="X136" s="140">
        <v>0</v>
      </c>
      <c r="Y136" s="140">
        <f t="shared" si="2"/>
        <v>0</v>
      </c>
      <c r="Z136" s="140">
        <v>0</v>
      </c>
      <c r="AA136" s="141">
        <f t="shared" si="3"/>
        <v>0</v>
      </c>
      <c r="AR136" s="17" t="s">
        <v>158</v>
      </c>
      <c r="AT136" s="17" t="s">
        <v>135</v>
      </c>
      <c r="AU136" s="17" t="s">
        <v>100</v>
      </c>
      <c r="AY136" s="17" t="s">
        <v>133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7" t="s">
        <v>77</v>
      </c>
      <c r="BK136" s="142">
        <f t="shared" si="9"/>
        <v>0</v>
      </c>
      <c r="BL136" s="17" t="s">
        <v>158</v>
      </c>
      <c r="BM136" s="17" t="s">
        <v>194</v>
      </c>
    </row>
    <row r="137" spans="2:65" s="1" customFormat="1" ht="31.5" customHeight="1">
      <c r="B137" s="133"/>
      <c r="C137" s="134" t="s">
        <v>195</v>
      </c>
      <c r="D137" s="134" t="s">
        <v>135</v>
      </c>
      <c r="E137" s="135" t="s">
        <v>196</v>
      </c>
      <c r="F137" s="192" t="s">
        <v>197</v>
      </c>
      <c r="G137" s="192"/>
      <c r="H137" s="192"/>
      <c r="I137" s="192"/>
      <c r="J137" s="136" t="s">
        <v>193</v>
      </c>
      <c r="K137" s="137">
        <v>0.416</v>
      </c>
      <c r="L137" s="191"/>
      <c r="M137" s="191"/>
      <c r="N137" s="191">
        <f t="shared" si="0"/>
        <v>0</v>
      </c>
      <c r="O137" s="191"/>
      <c r="P137" s="191"/>
      <c r="Q137" s="191"/>
      <c r="R137" s="138"/>
      <c r="T137" s="139" t="s">
        <v>5</v>
      </c>
      <c r="U137" s="40" t="s">
        <v>34</v>
      </c>
      <c r="V137" s="140">
        <v>1.47</v>
      </c>
      <c r="W137" s="140">
        <f t="shared" si="1"/>
        <v>0.61152</v>
      </c>
      <c r="X137" s="140">
        <v>0</v>
      </c>
      <c r="Y137" s="140">
        <f t="shared" si="2"/>
        <v>0</v>
      </c>
      <c r="Z137" s="140">
        <v>0</v>
      </c>
      <c r="AA137" s="141">
        <f t="shared" si="3"/>
        <v>0</v>
      </c>
      <c r="AR137" s="17" t="s">
        <v>158</v>
      </c>
      <c r="AT137" s="17" t="s">
        <v>135</v>
      </c>
      <c r="AU137" s="17" t="s">
        <v>100</v>
      </c>
      <c r="AY137" s="17" t="s">
        <v>133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7" t="s">
        <v>77</v>
      </c>
      <c r="BK137" s="142">
        <f t="shared" si="9"/>
        <v>0</v>
      </c>
      <c r="BL137" s="17" t="s">
        <v>158</v>
      </c>
      <c r="BM137" s="17" t="s">
        <v>198</v>
      </c>
    </row>
    <row r="138" spans="2:63" s="9" customFormat="1" ht="37.35" customHeight="1">
      <c r="B138" s="122"/>
      <c r="C138" s="123"/>
      <c r="D138" s="124" t="s">
        <v>117</v>
      </c>
      <c r="E138" s="124"/>
      <c r="F138" s="124"/>
      <c r="G138" s="124"/>
      <c r="H138" s="124"/>
      <c r="I138" s="124"/>
      <c r="J138" s="124"/>
      <c r="K138" s="124"/>
      <c r="L138" s="124"/>
      <c r="M138" s="124"/>
      <c r="N138" s="193">
        <f>BK138</f>
        <v>0</v>
      </c>
      <c r="O138" s="194"/>
      <c r="P138" s="194"/>
      <c r="Q138" s="194"/>
      <c r="R138" s="125"/>
      <c r="T138" s="126"/>
      <c r="U138" s="123"/>
      <c r="V138" s="123"/>
      <c r="W138" s="127">
        <f>SUM(W139:W140)</f>
        <v>5</v>
      </c>
      <c r="X138" s="123"/>
      <c r="Y138" s="127">
        <f>SUM(Y139:Y140)</f>
        <v>0</v>
      </c>
      <c r="Z138" s="123"/>
      <c r="AA138" s="128">
        <f>SUM(AA139:AA140)</f>
        <v>0</v>
      </c>
      <c r="AR138" s="129" t="s">
        <v>139</v>
      </c>
      <c r="AT138" s="130" t="s">
        <v>68</v>
      </c>
      <c r="AU138" s="130" t="s">
        <v>69</v>
      </c>
      <c r="AY138" s="129" t="s">
        <v>133</v>
      </c>
      <c r="BK138" s="131">
        <f>SUM(BK139:BK140)</f>
        <v>0</v>
      </c>
    </row>
    <row r="139" spans="2:65" s="1" customFormat="1" ht="22.5" customHeight="1">
      <c r="B139" s="133"/>
      <c r="C139" s="134" t="s">
        <v>158</v>
      </c>
      <c r="D139" s="134" t="s">
        <v>135</v>
      </c>
      <c r="E139" s="135" t="s">
        <v>199</v>
      </c>
      <c r="F139" s="192" t="s">
        <v>200</v>
      </c>
      <c r="G139" s="192"/>
      <c r="H139" s="192"/>
      <c r="I139" s="192"/>
      <c r="J139" s="136" t="s">
        <v>201</v>
      </c>
      <c r="K139" s="137">
        <v>5</v>
      </c>
      <c r="L139" s="191"/>
      <c r="M139" s="191"/>
      <c r="N139" s="191">
        <f>ROUND(L139*K139,2)</f>
        <v>0</v>
      </c>
      <c r="O139" s="191"/>
      <c r="P139" s="191"/>
      <c r="Q139" s="191"/>
      <c r="R139" s="138"/>
      <c r="T139" s="139" t="s">
        <v>5</v>
      </c>
      <c r="U139" s="40" t="s">
        <v>34</v>
      </c>
      <c r="V139" s="140">
        <v>1</v>
      </c>
      <c r="W139" s="140">
        <f>V139*K139</f>
        <v>5</v>
      </c>
      <c r="X139" s="140">
        <v>0</v>
      </c>
      <c r="Y139" s="140">
        <f>X139*K139</f>
        <v>0</v>
      </c>
      <c r="Z139" s="140">
        <v>0</v>
      </c>
      <c r="AA139" s="141">
        <f>Z139*K139</f>
        <v>0</v>
      </c>
      <c r="AR139" s="17" t="s">
        <v>202</v>
      </c>
      <c r="AT139" s="17" t="s">
        <v>135</v>
      </c>
      <c r="AU139" s="17" t="s">
        <v>77</v>
      </c>
      <c r="AY139" s="17" t="s">
        <v>133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17" t="s">
        <v>77</v>
      </c>
      <c r="BK139" s="142">
        <f>ROUND(L139*K139,2)</f>
        <v>0</v>
      </c>
      <c r="BL139" s="17" t="s">
        <v>202</v>
      </c>
      <c r="BM139" s="17" t="s">
        <v>203</v>
      </c>
    </row>
    <row r="140" spans="2:65" s="1" customFormat="1" ht="22.5" customHeight="1">
      <c r="B140" s="133"/>
      <c r="C140" s="143" t="s">
        <v>204</v>
      </c>
      <c r="D140" s="143" t="s">
        <v>174</v>
      </c>
      <c r="E140" s="144" t="s">
        <v>205</v>
      </c>
      <c r="F140" s="189" t="s">
        <v>206</v>
      </c>
      <c r="G140" s="189"/>
      <c r="H140" s="189"/>
      <c r="I140" s="189"/>
      <c r="J140" s="145" t="s">
        <v>207</v>
      </c>
      <c r="K140" s="146">
        <v>1000</v>
      </c>
      <c r="L140" s="190"/>
      <c r="M140" s="190"/>
      <c r="N140" s="190">
        <f>ROUND(L140*K140,2)</f>
        <v>0</v>
      </c>
      <c r="O140" s="191"/>
      <c r="P140" s="191"/>
      <c r="Q140" s="191"/>
      <c r="R140" s="138"/>
      <c r="T140" s="139" t="s">
        <v>5</v>
      </c>
      <c r="U140" s="147" t="s">
        <v>34</v>
      </c>
      <c r="V140" s="148">
        <v>0</v>
      </c>
      <c r="W140" s="148">
        <f>V140*K140</f>
        <v>0</v>
      </c>
      <c r="X140" s="148">
        <v>0</v>
      </c>
      <c r="Y140" s="148">
        <f>X140*K140</f>
        <v>0</v>
      </c>
      <c r="Z140" s="148">
        <v>0</v>
      </c>
      <c r="AA140" s="149">
        <f>Z140*K140</f>
        <v>0</v>
      </c>
      <c r="AR140" s="17" t="s">
        <v>202</v>
      </c>
      <c r="AT140" s="17" t="s">
        <v>174</v>
      </c>
      <c r="AU140" s="17" t="s">
        <v>77</v>
      </c>
      <c r="AY140" s="17" t="s">
        <v>133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17" t="s">
        <v>77</v>
      </c>
      <c r="BK140" s="142">
        <f>ROUND(L140*K140,2)</f>
        <v>0</v>
      </c>
      <c r="BL140" s="17" t="s">
        <v>202</v>
      </c>
      <c r="BM140" s="17" t="s">
        <v>208</v>
      </c>
    </row>
    <row r="141" spans="2:18" s="1" customFormat="1" ht="6.95" customHeight="1"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7"/>
    </row>
  </sheetData>
  <mergeCells count="116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E24:L24"/>
    <mergeCell ref="M27:P27"/>
    <mergeCell ref="M28:P28"/>
    <mergeCell ref="O15:P15"/>
    <mergeCell ref="O17:P17"/>
    <mergeCell ref="O18:P18"/>
    <mergeCell ref="O20:P20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F78:P78"/>
    <mergeCell ref="F79:P79"/>
    <mergeCell ref="M81:P81"/>
    <mergeCell ref="M83:Q83"/>
    <mergeCell ref="H36:J36"/>
    <mergeCell ref="M36:P36"/>
    <mergeCell ref="L38:P38"/>
    <mergeCell ref="C76:Q76"/>
    <mergeCell ref="N89:Q89"/>
    <mergeCell ref="N90:Q90"/>
    <mergeCell ref="N91:Q91"/>
    <mergeCell ref="N92:Q92"/>
    <mergeCell ref="M84:Q84"/>
    <mergeCell ref="C86:G86"/>
    <mergeCell ref="N86:Q86"/>
    <mergeCell ref="N88:Q88"/>
    <mergeCell ref="L99:Q99"/>
    <mergeCell ref="C105:Q105"/>
    <mergeCell ref="F107:P107"/>
    <mergeCell ref="F108:P108"/>
    <mergeCell ref="N93:Q93"/>
    <mergeCell ref="N94:Q94"/>
    <mergeCell ref="N95:Q95"/>
    <mergeCell ref="N97:Q97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N130:Q130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L134:M134"/>
    <mergeCell ref="N134:Q134"/>
    <mergeCell ref="H1:K1"/>
    <mergeCell ref="F131:I131"/>
    <mergeCell ref="L131:M131"/>
    <mergeCell ref="N131:Q131"/>
    <mergeCell ref="F132:I132"/>
    <mergeCell ref="L132:M132"/>
    <mergeCell ref="N132:Q132"/>
    <mergeCell ref="N127:Q127"/>
    <mergeCell ref="F125:I125"/>
    <mergeCell ref="L125:M125"/>
    <mergeCell ref="N125:Q125"/>
    <mergeCell ref="F128:I128"/>
    <mergeCell ref="L128:M128"/>
    <mergeCell ref="N128:Q128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F140:I140"/>
    <mergeCell ref="L140:M140"/>
    <mergeCell ref="N140:Q140"/>
    <mergeCell ref="L136:M136"/>
    <mergeCell ref="N137:Q137"/>
    <mergeCell ref="S2:AC2"/>
    <mergeCell ref="F139:I139"/>
    <mergeCell ref="L139:M139"/>
    <mergeCell ref="N139:Q139"/>
    <mergeCell ref="N138:Q138"/>
    <mergeCell ref="F135:I135"/>
    <mergeCell ref="L135:M135"/>
    <mergeCell ref="N135:Q135"/>
    <mergeCell ref="F136:I136"/>
    <mergeCell ref="N116:Q116"/>
    <mergeCell ref="N117:Q117"/>
    <mergeCell ref="N118:Q118"/>
    <mergeCell ref="N120:Q120"/>
    <mergeCell ref="N123:Q123"/>
    <mergeCell ref="N126:Q126"/>
    <mergeCell ref="N136:Q136"/>
    <mergeCell ref="F137:I137"/>
    <mergeCell ref="L137:M137"/>
    <mergeCell ref="F134:I134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0"/>
  <sheetViews>
    <sheetView showGridLines="0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95</v>
      </c>
      <c r="G1" s="13"/>
      <c r="H1" s="205" t="s">
        <v>96</v>
      </c>
      <c r="I1" s="205"/>
      <c r="J1" s="205"/>
      <c r="K1" s="205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95" customHeight="1">
      <c r="B4" s="21"/>
      <c r="C4" s="177" t="s">
        <v>101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16</v>
      </c>
      <c r="E6" s="24"/>
      <c r="F6" s="216" t="s">
        <v>346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4"/>
      <c r="R6" s="22"/>
    </row>
    <row r="7" spans="2:18" s="1" customFormat="1" ht="32.85" customHeight="1">
      <c r="B7" s="31"/>
      <c r="C7" s="32"/>
      <c r="D7" s="27" t="s">
        <v>102</v>
      </c>
      <c r="E7" s="32"/>
      <c r="F7" s="187" t="s">
        <v>209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/>
      <c r="G9" s="150" t="s">
        <v>343</v>
      </c>
      <c r="H9" s="32"/>
      <c r="I9" s="32"/>
      <c r="J9" s="32"/>
      <c r="K9" s="32"/>
      <c r="L9" s="32"/>
      <c r="M9" s="28" t="s">
        <v>20</v>
      </c>
      <c r="N9" s="32"/>
      <c r="O9" s="206"/>
      <c r="P9" s="20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21</v>
      </c>
      <c r="E11" s="32"/>
      <c r="F11" s="32"/>
      <c r="G11" s="150" t="s">
        <v>344</v>
      </c>
      <c r="H11" s="32"/>
      <c r="I11" s="32"/>
      <c r="J11" s="32"/>
      <c r="K11" s="32"/>
      <c r="L11" s="32"/>
      <c r="M11" s="28" t="s">
        <v>22</v>
      </c>
      <c r="N11" s="32"/>
      <c r="O11" s="186" t="str">
        <f>IF('Rekapitulace stavby'!AN10="","",'Rekapitulace stavby'!AN10)</f>
        <v/>
      </c>
      <c r="P11" s="186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6" t="str">
        <f>IF('Rekapitulace stavby'!AN11="","",'Rekapitulace stavby'!AN11)</f>
        <v/>
      </c>
      <c r="P12" s="186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150" t="s">
        <v>345</v>
      </c>
      <c r="H14" s="32"/>
      <c r="I14" s="32"/>
      <c r="J14" s="32"/>
      <c r="K14" s="32"/>
      <c r="L14" s="32"/>
      <c r="M14" s="28" t="s">
        <v>22</v>
      </c>
      <c r="N14" s="32"/>
      <c r="O14" s="186" t="str">
        <f>IF('Rekapitulace stavby'!AN13="","",'Rekapitulace stavby'!AN13)</f>
        <v/>
      </c>
      <c r="P14" s="186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6" t="str">
        <f>IF('Rekapitulace stavby'!AN14="","",'Rekapitulace stavby'!AN14)</f>
        <v/>
      </c>
      <c r="P15" s="186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86" t="str">
        <f>IF('Rekapitulace stavby'!AN16="","",'Rekapitulace stavby'!AN16)</f>
        <v/>
      </c>
      <c r="P17" s="18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6" t="str">
        <f>IF('Rekapitulace stavby'!AN17="","",'Rekapitulace stavby'!AN17)</f>
        <v/>
      </c>
      <c r="P18" s="18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6" t="str">
        <f>IF('Rekapitulace stavby'!AN19="","",'Rekapitulace stavby'!AN19)</f>
        <v/>
      </c>
      <c r="P20" s="18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6" t="str">
        <f>IF('Rekapitulace stavby'!AN20="","",'Rekapitulace stavby'!AN20)</f>
        <v/>
      </c>
      <c r="P21" s="18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8" t="s">
        <v>5</v>
      </c>
      <c r="F24" s="188"/>
      <c r="G24" s="188"/>
      <c r="H24" s="188"/>
      <c r="I24" s="188"/>
      <c r="J24" s="188"/>
      <c r="K24" s="188"/>
      <c r="L24" s="18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104</v>
      </c>
      <c r="E27" s="32"/>
      <c r="F27" s="32"/>
      <c r="G27" s="32"/>
      <c r="H27" s="32"/>
      <c r="I27" s="32"/>
      <c r="J27" s="32"/>
      <c r="K27" s="32"/>
      <c r="L27" s="32"/>
      <c r="M27" s="156">
        <f>N88</f>
        <v>0</v>
      </c>
      <c r="N27" s="156"/>
      <c r="O27" s="156"/>
      <c r="P27" s="156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56">
        <f>N98</f>
        <v>0</v>
      </c>
      <c r="N28" s="156"/>
      <c r="O28" s="156"/>
      <c r="P28" s="156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222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0.21</v>
      </c>
      <c r="G32" s="102" t="s">
        <v>35</v>
      </c>
      <c r="H32" s="220">
        <f>ROUND((SUM(BE98:BE99)+SUM(BE117:BE149)),2)</f>
        <v>0</v>
      </c>
      <c r="I32" s="215"/>
      <c r="J32" s="215"/>
      <c r="K32" s="32"/>
      <c r="L32" s="32"/>
      <c r="M32" s="220">
        <f>ROUND(ROUND((SUM(BE98:BE99)+SUM(BE117:BE149)),2)*F32,2)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0.15</v>
      </c>
      <c r="G33" s="102" t="s">
        <v>35</v>
      </c>
      <c r="H33" s="220">
        <f>ROUND((SUM(BF98:BF99)+SUM(BF117:BF149)),2)</f>
        <v>0</v>
      </c>
      <c r="I33" s="215"/>
      <c r="J33" s="215"/>
      <c r="K33" s="32"/>
      <c r="L33" s="32"/>
      <c r="M33" s="220">
        <f>ROUND(ROUND((SUM(BF98:BF99)+SUM(BF117:BF149)),2)*F33,2)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37</v>
      </c>
      <c r="F34" s="39">
        <v>0.21</v>
      </c>
      <c r="G34" s="102" t="s">
        <v>35</v>
      </c>
      <c r="H34" s="220">
        <f>ROUND((SUM(BG98:BG99)+SUM(BG117:BG149)),2)</f>
        <v>0</v>
      </c>
      <c r="I34" s="215"/>
      <c r="J34" s="215"/>
      <c r="K34" s="32"/>
      <c r="L34" s="32"/>
      <c r="M34" s="220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38</v>
      </c>
      <c r="F35" s="39">
        <v>0.15</v>
      </c>
      <c r="G35" s="102" t="s">
        <v>35</v>
      </c>
      <c r="H35" s="220">
        <f>ROUND((SUM(BH98:BH99)+SUM(BH117:BH149)),2)</f>
        <v>0</v>
      </c>
      <c r="I35" s="215"/>
      <c r="J35" s="215"/>
      <c r="K35" s="32"/>
      <c r="L35" s="32"/>
      <c r="M35" s="220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39</v>
      </c>
      <c r="F36" s="39">
        <v>0</v>
      </c>
      <c r="G36" s="102" t="s">
        <v>35</v>
      </c>
      <c r="H36" s="220">
        <f>ROUND((SUM(BI98:BI99)+SUM(BI117:BI149)),2)</f>
        <v>0</v>
      </c>
      <c r="I36" s="215"/>
      <c r="J36" s="215"/>
      <c r="K36" s="32"/>
      <c r="L36" s="32"/>
      <c r="M36" s="220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42"/>
      <c r="D38" s="43" t="s">
        <v>40</v>
      </c>
      <c r="E38" s="44"/>
      <c r="F38" s="44"/>
      <c r="G38" s="103" t="s">
        <v>41</v>
      </c>
      <c r="H38" s="45" t="s">
        <v>42</v>
      </c>
      <c r="I38" s="44"/>
      <c r="J38" s="44"/>
      <c r="K38" s="44"/>
      <c r="L38" s="175">
        <f>SUM(M30:M36)</f>
        <v>0</v>
      </c>
      <c r="M38" s="175"/>
      <c r="N38" s="175"/>
      <c r="O38" s="175"/>
      <c r="P38" s="221"/>
      <c r="Q38" s="4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77" t="s">
        <v>106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6" t="str">
        <f>F6</f>
        <v>Rekonstrukce vnitrobloku SU OPF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2"/>
      <c r="R78" s="33"/>
    </row>
    <row r="79" spans="2:18" s="1" customFormat="1" ht="36.95" customHeight="1">
      <c r="B79" s="31"/>
      <c r="C79" s="65" t="s">
        <v>102</v>
      </c>
      <c r="D79" s="32"/>
      <c r="E79" s="32"/>
      <c r="F79" s="179" t="str">
        <f>F7</f>
        <v>002 - Rekonstrukce - část B (vnitřní a venkovní)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26"/>
      <c r="G81" s="32"/>
      <c r="H81" s="32"/>
      <c r="I81" s="32"/>
      <c r="J81" s="32"/>
      <c r="K81" s="28" t="s">
        <v>20</v>
      </c>
      <c r="L81" s="32"/>
      <c r="M81" s="206" t="str">
        <f>IF(O9="","",O9)</f>
        <v/>
      </c>
      <c r="N81" s="206"/>
      <c r="O81" s="206"/>
      <c r="P81" s="20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21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6" t="str">
        <f>E18</f>
        <v xml:space="preserve"> </v>
      </c>
      <c r="N83" s="186"/>
      <c r="O83" s="186"/>
      <c r="P83" s="186"/>
      <c r="Q83" s="186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6" t="str">
        <f>E21</f>
        <v xml:space="preserve"> </v>
      </c>
      <c r="N84" s="186"/>
      <c r="O84" s="186"/>
      <c r="P84" s="186"/>
      <c r="Q84" s="186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12" t="s">
        <v>107</v>
      </c>
      <c r="D86" s="213"/>
      <c r="E86" s="213"/>
      <c r="F86" s="213"/>
      <c r="G86" s="213"/>
      <c r="H86" s="42"/>
      <c r="I86" s="42"/>
      <c r="J86" s="42"/>
      <c r="K86" s="42"/>
      <c r="L86" s="42"/>
      <c r="M86" s="42"/>
      <c r="N86" s="212" t="s">
        <v>108</v>
      </c>
      <c r="O86" s="213"/>
      <c r="P86" s="213"/>
      <c r="Q86" s="213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61">
        <f>N117</f>
        <v>0</v>
      </c>
      <c r="O88" s="214"/>
      <c r="P88" s="214"/>
      <c r="Q88" s="214"/>
      <c r="R88" s="33"/>
      <c r="AU88" s="17" t="s">
        <v>110</v>
      </c>
    </row>
    <row r="89" spans="2:18" s="6" customFormat="1" ht="24.95" customHeight="1">
      <c r="B89" s="105"/>
      <c r="C89" s="106"/>
      <c r="D89" s="107" t="s">
        <v>111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8">
        <f>N118</f>
        <v>0</v>
      </c>
      <c r="O89" s="218"/>
      <c r="P89" s="218"/>
      <c r="Q89" s="218"/>
      <c r="R89" s="108"/>
    </row>
    <row r="90" spans="2:18" s="7" customFormat="1" ht="19.9" customHeight="1">
      <c r="B90" s="109"/>
      <c r="C90" s="110"/>
      <c r="D90" s="111" t="s">
        <v>112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0">
        <f>N119</f>
        <v>0</v>
      </c>
      <c r="O90" s="211"/>
      <c r="P90" s="211"/>
      <c r="Q90" s="211"/>
      <c r="R90" s="112"/>
    </row>
    <row r="91" spans="2:18" s="7" customFormat="1" ht="19.9" customHeight="1">
      <c r="B91" s="109"/>
      <c r="C91" s="110"/>
      <c r="D91" s="111" t="s">
        <v>210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0">
        <f>N128</f>
        <v>0</v>
      </c>
      <c r="O91" s="211"/>
      <c r="P91" s="211"/>
      <c r="Q91" s="211"/>
      <c r="R91" s="112"/>
    </row>
    <row r="92" spans="2:18" s="7" customFormat="1" ht="19.9" customHeight="1">
      <c r="B92" s="109"/>
      <c r="C92" s="110"/>
      <c r="D92" s="111" t="s">
        <v>211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0">
        <f>N132</f>
        <v>0</v>
      </c>
      <c r="O92" s="211"/>
      <c r="P92" s="211"/>
      <c r="Q92" s="211"/>
      <c r="R92" s="112"/>
    </row>
    <row r="93" spans="2:18" s="7" customFormat="1" ht="19.9" customHeight="1">
      <c r="B93" s="109"/>
      <c r="C93" s="110"/>
      <c r="D93" s="111" t="s">
        <v>212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0">
        <f>N134</f>
        <v>0</v>
      </c>
      <c r="O93" s="211"/>
      <c r="P93" s="211"/>
      <c r="Q93" s="211"/>
      <c r="R93" s="112"/>
    </row>
    <row r="94" spans="2:18" s="7" customFormat="1" ht="19.9" customHeight="1">
      <c r="B94" s="109"/>
      <c r="C94" s="110"/>
      <c r="D94" s="111" t="s">
        <v>114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10">
        <f>N142</f>
        <v>0</v>
      </c>
      <c r="O94" s="211"/>
      <c r="P94" s="211"/>
      <c r="Q94" s="211"/>
      <c r="R94" s="112"/>
    </row>
    <row r="95" spans="2:18" s="7" customFormat="1" ht="19.9" customHeight="1">
      <c r="B95" s="109"/>
      <c r="C95" s="110"/>
      <c r="D95" s="111" t="s">
        <v>213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10">
        <f>N145</f>
        <v>0</v>
      </c>
      <c r="O95" s="211"/>
      <c r="P95" s="211"/>
      <c r="Q95" s="211"/>
      <c r="R95" s="112"/>
    </row>
    <row r="96" spans="2:18" s="6" customFormat="1" ht="24.95" customHeight="1">
      <c r="B96" s="105"/>
      <c r="C96" s="106"/>
      <c r="D96" s="107" t="s">
        <v>117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98">
        <f>N147</f>
        <v>0</v>
      </c>
      <c r="O96" s="218"/>
      <c r="P96" s="218"/>
      <c r="Q96" s="218"/>
      <c r="R96" s="108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4" t="s">
        <v>118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14">
        <v>0</v>
      </c>
      <c r="O98" s="219"/>
      <c r="P98" s="219"/>
      <c r="Q98" s="219"/>
      <c r="R98" s="33"/>
      <c r="T98" s="113"/>
      <c r="U98" s="114" t="s">
        <v>33</v>
      </c>
    </row>
    <row r="99" spans="2:18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98" t="s">
        <v>94</v>
      </c>
      <c r="D100" s="42"/>
      <c r="E100" s="42"/>
      <c r="F100" s="42"/>
      <c r="G100" s="42"/>
      <c r="H100" s="42"/>
      <c r="I100" s="42"/>
      <c r="J100" s="42"/>
      <c r="K100" s="42"/>
      <c r="L100" s="166">
        <f>ROUND(SUM(N88+N98),2)</f>
        <v>0</v>
      </c>
      <c r="M100" s="166"/>
      <c r="N100" s="166"/>
      <c r="O100" s="166"/>
      <c r="P100" s="166"/>
      <c r="Q100" s="166"/>
      <c r="R100" s="33"/>
    </row>
    <row r="101" spans="2:18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95" customHeight="1">
      <c r="B106" s="31"/>
      <c r="C106" s="177" t="s">
        <v>119</v>
      </c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8" t="s">
        <v>16</v>
      </c>
      <c r="D108" s="32"/>
      <c r="E108" s="32"/>
      <c r="F108" s="216" t="str">
        <f>F6</f>
        <v>Rekonstrukce vnitrobloku SU OPF</v>
      </c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32"/>
      <c r="R108" s="33"/>
    </row>
    <row r="109" spans="2:18" s="1" customFormat="1" ht="36.95" customHeight="1">
      <c r="B109" s="31"/>
      <c r="C109" s="65" t="s">
        <v>102</v>
      </c>
      <c r="D109" s="32"/>
      <c r="E109" s="32"/>
      <c r="F109" s="179" t="str">
        <f>F7</f>
        <v>002 - Rekonstrukce - část B (vnitřní a venkovní)</v>
      </c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8" customHeight="1">
      <c r="B111" s="31"/>
      <c r="C111" s="28" t="s">
        <v>19</v>
      </c>
      <c r="D111" s="32"/>
      <c r="E111" s="32"/>
      <c r="F111" s="26">
        <f>F9</f>
        <v>0</v>
      </c>
      <c r="G111" s="32"/>
      <c r="H111" s="32"/>
      <c r="I111" s="32"/>
      <c r="J111" s="32"/>
      <c r="K111" s="28" t="s">
        <v>20</v>
      </c>
      <c r="L111" s="32"/>
      <c r="M111" s="206" t="str">
        <f>IF(O9="","",O9)</f>
        <v/>
      </c>
      <c r="N111" s="206"/>
      <c r="O111" s="206"/>
      <c r="P111" s="206"/>
      <c r="Q111" s="32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5">
      <c r="B113" s="31"/>
      <c r="C113" s="28" t="s">
        <v>21</v>
      </c>
      <c r="D113" s="32"/>
      <c r="E113" s="32"/>
      <c r="F113" s="26" t="str">
        <f>E12</f>
        <v xml:space="preserve"> </v>
      </c>
      <c r="G113" s="32"/>
      <c r="H113" s="32"/>
      <c r="I113" s="32"/>
      <c r="J113" s="32"/>
      <c r="K113" s="28" t="s">
        <v>26</v>
      </c>
      <c r="L113" s="32"/>
      <c r="M113" s="186" t="str">
        <f>E18</f>
        <v xml:space="preserve"> </v>
      </c>
      <c r="N113" s="186"/>
      <c r="O113" s="186"/>
      <c r="P113" s="186"/>
      <c r="Q113" s="186"/>
      <c r="R113" s="33"/>
    </row>
    <row r="114" spans="2:18" s="1" customFormat="1" ht="14.45" customHeight="1">
      <c r="B114" s="31"/>
      <c r="C114" s="28" t="s">
        <v>25</v>
      </c>
      <c r="D114" s="32"/>
      <c r="E114" s="32"/>
      <c r="F114" s="26" t="str">
        <f>IF(E15="","",E15)</f>
        <v xml:space="preserve"> </v>
      </c>
      <c r="G114" s="32"/>
      <c r="H114" s="32"/>
      <c r="I114" s="32"/>
      <c r="J114" s="32"/>
      <c r="K114" s="28" t="s">
        <v>28</v>
      </c>
      <c r="L114" s="32"/>
      <c r="M114" s="186" t="str">
        <f>E21</f>
        <v xml:space="preserve"> </v>
      </c>
      <c r="N114" s="186"/>
      <c r="O114" s="186"/>
      <c r="P114" s="186"/>
      <c r="Q114" s="186"/>
      <c r="R114" s="33"/>
    </row>
    <row r="115" spans="2:18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27" s="8" customFormat="1" ht="29.25" customHeight="1">
      <c r="B116" s="115"/>
      <c r="C116" s="116" t="s">
        <v>120</v>
      </c>
      <c r="D116" s="117" t="s">
        <v>121</v>
      </c>
      <c r="E116" s="117" t="s">
        <v>51</v>
      </c>
      <c r="F116" s="207" t="s">
        <v>122</v>
      </c>
      <c r="G116" s="207"/>
      <c r="H116" s="207"/>
      <c r="I116" s="207"/>
      <c r="J116" s="117" t="s">
        <v>123</v>
      </c>
      <c r="K116" s="117" t="s">
        <v>124</v>
      </c>
      <c r="L116" s="208" t="s">
        <v>125</v>
      </c>
      <c r="M116" s="208"/>
      <c r="N116" s="207" t="s">
        <v>108</v>
      </c>
      <c r="O116" s="207"/>
      <c r="P116" s="207"/>
      <c r="Q116" s="209"/>
      <c r="R116" s="118"/>
      <c r="T116" s="71" t="s">
        <v>126</v>
      </c>
      <c r="U116" s="72" t="s">
        <v>33</v>
      </c>
      <c r="V116" s="72" t="s">
        <v>127</v>
      </c>
      <c r="W116" s="72" t="s">
        <v>128</v>
      </c>
      <c r="X116" s="72" t="s">
        <v>129</v>
      </c>
      <c r="Y116" s="72" t="s">
        <v>130</v>
      </c>
      <c r="Z116" s="72" t="s">
        <v>131</v>
      </c>
      <c r="AA116" s="73" t="s">
        <v>132</v>
      </c>
    </row>
    <row r="117" spans="2:63" s="1" customFormat="1" ht="29.25" customHeight="1">
      <c r="B117" s="31"/>
      <c r="C117" s="75" t="s">
        <v>104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195">
        <f>BK117</f>
        <v>0</v>
      </c>
      <c r="O117" s="196"/>
      <c r="P117" s="196"/>
      <c r="Q117" s="196"/>
      <c r="R117" s="33"/>
      <c r="T117" s="74"/>
      <c r="U117" s="47"/>
      <c r="V117" s="47"/>
      <c r="W117" s="119">
        <f>W118+W147</f>
        <v>221.11434</v>
      </c>
      <c r="X117" s="47"/>
      <c r="Y117" s="119">
        <f>Y118+Y147</f>
        <v>9.65335</v>
      </c>
      <c r="Z117" s="47"/>
      <c r="AA117" s="120">
        <f>AA118+AA147</f>
        <v>10.344</v>
      </c>
      <c r="AT117" s="17" t="s">
        <v>68</v>
      </c>
      <c r="AU117" s="17" t="s">
        <v>110</v>
      </c>
      <c r="BK117" s="121">
        <f>BK118+BK147</f>
        <v>0</v>
      </c>
    </row>
    <row r="118" spans="2:63" s="9" customFormat="1" ht="37.35" customHeight="1">
      <c r="B118" s="122"/>
      <c r="C118" s="123"/>
      <c r="D118" s="124" t="s">
        <v>111</v>
      </c>
      <c r="E118" s="124"/>
      <c r="F118" s="124"/>
      <c r="G118" s="124"/>
      <c r="H118" s="124"/>
      <c r="I118" s="124"/>
      <c r="J118" s="124"/>
      <c r="K118" s="124"/>
      <c r="L118" s="124"/>
      <c r="M118" s="124"/>
      <c r="N118" s="197">
        <f>BK118</f>
        <v>0</v>
      </c>
      <c r="O118" s="198"/>
      <c r="P118" s="198"/>
      <c r="Q118" s="198"/>
      <c r="R118" s="125"/>
      <c r="T118" s="126"/>
      <c r="U118" s="123"/>
      <c r="V118" s="123"/>
      <c r="W118" s="127">
        <f>W119+W128+W132+W134+W142+W145</f>
        <v>219.11434</v>
      </c>
      <c r="X118" s="123"/>
      <c r="Y118" s="127">
        <f>Y119+Y128+Y132+Y134+Y142+Y145</f>
        <v>9.65335</v>
      </c>
      <c r="Z118" s="123"/>
      <c r="AA118" s="128">
        <f>AA119+AA128+AA132+AA134+AA142+AA145</f>
        <v>10.344</v>
      </c>
      <c r="AR118" s="129" t="s">
        <v>77</v>
      </c>
      <c r="AT118" s="130" t="s">
        <v>68</v>
      </c>
      <c r="AU118" s="130" t="s">
        <v>69</v>
      </c>
      <c r="AY118" s="129" t="s">
        <v>133</v>
      </c>
      <c r="BK118" s="131">
        <f>BK119+BK128+BK132+BK134+BK142+BK145</f>
        <v>0</v>
      </c>
    </row>
    <row r="119" spans="2:63" s="9" customFormat="1" ht="19.9" customHeight="1">
      <c r="B119" s="122"/>
      <c r="C119" s="123"/>
      <c r="D119" s="132" t="s">
        <v>112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99">
        <f>BK119</f>
        <v>0</v>
      </c>
      <c r="O119" s="200"/>
      <c r="P119" s="200"/>
      <c r="Q119" s="200"/>
      <c r="R119" s="125"/>
      <c r="T119" s="126"/>
      <c r="U119" s="123"/>
      <c r="V119" s="123"/>
      <c r="W119" s="127">
        <f>SUM(W120:W127)</f>
        <v>123.131</v>
      </c>
      <c r="X119" s="123"/>
      <c r="Y119" s="127">
        <f>SUM(Y120:Y127)</f>
        <v>9.02352</v>
      </c>
      <c r="Z119" s="123"/>
      <c r="AA119" s="128">
        <f>SUM(AA120:AA127)</f>
        <v>0</v>
      </c>
      <c r="AR119" s="129" t="s">
        <v>77</v>
      </c>
      <c r="AT119" s="130" t="s">
        <v>68</v>
      </c>
      <c r="AU119" s="130" t="s">
        <v>77</v>
      </c>
      <c r="AY119" s="129" t="s">
        <v>133</v>
      </c>
      <c r="BK119" s="131">
        <f>SUM(BK120:BK127)</f>
        <v>0</v>
      </c>
    </row>
    <row r="120" spans="2:65" s="1" customFormat="1" ht="31.5" customHeight="1">
      <c r="B120" s="133"/>
      <c r="C120" s="134" t="s">
        <v>214</v>
      </c>
      <c r="D120" s="134" t="s">
        <v>135</v>
      </c>
      <c r="E120" s="135" t="s">
        <v>215</v>
      </c>
      <c r="F120" s="192" t="s">
        <v>216</v>
      </c>
      <c r="G120" s="192"/>
      <c r="H120" s="192"/>
      <c r="I120" s="192"/>
      <c r="J120" s="136" t="s">
        <v>138</v>
      </c>
      <c r="K120" s="137">
        <v>60</v>
      </c>
      <c r="L120" s="191"/>
      <c r="M120" s="191"/>
      <c r="N120" s="191">
        <f aca="true" t="shared" si="0" ref="N120:N127">ROUND(L120*K120,2)</f>
        <v>0</v>
      </c>
      <c r="O120" s="191"/>
      <c r="P120" s="191"/>
      <c r="Q120" s="191"/>
      <c r="R120" s="138"/>
      <c r="T120" s="139" t="s">
        <v>5</v>
      </c>
      <c r="U120" s="40" t="s">
        <v>34</v>
      </c>
      <c r="V120" s="140">
        <v>1.43</v>
      </c>
      <c r="W120" s="140">
        <f aca="true" t="shared" si="1" ref="W120:W127">V120*K120</f>
        <v>85.8</v>
      </c>
      <c r="X120" s="140">
        <v>0</v>
      </c>
      <c r="Y120" s="140">
        <f aca="true" t="shared" si="2" ref="Y120:Y127">X120*K120</f>
        <v>0</v>
      </c>
      <c r="Z120" s="140">
        <v>0</v>
      </c>
      <c r="AA120" s="141">
        <f aca="true" t="shared" si="3" ref="AA120:AA127">Z120*K120</f>
        <v>0</v>
      </c>
      <c r="AR120" s="17" t="s">
        <v>139</v>
      </c>
      <c r="AT120" s="17" t="s">
        <v>135</v>
      </c>
      <c r="AU120" s="17" t="s">
        <v>100</v>
      </c>
      <c r="AY120" s="17" t="s">
        <v>133</v>
      </c>
      <c r="BE120" s="142">
        <f aca="true" t="shared" si="4" ref="BE120:BE127">IF(U120="základní",N120,0)</f>
        <v>0</v>
      </c>
      <c r="BF120" s="142">
        <f aca="true" t="shared" si="5" ref="BF120:BF127">IF(U120="snížená",N120,0)</f>
        <v>0</v>
      </c>
      <c r="BG120" s="142">
        <f aca="true" t="shared" si="6" ref="BG120:BG127">IF(U120="zákl. přenesená",N120,0)</f>
        <v>0</v>
      </c>
      <c r="BH120" s="142">
        <f aca="true" t="shared" si="7" ref="BH120:BH127">IF(U120="sníž. přenesená",N120,0)</f>
        <v>0</v>
      </c>
      <c r="BI120" s="142">
        <f aca="true" t="shared" si="8" ref="BI120:BI127">IF(U120="nulová",N120,0)</f>
        <v>0</v>
      </c>
      <c r="BJ120" s="17" t="s">
        <v>77</v>
      </c>
      <c r="BK120" s="142">
        <f aca="true" t="shared" si="9" ref="BK120:BK127">ROUND(L120*K120,2)</f>
        <v>0</v>
      </c>
      <c r="BL120" s="17" t="s">
        <v>139</v>
      </c>
      <c r="BM120" s="17" t="s">
        <v>217</v>
      </c>
    </row>
    <row r="121" spans="2:65" s="1" customFormat="1" ht="31.5" customHeight="1">
      <c r="B121" s="133"/>
      <c r="C121" s="134" t="s">
        <v>218</v>
      </c>
      <c r="D121" s="134" t="s">
        <v>135</v>
      </c>
      <c r="E121" s="135" t="s">
        <v>219</v>
      </c>
      <c r="F121" s="192" t="s">
        <v>220</v>
      </c>
      <c r="G121" s="192"/>
      <c r="H121" s="192"/>
      <c r="I121" s="192"/>
      <c r="J121" s="136" t="s">
        <v>138</v>
      </c>
      <c r="K121" s="137">
        <v>60</v>
      </c>
      <c r="L121" s="191"/>
      <c r="M121" s="191"/>
      <c r="N121" s="191">
        <f t="shared" si="0"/>
        <v>0</v>
      </c>
      <c r="O121" s="191"/>
      <c r="P121" s="191"/>
      <c r="Q121" s="191"/>
      <c r="R121" s="138"/>
      <c r="T121" s="139" t="s">
        <v>5</v>
      </c>
      <c r="U121" s="40" t="s">
        <v>34</v>
      </c>
      <c r="V121" s="140">
        <v>0.1</v>
      </c>
      <c r="W121" s="140">
        <f t="shared" si="1"/>
        <v>6</v>
      </c>
      <c r="X121" s="140">
        <v>0</v>
      </c>
      <c r="Y121" s="140">
        <f t="shared" si="2"/>
        <v>0</v>
      </c>
      <c r="Z121" s="140">
        <v>0</v>
      </c>
      <c r="AA121" s="141">
        <f t="shared" si="3"/>
        <v>0</v>
      </c>
      <c r="AR121" s="17" t="s">
        <v>139</v>
      </c>
      <c r="AT121" s="17" t="s">
        <v>135</v>
      </c>
      <c r="AU121" s="17" t="s">
        <v>100</v>
      </c>
      <c r="AY121" s="17" t="s">
        <v>133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7" t="s">
        <v>77</v>
      </c>
      <c r="BK121" s="142">
        <f t="shared" si="9"/>
        <v>0</v>
      </c>
      <c r="BL121" s="17" t="s">
        <v>139</v>
      </c>
      <c r="BM121" s="17" t="s">
        <v>221</v>
      </c>
    </row>
    <row r="122" spans="2:65" s="1" customFormat="1" ht="31.5" customHeight="1">
      <c r="B122" s="133"/>
      <c r="C122" s="134" t="s">
        <v>222</v>
      </c>
      <c r="D122" s="134" t="s">
        <v>135</v>
      </c>
      <c r="E122" s="135" t="s">
        <v>223</v>
      </c>
      <c r="F122" s="192" t="s">
        <v>224</v>
      </c>
      <c r="G122" s="192"/>
      <c r="H122" s="192"/>
      <c r="I122" s="192"/>
      <c r="J122" s="136" t="s">
        <v>225</v>
      </c>
      <c r="K122" s="137">
        <v>28</v>
      </c>
      <c r="L122" s="191"/>
      <c r="M122" s="191"/>
      <c r="N122" s="191">
        <f t="shared" si="0"/>
        <v>0</v>
      </c>
      <c r="O122" s="191"/>
      <c r="P122" s="191"/>
      <c r="Q122" s="191"/>
      <c r="R122" s="138"/>
      <c r="T122" s="139" t="s">
        <v>5</v>
      </c>
      <c r="U122" s="40" t="s">
        <v>34</v>
      </c>
      <c r="V122" s="140">
        <v>0.236</v>
      </c>
      <c r="W122" s="140">
        <f t="shared" si="1"/>
        <v>6.608</v>
      </c>
      <c r="X122" s="140">
        <v>0.00084</v>
      </c>
      <c r="Y122" s="140">
        <f t="shared" si="2"/>
        <v>0.02352</v>
      </c>
      <c r="Z122" s="140">
        <v>0</v>
      </c>
      <c r="AA122" s="141">
        <f t="shared" si="3"/>
        <v>0</v>
      </c>
      <c r="AR122" s="17" t="s">
        <v>139</v>
      </c>
      <c r="AT122" s="17" t="s">
        <v>135</v>
      </c>
      <c r="AU122" s="17" t="s">
        <v>100</v>
      </c>
      <c r="AY122" s="17" t="s">
        <v>133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7" t="s">
        <v>77</v>
      </c>
      <c r="BK122" s="142">
        <f t="shared" si="9"/>
        <v>0</v>
      </c>
      <c r="BL122" s="17" t="s">
        <v>139</v>
      </c>
      <c r="BM122" s="17" t="s">
        <v>226</v>
      </c>
    </row>
    <row r="123" spans="2:65" s="1" customFormat="1" ht="31.5" customHeight="1">
      <c r="B123" s="133"/>
      <c r="C123" s="134" t="s">
        <v>10</v>
      </c>
      <c r="D123" s="134" t="s">
        <v>135</v>
      </c>
      <c r="E123" s="135" t="s">
        <v>227</v>
      </c>
      <c r="F123" s="192" t="s">
        <v>228</v>
      </c>
      <c r="G123" s="192"/>
      <c r="H123" s="192"/>
      <c r="I123" s="192"/>
      <c r="J123" s="136" t="s">
        <v>225</v>
      </c>
      <c r="K123" s="137">
        <v>28</v>
      </c>
      <c r="L123" s="191"/>
      <c r="M123" s="191"/>
      <c r="N123" s="191">
        <f t="shared" si="0"/>
        <v>0</v>
      </c>
      <c r="O123" s="191"/>
      <c r="P123" s="191"/>
      <c r="Q123" s="191"/>
      <c r="R123" s="138"/>
      <c r="T123" s="139" t="s">
        <v>5</v>
      </c>
      <c r="U123" s="40" t="s">
        <v>34</v>
      </c>
      <c r="V123" s="140">
        <v>0.07</v>
      </c>
      <c r="W123" s="140">
        <f t="shared" si="1"/>
        <v>1.9600000000000002</v>
      </c>
      <c r="X123" s="140">
        <v>0</v>
      </c>
      <c r="Y123" s="140">
        <f t="shared" si="2"/>
        <v>0</v>
      </c>
      <c r="Z123" s="140">
        <v>0</v>
      </c>
      <c r="AA123" s="141">
        <f t="shared" si="3"/>
        <v>0</v>
      </c>
      <c r="AR123" s="17" t="s">
        <v>139</v>
      </c>
      <c r="AT123" s="17" t="s">
        <v>135</v>
      </c>
      <c r="AU123" s="17" t="s">
        <v>100</v>
      </c>
      <c r="AY123" s="17" t="s">
        <v>133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7" t="s">
        <v>77</v>
      </c>
      <c r="BK123" s="142">
        <f t="shared" si="9"/>
        <v>0</v>
      </c>
      <c r="BL123" s="17" t="s">
        <v>139</v>
      </c>
      <c r="BM123" s="17" t="s">
        <v>229</v>
      </c>
    </row>
    <row r="124" spans="2:65" s="1" customFormat="1" ht="31.5" customHeight="1">
      <c r="B124" s="133"/>
      <c r="C124" s="134" t="s">
        <v>230</v>
      </c>
      <c r="D124" s="134" t="s">
        <v>135</v>
      </c>
      <c r="E124" s="135" t="s">
        <v>231</v>
      </c>
      <c r="F124" s="192" t="s">
        <v>232</v>
      </c>
      <c r="G124" s="192"/>
      <c r="H124" s="192"/>
      <c r="I124" s="192"/>
      <c r="J124" s="136" t="s">
        <v>138</v>
      </c>
      <c r="K124" s="137">
        <v>7.5</v>
      </c>
      <c r="L124" s="191"/>
      <c r="M124" s="191"/>
      <c r="N124" s="191">
        <f t="shared" si="0"/>
        <v>0</v>
      </c>
      <c r="O124" s="191"/>
      <c r="P124" s="191"/>
      <c r="Q124" s="191"/>
      <c r="R124" s="138"/>
      <c r="T124" s="139" t="s">
        <v>5</v>
      </c>
      <c r="U124" s="40" t="s">
        <v>34</v>
      </c>
      <c r="V124" s="140">
        <v>0.062</v>
      </c>
      <c r="W124" s="140">
        <f t="shared" si="1"/>
        <v>0.46499999999999997</v>
      </c>
      <c r="X124" s="140">
        <v>0</v>
      </c>
      <c r="Y124" s="140">
        <f t="shared" si="2"/>
        <v>0</v>
      </c>
      <c r="Z124" s="140">
        <v>0</v>
      </c>
      <c r="AA124" s="141">
        <f t="shared" si="3"/>
        <v>0</v>
      </c>
      <c r="AR124" s="17" t="s">
        <v>139</v>
      </c>
      <c r="AT124" s="17" t="s">
        <v>135</v>
      </c>
      <c r="AU124" s="17" t="s">
        <v>100</v>
      </c>
      <c r="AY124" s="17" t="s">
        <v>133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7" t="s">
        <v>77</v>
      </c>
      <c r="BK124" s="142">
        <f t="shared" si="9"/>
        <v>0</v>
      </c>
      <c r="BL124" s="17" t="s">
        <v>139</v>
      </c>
      <c r="BM124" s="17" t="s">
        <v>233</v>
      </c>
    </row>
    <row r="125" spans="2:65" s="1" customFormat="1" ht="31.5" customHeight="1">
      <c r="B125" s="133"/>
      <c r="C125" s="134" t="s">
        <v>234</v>
      </c>
      <c r="D125" s="134" t="s">
        <v>135</v>
      </c>
      <c r="E125" s="135" t="s">
        <v>235</v>
      </c>
      <c r="F125" s="192" t="s">
        <v>236</v>
      </c>
      <c r="G125" s="192"/>
      <c r="H125" s="192"/>
      <c r="I125" s="192"/>
      <c r="J125" s="136" t="s">
        <v>138</v>
      </c>
      <c r="K125" s="137">
        <v>52</v>
      </c>
      <c r="L125" s="191"/>
      <c r="M125" s="191"/>
      <c r="N125" s="191">
        <f t="shared" si="0"/>
        <v>0</v>
      </c>
      <c r="O125" s="191"/>
      <c r="P125" s="191"/>
      <c r="Q125" s="191"/>
      <c r="R125" s="138"/>
      <c r="T125" s="139" t="s">
        <v>5</v>
      </c>
      <c r="U125" s="40" t="s">
        <v>34</v>
      </c>
      <c r="V125" s="140">
        <v>0.299</v>
      </c>
      <c r="W125" s="140">
        <f t="shared" si="1"/>
        <v>15.548</v>
      </c>
      <c r="X125" s="140">
        <v>0</v>
      </c>
      <c r="Y125" s="140">
        <f t="shared" si="2"/>
        <v>0</v>
      </c>
      <c r="Z125" s="140">
        <v>0</v>
      </c>
      <c r="AA125" s="141">
        <f t="shared" si="3"/>
        <v>0</v>
      </c>
      <c r="AR125" s="17" t="s">
        <v>139</v>
      </c>
      <c r="AT125" s="17" t="s">
        <v>135</v>
      </c>
      <c r="AU125" s="17" t="s">
        <v>100</v>
      </c>
      <c r="AY125" s="17" t="s">
        <v>133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7" t="s">
        <v>77</v>
      </c>
      <c r="BK125" s="142">
        <f t="shared" si="9"/>
        <v>0</v>
      </c>
      <c r="BL125" s="17" t="s">
        <v>139</v>
      </c>
      <c r="BM125" s="17" t="s">
        <v>237</v>
      </c>
    </row>
    <row r="126" spans="2:65" s="1" customFormat="1" ht="31.5" customHeight="1">
      <c r="B126" s="133"/>
      <c r="C126" s="134" t="s">
        <v>238</v>
      </c>
      <c r="D126" s="134" t="s">
        <v>135</v>
      </c>
      <c r="E126" s="135" t="s">
        <v>239</v>
      </c>
      <c r="F126" s="192" t="s">
        <v>240</v>
      </c>
      <c r="G126" s="192"/>
      <c r="H126" s="192"/>
      <c r="I126" s="192"/>
      <c r="J126" s="136" t="s">
        <v>138</v>
      </c>
      <c r="K126" s="137">
        <v>4.5</v>
      </c>
      <c r="L126" s="191"/>
      <c r="M126" s="191"/>
      <c r="N126" s="191">
        <f t="shared" si="0"/>
        <v>0</v>
      </c>
      <c r="O126" s="191"/>
      <c r="P126" s="191"/>
      <c r="Q126" s="191"/>
      <c r="R126" s="138"/>
      <c r="T126" s="139" t="s">
        <v>5</v>
      </c>
      <c r="U126" s="40" t="s">
        <v>34</v>
      </c>
      <c r="V126" s="140">
        <v>1.5</v>
      </c>
      <c r="W126" s="140">
        <f t="shared" si="1"/>
        <v>6.75</v>
      </c>
      <c r="X126" s="140">
        <v>0</v>
      </c>
      <c r="Y126" s="140">
        <f t="shared" si="2"/>
        <v>0</v>
      </c>
      <c r="Z126" s="140">
        <v>0</v>
      </c>
      <c r="AA126" s="141">
        <f t="shared" si="3"/>
        <v>0</v>
      </c>
      <c r="AR126" s="17" t="s">
        <v>139</v>
      </c>
      <c r="AT126" s="17" t="s">
        <v>135</v>
      </c>
      <c r="AU126" s="17" t="s">
        <v>100</v>
      </c>
      <c r="AY126" s="17" t="s">
        <v>133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7" t="s">
        <v>77</v>
      </c>
      <c r="BK126" s="142">
        <f t="shared" si="9"/>
        <v>0</v>
      </c>
      <c r="BL126" s="17" t="s">
        <v>139</v>
      </c>
      <c r="BM126" s="17" t="s">
        <v>241</v>
      </c>
    </row>
    <row r="127" spans="2:65" s="1" customFormat="1" ht="31.5" customHeight="1">
      <c r="B127" s="133"/>
      <c r="C127" s="143" t="s">
        <v>242</v>
      </c>
      <c r="D127" s="143" t="s">
        <v>174</v>
      </c>
      <c r="E127" s="144" t="s">
        <v>243</v>
      </c>
      <c r="F127" s="189" t="s">
        <v>244</v>
      </c>
      <c r="G127" s="189"/>
      <c r="H127" s="189"/>
      <c r="I127" s="189"/>
      <c r="J127" s="145" t="s">
        <v>193</v>
      </c>
      <c r="K127" s="146">
        <v>9</v>
      </c>
      <c r="L127" s="190"/>
      <c r="M127" s="190"/>
      <c r="N127" s="190">
        <f t="shared" si="0"/>
        <v>0</v>
      </c>
      <c r="O127" s="191"/>
      <c r="P127" s="191"/>
      <c r="Q127" s="191"/>
      <c r="R127" s="138"/>
      <c r="T127" s="139" t="s">
        <v>5</v>
      </c>
      <c r="U127" s="40" t="s">
        <v>34</v>
      </c>
      <c r="V127" s="140">
        <v>0</v>
      </c>
      <c r="W127" s="140">
        <f t="shared" si="1"/>
        <v>0</v>
      </c>
      <c r="X127" s="140">
        <v>1</v>
      </c>
      <c r="Y127" s="140">
        <f t="shared" si="2"/>
        <v>9</v>
      </c>
      <c r="Z127" s="140">
        <v>0</v>
      </c>
      <c r="AA127" s="141">
        <f t="shared" si="3"/>
        <v>0</v>
      </c>
      <c r="AR127" s="17" t="s">
        <v>169</v>
      </c>
      <c r="AT127" s="17" t="s">
        <v>174</v>
      </c>
      <c r="AU127" s="17" t="s">
        <v>100</v>
      </c>
      <c r="AY127" s="17" t="s">
        <v>133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7" t="s">
        <v>77</v>
      </c>
      <c r="BK127" s="142">
        <f t="shared" si="9"/>
        <v>0</v>
      </c>
      <c r="BL127" s="17" t="s">
        <v>139</v>
      </c>
      <c r="BM127" s="17" t="s">
        <v>245</v>
      </c>
    </row>
    <row r="128" spans="2:63" s="9" customFormat="1" ht="29.85" customHeight="1">
      <c r="B128" s="122"/>
      <c r="C128" s="123"/>
      <c r="D128" s="132" t="s">
        <v>210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201">
        <f>BK128</f>
        <v>0</v>
      </c>
      <c r="O128" s="202"/>
      <c r="P128" s="202"/>
      <c r="Q128" s="202"/>
      <c r="R128" s="125"/>
      <c r="T128" s="126"/>
      <c r="U128" s="123"/>
      <c r="V128" s="123"/>
      <c r="W128" s="127">
        <f>SUM(W129:W131)</f>
        <v>31.4239</v>
      </c>
      <c r="X128" s="123"/>
      <c r="Y128" s="127">
        <f>SUM(Y129:Y131)</f>
        <v>0</v>
      </c>
      <c r="Z128" s="123"/>
      <c r="AA128" s="128">
        <f>SUM(AA129:AA131)</f>
        <v>8.58</v>
      </c>
      <c r="AR128" s="129" t="s">
        <v>77</v>
      </c>
      <c r="AT128" s="130" t="s">
        <v>68</v>
      </c>
      <c r="AU128" s="130" t="s">
        <v>77</v>
      </c>
      <c r="AY128" s="129" t="s">
        <v>133</v>
      </c>
      <c r="BK128" s="131">
        <f>SUM(BK129:BK131)</f>
        <v>0</v>
      </c>
    </row>
    <row r="129" spans="2:65" s="1" customFormat="1" ht="31.5" customHeight="1">
      <c r="B129" s="133"/>
      <c r="C129" s="134" t="s">
        <v>246</v>
      </c>
      <c r="D129" s="134" t="s">
        <v>135</v>
      </c>
      <c r="E129" s="135" t="s">
        <v>247</v>
      </c>
      <c r="F129" s="192" t="s">
        <v>248</v>
      </c>
      <c r="G129" s="192"/>
      <c r="H129" s="192"/>
      <c r="I129" s="192"/>
      <c r="J129" s="136" t="s">
        <v>138</v>
      </c>
      <c r="K129" s="137">
        <v>3.9</v>
      </c>
      <c r="L129" s="191"/>
      <c r="M129" s="191"/>
      <c r="N129" s="191">
        <f>ROUND(L129*K129,2)</f>
        <v>0</v>
      </c>
      <c r="O129" s="191"/>
      <c r="P129" s="191"/>
      <c r="Q129" s="191"/>
      <c r="R129" s="138"/>
      <c r="T129" s="139" t="s">
        <v>5</v>
      </c>
      <c r="U129" s="40" t="s">
        <v>34</v>
      </c>
      <c r="V129" s="140">
        <v>7.801</v>
      </c>
      <c r="W129" s="140">
        <f>V129*K129</f>
        <v>30.4239</v>
      </c>
      <c r="X129" s="140">
        <v>0</v>
      </c>
      <c r="Y129" s="140">
        <f>X129*K129</f>
        <v>0</v>
      </c>
      <c r="Z129" s="140">
        <v>2.2</v>
      </c>
      <c r="AA129" s="141">
        <f>Z129*K129</f>
        <v>8.58</v>
      </c>
      <c r="AR129" s="17" t="s">
        <v>139</v>
      </c>
      <c r="AT129" s="17" t="s">
        <v>135</v>
      </c>
      <c r="AU129" s="17" t="s">
        <v>100</v>
      </c>
      <c r="AY129" s="17" t="s">
        <v>133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7" t="s">
        <v>77</v>
      </c>
      <c r="BK129" s="142">
        <f>ROUND(L129*K129,2)</f>
        <v>0</v>
      </c>
      <c r="BL129" s="17" t="s">
        <v>139</v>
      </c>
      <c r="BM129" s="17" t="s">
        <v>249</v>
      </c>
    </row>
    <row r="130" spans="2:65" s="1" customFormat="1" ht="31.5" customHeight="1">
      <c r="B130" s="133"/>
      <c r="C130" s="134" t="s">
        <v>250</v>
      </c>
      <c r="D130" s="134" t="s">
        <v>135</v>
      </c>
      <c r="E130" s="135" t="s">
        <v>251</v>
      </c>
      <c r="F130" s="192" t="s">
        <v>252</v>
      </c>
      <c r="G130" s="192"/>
      <c r="H130" s="192"/>
      <c r="I130" s="192"/>
      <c r="J130" s="136" t="s">
        <v>167</v>
      </c>
      <c r="K130" s="137">
        <v>1</v>
      </c>
      <c r="L130" s="191"/>
      <c r="M130" s="191"/>
      <c r="N130" s="191">
        <f>ROUND(L130*K130,2)</f>
        <v>0</v>
      </c>
      <c r="O130" s="191"/>
      <c r="P130" s="191"/>
      <c r="Q130" s="191"/>
      <c r="R130" s="138"/>
      <c r="T130" s="139" t="s">
        <v>5</v>
      </c>
      <c r="U130" s="40" t="s">
        <v>34</v>
      </c>
      <c r="V130" s="140">
        <v>1</v>
      </c>
      <c r="W130" s="140">
        <f>V130*K130</f>
        <v>1</v>
      </c>
      <c r="X130" s="140">
        <v>0</v>
      </c>
      <c r="Y130" s="140">
        <f>X130*K130</f>
        <v>0</v>
      </c>
      <c r="Z130" s="140">
        <v>0</v>
      </c>
      <c r="AA130" s="141">
        <f>Z130*K130</f>
        <v>0</v>
      </c>
      <c r="AR130" s="17" t="s">
        <v>139</v>
      </c>
      <c r="AT130" s="17" t="s">
        <v>135</v>
      </c>
      <c r="AU130" s="17" t="s">
        <v>100</v>
      </c>
      <c r="AY130" s="17" t="s">
        <v>133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17" t="s">
        <v>77</v>
      </c>
      <c r="BK130" s="142">
        <f>ROUND(L130*K130,2)</f>
        <v>0</v>
      </c>
      <c r="BL130" s="17" t="s">
        <v>139</v>
      </c>
      <c r="BM130" s="17" t="s">
        <v>253</v>
      </c>
    </row>
    <row r="131" spans="2:65" s="1" customFormat="1" ht="22.5" customHeight="1">
      <c r="B131" s="133"/>
      <c r="C131" s="143" t="s">
        <v>254</v>
      </c>
      <c r="D131" s="143" t="s">
        <v>174</v>
      </c>
      <c r="E131" s="144" t="s">
        <v>255</v>
      </c>
      <c r="F131" s="189" t="s">
        <v>256</v>
      </c>
      <c r="G131" s="189"/>
      <c r="H131" s="189"/>
      <c r="I131" s="189"/>
      <c r="J131" s="145" t="s">
        <v>167</v>
      </c>
      <c r="K131" s="146">
        <v>1</v>
      </c>
      <c r="L131" s="190"/>
      <c r="M131" s="190"/>
      <c r="N131" s="190">
        <f>ROUND(L131*K131,2)</f>
        <v>0</v>
      </c>
      <c r="O131" s="191"/>
      <c r="P131" s="191"/>
      <c r="Q131" s="191"/>
      <c r="R131" s="138"/>
      <c r="T131" s="139" t="s">
        <v>5</v>
      </c>
      <c r="U131" s="40" t="s">
        <v>34</v>
      </c>
      <c r="V131" s="140">
        <v>0</v>
      </c>
      <c r="W131" s="140">
        <f>V131*K131</f>
        <v>0</v>
      </c>
      <c r="X131" s="140">
        <v>0</v>
      </c>
      <c r="Y131" s="140">
        <f>X131*K131</f>
        <v>0</v>
      </c>
      <c r="Z131" s="140">
        <v>0</v>
      </c>
      <c r="AA131" s="141">
        <f>Z131*K131</f>
        <v>0</v>
      </c>
      <c r="AR131" s="17" t="s">
        <v>169</v>
      </c>
      <c r="AT131" s="17" t="s">
        <v>174</v>
      </c>
      <c r="AU131" s="17" t="s">
        <v>100</v>
      </c>
      <c r="AY131" s="17" t="s">
        <v>133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17" t="s">
        <v>77</v>
      </c>
      <c r="BK131" s="142">
        <f>ROUND(L131*K131,2)</f>
        <v>0</v>
      </c>
      <c r="BL131" s="17" t="s">
        <v>139</v>
      </c>
      <c r="BM131" s="17" t="s">
        <v>257</v>
      </c>
    </row>
    <row r="132" spans="2:63" s="9" customFormat="1" ht="29.85" customHeight="1">
      <c r="B132" s="122"/>
      <c r="C132" s="123"/>
      <c r="D132" s="132" t="s">
        <v>211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201">
        <f>BK132</f>
        <v>0</v>
      </c>
      <c r="O132" s="202"/>
      <c r="P132" s="202"/>
      <c r="Q132" s="202"/>
      <c r="R132" s="125"/>
      <c r="T132" s="126"/>
      <c r="U132" s="123"/>
      <c r="V132" s="123"/>
      <c r="W132" s="127">
        <f>W133</f>
        <v>3.9509999999999996</v>
      </c>
      <c r="X132" s="123"/>
      <c r="Y132" s="127">
        <f>Y133</f>
        <v>0</v>
      </c>
      <c r="Z132" s="123"/>
      <c r="AA132" s="128">
        <f>AA133</f>
        <v>0</v>
      </c>
      <c r="AR132" s="129" t="s">
        <v>77</v>
      </c>
      <c r="AT132" s="130" t="s">
        <v>68</v>
      </c>
      <c r="AU132" s="130" t="s">
        <v>77</v>
      </c>
      <c r="AY132" s="129" t="s">
        <v>133</v>
      </c>
      <c r="BK132" s="131">
        <f>BK133</f>
        <v>0</v>
      </c>
    </row>
    <row r="133" spans="2:65" s="1" customFormat="1" ht="22.5" customHeight="1">
      <c r="B133" s="133"/>
      <c r="C133" s="134" t="s">
        <v>258</v>
      </c>
      <c r="D133" s="134" t="s">
        <v>135</v>
      </c>
      <c r="E133" s="135" t="s">
        <v>259</v>
      </c>
      <c r="F133" s="192" t="s">
        <v>260</v>
      </c>
      <c r="G133" s="192"/>
      <c r="H133" s="192"/>
      <c r="I133" s="192"/>
      <c r="J133" s="136" t="s">
        <v>138</v>
      </c>
      <c r="K133" s="137">
        <v>3</v>
      </c>
      <c r="L133" s="191"/>
      <c r="M133" s="191"/>
      <c r="N133" s="191">
        <f>ROUND(L133*K133,2)</f>
        <v>0</v>
      </c>
      <c r="O133" s="191"/>
      <c r="P133" s="191"/>
      <c r="Q133" s="191"/>
      <c r="R133" s="138"/>
      <c r="T133" s="139" t="s">
        <v>5</v>
      </c>
      <c r="U133" s="40" t="s">
        <v>34</v>
      </c>
      <c r="V133" s="140">
        <v>1.317</v>
      </c>
      <c r="W133" s="140">
        <f>V133*K133</f>
        <v>3.9509999999999996</v>
      </c>
      <c r="X133" s="140">
        <v>0</v>
      </c>
      <c r="Y133" s="140">
        <f>X133*K133</f>
        <v>0</v>
      </c>
      <c r="Z133" s="140">
        <v>0</v>
      </c>
      <c r="AA133" s="141">
        <f>Z133*K133</f>
        <v>0</v>
      </c>
      <c r="AR133" s="17" t="s">
        <v>139</v>
      </c>
      <c r="AT133" s="17" t="s">
        <v>135</v>
      </c>
      <c r="AU133" s="17" t="s">
        <v>100</v>
      </c>
      <c r="AY133" s="17" t="s">
        <v>133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17" t="s">
        <v>77</v>
      </c>
      <c r="BK133" s="142">
        <f>ROUND(L133*K133,2)</f>
        <v>0</v>
      </c>
      <c r="BL133" s="17" t="s">
        <v>139</v>
      </c>
      <c r="BM133" s="17" t="s">
        <v>261</v>
      </c>
    </row>
    <row r="134" spans="2:63" s="9" customFormat="1" ht="29.85" customHeight="1">
      <c r="B134" s="122"/>
      <c r="C134" s="123"/>
      <c r="D134" s="132" t="s">
        <v>212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201">
        <f>BK134</f>
        <v>0</v>
      </c>
      <c r="O134" s="202"/>
      <c r="P134" s="202"/>
      <c r="Q134" s="202"/>
      <c r="R134" s="125"/>
      <c r="T134" s="126"/>
      <c r="U134" s="123"/>
      <c r="V134" s="123"/>
      <c r="W134" s="127">
        <f>SUM(W135:W141)</f>
        <v>27.998</v>
      </c>
      <c r="X134" s="123"/>
      <c r="Y134" s="127">
        <f>SUM(Y135:Y141)</f>
        <v>0.62983</v>
      </c>
      <c r="Z134" s="123"/>
      <c r="AA134" s="128">
        <f>SUM(AA135:AA141)</f>
        <v>0</v>
      </c>
      <c r="AR134" s="129" t="s">
        <v>77</v>
      </c>
      <c r="AT134" s="130" t="s">
        <v>68</v>
      </c>
      <c r="AU134" s="130" t="s">
        <v>77</v>
      </c>
      <c r="AY134" s="129" t="s">
        <v>133</v>
      </c>
      <c r="BK134" s="131">
        <f>SUM(BK135:BK141)</f>
        <v>0</v>
      </c>
    </row>
    <row r="135" spans="2:65" s="1" customFormat="1" ht="31.5" customHeight="1">
      <c r="B135" s="133"/>
      <c r="C135" s="134" t="s">
        <v>262</v>
      </c>
      <c r="D135" s="134" t="s">
        <v>135</v>
      </c>
      <c r="E135" s="135" t="s">
        <v>263</v>
      </c>
      <c r="F135" s="192" t="s">
        <v>264</v>
      </c>
      <c r="G135" s="192"/>
      <c r="H135" s="192"/>
      <c r="I135" s="192"/>
      <c r="J135" s="136" t="s">
        <v>150</v>
      </c>
      <c r="K135" s="137">
        <v>7</v>
      </c>
      <c r="L135" s="191"/>
      <c r="M135" s="191"/>
      <c r="N135" s="191">
        <f aca="true" t="shared" si="10" ref="N135:N141">ROUND(L135*K135,2)</f>
        <v>0</v>
      </c>
      <c r="O135" s="191"/>
      <c r="P135" s="191"/>
      <c r="Q135" s="191"/>
      <c r="R135" s="138"/>
      <c r="T135" s="139" t="s">
        <v>5</v>
      </c>
      <c r="U135" s="40" t="s">
        <v>34</v>
      </c>
      <c r="V135" s="140">
        <v>0.19</v>
      </c>
      <c r="W135" s="140">
        <f aca="true" t="shared" si="11" ref="W135:W141">V135*K135</f>
        <v>1.33</v>
      </c>
      <c r="X135" s="140">
        <v>0.00128</v>
      </c>
      <c r="Y135" s="140">
        <f aca="true" t="shared" si="12" ref="Y135:Y141">X135*K135</f>
        <v>0.008960000000000001</v>
      </c>
      <c r="Z135" s="140">
        <v>0</v>
      </c>
      <c r="AA135" s="141">
        <f aca="true" t="shared" si="13" ref="AA135:AA141">Z135*K135</f>
        <v>0</v>
      </c>
      <c r="AR135" s="17" t="s">
        <v>139</v>
      </c>
      <c r="AT135" s="17" t="s">
        <v>135</v>
      </c>
      <c r="AU135" s="17" t="s">
        <v>100</v>
      </c>
      <c r="AY135" s="17" t="s">
        <v>133</v>
      </c>
      <c r="BE135" s="142">
        <f aca="true" t="shared" si="14" ref="BE135:BE141">IF(U135="základní",N135,0)</f>
        <v>0</v>
      </c>
      <c r="BF135" s="142">
        <f aca="true" t="shared" si="15" ref="BF135:BF141">IF(U135="snížená",N135,0)</f>
        <v>0</v>
      </c>
      <c r="BG135" s="142">
        <f aca="true" t="shared" si="16" ref="BG135:BG141">IF(U135="zákl. přenesená",N135,0)</f>
        <v>0</v>
      </c>
      <c r="BH135" s="142">
        <f aca="true" t="shared" si="17" ref="BH135:BH141">IF(U135="sníž. přenesená",N135,0)</f>
        <v>0</v>
      </c>
      <c r="BI135" s="142">
        <f aca="true" t="shared" si="18" ref="BI135:BI141">IF(U135="nulová",N135,0)</f>
        <v>0</v>
      </c>
      <c r="BJ135" s="17" t="s">
        <v>77</v>
      </c>
      <c r="BK135" s="142">
        <f aca="true" t="shared" si="19" ref="BK135:BK141">ROUND(L135*K135,2)</f>
        <v>0</v>
      </c>
      <c r="BL135" s="17" t="s">
        <v>139</v>
      </c>
      <c r="BM135" s="17" t="s">
        <v>265</v>
      </c>
    </row>
    <row r="136" spans="2:65" s="1" customFormat="1" ht="31.5" customHeight="1">
      <c r="B136" s="133"/>
      <c r="C136" s="134" t="s">
        <v>266</v>
      </c>
      <c r="D136" s="134" t="s">
        <v>135</v>
      </c>
      <c r="E136" s="135" t="s">
        <v>267</v>
      </c>
      <c r="F136" s="192" t="s">
        <v>268</v>
      </c>
      <c r="G136" s="192"/>
      <c r="H136" s="192"/>
      <c r="I136" s="192"/>
      <c r="J136" s="136" t="s">
        <v>150</v>
      </c>
      <c r="K136" s="137">
        <v>21</v>
      </c>
      <c r="L136" s="191"/>
      <c r="M136" s="191"/>
      <c r="N136" s="191">
        <f t="shared" si="10"/>
        <v>0</v>
      </c>
      <c r="O136" s="191"/>
      <c r="P136" s="191"/>
      <c r="Q136" s="191"/>
      <c r="R136" s="138"/>
      <c r="T136" s="139" t="s">
        <v>5</v>
      </c>
      <c r="U136" s="40" t="s">
        <v>34</v>
      </c>
      <c r="V136" s="140">
        <v>0.258</v>
      </c>
      <c r="W136" s="140">
        <f t="shared" si="11"/>
        <v>5.418</v>
      </c>
      <c r="X136" s="140">
        <v>0.00274</v>
      </c>
      <c r="Y136" s="140">
        <f t="shared" si="12"/>
        <v>0.057539999999999994</v>
      </c>
      <c r="Z136" s="140">
        <v>0</v>
      </c>
      <c r="AA136" s="141">
        <f t="shared" si="13"/>
        <v>0</v>
      </c>
      <c r="AR136" s="17" t="s">
        <v>139</v>
      </c>
      <c r="AT136" s="17" t="s">
        <v>135</v>
      </c>
      <c r="AU136" s="17" t="s">
        <v>100</v>
      </c>
      <c r="AY136" s="17" t="s">
        <v>133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7" t="s">
        <v>77</v>
      </c>
      <c r="BK136" s="142">
        <f t="shared" si="19"/>
        <v>0</v>
      </c>
      <c r="BL136" s="17" t="s">
        <v>139</v>
      </c>
      <c r="BM136" s="17" t="s">
        <v>269</v>
      </c>
    </row>
    <row r="137" spans="2:65" s="1" customFormat="1" ht="22.5" customHeight="1">
      <c r="B137" s="133"/>
      <c r="C137" s="134" t="s">
        <v>270</v>
      </c>
      <c r="D137" s="134" t="s">
        <v>135</v>
      </c>
      <c r="E137" s="135" t="s">
        <v>271</v>
      </c>
      <c r="F137" s="192" t="s">
        <v>272</v>
      </c>
      <c r="G137" s="192"/>
      <c r="H137" s="192"/>
      <c r="I137" s="192"/>
      <c r="J137" s="136" t="s">
        <v>150</v>
      </c>
      <c r="K137" s="137">
        <v>28</v>
      </c>
      <c r="L137" s="191"/>
      <c r="M137" s="191"/>
      <c r="N137" s="191">
        <f t="shared" si="10"/>
        <v>0</v>
      </c>
      <c r="O137" s="191"/>
      <c r="P137" s="191"/>
      <c r="Q137" s="191"/>
      <c r="R137" s="138"/>
      <c r="T137" s="139" t="s">
        <v>5</v>
      </c>
      <c r="U137" s="40" t="s">
        <v>34</v>
      </c>
      <c r="V137" s="140">
        <v>0.055</v>
      </c>
      <c r="W137" s="140">
        <f t="shared" si="11"/>
        <v>1.54</v>
      </c>
      <c r="X137" s="140">
        <v>0</v>
      </c>
      <c r="Y137" s="140">
        <f t="shared" si="12"/>
        <v>0</v>
      </c>
      <c r="Z137" s="140">
        <v>0</v>
      </c>
      <c r="AA137" s="141">
        <f t="shared" si="13"/>
        <v>0</v>
      </c>
      <c r="AR137" s="17" t="s">
        <v>139</v>
      </c>
      <c r="AT137" s="17" t="s">
        <v>135</v>
      </c>
      <c r="AU137" s="17" t="s">
        <v>100</v>
      </c>
      <c r="AY137" s="17" t="s">
        <v>133</v>
      </c>
      <c r="BE137" s="142">
        <f t="shared" si="14"/>
        <v>0</v>
      </c>
      <c r="BF137" s="142">
        <f t="shared" si="15"/>
        <v>0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7" t="s">
        <v>77</v>
      </c>
      <c r="BK137" s="142">
        <f t="shared" si="19"/>
        <v>0</v>
      </c>
      <c r="BL137" s="17" t="s">
        <v>139</v>
      </c>
      <c r="BM137" s="17" t="s">
        <v>273</v>
      </c>
    </row>
    <row r="138" spans="2:65" s="1" customFormat="1" ht="31.5" customHeight="1">
      <c r="B138" s="133"/>
      <c r="C138" s="134" t="s">
        <v>274</v>
      </c>
      <c r="D138" s="134" t="s">
        <v>135</v>
      </c>
      <c r="E138" s="135" t="s">
        <v>275</v>
      </c>
      <c r="F138" s="192" t="s">
        <v>276</v>
      </c>
      <c r="G138" s="192"/>
      <c r="H138" s="192"/>
      <c r="I138" s="192"/>
      <c r="J138" s="136" t="s">
        <v>167</v>
      </c>
      <c r="K138" s="137">
        <v>1</v>
      </c>
      <c r="L138" s="191"/>
      <c r="M138" s="191"/>
      <c r="N138" s="191">
        <f t="shared" si="10"/>
        <v>0</v>
      </c>
      <c r="O138" s="191"/>
      <c r="P138" s="191"/>
      <c r="Q138" s="191"/>
      <c r="R138" s="138"/>
      <c r="T138" s="139" t="s">
        <v>5</v>
      </c>
      <c r="U138" s="40" t="s">
        <v>34</v>
      </c>
      <c r="V138" s="140">
        <v>10.3</v>
      </c>
      <c r="W138" s="140">
        <f t="shared" si="11"/>
        <v>10.3</v>
      </c>
      <c r="X138" s="140">
        <v>0.46009</v>
      </c>
      <c r="Y138" s="140">
        <f t="shared" si="12"/>
        <v>0.46009</v>
      </c>
      <c r="Z138" s="140">
        <v>0</v>
      </c>
      <c r="AA138" s="141">
        <f t="shared" si="13"/>
        <v>0</v>
      </c>
      <c r="AR138" s="17" t="s">
        <v>139</v>
      </c>
      <c r="AT138" s="17" t="s">
        <v>135</v>
      </c>
      <c r="AU138" s="17" t="s">
        <v>100</v>
      </c>
      <c r="AY138" s="17" t="s">
        <v>133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7" t="s">
        <v>77</v>
      </c>
      <c r="BK138" s="142">
        <f t="shared" si="19"/>
        <v>0</v>
      </c>
      <c r="BL138" s="17" t="s">
        <v>139</v>
      </c>
      <c r="BM138" s="17" t="s">
        <v>277</v>
      </c>
    </row>
    <row r="139" spans="2:65" s="1" customFormat="1" ht="31.5" customHeight="1">
      <c r="B139" s="133"/>
      <c r="C139" s="134" t="s">
        <v>278</v>
      </c>
      <c r="D139" s="134" t="s">
        <v>135</v>
      </c>
      <c r="E139" s="135" t="s">
        <v>279</v>
      </c>
      <c r="F139" s="192" t="s">
        <v>280</v>
      </c>
      <c r="G139" s="192"/>
      <c r="H139" s="192"/>
      <c r="I139" s="192"/>
      <c r="J139" s="136" t="s">
        <v>167</v>
      </c>
      <c r="K139" s="137">
        <v>2</v>
      </c>
      <c r="L139" s="191"/>
      <c r="M139" s="191"/>
      <c r="N139" s="191">
        <f t="shared" si="10"/>
        <v>0</v>
      </c>
      <c r="O139" s="191"/>
      <c r="P139" s="191"/>
      <c r="Q139" s="191"/>
      <c r="R139" s="138"/>
      <c r="T139" s="139" t="s">
        <v>5</v>
      </c>
      <c r="U139" s="40" t="s">
        <v>34</v>
      </c>
      <c r="V139" s="140">
        <v>4.048</v>
      </c>
      <c r="W139" s="140">
        <f t="shared" si="11"/>
        <v>8.096</v>
      </c>
      <c r="X139" s="140">
        <v>0.04694</v>
      </c>
      <c r="Y139" s="140">
        <f t="shared" si="12"/>
        <v>0.09388</v>
      </c>
      <c r="Z139" s="140">
        <v>0</v>
      </c>
      <c r="AA139" s="141">
        <f t="shared" si="13"/>
        <v>0</v>
      </c>
      <c r="AR139" s="17" t="s">
        <v>139</v>
      </c>
      <c r="AT139" s="17" t="s">
        <v>135</v>
      </c>
      <c r="AU139" s="17" t="s">
        <v>100</v>
      </c>
      <c r="AY139" s="17" t="s">
        <v>133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7" t="s">
        <v>77</v>
      </c>
      <c r="BK139" s="142">
        <f t="shared" si="19"/>
        <v>0</v>
      </c>
      <c r="BL139" s="17" t="s">
        <v>139</v>
      </c>
      <c r="BM139" s="17" t="s">
        <v>281</v>
      </c>
    </row>
    <row r="140" spans="2:65" s="1" customFormat="1" ht="31.5" customHeight="1">
      <c r="B140" s="133"/>
      <c r="C140" s="134" t="s">
        <v>282</v>
      </c>
      <c r="D140" s="134" t="s">
        <v>135</v>
      </c>
      <c r="E140" s="135" t="s">
        <v>283</v>
      </c>
      <c r="F140" s="192" t="s">
        <v>284</v>
      </c>
      <c r="G140" s="192"/>
      <c r="H140" s="192"/>
      <c r="I140" s="192"/>
      <c r="J140" s="136" t="s">
        <v>167</v>
      </c>
      <c r="K140" s="137">
        <v>1</v>
      </c>
      <c r="L140" s="191"/>
      <c r="M140" s="191"/>
      <c r="N140" s="191">
        <f t="shared" si="10"/>
        <v>0</v>
      </c>
      <c r="O140" s="191"/>
      <c r="P140" s="191"/>
      <c r="Q140" s="191"/>
      <c r="R140" s="138"/>
      <c r="T140" s="139" t="s">
        <v>5</v>
      </c>
      <c r="U140" s="40" t="s">
        <v>34</v>
      </c>
      <c r="V140" s="140">
        <v>1.314</v>
      </c>
      <c r="W140" s="140">
        <f t="shared" si="11"/>
        <v>1.314</v>
      </c>
      <c r="X140" s="140">
        <v>0.00936</v>
      </c>
      <c r="Y140" s="140">
        <f t="shared" si="12"/>
        <v>0.00936</v>
      </c>
      <c r="Z140" s="140">
        <v>0</v>
      </c>
      <c r="AA140" s="141">
        <f t="shared" si="13"/>
        <v>0</v>
      </c>
      <c r="AR140" s="17" t="s">
        <v>139</v>
      </c>
      <c r="AT140" s="17" t="s">
        <v>135</v>
      </c>
      <c r="AU140" s="17" t="s">
        <v>100</v>
      </c>
      <c r="AY140" s="17" t="s">
        <v>133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7" t="s">
        <v>77</v>
      </c>
      <c r="BK140" s="142">
        <f t="shared" si="19"/>
        <v>0</v>
      </c>
      <c r="BL140" s="17" t="s">
        <v>139</v>
      </c>
      <c r="BM140" s="17" t="s">
        <v>285</v>
      </c>
    </row>
    <row r="141" spans="2:65" s="1" customFormat="1" ht="22.5" customHeight="1">
      <c r="B141" s="133"/>
      <c r="C141" s="143" t="s">
        <v>286</v>
      </c>
      <c r="D141" s="143" t="s">
        <v>174</v>
      </c>
      <c r="E141" s="144" t="s">
        <v>287</v>
      </c>
      <c r="F141" s="189" t="s">
        <v>288</v>
      </c>
      <c r="G141" s="189"/>
      <c r="H141" s="189"/>
      <c r="I141" s="189"/>
      <c r="J141" s="145" t="s">
        <v>5</v>
      </c>
      <c r="K141" s="146">
        <v>1</v>
      </c>
      <c r="L141" s="190"/>
      <c r="M141" s="190"/>
      <c r="N141" s="190">
        <f t="shared" si="10"/>
        <v>0</v>
      </c>
      <c r="O141" s="191"/>
      <c r="P141" s="191"/>
      <c r="Q141" s="191"/>
      <c r="R141" s="138"/>
      <c r="T141" s="139" t="s">
        <v>5</v>
      </c>
      <c r="U141" s="40" t="s">
        <v>34</v>
      </c>
      <c r="V141" s="140">
        <v>0</v>
      </c>
      <c r="W141" s="140">
        <f t="shared" si="11"/>
        <v>0</v>
      </c>
      <c r="X141" s="140">
        <v>0</v>
      </c>
      <c r="Y141" s="140">
        <f t="shared" si="12"/>
        <v>0</v>
      </c>
      <c r="Z141" s="140">
        <v>0</v>
      </c>
      <c r="AA141" s="141">
        <f t="shared" si="13"/>
        <v>0</v>
      </c>
      <c r="AR141" s="17" t="s">
        <v>169</v>
      </c>
      <c r="AT141" s="17" t="s">
        <v>174</v>
      </c>
      <c r="AU141" s="17" t="s">
        <v>100</v>
      </c>
      <c r="AY141" s="17" t="s">
        <v>133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7" t="s">
        <v>77</v>
      </c>
      <c r="BK141" s="142">
        <f t="shared" si="19"/>
        <v>0</v>
      </c>
      <c r="BL141" s="17" t="s">
        <v>139</v>
      </c>
      <c r="BM141" s="17" t="s">
        <v>289</v>
      </c>
    </row>
    <row r="142" spans="2:63" s="9" customFormat="1" ht="29.85" customHeight="1">
      <c r="B142" s="122"/>
      <c r="C142" s="123"/>
      <c r="D142" s="132" t="s">
        <v>114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201">
        <f>BK142</f>
        <v>0</v>
      </c>
      <c r="O142" s="202"/>
      <c r="P142" s="202"/>
      <c r="Q142" s="202"/>
      <c r="R142" s="125"/>
      <c r="T142" s="126"/>
      <c r="U142" s="123"/>
      <c r="V142" s="123"/>
      <c r="W142" s="127">
        <f>SUM(W143:W144)</f>
        <v>18.323999999999998</v>
      </c>
      <c r="X142" s="123"/>
      <c r="Y142" s="127">
        <f>SUM(Y143:Y144)</f>
        <v>0</v>
      </c>
      <c r="Z142" s="123"/>
      <c r="AA142" s="128">
        <f>SUM(AA143:AA144)</f>
        <v>1.764</v>
      </c>
      <c r="AR142" s="129" t="s">
        <v>77</v>
      </c>
      <c r="AT142" s="130" t="s">
        <v>68</v>
      </c>
      <c r="AU142" s="130" t="s">
        <v>77</v>
      </c>
      <c r="AY142" s="129" t="s">
        <v>133</v>
      </c>
      <c r="BK142" s="131">
        <f>SUM(BK143:BK144)</f>
        <v>0</v>
      </c>
    </row>
    <row r="143" spans="2:65" s="1" customFormat="1" ht="22.5" customHeight="1">
      <c r="B143" s="133"/>
      <c r="C143" s="134" t="s">
        <v>290</v>
      </c>
      <c r="D143" s="134" t="s">
        <v>135</v>
      </c>
      <c r="E143" s="135" t="s">
        <v>291</v>
      </c>
      <c r="F143" s="192" t="s">
        <v>292</v>
      </c>
      <c r="G143" s="192"/>
      <c r="H143" s="192"/>
      <c r="I143" s="192"/>
      <c r="J143" s="136" t="s">
        <v>293</v>
      </c>
      <c r="K143" s="137">
        <v>1</v>
      </c>
      <c r="L143" s="191"/>
      <c r="M143" s="191"/>
      <c r="N143" s="191">
        <f>ROUND(L143*K143,2)</f>
        <v>0</v>
      </c>
      <c r="O143" s="191"/>
      <c r="P143" s="191"/>
      <c r="Q143" s="191"/>
      <c r="R143" s="138"/>
      <c r="T143" s="139" t="s">
        <v>5</v>
      </c>
      <c r="U143" s="40" t="s">
        <v>34</v>
      </c>
      <c r="V143" s="140">
        <v>4.52</v>
      </c>
      <c r="W143" s="140">
        <f>V143*K143</f>
        <v>4.52</v>
      </c>
      <c r="X143" s="140">
        <v>0</v>
      </c>
      <c r="Y143" s="140">
        <f>X143*K143</f>
        <v>0</v>
      </c>
      <c r="Z143" s="140">
        <v>0</v>
      </c>
      <c r="AA143" s="141">
        <f>Z143*K143</f>
        <v>0</v>
      </c>
      <c r="AR143" s="17" t="s">
        <v>139</v>
      </c>
      <c r="AT143" s="17" t="s">
        <v>135</v>
      </c>
      <c r="AU143" s="17" t="s">
        <v>100</v>
      </c>
      <c r="AY143" s="17" t="s">
        <v>133</v>
      </c>
      <c r="BE143" s="142">
        <f>IF(U143="základní",N143,0)</f>
        <v>0</v>
      </c>
      <c r="BF143" s="142">
        <f>IF(U143="snížená",N143,0)</f>
        <v>0</v>
      </c>
      <c r="BG143" s="142">
        <f>IF(U143="zákl. přenesená",N143,0)</f>
        <v>0</v>
      </c>
      <c r="BH143" s="142">
        <f>IF(U143="sníž. přenesená",N143,0)</f>
        <v>0</v>
      </c>
      <c r="BI143" s="142">
        <f>IF(U143="nulová",N143,0)</f>
        <v>0</v>
      </c>
      <c r="BJ143" s="17" t="s">
        <v>77</v>
      </c>
      <c r="BK143" s="142">
        <f>ROUND(L143*K143,2)</f>
        <v>0</v>
      </c>
      <c r="BL143" s="17" t="s">
        <v>139</v>
      </c>
      <c r="BM143" s="17" t="s">
        <v>294</v>
      </c>
    </row>
    <row r="144" spans="2:65" s="1" customFormat="1" ht="22.5" customHeight="1">
      <c r="B144" s="133"/>
      <c r="C144" s="134" t="s">
        <v>295</v>
      </c>
      <c r="D144" s="134" t="s">
        <v>135</v>
      </c>
      <c r="E144" s="135" t="s">
        <v>296</v>
      </c>
      <c r="F144" s="192" t="s">
        <v>297</v>
      </c>
      <c r="G144" s="192"/>
      <c r="H144" s="192"/>
      <c r="I144" s="192"/>
      <c r="J144" s="136" t="s">
        <v>150</v>
      </c>
      <c r="K144" s="137">
        <v>28</v>
      </c>
      <c r="L144" s="191"/>
      <c r="M144" s="191"/>
      <c r="N144" s="191">
        <f>ROUND(L144*K144,2)</f>
        <v>0</v>
      </c>
      <c r="O144" s="191"/>
      <c r="P144" s="191"/>
      <c r="Q144" s="191"/>
      <c r="R144" s="138"/>
      <c r="T144" s="139" t="s">
        <v>5</v>
      </c>
      <c r="U144" s="40" t="s">
        <v>34</v>
      </c>
      <c r="V144" s="140">
        <v>0.493</v>
      </c>
      <c r="W144" s="140">
        <f>V144*K144</f>
        <v>13.804</v>
      </c>
      <c r="X144" s="140">
        <v>0</v>
      </c>
      <c r="Y144" s="140">
        <f>X144*K144</f>
        <v>0</v>
      </c>
      <c r="Z144" s="140">
        <v>0.063</v>
      </c>
      <c r="AA144" s="141">
        <f>Z144*K144</f>
        <v>1.764</v>
      </c>
      <c r="AR144" s="17" t="s">
        <v>139</v>
      </c>
      <c r="AT144" s="17" t="s">
        <v>135</v>
      </c>
      <c r="AU144" s="17" t="s">
        <v>100</v>
      </c>
      <c r="AY144" s="17" t="s">
        <v>133</v>
      </c>
      <c r="BE144" s="142">
        <f>IF(U144="základní",N144,0)</f>
        <v>0</v>
      </c>
      <c r="BF144" s="142">
        <f>IF(U144="snížená",N144,0)</f>
        <v>0</v>
      </c>
      <c r="BG144" s="142">
        <f>IF(U144="zákl. přenesená",N144,0)</f>
        <v>0</v>
      </c>
      <c r="BH144" s="142">
        <f>IF(U144="sníž. přenesená",N144,0)</f>
        <v>0</v>
      </c>
      <c r="BI144" s="142">
        <f>IF(U144="nulová",N144,0)</f>
        <v>0</v>
      </c>
      <c r="BJ144" s="17" t="s">
        <v>77</v>
      </c>
      <c r="BK144" s="142">
        <f>ROUND(L144*K144,2)</f>
        <v>0</v>
      </c>
      <c r="BL144" s="17" t="s">
        <v>139</v>
      </c>
      <c r="BM144" s="17" t="s">
        <v>298</v>
      </c>
    </row>
    <row r="145" spans="2:63" s="9" customFormat="1" ht="29.85" customHeight="1">
      <c r="B145" s="122"/>
      <c r="C145" s="123"/>
      <c r="D145" s="132" t="s">
        <v>213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201">
        <f>BK145</f>
        <v>0</v>
      </c>
      <c r="O145" s="202"/>
      <c r="P145" s="202"/>
      <c r="Q145" s="202"/>
      <c r="R145" s="125"/>
      <c r="T145" s="126"/>
      <c r="U145" s="123"/>
      <c r="V145" s="123"/>
      <c r="W145" s="127">
        <f>W146</f>
        <v>14.28644</v>
      </c>
      <c r="X145" s="123"/>
      <c r="Y145" s="127">
        <f>Y146</f>
        <v>0</v>
      </c>
      <c r="Z145" s="123"/>
      <c r="AA145" s="128">
        <f>AA146</f>
        <v>0</v>
      </c>
      <c r="AR145" s="129" t="s">
        <v>77</v>
      </c>
      <c r="AT145" s="130" t="s">
        <v>68</v>
      </c>
      <c r="AU145" s="130" t="s">
        <v>77</v>
      </c>
      <c r="AY145" s="129" t="s">
        <v>133</v>
      </c>
      <c r="BK145" s="131">
        <f>BK146</f>
        <v>0</v>
      </c>
    </row>
    <row r="146" spans="2:65" s="1" customFormat="1" ht="31.5" customHeight="1">
      <c r="B146" s="133"/>
      <c r="C146" s="134" t="s">
        <v>299</v>
      </c>
      <c r="D146" s="134" t="s">
        <v>135</v>
      </c>
      <c r="E146" s="135" t="s">
        <v>300</v>
      </c>
      <c r="F146" s="192" t="s">
        <v>301</v>
      </c>
      <c r="G146" s="192"/>
      <c r="H146" s="192"/>
      <c r="I146" s="192"/>
      <c r="J146" s="136" t="s">
        <v>193</v>
      </c>
      <c r="K146" s="137">
        <v>9.653</v>
      </c>
      <c r="L146" s="191"/>
      <c r="M146" s="191"/>
      <c r="N146" s="191">
        <f>ROUND(L146*K146,2)</f>
        <v>0</v>
      </c>
      <c r="O146" s="191"/>
      <c r="P146" s="191"/>
      <c r="Q146" s="191"/>
      <c r="R146" s="138"/>
      <c r="T146" s="139" t="s">
        <v>5</v>
      </c>
      <c r="U146" s="40" t="s">
        <v>34</v>
      </c>
      <c r="V146" s="140">
        <v>1.48</v>
      </c>
      <c r="W146" s="140">
        <f>V146*K146</f>
        <v>14.28644</v>
      </c>
      <c r="X146" s="140">
        <v>0</v>
      </c>
      <c r="Y146" s="140">
        <f>X146*K146</f>
        <v>0</v>
      </c>
      <c r="Z146" s="140">
        <v>0</v>
      </c>
      <c r="AA146" s="141">
        <f>Z146*K146</f>
        <v>0</v>
      </c>
      <c r="AR146" s="17" t="s">
        <v>139</v>
      </c>
      <c r="AT146" s="17" t="s">
        <v>135</v>
      </c>
      <c r="AU146" s="17" t="s">
        <v>100</v>
      </c>
      <c r="AY146" s="17" t="s">
        <v>133</v>
      </c>
      <c r="BE146" s="142">
        <f>IF(U146="základní",N146,0)</f>
        <v>0</v>
      </c>
      <c r="BF146" s="142">
        <f>IF(U146="snížená",N146,0)</f>
        <v>0</v>
      </c>
      <c r="BG146" s="142">
        <f>IF(U146="zákl. přenesená",N146,0)</f>
        <v>0</v>
      </c>
      <c r="BH146" s="142">
        <f>IF(U146="sníž. přenesená",N146,0)</f>
        <v>0</v>
      </c>
      <c r="BI146" s="142">
        <f>IF(U146="nulová",N146,0)</f>
        <v>0</v>
      </c>
      <c r="BJ146" s="17" t="s">
        <v>77</v>
      </c>
      <c r="BK146" s="142">
        <f>ROUND(L146*K146,2)</f>
        <v>0</v>
      </c>
      <c r="BL146" s="17" t="s">
        <v>139</v>
      </c>
      <c r="BM146" s="17" t="s">
        <v>302</v>
      </c>
    </row>
    <row r="147" spans="2:63" s="9" customFormat="1" ht="37.35" customHeight="1">
      <c r="B147" s="122"/>
      <c r="C147" s="123"/>
      <c r="D147" s="124" t="s">
        <v>117</v>
      </c>
      <c r="E147" s="124"/>
      <c r="F147" s="124"/>
      <c r="G147" s="124"/>
      <c r="H147" s="124"/>
      <c r="I147" s="124"/>
      <c r="J147" s="124"/>
      <c r="K147" s="124"/>
      <c r="L147" s="124"/>
      <c r="M147" s="124"/>
      <c r="N147" s="193">
        <f>BK147</f>
        <v>0</v>
      </c>
      <c r="O147" s="194"/>
      <c r="P147" s="194"/>
      <c r="Q147" s="194"/>
      <c r="R147" s="125"/>
      <c r="T147" s="126"/>
      <c r="U147" s="123"/>
      <c r="V147" s="123"/>
      <c r="W147" s="127">
        <f>SUM(W148:W149)</f>
        <v>2</v>
      </c>
      <c r="X147" s="123"/>
      <c r="Y147" s="127">
        <f>SUM(Y148:Y149)</f>
        <v>0</v>
      </c>
      <c r="Z147" s="123"/>
      <c r="AA147" s="128">
        <f>SUM(AA148:AA149)</f>
        <v>0</v>
      </c>
      <c r="AR147" s="129" t="s">
        <v>139</v>
      </c>
      <c r="AT147" s="130" t="s">
        <v>68</v>
      </c>
      <c r="AU147" s="130" t="s">
        <v>69</v>
      </c>
      <c r="AY147" s="129" t="s">
        <v>133</v>
      </c>
      <c r="BK147" s="131">
        <f>SUM(BK148:BK149)</f>
        <v>0</v>
      </c>
    </row>
    <row r="148" spans="2:65" s="1" customFormat="1" ht="22.5" customHeight="1">
      <c r="B148" s="133"/>
      <c r="C148" s="134" t="s">
        <v>158</v>
      </c>
      <c r="D148" s="134" t="s">
        <v>135</v>
      </c>
      <c r="E148" s="135" t="s">
        <v>199</v>
      </c>
      <c r="F148" s="192" t="s">
        <v>200</v>
      </c>
      <c r="G148" s="192"/>
      <c r="H148" s="192"/>
      <c r="I148" s="192"/>
      <c r="J148" s="136" t="s">
        <v>201</v>
      </c>
      <c r="K148" s="137">
        <v>2</v>
      </c>
      <c r="L148" s="191"/>
      <c r="M148" s="191"/>
      <c r="N148" s="191">
        <f>ROUND(L148*K148,2)</f>
        <v>0</v>
      </c>
      <c r="O148" s="191"/>
      <c r="P148" s="191"/>
      <c r="Q148" s="191"/>
      <c r="R148" s="138"/>
      <c r="T148" s="139" t="s">
        <v>5</v>
      </c>
      <c r="U148" s="40" t="s">
        <v>34</v>
      </c>
      <c r="V148" s="140">
        <v>1</v>
      </c>
      <c r="W148" s="140">
        <f>V148*K148</f>
        <v>2</v>
      </c>
      <c r="X148" s="140">
        <v>0</v>
      </c>
      <c r="Y148" s="140">
        <f>X148*K148</f>
        <v>0</v>
      </c>
      <c r="Z148" s="140">
        <v>0</v>
      </c>
      <c r="AA148" s="141">
        <f>Z148*K148</f>
        <v>0</v>
      </c>
      <c r="AR148" s="17" t="s">
        <v>202</v>
      </c>
      <c r="AT148" s="17" t="s">
        <v>135</v>
      </c>
      <c r="AU148" s="17" t="s">
        <v>77</v>
      </c>
      <c r="AY148" s="17" t="s">
        <v>133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17" t="s">
        <v>77</v>
      </c>
      <c r="BK148" s="142">
        <f>ROUND(L148*K148,2)</f>
        <v>0</v>
      </c>
      <c r="BL148" s="17" t="s">
        <v>202</v>
      </c>
      <c r="BM148" s="17" t="s">
        <v>203</v>
      </c>
    </row>
    <row r="149" spans="2:65" s="1" customFormat="1" ht="22.5" customHeight="1">
      <c r="B149" s="133"/>
      <c r="C149" s="143" t="s">
        <v>204</v>
      </c>
      <c r="D149" s="143" t="s">
        <v>174</v>
      </c>
      <c r="E149" s="144" t="s">
        <v>205</v>
      </c>
      <c r="F149" s="189" t="s">
        <v>206</v>
      </c>
      <c r="G149" s="189"/>
      <c r="H149" s="189"/>
      <c r="I149" s="189"/>
      <c r="J149" s="145" t="s">
        <v>207</v>
      </c>
      <c r="K149" s="146">
        <v>500</v>
      </c>
      <c r="L149" s="190"/>
      <c r="M149" s="190"/>
      <c r="N149" s="190">
        <f>ROUND(L149*K149,2)</f>
        <v>0</v>
      </c>
      <c r="O149" s="191"/>
      <c r="P149" s="191"/>
      <c r="Q149" s="191"/>
      <c r="R149" s="138"/>
      <c r="T149" s="139" t="s">
        <v>5</v>
      </c>
      <c r="U149" s="147" t="s">
        <v>34</v>
      </c>
      <c r="V149" s="148">
        <v>0</v>
      </c>
      <c r="W149" s="148">
        <f>V149*K149</f>
        <v>0</v>
      </c>
      <c r="X149" s="148">
        <v>0</v>
      </c>
      <c r="Y149" s="148">
        <f>X149*K149</f>
        <v>0</v>
      </c>
      <c r="Z149" s="148">
        <v>0</v>
      </c>
      <c r="AA149" s="149">
        <f>Z149*K149</f>
        <v>0</v>
      </c>
      <c r="AR149" s="17" t="s">
        <v>202</v>
      </c>
      <c r="AT149" s="17" t="s">
        <v>174</v>
      </c>
      <c r="AU149" s="17" t="s">
        <v>77</v>
      </c>
      <c r="AY149" s="17" t="s">
        <v>133</v>
      </c>
      <c r="BE149" s="142">
        <f>IF(U149="základní",N149,0)</f>
        <v>0</v>
      </c>
      <c r="BF149" s="142">
        <f>IF(U149="snížená",N149,0)</f>
        <v>0</v>
      </c>
      <c r="BG149" s="142">
        <f>IF(U149="zákl. přenesená",N149,0)</f>
        <v>0</v>
      </c>
      <c r="BH149" s="142">
        <f>IF(U149="sníž. přenesená",N149,0)</f>
        <v>0</v>
      </c>
      <c r="BI149" s="142">
        <f>IF(U149="nulová",N149,0)</f>
        <v>0</v>
      </c>
      <c r="BJ149" s="17" t="s">
        <v>77</v>
      </c>
      <c r="BK149" s="142">
        <f>ROUND(L149*K149,2)</f>
        <v>0</v>
      </c>
      <c r="BL149" s="17" t="s">
        <v>202</v>
      </c>
      <c r="BM149" s="17" t="s">
        <v>208</v>
      </c>
    </row>
    <row r="150" spans="2:18" s="1" customFormat="1" ht="6.95" customHeight="1">
      <c r="B150" s="55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7"/>
    </row>
  </sheetData>
  <mergeCells count="139"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H36:J36"/>
    <mergeCell ref="M36:P36"/>
    <mergeCell ref="L38:P38"/>
    <mergeCell ref="C76:Q76"/>
    <mergeCell ref="H34:J34"/>
    <mergeCell ref="M34:P34"/>
    <mergeCell ref="H35:J35"/>
    <mergeCell ref="M35:P35"/>
    <mergeCell ref="M84:Q84"/>
    <mergeCell ref="C86:G86"/>
    <mergeCell ref="N86:Q86"/>
    <mergeCell ref="N88:Q88"/>
    <mergeCell ref="F78:P78"/>
    <mergeCell ref="F79:P79"/>
    <mergeCell ref="M81:P81"/>
    <mergeCell ref="M83:Q83"/>
    <mergeCell ref="N93:Q93"/>
    <mergeCell ref="N94:Q94"/>
    <mergeCell ref="N95:Q95"/>
    <mergeCell ref="N96:Q96"/>
    <mergeCell ref="N89:Q89"/>
    <mergeCell ref="N90:Q90"/>
    <mergeCell ref="N91:Q91"/>
    <mergeCell ref="N92:Q92"/>
    <mergeCell ref="F109:P109"/>
    <mergeCell ref="M111:P111"/>
    <mergeCell ref="M113:Q113"/>
    <mergeCell ref="M114:Q114"/>
    <mergeCell ref="N98:Q98"/>
    <mergeCell ref="L100:Q100"/>
    <mergeCell ref="C106:Q106"/>
    <mergeCell ref="F108:P108"/>
    <mergeCell ref="F116:I116"/>
    <mergeCell ref="L116:M116"/>
    <mergeCell ref="N116:Q116"/>
    <mergeCell ref="F120:I120"/>
    <mergeCell ref="L120:M120"/>
    <mergeCell ref="N120:Q120"/>
    <mergeCell ref="N119:Q119"/>
    <mergeCell ref="F129:I129"/>
    <mergeCell ref="F125:I125"/>
    <mergeCell ref="L125:M125"/>
    <mergeCell ref="N125:Q125"/>
    <mergeCell ref="F131:I131"/>
    <mergeCell ref="L131:M131"/>
    <mergeCell ref="N131:Q131"/>
    <mergeCell ref="L129:M129"/>
    <mergeCell ref="N129:Q129"/>
    <mergeCell ref="N128:Q128"/>
    <mergeCell ref="F126:I126"/>
    <mergeCell ref="L126:M126"/>
    <mergeCell ref="N126:Q126"/>
    <mergeCell ref="F127:I127"/>
    <mergeCell ref="L127:M127"/>
    <mergeCell ref="N127:Q127"/>
    <mergeCell ref="L130:M130"/>
    <mergeCell ref="N130:Q130"/>
    <mergeCell ref="H1:K1"/>
    <mergeCell ref="S2:AC2"/>
    <mergeCell ref="N117:Q117"/>
    <mergeCell ref="N118:Q118"/>
    <mergeCell ref="F130:I13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L133:M133"/>
    <mergeCell ref="N133:Q133"/>
    <mergeCell ref="F136:I136"/>
    <mergeCell ref="L136:M136"/>
    <mergeCell ref="N136:Q136"/>
    <mergeCell ref="F137:I137"/>
    <mergeCell ref="L137:M137"/>
    <mergeCell ref="N137:Q137"/>
    <mergeCell ref="F148:I148"/>
    <mergeCell ref="L148:M148"/>
    <mergeCell ref="N148:Q148"/>
    <mergeCell ref="F140:I140"/>
    <mergeCell ref="L140:M140"/>
    <mergeCell ref="N140:Q140"/>
    <mergeCell ref="N142:Q142"/>
    <mergeCell ref="F141:I141"/>
    <mergeCell ref="L141:M141"/>
    <mergeCell ref="N141:Q141"/>
    <mergeCell ref="N145:Q145"/>
    <mergeCell ref="N134:Q134"/>
    <mergeCell ref="N132:Q132"/>
    <mergeCell ref="F149:I149"/>
    <mergeCell ref="L149:M149"/>
    <mergeCell ref="N149:Q149"/>
    <mergeCell ref="N147:Q147"/>
    <mergeCell ref="F146:I146"/>
    <mergeCell ref="L146:M146"/>
    <mergeCell ref="N146:Q146"/>
    <mergeCell ref="F138:I138"/>
    <mergeCell ref="L138:M138"/>
    <mergeCell ref="N138:Q138"/>
    <mergeCell ref="F139:I139"/>
    <mergeCell ref="L139:M139"/>
    <mergeCell ref="N139:Q139"/>
    <mergeCell ref="F143:I143"/>
    <mergeCell ref="L143:M143"/>
    <mergeCell ref="N143:Q143"/>
    <mergeCell ref="F135:I135"/>
    <mergeCell ref="L135:M135"/>
    <mergeCell ref="N135:Q135"/>
    <mergeCell ref="F144:I144"/>
    <mergeCell ref="L144:M144"/>
    <mergeCell ref="N144:Q144"/>
    <mergeCell ref="F133:I133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95</v>
      </c>
      <c r="G1" s="13"/>
      <c r="H1" s="205" t="s">
        <v>96</v>
      </c>
      <c r="I1" s="205"/>
      <c r="J1" s="205"/>
      <c r="K1" s="205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95" customHeight="1">
      <c r="B4" s="21"/>
      <c r="C4" s="177" t="s">
        <v>101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16</v>
      </c>
      <c r="E6" s="24"/>
      <c r="F6" s="216" t="s">
        <v>346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4"/>
      <c r="R6" s="22"/>
    </row>
    <row r="7" spans="2:18" s="1" customFormat="1" ht="32.85" customHeight="1">
      <c r="B7" s="31"/>
      <c r="C7" s="32"/>
      <c r="D7" s="27" t="s">
        <v>102</v>
      </c>
      <c r="E7" s="32"/>
      <c r="F7" s="187" t="s">
        <v>303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/>
      <c r="G9" s="150" t="s">
        <v>343</v>
      </c>
      <c r="H9" s="32"/>
      <c r="I9" s="32"/>
      <c r="J9" s="32"/>
      <c r="K9" s="32"/>
      <c r="L9" s="32"/>
      <c r="M9" s="28" t="s">
        <v>20</v>
      </c>
      <c r="N9" s="32"/>
      <c r="O9" s="206"/>
      <c r="P9" s="20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21</v>
      </c>
      <c r="E11" s="32"/>
      <c r="F11" s="32"/>
      <c r="G11" s="150" t="s">
        <v>344</v>
      </c>
      <c r="H11" s="32"/>
      <c r="I11" s="32"/>
      <c r="J11" s="32"/>
      <c r="K11" s="32"/>
      <c r="L11" s="32"/>
      <c r="M11" s="28" t="s">
        <v>22</v>
      </c>
      <c r="N11" s="32"/>
      <c r="O11" s="186" t="str">
        <f>IF('Rekapitulace stavby'!AN10="","",'Rekapitulace stavby'!AN10)</f>
        <v/>
      </c>
      <c r="P11" s="186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6" t="str">
        <f>IF('Rekapitulace stavby'!AN11="","",'Rekapitulace stavby'!AN11)</f>
        <v/>
      </c>
      <c r="P12" s="186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6" t="str">
        <f>IF('Rekapitulace stavby'!AN13="","",'Rekapitulace stavby'!AN13)</f>
        <v/>
      </c>
      <c r="P14" s="186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6" t="str">
        <f>IF('Rekapitulace stavby'!AN14="","",'Rekapitulace stavby'!AN14)</f>
        <v/>
      </c>
      <c r="P15" s="186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150" t="s">
        <v>345</v>
      </c>
      <c r="H17" s="32"/>
      <c r="I17" s="32"/>
      <c r="J17" s="32"/>
      <c r="K17" s="32"/>
      <c r="L17" s="32"/>
      <c r="M17" s="28" t="s">
        <v>22</v>
      </c>
      <c r="N17" s="32"/>
      <c r="O17" s="186" t="str">
        <f>IF('Rekapitulace stavby'!AN16="","",'Rekapitulace stavby'!AN16)</f>
        <v/>
      </c>
      <c r="P17" s="18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6" t="str">
        <f>IF('Rekapitulace stavby'!AN17="","",'Rekapitulace stavby'!AN17)</f>
        <v/>
      </c>
      <c r="P18" s="18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6" t="str">
        <f>IF('Rekapitulace stavby'!AN19="","",'Rekapitulace stavby'!AN19)</f>
        <v/>
      </c>
      <c r="P20" s="18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6" t="str">
        <f>IF('Rekapitulace stavby'!AN20="","",'Rekapitulace stavby'!AN20)</f>
        <v/>
      </c>
      <c r="P21" s="18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8" t="s">
        <v>5</v>
      </c>
      <c r="F24" s="188"/>
      <c r="G24" s="188"/>
      <c r="H24" s="188"/>
      <c r="I24" s="188"/>
      <c r="J24" s="188"/>
      <c r="K24" s="188"/>
      <c r="L24" s="18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104</v>
      </c>
      <c r="E27" s="32"/>
      <c r="F27" s="32"/>
      <c r="G27" s="32"/>
      <c r="H27" s="32"/>
      <c r="I27" s="32"/>
      <c r="J27" s="32"/>
      <c r="K27" s="32"/>
      <c r="L27" s="32"/>
      <c r="M27" s="156">
        <f>N88</f>
        <v>0</v>
      </c>
      <c r="N27" s="156"/>
      <c r="O27" s="156"/>
      <c r="P27" s="156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56">
        <f>N98</f>
        <v>0</v>
      </c>
      <c r="N28" s="156"/>
      <c r="O28" s="156"/>
      <c r="P28" s="156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222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0.21</v>
      </c>
      <c r="G32" s="102" t="s">
        <v>35</v>
      </c>
      <c r="H32" s="220">
        <f>ROUND((SUM(BE98:BE99)+SUM(BE117:BE148)),2)</f>
        <v>0</v>
      </c>
      <c r="I32" s="215"/>
      <c r="J32" s="215"/>
      <c r="K32" s="32"/>
      <c r="L32" s="32"/>
      <c r="M32" s="220">
        <f>ROUND(ROUND((SUM(BE98:BE99)+SUM(BE117:BE148)),2)*F32,2)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0.15</v>
      </c>
      <c r="G33" s="102" t="s">
        <v>35</v>
      </c>
      <c r="H33" s="220">
        <f>ROUND((SUM(BF98:BF99)+SUM(BF117:BF148)),2)</f>
        <v>0</v>
      </c>
      <c r="I33" s="215"/>
      <c r="J33" s="215"/>
      <c r="K33" s="32"/>
      <c r="L33" s="32"/>
      <c r="M33" s="220">
        <f>ROUND(ROUND((SUM(BF98:BF99)+SUM(BF117:BF148)),2)*F33,2)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37</v>
      </c>
      <c r="F34" s="39">
        <v>0.21</v>
      </c>
      <c r="G34" s="102" t="s">
        <v>35</v>
      </c>
      <c r="H34" s="220">
        <f>ROUND((SUM(BG98:BG99)+SUM(BG117:BG148)),2)</f>
        <v>0</v>
      </c>
      <c r="I34" s="215"/>
      <c r="J34" s="215"/>
      <c r="K34" s="32"/>
      <c r="L34" s="32"/>
      <c r="M34" s="220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38</v>
      </c>
      <c r="F35" s="39">
        <v>0.15</v>
      </c>
      <c r="G35" s="102" t="s">
        <v>35</v>
      </c>
      <c r="H35" s="220">
        <f>ROUND((SUM(BH98:BH99)+SUM(BH117:BH148)),2)</f>
        <v>0</v>
      </c>
      <c r="I35" s="215"/>
      <c r="J35" s="215"/>
      <c r="K35" s="32"/>
      <c r="L35" s="32"/>
      <c r="M35" s="220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39</v>
      </c>
      <c r="F36" s="39">
        <v>0</v>
      </c>
      <c r="G36" s="102" t="s">
        <v>35</v>
      </c>
      <c r="H36" s="220">
        <f>ROUND((SUM(BI98:BI99)+SUM(BI117:BI148)),2)</f>
        <v>0</v>
      </c>
      <c r="I36" s="215"/>
      <c r="J36" s="215"/>
      <c r="K36" s="32"/>
      <c r="L36" s="32"/>
      <c r="M36" s="220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42"/>
      <c r="D38" s="43" t="s">
        <v>40</v>
      </c>
      <c r="E38" s="44"/>
      <c r="F38" s="44"/>
      <c r="G38" s="103" t="s">
        <v>41</v>
      </c>
      <c r="H38" s="45" t="s">
        <v>42</v>
      </c>
      <c r="I38" s="44"/>
      <c r="J38" s="44"/>
      <c r="K38" s="44"/>
      <c r="L38" s="175">
        <f>SUM(M30:M36)</f>
        <v>0</v>
      </c>
      <c r="M38" s="175"/>
      <c r="N38" s="175"/>
      <c r="O38" s="175"/>
      <c r="P38" s="221"/>
      <c r="Q38" s="4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77" t="s">
        <v>106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6" t="str">
        <f>F6</f>
        <v>Rekonstrukce vnitrobloku SU OPF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2"/>
      <c r="R78" s="33"/>
    </row>
    <row r="79" spans="2:18" s="1" customFormat="1" ht="36.95" customHeight="1">
      <c r="B79" s="31"/>
      <c r="C79" s="65" t="s">
        <v>102</v>
      </c>
      <c r="D79" s="32"/>
      <c r="E79" s="32"/>
      <c r="F79" s="179" t="str">
        <f>F7</f>
        <v>003 - Rekonstrukce - parkoviště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26"/>
      <c r="G81" s="32"/>
      <c r="H81" s="32"/>
      <c r="I81" s="32"/>
      <c r="J81" s="32"/>
      <c r="K81" s="28" t="s">
        <v>20</v>
      </c>
      <c r="L81" s="32"/>
      <c r="M81" s="206" t="str">
        <f>IF(O9="","",O9)</f>
        <v/>
      </c>
      <c r="N81" s="206"/>
      <c r="O81" s="206"/>
      <c r="P81" s="20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21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6" t="str">
        <f>E18</f>
        <v xml:space="preserve"> </v>
      </c>
      <c r="N83" s="186"/>
      <c r="O83" s="186"/>
      <c r="P83" s="186"/>
      <c r="Q83" s="186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6" t="str">
        <f>E21</f>
        <v xml:space="preserve"> </v>
      </c>
      <c r="N84" s="186"/>
      <c r="O84" s="186"/>
      <c r="P84" s="186"/>
      <c r="Q84" s="186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12" t="s">
        <v>107</v>
      </c>
      <c r="D86" s="213"/>
      <c r="E86" s="213"/>
      <c r="F86" s="213"/>
      <c r="G86" s="213"/>
      <c r="H86" s="42"/>
      <c r="I86" s="42"/>
      <c r="J86" s="42"/>
      <c r="K86" s="42"/>
      <c r="L86" s="42"/>
      <c r="M86" s="42"/>
      <c r="N86" s="212" t="s">
        <v>108</v>
      </c>
      <c r="O86" s="213"/>
      <c r="P86" s="213"/>
      <c r="Q86" s="213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61">
        <f>N117</f>
        <v>0</v>
      </c>
      <c r="O88" s="214"/>
      <c r="P88" s="214"/>
      <c r="Q88" s="214"/>
      <c r="R88" s="33"/>
      <c r="AU88" s="17" t="s">
        <v>110</v>
      </c>
    </row>
    <row r="89" spans="2:18" s="6" customFormat="1" ht="24.95" customHeight="1">
      <c r="B89" s="105"/>
      <c r="C89" s="106"/>
      <c r="D89" s="107" t="s">
        <v>111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8">
        <f>N118</f>
        <v>0</v>
      </c>
      <c r="O89" s="218"/>
      <c r="P89" s="218"/>
      <c r="Q89" s="218"/>
      <c r="R89" s="108"/>
    </row>
    <row r="90" spans="2:18" s="7" customFormat="1" ht="19.9" customHeight="1">
      <c r="B90" s="109"/>
      <c r="C90" s="110"/>
      <c r="D90" s="111" t="s">
        <v>112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0">
        <f>N119</f>
        <v>0</v>
      </c>
      <c r="O90" s="211"/>
      <c r="P90" s="211"/>
      <c r="Q90" s="211"/>
      <c r="R90" s="112"/>
    </row>
    <row r="91" spans="2:18" s="7" customFormat="1" ht="19.9" customHeight="1">
      <c r="B91" s="109"/>
      <c r="C91" s="110"/>
      <c r="D91" s="111" t="s">
        <v>210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0">
        <f>N128</f>
        <v>0</v>
      </c>
      <c r="O91" s="211"/>
      <c r="P91" s="211"/>
      <c r="Q91" s="211"/>
      <c r="R91" s="112"/>
    </row>
    <row r="92" spans="2:18" s="7" customFormat="1" ht="19.9" customHeight="1">
      <c r="B92" s="109"/>
      <c r="C92" s="110"/>
      <c r="D92" s="111" t="s">
        <v>211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0">
        <f>N132</f>
        <v>0</v>
      </c>
      <c r="O92" s="211"/>
      <c r="P92" s="211"/>
      <c r="Q92" s="211"/>
      <c r="R92" s="112"/>
    </row>
    <row r="93" spans="2:18" s="7" customFormat="1" ht="19.9" customHeight="1">
      <c r="B93" s="109"/>
      <c r="C93" s="110"/>
      <c r="D93" s="111" t="s">
        <v>212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0">
        <f>N134</f>
        <v>0</v>
      </c>
      <c r="O93" s="211"/>
      <c r="P93" s="211"/>
      <c r="Q93" s="211"/>
      <c r="R93" s="112"/>
    </row>
    <row r="94" spans="2:18" s="7" customFormat="1" ht="19.9" customHeight="1">
      <c r="B94" s="109"/>
      <c r="C94" s="110"/>
      <c r="D94" s="111" t="s">
        <v>114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10">
        <f>N141</f>
        <v>0</v>
      </c>
      <c r="O94" s="211"/>
      <c r="P94" s="211"/>
      <c r="Q94" s="211"/>
      <c r="R94" s="112"/>
    </row>
    <row r="95" spans="2:18" s="7" customFormat="1" ht="19.9" customHeight="1">
      <c r="B95" s="109"/>
      <c r="C95" s="110"/>
      <c r="D95" s="111" t="s">
        <v>213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10">
        <f>N144</f>
        <v>0</v>
      </c>
      <c r="O95" s="211"/>
      <c r="P95" s="211"/>
      <c r="Q95" s="211"/>
      <c r="R95" s="112"/>
    </row>
    <row r="96" spans="2:18" s="6" customFormat="1" ht="24.95" customHeight="1">
      <c r="B96" s="105"/>
      <c r="C96" s="106"/>
      <c r="D96" s="107" t="s">
        <v>117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98">
        <f>N146</f>
        <v>0</v>
      </c>
      <c r="O96" s="218"/>
      <c r="P96" s="218"/>
      <c r="Q96" s="218"/>
      <c r="R96" s="108"/>
    </row>
    <row r="97" spans="2:18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4" t="s">
        <v>118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14">
        <v>0</v>
      </c>
      <c r="O98" s="219"/>
      <c r="P98" s="219"/>
      <c r="Q98" s="219"/>
      <c r="R98" s="33"/>
      <c r="T98" s="113"/>
      <c r="U98" s="114" t="s">
        <v>33</v>
      </c>
    </row>
    <row r="99" spans="2:18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98" t="s">
        <v>94</v>
      </c>
      <c r="D100" s="42"/>
      <c r="E100" s="42"/>
      <c r="F100" s="42"/>
      <c r="G100" s="42"/>
      <c r="H100" s="42"/>
      <c r="I100" s="42"/>
      <c r="J100" s="42"/>
      <c r="K100" s="42"/>
      <c r="L100" s="166">
        <f>ROUND(SUM(N88+N98),2)</f>
        <v>0</v>
      </c>
      <c r="M100" s="166"/>
      <c r="N100" s="166"/>
      <c r="O100" s="166"/>
      <c r="P100" s="166"/>
      <c r="Q100" s="166"/>
      <c r="R100" s="33"/>
    </row>
    <row r="101" spans="2:18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95" customHeight="1">
      <c r="B106" s="31"/>
      <c r="C106" s="177" t="s">
        <v>119</v>
      </c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8" t="s">
        <v>16</v>
      </c>
      <c r="D108" s="32"/>
      <c r="E108" s="32"/>
      <c r="F108" s="216" t="str">
        <f>F6</f>
        <v>Rekonstrukce vnitrobloku SU OPF</v>
      </c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32"/>
      <c r="R108" s="33"/>
    </row>
    <row r="109" spans="2:18" s="1" customFormat="1" ht="36.95" customHeight="1">
      <c r="B109" s="31"/>
      <c r="C109" s="65" t="s">
        <v>102</v>
      </c>
      <c r="D109" s="32"/>
      <c r="E109" s="32"/>
      <c r="F109" s="179" t="str">
        <f>F7</f>
        <v>003 - Rekonstrukce - parkoviště</v>
      </c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32"/>
      <c r="R109" s="33"/>
    </row>
    <row r="110" spans="2:18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18" s="1" customFormat="1" ht="18" customHeight="1">
      <c r="B111" s="31"/>
      <c r="C111" s="28" t="s">
        <v>19</v>
      </c>
      <c r="D111" s="32"/>
      <c r="E111" s="32"/>
      <c r="F111" s="26">
        <f>F9</f>
        <v>0</v>
      </c>
      <c r="G111" s="32"/>
      <c r="H111" s="32"/>
      <c r="I111" s="32"/>
      <c r="J111" s="32"/>
      <c r="K111" s="28" t="s">
        <v>20</v>
      </c>
      <c r="L111" s="32"/>
      <c r="M111" s="206" t="str">
        <f>IF(O9="","",O9)</f>
        <v/>
      </c>
      <c r="N111" s="206"/>
      <c r="O111" s="206"/>
      <c r="P111" s="206"/>
      <c r="Q111" s="32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15">
      <c r="B113" s="31"/>
      <c r="C113" s="28" t="s">
        <v>21</v>
      </c>
      <c r="D113" s="32"/>
      <c r="E113" s="32"/>
      <c r="F113" s="26" t="str">
        <f>E12</f>
        <v xml:space="preserve"> </v>
      </c>
      <c r="G113" s="32"/>
      <c r="H113" s="32"/>
      <c r="I113" s="32"/>
      <c r="J113" s="32"/>
      <c r="K113" s="28" t="s">
        <v>26</v>
      </c>
      <c r="L113" s="32"/>
      <c r="M113" s="186" t="str">
        <f>E18</f>
        <v xml:space="preserve"> </v>
      </c>
      <c r="N113" s="186"/>
      <c r="O113" s="186"/>
      <c r="P113" s="186"/>
      <c r="Q113" s="186"/>
      <c r="R113" s="33"/>
    </row>
    <row r="114" spans="2:18" s="1" customFormat="1" ht="14.45" customHeight="1">
      <c r="B114" s="31"/>
      <c r="C114" s="28" t="s">
        <v>25</v>
      </c>
      <c r="D114" s="32"/>
      <c r="E114" s="32"/>
      <c r="F114" s="26" t="str">
        <f>IF(E15="","",E15)</f>
        <v xml:space="preserve"> </v>
      </c>
      <c r="G114" s="32"/>
      <c r="H114" s="32"/>
      <c r="I114" s="32"/>
      <c r="J114" s="32"/>
      <c r="K114" s="28" t="s">
        <v>28</v>
      </c>
      <c r="L114" s="32"/>
      <c r="M114" s="186" t="str">
        <f>E21</f>
        <v xml:space="preserve"> </v>
      </c>
      <c r="N114" s="186"/>
      <c r="O114" s="186"/>
      <c r="P114" s="186"/>
      <c r="Q114" s="186"/>
      <c r="R114" s="33"/>
    </row>
    <row r="115" spans="2:18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27" s="8" customFormat="1" ht="29.25" customHeight="1">
      <c r="B116" s="115"/>
      <c r="C116" s="116" t="s">
        <v>120</v>
      </c>
      <c r="D116" s="117" t="s">
        <v>121</v>
      </c>
      <c r="E116" s="117" t="s">
        <v>51</v>
      </c>
      <c r="F116" s="207" t="s">
        <v>122</v>
      </c>
      <c r="G116" s="207"/>
      <c r="H116" s="207"/>
      <c r="I116" s="207"/>
      <c r="J116" s="117" t="s">
        <v>123</v>
      </c>
      <c r="K116" s="117" t="s">
        <v>124</v>
      </c>
      <c r="L116" s="208" t="s">
        <v>125</v>
      </c>
      <c r="M116" s="208"/>
      <c r="N116" s="207" t="s">
        <v>108</v>
      </c>
      <c r="O116" s="207"/>
      <c r="P116" s="207"/>
      <c r="Q116" s="209"/>
      <c r="R116" s="118"/>
      <c r="T116" s="71" t="s">
        <v>126</v>
      </c>
      <c r="U116" s="72" t="s">
        <v>33</v>
      </c>
      <c r="V116" s="72" t="s">
        <v>127</v>
      </c>
      <c r="W116" s="72" t="s">
        <v>128</v>
      </c>
      <c r="X116" s="72" t="s">
        <v>129</v>
      </c>
      <c r="Y116" s="72" t="s">
        <v>130</v>
      </c>
      <c r="Z116" s="72" t="s">
        <v>131</v>
      </c>
      <c r="AA116" s="73" t="s">
        <v>132</v>
      </c>
    </row>
    <row r="117" spans="2:63" s="1" customFormat="1" ht="29.25" customHeight="1">
      <c r="B117" s="31"/>
      <c r="C117" s="75" t="s">
        <v>104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195">
        <f>BK117</f>
        <v>0</v>
      </c>
      <c r="O117" s="196"/>
      <c r="P117" s="196"/>
      <c r="Q117" s="196"/>
      <c r="R117" s="33"/>
      <c r="T117" s="74"/>
      <c r="U117" s="47"/>
      <c r="V117" s="47"/>
      <c r="W117" s="119">
        <f>W118+W146</f>
        <v>369.7159200000001</v>
      </c>
      <c r="X117" s="47"/>
      <c r="Y117" s="119">
        <f>Y118+Y146</f>
        <v>30.403758000000003</v>
      </c>
      <c r="Z117" s="47"/>
      <c r="AA117" s="120">
        <f>AA118+AA146</f>
        <v>0</v>
      </c>
      <c r="AT117" s="17" t="s">
        <v>68</v>
      </c>
      <c r="AU117" s="17" t="s">
        <v>110</v>
      </c>
      <c r="BK117" s="121">
        <f>BK118+BK146</f>
        <v>0</v>
      </c>
    </row>
    <row r="118" spans="2:63" s="9" customFormat="1" ht="37.35" customHeight="1">
      <c r="B118" s="122"/>
      <c r="C118" s="123"/>
      <c r="D118" s="124" t="s">
        <v>111</v>
      </c>
      <c r="E118" s="124"/>
      <c r="F118" s="124"/>
      <c r="G118" s="124"/>
      <c r="H118" s="124"/>
      <c r="I118" s="124"/>
      <c r="J118" s="124"/>
      <c r="K118" s="124"/>
      <c r="L118" s="124"/>
      <c r="M118" s="124"/>
      <c r="N118" s="197">
        <f>BK118</f>
        <v>0</v>
      </c>
      <c r="O118" s="198"/>
      <c r="P118" s="198"/>
      <c r="Q118" s="198"/>
      <c r="R118" s="125"/>
      <c r="T118" s="126"/>
      <c r="U118" s="123"/>
      <c r="V118" s="123"/>
      <c r="W118" s="127">
        <f>W119+W128+W132+W134+W141+W144</f>
        <v>367.7159200000001</v>
      </c>
      <c r="X118" s="123"/>
      <c r="Y118" s="127">
        <f>Y119+Y128+Y132+Y134+Y141+Y144</f>
        <v>30.403758000000003</v>
      </c>
      <c r="Z118" s="123"/>
      <c r="AA118" s="128">
        <f>AA119+AA128+AA132+AA134+AA141+AA144</f>
        <v>0</v>
      </c>
      <c r="AR118" s="129" t="s">
        <v>77</v>
      </c>
      <c r="AT118" s="130" t="s">
        <v>68</v>
      </c>
      <c r="AU118" s="130" t="s">
        <v>69</v>
      </c>
      <c r="AY118" s="129" t="s">
        <v>133</v>
      </c>
      <c r="BK118" s="131">
        <f>BK119+BK128+BK132+BK134+BK141+BK144</f>
        <v>0</v>
      </c>
    </row>
    <row r="119" spans="2:63" s="9" customFormat="1" ht="19.9" customHeight="1">
      <c r="B119" s="122"/>
      <c r="C119" s="123"/>
      <c r="D119" s="132" t="s">
        <v>112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99">
        <f>BK119</f>
        <v>0</v>
      </c>
      <c r="O119" s="200"/>
      <c r="P119" s="200"/>
      <c r="Q119" s="200"/>
      <c r="R119" s="125"/>
      <c r="T119" s="126"/>
      <c r="U119" s="123"/>
      <c r="V119" s="123"/>
      <c r="W119" s="127">
        <f>SUM(W120:W127)</f>
        <v>261.98900000000003</v>
      </c>
      <c r="X119" s="123"/>
      <c r="Y119" s="127">
        <f>SUM(Y120:Y127)</f>
        <v>16.042</v>
      </c>
      <c r="Z119" s="123"/>
      <c r="AA119" s="128">
        <f>SUM(AA120:AA127)</f>
        <v>0</v>
      </c>
      <c r="AR119" s="129" t="s">
        <v>77</v>
      </c>
      <c r="AT119" s="130" t="s">
        <v>68</v>
      </c>
      <c r="AU119" s="130" t="s">
        <v>77</v>
      </c>
      <c r="AY119" s="129" t="s">
        <v>133</v>
      </c>
      <c r="BK119" s="131">
        <f>SUM(BK120:BK127)</f>
        <v>0</v>
      </c>
    </row>
    <row r="120" spans="2:65" s="1" customFormat="1" ht="31.5" customHeight="1">
      <c r="B120" s="133"/>
      <c r="C120" s="134" t="s">
        <v>214</v>
      </c>
      <c r="D120" s="134" t="s">
        <v>135</v>
      </c>
      <c r="E120" s="135" t="s">
        <v>215</v>
      </c>
      <c r="F120" s="192" t="s">
        <v>216</v>
      </c>
      <c r="G120" s="192"/>
      <c r="H120" s="192"/>
      <c r="I120" s="192"/>
      <c r="J120" s="136" t="s">
        <v>138</v>
      </c>
      <c r="K120" s="137">
        <v>130</v>
      </c>
      <c r="L120" s="191"/>
      <c r="M120" s="191"/>
      <c r="N120" s="191">
        <f aca="true" t="shared" si="0" ref="N120:N127">ROUND(L120*K120,2)</f>
        <v>0</v>
      </c>
      <c r="O120" s="191"/>
      <c r="P120" s="191"/>
      <c r="Q120" s="191"/>
      <c r="R120" s="138"/>
      <c r="T120" s="139" t="s">
        <v>5</v>
      </c>
      <c r="U120" s="40" t="s">
        <v>34</v>
      </c>
      <c r="V120" s="140">
        <v>1.43</v>
      </c>
      <c r="W120" s="140">
        <f aca="true" t="shared" si="1" ref="W120:W127">V120*K120</f>
        <v>185.9</v>
      </c>
      <c r="X120" s="140">
        <v>0</v>
      </c>
      <c r="Y120" s="140">
        <f aca="true" t="shared" si="2" ref="Y120:Y127">X120*K120</f>
        <v>0</v>
      </c>
      <c r="Z120" s="140">
        <v>0</v>
      </c>
      <c r="AA120" s="141">
        <f aca="true" t="shared" si="3" ref="AA120:AA127">Z120*K120</f>
        <v>0</v>
      </c>
      <c r="AR120" s="17" t="s">
        <v>139</v>
      </c>
      <c r="AT120" s="17" t="s">
        <v>135</v>
      </c>
      <c r="AU120" s="17" t="s">
        <v>100</v>
      </c>
      <c r="AY120" s="17" t="s">
        <v>133</v>
      </c>
      <c r="BE120" s="142">
        <f aca="true" t="shared" si="4" ref="BE120:BE127">IF(U120="základní",N120,0)</f>
        <v>0</v>
      </c>
      <c r="BF120" s="142">
        <f aca="true" t="shared" si="5" ref="BF120:BF127">IF(U120="snížená",N120,0)</f>
        <v>0</v>
      </c>
      <c r="BG120" s="142">
        <f aca="true" t="shared" si="6" ref="BG120:BG127">IF(U120="zákl. přenesená",N120,0)</f>
        <v>0</v>
      </c>
      <c r="BH120" s="142">
        <f aca="true" t="shared" si="7" ref="BH120:BH127">IF(U120="sníž. přenesená",N120,0)</f>
        <v>0</v>
      </c>
      <c r="BI120" s="142">
        <f aca="true" t="shared" si="8" ref="BI120:BI127">IF(U120="nulová",N120,0)</f>
        <v>0</v>
      </c>
      <c r="BJ120" s="17" t="s">
        <v>77</v>
      </c>
      <c r="BK120" s="142">
        <f aca="true" t="shared" si="9" ref="BK120:BK127">ROUND(L120*K120,2)</f>
        <v>0</v>
      </c>
      <c r="BL120" s="17" t="s">
        <v>139</v>
      </c>
      <c r="BM120" s="17" t="s">
        <v>217</v>
      </c>
    </row>
    <row r="121" spans="2:65" s="1" customFormat="1" ht="31.5" customHeight="1">
      <c r="B121" s="133"/>
      <c r="C121" s="134" t="s">
        <v>218</v>
      </c>
      <c r="D121" s="134" t="s">
        <v>135</v>
      </c>
      <c r="E121" s="135" t="s">
        <v>219</v>
      </c>
      <c r="F121" s="192" t="s">
        <v>220</v>
      </c>
      <c r="G121" s="192"/>
      <c r="H121" s="192"/>
      <c r="I121" s="192"/>
      <c r="J121" s="136" t="s">
        <v>138</v>
      </c>
      <c r="K121" s="137">
        <v>130</v>
      </c>
      <c r="L121" s="191"/>
      <c r="M121" s="191"/>
      <c r="N121" s="191">
        <f t="shared" si="0"/>
        <v>0</v>
      </c>
      <c r="O121" s="191"/>
      <c r="P121" s="191"/>
      <c r="Q121" s="191"/>
      <c r="R121" s="138"/>
      <c r="T121" s="139" t="s">
        <v>5</v>
      </c>
      <c r="U121" s="40" t="s">
        <v>34</v>
      </c>
      <c r="V121" s="140">
        <v>0.1</v>
      </c>
      <c r="W121" s="140">
        <f t="shared" si="1"/>
        <v>13</v>
      </c>
      <c r="X121" s="140">
        <v>0</v>
      </c>
      <c r="Y121" s="140">
        <f t="shared" si="2"/>
        <v>0</v>
      </c>
      <c r="Z121" s="140">
        <v>0</v>
      </c>
      <c r="AA121" s="141">
        <f t="shared" si="3"/>
        <v>0</v>
      </c>
      <c r="AR121" s="17" t="s">
        <v>139</v>
      </c>
      <c r="AT121" s="17" t="s">
        <v>135</v>
      </c>
      <c r="AU121" s="17" t="s">
        <v>100</v>
      </c>
      <c r="AY121" s="17" t="s">
        <v>133</v>
      </c>
      <c r="BE121" s="142">
        <f t="shared" si="4"/>
        <v>0</v>
      </c>
      <c r="BF121" s="142">
        <f t="shared" si="5"/>
        <v>0</v>
      </c>
      <c r="BG121" s="142">
        <f t="shared" si="6"/>
        <v>0</v>
      </c>
      <c r="BH121" s="142">
        <f t="shared" si="7"/>
        <v>0</v>
      </c>
      <c r="BI121" s="142">
        <f t="shared" si="8"/>
        <v>0</v>
      </c>
      <c r="BJ121" s="17" t="s">
        <v>77</v>
      </c>
      <c r="BK121" s="142">
        <f t="shared" si="9"/>
        <v>0</v>
      </c>
      <c r="BL121" s="17" t="s">
        <v>139</v>
      </c>
      <c r="BM121" s="17" t="s">
        <v>221</v>
      </c>
    </row>
    <row r="122" spans="2:65" s="1" customFormat="1" ht="31.5" customHeight="1">
      <c r="B122" s="133"/>
      <c r="C122" s="134" t="s">
        <v>222</v>
      </c>
      <c r="D122" s="134" t="s">
        <v>135</v>
      </c>
      <c r="E122" s="135" t="s">
        <v>223</v>
      </c>
      <c r="F122" s="192" t="s">
        <v>224</v>
      </c>
      <c r="G122" s="192"/>
      <c r="H122" s="192"/>
      <c r="I122" s="192"/>
      <c r="J122" s="136" t="s">
        <v>225</v>
      </c>
      <c r="K122" s="137">
        <v>50</v>
      </c>
      <c r="L122" s="191"/>
      <c r="M122" s="191"/>
      <c r="N122" s="191">
        <f t="shared" si="0"/>
        <v>0</v>
      </c>
      <c r="O122" s="191"/>
      <c r="P122" s="191"/>
      <c r="Q122" s="191"/>
      <c r="R122" s="138"/>
      <c r="T122" s="139" t="s">
        <v>5</v>
      </c>
      <c r="U122" s="40" t="s">
        <v>34</v>
      </c>
      <c r="V122" s="140">
        <v>0.236</v>
      </c>
      <c r="W122" s="140">
        <f t="shared" si="1"/>
        <v>11.799999999999999</v>
      </c>
      <c r="X122" s="140">
        <v>0.00084</v>
      </c>
      <c r="Y122" s="140">
        <f t="shared" si="2"/>
        <v>0.042</v>
      </c>
      <c r="Z122" s="140">
        <v>0</v>
      </c>
      <c r="AA122" s="141">
        <f t="shared" si="3"/>
        <v>0</v>
      </c>
      <c r="AR122" s="17" t="s">
        <v>139</v>
      </c>
      <c r="AT122" s="17" t="s">
        <v>135</v>
      </c>
      <c r="AU122" s="17" t="s">
        <v>100</v>
      </c>
      <c r="AY122" s="17" t="s">
        <v>133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7" t="s">
        <v>77</v>
      </c>
      <c r="BK122" s="142">
        <f t="shared" si="9"/>
        <v>0</v>
      </c>
      <c r="BL122" s="17" t="s">
        <v>139</v>
      </c>
      <c r="BM122" s="17" t="s">
        <v>226</v>
      </c>
    </row>
    <row r="123" spans="2:65" s="1" customFormat="1" ht="31.5" customHeight="1">
      <c r="B123" s="133"/>
      <c r="C123" s="134" t="s">
        <v>10</v>
      </c>
      <c r="D123" s="134" t="s">
        <v>135</v>
      </c>
      <c r="E123" s="135" t="s">
        <v>227</v>
      </c>
      <c r="F123" s="192" t="s">
        <v>228</v>
      </c>
      <c r="G123" s="192"/>
      <c r="H123" s="192"/>
      <c r="I123" s="192"/>
      <c r="J123" s="136" t="s">
        <v>225</v>
      </c>
      <c r="K123" s="137">
        <v>50</v>
      </c>
      <c r="L123" s="191"/>
      <c r="M123" s="191"/>
      <c r="N123" s="191">
        <f t="shared" si="0"/>
        <v>0</v>
      </c>
      <c r="O123" s="191"/>
      <c r="P123" s="191"/>
      <c r="Q123" s="191"/>
      <c r="R123" s="138"/>
      <c r="T123" s="139" t="s">
        <v>5</v>
      </c>
      <c r="U123" s="40" t="s">
        <v>34</v>
      </c>
      <c r="V123" s="140">
        <v>0.07</v>
      </c>
      <c r="W123" s="140">
        <f t="shared" si="1"/>
        <v>3.5000000000000004</v>
      </c>
      <c r="X123" s="140">
        <v>0</v>
      </c>
      <c r="Y123" s="140">
        <f t="shared" si="2"/>
        <v>0</v>
      </c>
      <c r="Z123" s="140">
        <v>0</v>
      </c>
      <c r="AA123" s="141">
        <f t="shared" si="3"/>
        <v>0</v>
      </c>
      <c r="AR123" s="17" t="s">
        <v>139</v>
      </c>
      <c r="AT123" s="17" t="s">
        <v>135</v>
      </c>
      <c r="AU123" s="17" t="s">
        <v>100</v>
      </c>
      <c r="AY123" s="17" t="s">
        <v>133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7" t="s">
        <v>77</v>
      </c>
      <c r="BK123" s="142">
        <f t="shared" si="9"/>
        <v>0</v>
      </c>
      <c r="BL123" s="17" t="s">
        <v>139</v>
      </c>
      <c r="BM123" s="17" t="s">
        <v>229</v>
      </c>
    </row>
    <row r="124" spans="2:65" s="1" customFormat="1" ht="31.5" customHeight="1">
      <c r="B124" s="133"/>
      <c r="C124" s="134" t="s">
        <v>230</v>
      </c>
      <c r="D124" s="134" t="s">
        <v>135</v>
      </c>
      <c r="E124" s="135" t="s">
        <v>231</v>
      </c>
      <c r="F124" s="192" t="s">
        <v>232</v>
      </c>
      <c r="G124" s="192"/>
      <c r="H124" s="192"/>
      <c r="I124" s="192"/>
      <c r="J124" s="136" t="s">
        <v>138</v>
      </c>
      <c r="K124" s="137">
        <v>13</v>
      </c>
      <c r="L124" s="191"/>
      <c r="M124" s="191"/>
      <c r="N124" s="191">
        <f t="shared" si="0"/>
        <v>0</v>
      </c>
      <c r="O124" s="191"/>
      <c r="P124" s="191"/>
      <c r="Q124" s="191"/>
      <c r="R124" s="138"/>
      <c r="T124" s="139" t="s">
        <v>5</v>
      </c>
      <c r="U124" s="40" t="s">
        <v>34</v>
      </c>
      <c r="V124" s="140">
        <v>0.062</v>
      </c>
      <c r="W124" s="140">
        <f t="shared" si="1"/>
        <v>0.806</v>
      </c>
      <c r="X124" s="140">
        <v>0</v>
      </c>
      <c r="Y124" s="140">
        <f t="shared" si="2"/>
        <v>0</v>
      </c>
      <c r="Z124" s="140">
        <v>0</v>
      </c>
      <c r="AA124" s="141">
        <f t="shared" si="3"/>
        <v>0</v>
      </c>
      <c r="AR124" s="17" t="s">
        <v>139</v>
      </c>
      <c r="AT124" s="17" t="s">
        <v>135</v>
      </c>
      <c r="AU124" s="17" t="s">
        <v>100</v>
      </c>
      <c r="AY124" s="17" t="s">
        <v>133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7" t="s">
        <v>77</v>
      </c>
      <c r="BK124" s="142">
        <f t="shared" si="9"/>
        <v>0</v>
      </c>
      <c r="BL124" s="17" t="s">
        <v>139</v>
      </c>
      <c r="BM124" s="17" t="s">
        <v>233</v>
      </c>
    </row>
    <row r="125" spans="2:65" s="1" customFormat="1" ht="31.5" customHeight="1">
      <c r="B125" s="133"/>
      <c r="C125" s="134" t="s">
        <v>234</v>
      </c>
      <c r="D125" s="134" t="s">
        <v>135</v>
      </c>
      <c r="E125" s="135" t="s">
        <v>235</v>
      </c>
      <c r="F125" s="192" t="s">
        <v>236</v>
      </c>
      <c r="G125" s="192"/>
      <c r="H125" s="192"/>
      <c r="I125" s="192"/>
      <c r="J125" s="136" t="s">
        <v>138</v>
      </c>
      <c r="K125" s="137">
        <v>117</v>
      </c>
      <c r="L125" s="191"/>
      <c r="M125" s="191"/>
      <c r="N125" s="191">
        <f t="shared" si="0"/>
        <v>0</v>
      </c>
      <c r="O125" s="191"/>
      <c r="P125" s="191"/>
      <c r="Q125" s="191"/>
      <c r="R125" s="138"/>
      <c r="T125" s="139" t="s">
        <v>5</v>
      </c>
      <c r="U125" s="40" t="s">
        <v>34</v>
      </c>
      <c r="V125" s="140">
        <v>0.299</v>
      </c>
      <c r="W125" s="140">
        <f t="shared" si="1"/>
        <v>34.983</v>
      </c>
      <c r="X125" s="140">
        <v>0</v>
      </c>
      <c r="Y125" s="140">
        <f t="shared" si="2"/>
        <v>0</v>
      </c>
      <c r="Z125" s="140">
        <v>0</v>
      </c>
      <c r="AA125" s="141">
        <f t="shared" si="3"/>
        <v>0</v>
      </c>
      <c r="AR125" s="17" t="s">
        <v>139</v>
      </c>
      <c r="AT125" s="17" t="s">
        <v>135</v>
      </c>
      <c r="AU125" s="17" t="s">
        <v>100</v>
      </c>
      <c r="AY125" s="17" t="s">
        <v>133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7" t="s">
        <v>77</v>
      </c>
      <c r="BK125" s="142">
        <f t="shared" si="9"/>
        <v>0</v>
      </c>
      <c r="BL125" s="17" t="s">
        <v>139</v>
      </c>
      <c r="BM125" s="17" t="s">
        <v>237</v>
      </c>
    </row>
    <row r="126" spans="2:65" s="1" customFormat="1" ht="31.5" customHeight="1">
      <c r="B126" s="133"/>
      <c r="C126" s="134" t="s">
        <v>238</v>
      </c>
      <c r="D126" s="134" t="s">
        <v>135</v>
      </c>
      <c r="E126" s="135" t="s">
        <v>239</v>
      </c>
      <c r="F126" s="192" t="s">
        <v>240</v>
      </c>
      <c r="G126" s="192"/>
      <c r="H126" s="192"/>
      <c r="I126" s="192"/>
      <c r="J126" s="136" t="s">
        <v>138</v>
      </c>
      <c r="K126" s="137">
        <v>8</v>
      </c>
      <c r="L126" s="191"/>
      <c r="M126" s="191"/>
      <c r="N126" s="191">
        <f t="shared" si="0"/>
        <v>0</v>
      </c>
      <c r="O126" s="191"/>
      <c r="P126" s="191"/>
      <c r="Q126" s="191"/>
      <c r="R126" s="138"/>
      <c r="T126" s="139" t="s">
        <v>5</v>
      </c>
      <c r="U126" s="40" t="s">
        <v>34</v>
      </c>
      <c r="V126" s="140">
        <v>1.5</v>
      </c>
      <c r="W126" s="140">
        <f t="shared" si="1"/>
        <v>12</v>
      </c>
      <c r="X126" s="140">
        <v>0</v>
      </c>
      <c r="Y126" s="140">
        <f t="shared" si="2"/>
        <v>0</v>
      </c>
      <c r="Z126" s="140">
        <v>0</v>
      </c>
      <c r="AA126" s="141">
        <f t="shared" si="3"/>
        <v>0</v>
      </c>
      <c r="AR126" s="17" t="s">
        <v>139</v>
      </c>
      <c r="AT126" s="17" t="s">
        <v>135</v>
      </c>
      <c r="AU126" s="17" t="s">
        <v>100</v>
      </c>
      <c r="AY126" s="17" t="s">
        <v>133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7" t="s">
        <v>77</v>
      </c>
      <c r="BK126" s="142">
        <f t="shared" si="9"/>
        <v>0</v>
      </c>
      <c r="BL126" s="17" t="s">
        <v>139</v>
      </c>
      <c r="BM126" s="17" t="s">
        <v>241</v>
      </c>
    </row>
    <row r="127" spans="2:65" s="1" customFormat="1" ht="31.5" customHeight="1">
      <c r="B127" s="133"/>
      <c r="C127" s="143" t="s">
        <v>242</v>
      </c>
      <c r="D127" s="143" t="s">
        <v>174</v>
      </c>
      <c r="E127" s="144" t="s">
        <v>243</v>
      </c>
      <c r="F127" s="189" t="s">
        <v>244</v>
      </c>
      <c r="G127" s="189"/>
      <c r="H127" s="189"/>
      <c r="I127" s="189"/>
      <c r="J127" s="145" t="s">
        <v>193</v>
      </c>
      <c r="K127" s="146">
        <v>16</v>
      </c>
      <c r="L127" s="190"/>
      <c r="M127" s="190"/>
      <c r="N127" s="190">
        <f t="shared" si="0"/>
        <v>0</v>
      </c>
      <c r="O127" s="191"/>
      <c r="P127" s="191"/>
      <c r="Q127" s="191"/>
      <c r="R127" s="138"/>
      <c r="T127" s="139" t="s">
        <v>5</v>
      </c>
      <c r="U127" s="40" t="s">
        <v>34</v>
      </c>
      <c r="V127" s="140">
        <v>0</v>
      </c>
      <c r="W127" s="140">
        <f t="shared" si="1"/>
        <v>0</v>
      </c>
      <c r="X127" s="140">
        <v>1</v>
      </c>
      <c r="Y127" s="140">
        <f t="shared" si="2"/>
        <v>16</v>
      </c>
      <c r="Z127" s="140">
        <v>0</v>
      </c>
      <c r="AA127" s="141">
        <f t="shared" si="3"/>
        <v>0</v>
      </c>
      <c r="AR127" s="17" t="s">
        <v>169</v>
      </c>
      <c r="AT127" s="17" t="s">
        <v>174</v>
      </c>
      <c r="AU127" s="17" t="s">
        <v>100</v>
      </c>
      <c r="AY127" s="17" t="s">
        <v>133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7" t="s">
        <v>77</v>
      </c>
      <c r="BK127" s="142">
        <f t="shared" si="9"/>
        <v>0</v>
      </c>
      <c r="BL127" s="17" t="s">
        <v>139</v>
      </c>
      <c r="BM127" s="17" t="s">
        <v>245</v>
      </c>
    </row>
    <row r="128" spans="2:63" s="9" customFormat="1" ht="29.85" customHeight="1">
      <c r="B128" s="122"/>
      <c r="C128" s="123"/>
      <c r="D128" s="132" t="s">
        <v>210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201">
        <f>BK128</f>
        <v>0</v>
      </c>
      <c r="O128" s="202"/>
      <c r="P128" s="202"/>
      <c r="Q128" s="202"/>
      <c r="R128" s="125"/>
      <c r="T128" s="126"/>
      <c r="U128" s="123"/>
      <c r="V128" s="123"/>
      <c r="W128" s="127">
        <f>SUM(W129:W131)</f>
        <v>12.05</v>
      </c>
      <c r="X128" s="123"/>
      <c r="Y128" s="127">
        <f>SUM(Y129:Y131)</f>
        <v>0</v>
      </c>
      <c r="Z128" s="123"/>
      <c r="AA128" s="128">
        <f>SUM(AA129:AA131)</f>
        <v>0</v>
      </c>
      <c r="AR128" s="129" t="s">
        <v>77</v>
      </c>
      <c r="AT128" s="130" t="s">
        <v>68</v>
      </c>
      <c r="AU128" s="130" t="s">
        <v>77</v>
      </c>
      <c r="AY128" s="129" t="s">
        <v>133</v>
      </c>
      <c r="BK128" s="131">
        <f>SUM(BK129:BK131)</f>
        <v>0</v>
      </c>
    </row>
    <row r="129" spans="2:65" s="1" customFormat="1" ht="31.5" customHeight="1">
      <c r="B129" s="133"/>
      <c r="C129" s="134" t="s">
        <v>290</v>
      </c>
      <c r="D129" s="134" t="s">
        <v>135</v>
      </c>
      <c r="E129" s="135" t="s">
        <v>304</v>
      </c>
      <c r="F129" s="192" t="s">
        <v>305</v>
      </c>
      <c r="G129" s="192"/>
      <c r="H129" s="192"/>
      <c r="I129" s="192"/>
      <c r="J129" s="136" t="s">
        <v>150</v>
      </c>
      <c r="K129" s="137">
        <v>50</v>
      </c>
      <c r="L129" s="191"/>
      <c r="M129" s="191"/>
      <c r="N129" s="191">
        <f>ROUND(L129*K129,2)</f>
        <v>0</v>
      </c>
      <c r="O129" s="191"/>
      <c r="P129" s="191"/>
      <c r="Q129" s="191"/>
      <c r="R129" s="138"/>
      <c r="T129" s="139" t="s">
        <v>5</v>
      </c>
      <c r="U129" s="40" t="s">
        <v>34</v>
      </c>
      <c r="V129" s="140">
        <v>0.221</v>
      </c>
      <c r="W129" s="140">
        <f>V129*K129</f>
        <v>11.05</v>
      </c>
      <c r="X129" s="140">
        <v>0</v>
      </c>
      <c r="Y129" s="140">
        <f>X129*K129</f>
        <v>0</v>
      </c>
      <c r="Z129" s="140">
        <v>0</v>
      </c>
      <c r="AA129" s="141">
        <f>Z129*K129</f>
        <v>0</v>
      </c>
      <c r="AR129" s="17" t="s">
        <v>139</v>
      </c>
      <c r="AT129" s="17" t="s">
        <v>135</v>
      </c>
      <c r="AU129" s="17" t="s">
        <v>100</v>
      </c>
      <c r="AY129" s="17" t="s">
        <v>133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7" t="s">
        <v>77</v>
      </c>
      <c r="BK129" s="142">
        <f>ROUND(L129*K129,2)</f>
        <v>0</v>
      </c>
      <c r="BL129" s="17" t="s">
        <v>139</v>
      </c>
      <c r="BM129" s="17" t="s">
        <v>306</v>
      </c>
    </row>
    <row r="130" spans="2:65" s="1" customFormat="1" ht="31.5" customHeight="1">
      <c r="B130" s="133"/>
      <c r="C130" s="134" t="s">
        <v>250</v>
      </c>
      <c r="D130" s="134" t="s">
        <v>135</v>
      </c>
      <c r="E130" s="135" t="s">
        <v>251</v>
      </c>
      <c r="F130" s="192" t="s">
        <v>252</v>
      </c>
      <c r="G130" s="192"/>
      <c r="H130" s="192"/>
      <c r="I130" s="192"/>
      <c r="J130" s="136" t="s">
        <v>167</v>
      </c>
      <c r="K130" s="137">
        <v>1</v>
      </c>
      <c r="L130" s="191"/>
      <c r="M130" s="191"/>
      <c r="N130" s="191">
        <f>ROUND(L130*K130,2)</f>
        <v>0</v>
      </c>
      <c r="O130" s="191"/>
      <c r="P130" s="191"/>
      <c r="Q130" s="191"/>
      <c r="R130" s="138"/>
      <c r="T130" s="139" t="s">
        <v>5</v>
      </c>
      <c r="U130" s="40" t="s">
        <v>34</v>
      </c>
      <c r="V130" s="140">
        <v>1</v>
      </c>
      <c r="W130" s="140">
        <f>V130*K130</f>
        <v>1</v>
      </c>
      <c r="X130" s="140">
        <v>0</v>
      </c>
      <c r="Y130" s="140">
        <f>X130*K130</f>
        <v>0</v>
      </c>
      <c r="Z130" s="140">
        <v>0</v>
      </c>
      <c r="AA130" s="141">
        <f>Z130*K130</f>
        <v>0</v>
      </c>
      <c r="AR130" s="17" t="s">
        <v>139</v>
      </c>
      <c r="AT130" s="17" t="s">
        <v>135</v>
      </c>
      <c r="AU130" s="17" t="s">
        <v>100</v>
      </c>
      <c r="AY130" s="17" t="s">
        <v>133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17" t="s">
        <v>77</v>
      </c>
      <c r="BK130" s="142">
        <f>ROUND(L130*K130,2)</f>
        <v>0</v>
      </c>
      <c r="BL130" s="17" t="s">
        <v>139</v>
      </c>
      <c r="BM130" s="17" t="s">
        <v>307</v>
      </c>
    </row>
    <row r="131" spans="2:65" s="1" customFormat="1" ht="22.5" customHeight="1">
      <c r="B131" s="133"/>
      <c r="C131" s="143" t="s">
        <v>254</v>
      </c>
      <c r="D131" s="143" t="s">
        <v>174</v>
      </c>
      <c r="E131" s="144" t="s">
        <v>308</v>
      </c>
      <c r="F131" s="189" t="s">
        <v>256</v>
      </c>
      <c r="G131" s="189"/>
      <c r="H131" s="189"/>
      <c r="I131" s="189"/>
      <c r="J131" s="145" t="s">
        <v>167</v>
      </c>
      <c r="K131" s="146">
        <v>1</v>
      </c>
      <c r="L131" s="190"/>
      <c r="M131" s="190"/>
      <c r="N131" s="190">
        <f>ROUND(L131*K131,2)</f>
        <v>0</v>
      </c>
      <c r="O131" s="191"/>
      <c r="P131" s="191"/>
      <c r="Q131" s="191"/>
      <c r="R131" s="138"/>
      <c r="T131" s="139" t="s">
        <v>5</v>
      </c>
      <c r="U131" s="40" t="s">
        <v>34</v>
      </c>
      <c r="V131" s="140">
        <v>0</v>
      </c>
      <c r="W131" s="140">
        <f>V131*K131</f>
        <v>0</v>
      </c>
      <c r="X131" s="140">
        <v>0</v>
      </c>
      <c r="Y131" s="140">
        <f>X131*K131</f>
        <v>0</v>
      </c>
      <c r="Z131" s="140">
        <v>0</v>
      </c>
      <c r="AA131" s="141">
        <f>Z131*K131</f>
        <v>0</v>
      </c>
      <c r="AR131" s="17" t="s">
        <v>169</v>
      </c>
      <c r="AT131" s="17" t="s">
        <v>174</v>
      </c>
      <c r="AU131" s="17" t="s">
        <v>100</v>
      </c>
      <c r="AY131" s="17" t="s">
        <v>133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17" t="s">
        <v>77</v>
      </c>
      <c r="BK131" s="142">
        <f>ROUND(L131*K131,2)</f>
        <v>0</v>
      </c>
      <c r="BL131" s="17" t="s">
        <v>139</v>
      </c>
      <c r="BM131" s="17" t="s">
        <v>309</v>
      </c>
    </row>
    <row r="132" spans="2:63" s="9" customFormat="1" ht="29.85" customHeight="1">
      <c r="B132" s="122"/>
      <c r="C132" s="123"/>
      <c r="D132" s="132" t="s">
        <v>211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201">
        <f>BK132</f>
        <v>0</v>
      </c>
      <c r="O132" s="202"/>
      <c r="P132" s="202"/>
      <c r="Q132" s="202"/>
      <c r="R132" s="125"/>
      <c r="T132" s="126"/>
      <c r="U132" s="123"/>
      <c r="V132" s="123"/>
      <c r="W132" s="127">
        <f>W133</f>
        <v>6.585</v>
      </c>
      <c r="X132" s="123"/>
      <c r="Y132" s="127">
        <f>Y133</f>
        <v>0</v>
      </c>
      <c r="Z132" s="123"/>
      <c r="AA132" s="128">
        <f>AA133</f>
        <v>0</v>
      </c>
      <c r="AR132" s="129" t="s">
        <v>77</v>
      </c>
      <c r="AT132" s="130" t="s">
        <v>68</v>
      </c>
      <c r="AU132" s="130" t="s">
        <v>77</v>
      </c>
      <c r="AY132" s="129" t="s">
        <v>133</v>
      </c>
      <c r="BK132" s="131">
        <f>BK133</f>
        <v>0</v>
      </c>
    </row>
    <row r="133" spans="2:65" s="1" customFormat="1" ht="22.5" customHeight="1">
      <c r="B133" s="133"/>
      <c r="C133" s="134" t="s">
        <v>258</v>
      </c>
      <c r="D133" s="134" t="s">
        <v>135</v>
      </c>
      <c r="E133" s="135" t="s">
        <v>259</v>
      </c>
      <c r="F133" s="192" t="s">
        <v>260</v>
      </c>
      <c r="G133" s="192"/>
      <c r="H133" s="192"/>
      <c r="I133" s="192"/>
      <c r="J133" s="136" t="s">
        <v>138</v>
      </c>
      <c r="K133" s="137">
        <v>5</v>
      </c>
      <c r="L133" s="191"/>
      <c r="M133" s="191"/>
      <c r="N133" s="191">
        <f>ROUND(L133*K133,2)</f>
        <v>0</v>
      </c>
      <c r="O133" s="191"/>
      <c r="P133" s="191"/>
      <c r="Q133" s="191"/>
      <c r="R133" s="138"/>
      <c r="T133" s="139" t="s">
        <v>5</v>
      </c>
      <c r="U133" s="40" t="s">
        <v>34</v>
      </c>
      <c r="V133" s="140">
        <v>1.317</v>
      </c>
      <c r="W133" s="140">
        <f>V133*K133</f>
        <v>6.585</v>
      </c>
      <c r="X133" s="140">
        <v>0</v>
      </c>
      <c r="Y133" s="140">
        <f>X133*K133</f>
        <v>0</v>
      </c>
      <c r="Z133" s="140">
        <v>0</v>
      </c>
      <c r="AA133" s="141">
        <f>Z133*K133</f>
        <v>0</v>
      </c>
      <c r="AR133" s="17" t="s">
        <v>139</v>
      </c>
      <c r="AT133" s="17" t="s">
        <v>135</v>
      </c>
      <c r="AU133" s="17" t="s">
        <v>100</v>
      </c>
      <c r="AY133" s="17" t="s">
        <v>133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17" t="s">
        <v>77</v>
      </c>
      <c r="BK133" s="142">
        <f>ROUND(L133*K133,2)</f>
        <v>0</v>
      </c>
      <c r="BL133" s="17" t="s">
        <v>139</v>
      </c>
      <c r="BM133" s="17" t="s">
        <v>261</v>
      </c>
    </row>
    <row r="134" spans="2:63" s="9" customFormat="1" ht="29.85" customHeight="1">
      <c r="B134" s="122"/>
      <c r="C134" s="123"/>
      <c r="D134" s="132" t="s">
        <v>212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201">
        <f>BK134</f>
        <v>0</v>
      </c>
      <c r="O134" s="202"/>
      <c r="P134" s="202"/>
      <c r="Q134" s="202"/>
      <c r="R134" s="125"/>
      <c r="T134" s="126"/>
      <c r="U134" s="123"/>
      <c r="V134" s="123"/>
      <c r="W134" s="127">
        <f>SUM(W135:W140)</f>
        <v>31.018</v>
      </c>
      <c r="X134" s="123"/>
      <c r="Y134" s="127">
        <f>SUM(Y135:Y140)</f>
        <v>0.6902299999999999</v>
      </c>
      <c r="Z134" s="123"/>
      <c r="AA134" s="128">
        <f>SUM(AA135:AA140)</f>
        <v>0</v>
      </c>
      <c r="AR134" s="129" t="s">
        <v>77</v>
      </c>
      <c r="AT134" s="130" t="s">
        <v>68</v>
      </c>
      <c r="AU134" s="130" t="s">
        <v>77</v>
      </c>
      <c r="AY134" s="129" t="s">
        <v>133</v>
      </c>
      <c r="BK134" s="131">
        <f>SUM(BK135:BK140)</f>
        <v>0</v>
      </c>
    </row>
    <row r="135" spans="2:65" s="1" customFormat="1" ht="31.5" customHeight="1">
      <c r="B135" s="133"/>
      <c r="C135" s="134" t="s">
        <v>266</v>
      </c>
      <c r="D135" s="134" t="s">
        <v>135</v>
      </c>
      <c r="E135" s="135" t="s">
        <v>267</v>
      </c>
      <c r="F135" s="192" t="s">
        <v>268</v>
      </c>
      <c r="G135" s="192"/>
      <c r="H135" s="192"/>
      <c r="I135" s="192"/>
      <c r="J135" s="136" t="s">
        <v>150</v>
      </c>
      <c r="K135" s="137">
        <v>20</v>
      </c>
      <c r="L135" s="191"/>
      <c r="M135" s="191"/>
      <c r="N135" s="191">
        <f aca="true" t="shared" si="10" ref="N135:N140">ROUND(L135*K135,2)</f>
        <v>0</v>
      </c>
      <c r="O135" s="191"/>
      <c r="P135" s="191"/>
      <c r="Q135" s="191"/>
      <c r="R135" s="138"/>
      <c r="T135" s="139" t="s">
        <v>5</v>
      </c>
      <c r="U135" s="40" t="s">
        <v>34</v>
      </c>
      <c r="V135" s="140">
        <v>0.258</v>
      </c>
      <c r="W135" s="140">
        <f aca="true" t="shared" si="11" ref="W135:W140">V135*K135</f>
        <v>5.16</v>
      </c>
      <c r="X135" s="140">
        <v>0.00274</v>
      </c>
      <c r="Y135" s="140">
        <f aca="true" t="shared" si="12" ref="Y135:Y140">X135*K135</f>
        <v>0.054799999999999995</v>
      </c>
      <c r="Z135" s="140">
        <v>0</v>
      </c>
      <c r="AA135" s="141">
        <f aca="true" t="shared" si="13" ref="AA135:AA140">Z135*K135</f>
        <v>0</v>
      </c>
      <c r="AR135" s="17" t="s">
        <v>139</v>
      </c>
      <c r="AT135" s="17" t="s">
        <v>135</v>
      </c>
      <c r="AU135" s="17" t="s">
        <v>100</v>
      </c>
      <c r="AY135" s="17" t="s">
        <v>133</v>
      </c>
      <c r="BE135" s="142">
        <f aca="true" t="shared" si="14" ref="BE135:BE140">IF(U135="základní",N135,0)</f>
        <v>0</v>
      </c>
      <c r="BF135" s="142">
        <f aca="true" t="shared" si="15" ref="BF135:BF140">IF(U135="snížená",N135,0)</f>
        <v>0</v>
      </c>
      <c r="BG135" s="142">
        <f aca="true" t="shared" si="16" ref="BG135:BG140">IF(U135="zákl. přenesená",N135,0)</f>
        <v>0</v>
      </c>
      <c r="BH135" s="142">
        <f aca="true" t="shared" si="17" ref="BH135:BH140">IF(U135="sníž. přenesená",N135,0)</f>
        <v>0</v>
      </c>
      <c r="BI135" s="142">
        <f aca="true" t="shared" si="18" ref="BI135:BI140">IF(U135="nulová",N135,0)</f>
        <v>0</v>
      </c>
      <c r="BJ135" s="17" t="s">
        <v>77</v>
      </c>
      <c r="BK135" s="142">
        <f aca="true" t="shared" si="19" ref="BK135:BK140">ROUND(L135*K135,2)</f>
        <v>0</v>
      </c>
      <c r="BL135" s="17" t="s">
        <v>139</v>
      </c>
      <c r="BM135" s="17" t="s">
        <v>269</v>
      </c>
    </row>
    <row r="136" spans="2:65" s="1" customFormat="1" ht="31.5" customHeight="1">
      <c r="B136" s="133"/>
      <c r="C136" s="134" t="s">
        <v>282</v>
      </c>
      <c r="D136" s="134" t="s">
        <v>135</v>
      </c>
      <c r="E136" s="135" t="s">
        <v>310</v>
      </c>
      <c r="F136" s="192" t="s">
        <v>311</v>
      </c>
      <c r="G136" s="192"/>
      <c r="H136" s="192"/>
      <c r="I136" s="192"/>
      <c r="J136" s="136" t="s">
        <v>150</v>
      </c>
      <c r="K136" s="137">
        <v>30</v>
      </c>
      <c r="L136" s="191"/>
      <c r="M136" s="191"/>
      <c r="N136" s="191">
        <f t="shared" si="10"/>
        <v>0</v>
      </c>
      <c r="O136" s="191"/>
      <c r="P136" s="191"/>
      <c r="Q136" s="191"/>
      <c r="R136" s="138"/>
      <c r="T136" s="139" t="s">
        <v>5</v>
      </c>
      <c r="U136" s="40" t="s">
        <v>34</v>
      </c>
      <c r="V136" s="140">
        <v>0.292</v>
      </c>
      <c r="W136" s="140">
        <f t="shared" si="11"/>
        <v>8.76</v>
      </c>
      <c r="X136" s="140">
        <v>0.00428</v>
      </c>
      <c r="Y136" s="140">
        <f t="shared" si="12"/>
        <v>0.1284</v>
      </c>
      <c r="Z136" s="140">
        <v>0</v>
      </c>
      <c r="AA136" s="141">
        <f t="shared" si="13"/>
        <v>0</v>
      </c>
      <c r="AR136" s="17" t="s">
        <v>139</v>
      </c>
      <c r="AT136" s="17" t="s">
        <v>135</v>
      </c>
      <c r="AU136" s="17" t="s">
        <v>100</v>
      </c>
      <c r="AY136" s="17" t="s">
        <v>133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7" t="s">
        <v>77</v>
      </c>
      <c r="BK136" s="142">
        <f t="shared" si="19"/>
        <v>0</v>
      </c>
      <c r="BL136" s="17" t="s">
        <v>139</v>
      </c>
      <c r="BM136" s="17" t="s">
        <v>312</v>
      </c>
    </row>
    <row r="137" spans="2:65" s="1" customFormat="1" ht="22.5" customHeight="1">
      <c r="B137" s="133"/>
      <c r="C137" s="134" t="s">
        <v>270</v>
      </c>
      <c r="D137" s="134" t="s">
        <v>135</v>
      </c>
      <c r="E137" s="135" t="s">
        <v>271</v>
      </c>
      <c r="F137" s="192" t="s">
        <v>272</v>
      </c>
      <c r="G137" s="192"/>
      <c r="H137" s="192"/>
      <c r="I137" s="192"/>
      <c r="J137" s="136" t="s">
        <v>150</v>
      </c>
      <c r="K137" s="137">
        <v>20</v>
      </c>
      <c r="L137" s="191"/>
      <c r="M137" s="191"/>
      <c r="N137" s="191">
        <f t="shared" si="10"/>
        <v>0</v>
      </c>
      <c r="O137" s="191"/>
      <c r="P137" s="191"/>
      <c r="Q137" s="191"/>
      <c r="R137" s="138"/>
      <c r="T137" s="139" t="s">
        <v>5</v>
      </c>
      <c r="U137" s="40" t="s">
        <v>34</v>
      </c>
      <c r="V137" s="140">
        <v>0.055</v>
      </c>
      <c r="W137" s="140">
        <f t="shared" si="11"/>
        <v>1.1</v>
      </c>
      <c r="X137" s="140">
        <v>0</v>
      </c>
      <c r="Y137" s="140">
        <f t="shared" si="12"/>
        <v>0</v>
      </c>
      <c r="Z137" s="140">
        <v>0</v>
      </c>
      <c r="AA137" s="141">
        <f t="shared" si="13"/>
        <v>0</v>
      </c>
      <c r="AR137" s="17" t="s">
        <v>139</v>
      </c>
      <c r="AT137" s="17" t="s">
        <v>135</v>
      </c>
      <c r="AU137" s="17" t="s">
        <v>100</v>
      </c>
      <c r="AY137" s="17" t="s">
        <v>133</v>
      </c>
      <c r="BE137" s="142">
        <f t="shared" si="14"/>
        <v>0</v>
      </c>
      <c r="BF137" s="142">
        <f t="shared" si="15"/>
        <v>0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7" t="s">
        <v>77</v>
      </c>
      <c r="BK137" s="142">
        <f t="shared" si="19"/>
        <v>0</v>
      </c>
      <c r="BL137" s="17" t="s">
        <v>139</v>
      </c>
      <c r="BM137" s="17" t="s">
        <v>273</v>
      </c>
    </row>
    <row r="138" spans="2:65" s="1" customFormat="1" ht="22.5" customHeight="1">
      <c r="B138" s="133"/>
      <c r="C138" s="134" t="s">
        <v>286</v>
      </c>
      <c r="D138" s="134" t="s">
        <v>135</v>
      </c>
      <c r="E138" s="135" t="s">
        <v>271</v>
      </c>
      <c r="F138" s="192" t="s">
        <v>272</v>
      </c>
      <c r="G138" s="192"/>
      <c r="H138" s="192"/>
      <c r="I138" s="192"/>
      <c r="J138" s="136" t="s">
        <v>150</v>
      </c>
      <c r="K138" s="137">
        <v>30</v>
      </c>
      <c r="L138" s="191"/>
      <c r="M138" s="191"/>
      <c r="N138" s="191">
        <f t="shared" si="10"/>
        <v>0</v>
      </c>
      <c r="O138" s="191"/>
      <c r="P138" s="191"/>
      <c r="Q138" s="191"/>
      <c r="R138" s="138"/>
      <c r="T138" s="139" t="s">
        <v>5</v>
      </c>
      <c r="U138" s="40" t="s">
        <v>34</v>
      </c>
      <c r="V138" s="140">
        <v>0.055</v>
      </c>
      <c r="W138" s="140">
        <f t="shared" si="11"/>
        <v>1.65</v>
      </c>
      <c r="X138" s="140">
        <v>0</v>
      </c>
      <c r="Y138" s="140">
        <f t="shared" si="12"/>
        <v>0</v>
      </c>
      <c r="Z138" s="140">
        <v>0</v>
      </c>
      <c r="AA138" s="141">
        <f t="shared" si="13"/>
        <v>0</v>
      </c>
      <c r="AR138" s="17" t="s">
        <v>139</v>
      </c>
      <c r="AT138" s="17" t="s">
        <v>135</v>
      </c>
      <c r="AU138" s="17" t="s">
        <v>100</v>
      </c>
      <c r="AY138" s="17" t="s">
        <v>133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7" t="s">
        <v>77</v>
      </c>
      <c r="BK138" s="142">
        <f t="shared" si="19"/>
        <v>0</v>
      </c>
      <c r="BL138" s="17" t="s">
        <v>139</v>
      </c>
      <c r="BM138" s="17" t="s">
        <v>313</v>
      </c>
    </row>
    <row r="139" spans="2:65" s="1" customFormat="1" ht="31.5" customHeight="1">
      <c r="B139" s="133"/>
      <c r="C139" s="134" t="s">
        <v>274</v>
      </c>
      <c r="D139" s="134" t="s">
        <v>135</v>
      </c>
      <c r="E139" s="135" t="s">
        <v>275</v>
      </c>
      <c r="F139" s="192" t="s">
        <v>276</v>
      </c>
      <c r="G139" s="192"/>
      <c r="H139" s="192"/>
      <c r="I139" s="192"/>
      <c r="J139" s="136" t="s">
        <v>167</v>
      </c>
      <c r="K139" s="137">
        <v>1</v>
      </c>
      <c r="L139" s="191"/>
      <c r="M139" s="191"/>
      <c r="N139" s="191">
        <f t="shared" si="10"/>
        <v>0</v>
      </c>
      <c r="O139" s="191"/>
      <c r="P139" s="191"/>
      <c r="Q139" s="191"/>
      <c r="R139" s="138"/>
      <c r="T139" s="139" t="s">
        <v>5</v>
      </c>
      <c r="U139" s="40" t="s">
        <v>34</v>
      </c>
      <c r="V139" s="140">
        <v>10.3</v>
      </c>
      <c r="W139" s="140">
        <f t="shared" si="11"/>
        <v>10.3</v>
      </c>
      <c r="X139" s="140">
        <v>0.46009</v>
      </c>
      <c r="Y139" s="140">
        <f t="shared" si="12"/>
        <v>0.46009</v>
      </c>
      <c r="Z139" s="140">
        <v>0</v>
      </c>
      <c r="AA139" s="141">
        <f t="shared" si="13"/>
        <v>0</v>
      </c>
      <c r="AR139" s="17" t="s">
        <v>139</v>
      </c>
      <c r="AT139" s="17" t="s">
        <v>135</v>
      </c>
      <c r="AU139" s="17" t="s">
        <v>100</v>
      </c>
      <c r="AY139" s="17" t="s">
        <v>133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7" t="s">
        <v>77</v>
      </c>
      <c r="BK139" s="142">
        <f t="shared" si="19"/>
        <v>0</v>
      </c>
      <c r="BL139" s="17" t="s">
        <v>139</v>
      </c>
      <c r="BM139" s="17" t="s">
        <v>277</v>
      </c>
    </row>
    <row r="140" spans="2:65" s="1" customFormat="1" ht="31.5" customHeight="1">
      <c r="B140" s="133"/>
      <c r="C140" s="134" t="s">
        <v>278</v>
      </c>
      <c r="D140" s="134" t="s">
        <v>135</v>
      </c>
      <c r="E140" s="135" t="s">
        <v>279</v>
      </c>
      <c r="F140" s="192" t="s">
        <v>280</v>
      </c>
      <c r="G140" s="192"/>
      <c r="H140" s="192"/>
      <c r="I140" s="192"/>
      <c r="J140" s="136" t="s">
        <v>167</v>
      </c>
      <c r="K140" s="137">
        <v>1</v>
      </c>
      <c r="L140" s="191"/>
      <c r="M140" s="191"/>
      <c r="N140" s="191">
        <f t="shared" si="10"/>
        <v>0</v>
      </c>
      <c r="O140" s="191"/>
      <c r="P140" s="191"/>
      <c r="Q140" s="191"/>
      <c r="R140" s="138"/>
      <c r="T140" s="139" t="s">
        <v>5</v>
      </c>
      <c r="U140" s="40" t="s">
        <v>34</v>
      </c>
      <c r="V140" s="140">
        <v>4.048</v>
      </c>
      <c r="W140" s="140">
        <f t="shared" si="11"/>
        <v>4.048</v>
      </c>
      <c r="X140" s="140">
        <v>0.04694</v>
      </c>
      <c r="Y140" s="140">
        <f t="shared" si="12"/>
        <v>0.04694</v>
      </c>
      <c r="Z140" s="140">
        <v>0</v>
      </c>
      <c r="AA140" s="141">
        <f t="shared" si="13"/>
        <v>0</v>
      </c>
      <c r="AR140" s="17" t="s">
        <v>139</v>
      </c>
      <c r="AT140" s="17" t="s">
        <v>135</v>
      </c>
      <c r="AU140" s="17" t="s">
        <v>100</v>
      </c>
      <c r="AY140" s="17" t="s">
        <v>133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7" t="s">
        <v>77</v>
      </c>
      <c r="BK140" s="142">
        <f t="shared" si="19"/>
        <v>0</v>
      </c>
      <c r="BL140" s="17" t="s">
        <v>139</v>
      </c>
      <c r="BM140" s="17" t="s">
        <v>281</v>
      </c>
    </row>
    <row r="141" spans="2:63" s="9" customFormat="1" ht="29.85" customHeight="1">
      <c r="B141" s="122"/>
      <c r="C141" s="123"/>
      <c r="D141" s="132" t="s">
        <v>114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201">
        <f>BK141</f>
        <v>0</v>
      </c>
      <c r="O141" s="202"/>
      <c r="P141" s="202"/>
      <c r="Q141" s="202"/>
      <c r="R141" s="125"/>
      <c r="T141" s="126"/>
      <c r="U141" s="123"/>
      <c r="V141" s="123"/>
      <c r="W141" s="127">
        <f>SUM(W142:W143)</f>
        <v>11.075999999999999</v>
      </c>
      <c r="X141" s="123"/>
      <c r="Y141" s="127">
        <f>SUM(Y142:Y143)</f>
        <v>13.671528</v>
      </c>
      <c r="Z141" s="123"/>
      <c r="AA141" s="128">
        <f>SUM(AA142:AA143)</f>
        <v>0</v>
      </c>
      <c r="AR141" s="129" t="s">
        <v>77</v>
      </c>
      <c r="AT141" s="130" t="s">
        <v>68</v>
      </c>
      <c r="AU141" s="130" t="s">
        <v>77</v>
      </c>
      <c r="AY141" s="129" t="s">
        <v>133</v>
      </c>
      <c r="BK141" s="131">
        <f>SUM(BK142:BK143)</f>
        <v>0</v>
      </c>
    </row>
    <row r="142" spans="2:65" s="1" customFormat="1" ht="31.5" customHeight="1">
      <c r="B142" s="133"/>
      <c r="C142" s="134" t="s">
        <v>314</v>
      </c>
      <c r="D142" s="134" t="s">
        <v>135</v>
      </c>
      <c r="E142" s="135" t="s">
        <v>315</v>
      </c>
      <c r="F142" s="192" t="s">
        <v>316</v>
      </c>
      <c r="G142" s="192"/>
      <c r="H142" s="192"/>
      <c r="I142" s="192"/>
      <c r="J142" s="136" t="s">
        <v>150</v>
      </c>
      <c r="K142" s="137">
        <v>31.2</v>
      </c>
      <c r="L142" s="191"/>
      <c r="M142" s="191"/>
      <c r="N142" s="191">
        <f>ROUND(L142*K142,2)</f>
        <v>0</v>
      </c>
      <c r="O142" s="191"/>
      <c r="P142" s="191"/>
      <c r="Q142" s="191"/>
      <c r="R142" s="138"/>
      <c r="T142" s="139" t="s">
        <v>5</v>
      </c>
      <c r="U142" s="40" t="s">
        <v>34</v>
      </c>
      <c r="V142" s="140">
        <v>0.355</v>
      </c>
      <c r="W142" s="140">
        <f>V142*K142</f>
        <v>11.075999999999999</v>
      </c>
      <c r="X142" s="140">
        <v>0.43819</v>
      </c>
      <c r="Y142" s="140">
        <f>X142*K142</f>
        <v>13.671528</v>
      </c>
      <c r="Z142" s="140">
        <v>0</v>
      </c>
      <c r="AA142" s="141">
        <f>Z142*K142</f>
        <v>0</v>
      </c>
      <c r="AR142" s="17" t="s">
        <v>139</v>
      </c>
      <c r="AT142" s="17" t="s">
        <v>135</v>
      </c>
      <c r="AU142" s="17" t="s">
        <v>100</v>
      </c>
      <c r="AY142" s="17" t="s">
        <v>133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17" t="s">
        <v>77</v>
      </c>
      <c r="BK142" s="142">
        <f>ROUND(L142*K142,2)</f>
        <v>0</v>
      </c>
      <c r="BL142" s="17" t="s">
        <v>139</v>
      </c>
      <c r="BM142" s="17" t="s">
        <v>317</v>
      </c>
    </row>
    <row r="143" spans="2:65" s="1" customFormat="1" ht="22.5" customHeight="1">
      <c r="B143" s="133"/>
      <c r="C143" s="143" t="s">
        <v>318</v>
      </c>
      <c r="D143" s="143" t="s">
        <v>174</v>
      </c>
      <c r="E143" s="144" t="s">
        <v>319</v>
      </c>
      <c r="F143" s="189" t="s">
        <v>320</v>
      </c>
      <c r="G143" s="189"/>
      <c r="H143" s="189"/>
      <c r="I143" s="189"/>
      <c r="J143" s="145" t="s">
        <v>293</v>
      </c>
      <c r="K143" s="146">
        <v>1</v>
      </c>
      <c r="L143" s="190"/>
      <c r="M143" s="190"/>
      <c r="N143" s="190">
        <f>ROUND(L143*K143,2)</f>
        <v>0</v>
      </c>
      <c r="O143" s="191"/>
      <c r="P143" s="191"/>
      <c r="Q143" s="191"/>
      <c r="R143" s="138"/>
      <c r="T143" s="139" t="s">
        <v>5</v>
      </c>
      <c r="U143" s="40" t="s">
        <v>34</v>
      </c>
      <c r="V143" s="140">
        <v>0</v>
      </c>
      <c r="W143" s="140">
        <f>V143*K143</f>
        <v>0</v>
      </c>
      <c r="X143" s="140">
        <v>0</v>
      </c>
      <c r="Y143" s="140">
        <f>X143*K143</f>
        <v>0</v>
      </c>
      <c r="Z143" s="140">
        <v>0</v>
      </c>
      <c r="AA143" s="141">
        <f>Z143*K143</f>
        <v>0</v>
      </c>
      <c r="AR143" s="17" t="s">
        <v>169</v>
      </c>
      <c r="AT143" s="17" t="s">
        <v>174</v>
      </c>
      <c r="AU143" s="17" t="s">
        <v>100</v>
      </c>
      <c r="AY143" s="17" t="s">
        <v>133</v>
      </c>
      <c r="BE143" s="142">
        <f>IF(U143="základní",N143,0)</f>
        <v>0</v>
      </c>
      <c r="BF143" s="142">
        <f>IF(U143="snížená",N143,0)</f>
        <v>0</v>
      </c>
      <c r="BG143" s="142">
        <f>IF(U143="zákl. přenesená",N143,0)</f>
        <v>0</v>
      </c>
      <c r="BH143" s="142">
        <f>IF(U143="sníž. přenesená",N143,0)</f>
        <v>0</v>
      </c>
      <c r="BI143" s="142">
        <f>IF(U143="nulová",N143,0)</f>
        <v>0</v>
      </c>
      <c r="BJ143" s="17" t="s">
        <v>77</v>
      </c>
      <c r="BK143" s="142">
        <f>ROUND(L143*K143,2)</f>
        <v>0</v>
      </c>
      <c r="BL143" s="17" t="s">
        <v>139</v>
      </c>
      <c r="BM143" s="17" t="s">
        <v>321</v>
      </c>
    </row>
    <row r="144" spans="2:63" s="9" customFormat="1" ht="29.85" customHeight="1">
      <c r="B144" s="122"/>
      <c r="C144" s="123"/>
      <c r="D144" s="132" t="s">
        <v>213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201">
        <f>BK144</f>
        <v>0</v>
      </c>
      <c r="O144" s="202"/>
      <c r="P144" s="202"/>
      <c r="Q144" s="202"/>
      <c r="R144" s="125"/>
      <c r="T144" s="126"/>
      <c r="U144" s="123"/>
      <c r="V144" s="123"/>
      <c r="W144" s="127">
        <f>W145</f>
        <v>44.99792</v>
      </c>
      <c r="X144" s="123"/>
      <c r="Y144" s="127">
        <f>Y145</f>
        <v>0</v>
      </c>
      <c r="Z144" s="123"/>
      <c r="AA144" s="128">
        <f>AA145</f>
        <v>0</v>
      </c>
      <c r="AR144" s="129" t="s">
        <v>77</v>
      </c>
      <c r="AT144" s="130" t="s">
        <v>68</v>
      </c>
      <c r="AU144" s="130" t="s">
        <v>77</v>
      </c>
      <c r="AY144" s="129" t="s">
        <v>133</v>
      </c>
      <c r="BK144" s="131">
        <f>BK145</f>
        <v>0</v>
      </c>
    </row>
    <row r="145" spans="2:65" s="1" customFormat="1" ht="31.5" customHeight="1">
      <c r="B145" s="133"/>
      <c r="C145" s="134" t="s">
        <v>299</v>
      </c>
      <c r="D145" s="134" t="s">
        <v>135</v>
      </c>
      <c r="E145" s="135" t="s">
        <v>300</v>
      </c>
      <c r="F145" s="192" t="s">
        <v>301</v>
      </c>
      <c r="G145" s="192"/>
      <c r="H145" s="192"/>
      <c r="I145" s="192"/>
      <c r="J145" s="136" t="s">
        <v>193</v>
      </c>
      <c r="K145" s="137">
        <v>30.404</v>
      </c>
      <c r="L145" s="191"/>
      <c r="M145" s="191"/>
      <c r="N145" s="191">
        <f>ROUND(L145*K145,2)</f>
        <v>0</v>
      </c>
      <c r="O145" s="191"/>
      <c r="P145" s="191"/>
      <c r="Q145" s="191"/>
      <c r="R145" s="138"/>
      <c r="T145" s="139" t="s">
        <v>5</v>
      </c>
      <c r="U145" s="40" t="s">
        <v>34</v>
      </c>
      <c r="V145" s="140">
        <v>1.48</v>
      </c>
      <c r="W145" s="140">
        <f>V145*K145</f>
        <v>44.99792</v>
      </c>
      <c r="X145" s="140">
        <v>0</v>
      </c>
      <c r="Y145" s="140">
        <f>X145*K145</f>
        <v>0</v>
      </c>
      <c r="Z145" s="140">
        <v>0</v>
      </c>
      <c r="AA145" s="141">
        <f>Z145*K145</f>
        <v>0</v>
      </c>
      <c r="AR145" s="17" t="s">
        <v>139</v>
      </c>
      <c r="AT145" s="17" t="s">
        <v>135</v>
      </c>
      <c r="AU145" s="17" t="s">
        <v>100</v>
      </c>
      <c r="AY145" s="17" t="s">
        <v>133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17" t="s">
        <v>77</v>
      </c>
      <c r="BK145" s="142">
        <f>ROUND(L145*K145,2)</f>
        <v>0</v>
      </c>
      <c r="BL145" s="17" t="s">
        <v>139</v>
      </c>
      <c r="BM145" s="17" t="s">
        <v>302</v>
      </c>
    </row>
    <row r="146" spans="2:63" s="9" customFormat="1" ht="37.35" customHeight="1">
      <c r="B146" s="122"/>
      <c r="C146" s="123"/>
      <c r="D146" s="124" t="s">
        <v>117</v>
      </c>
      <c r="E146" s="124"/>
      <c r="F146" s="124"/>
      <c r="G146" s="124"/>
      <c r="H146" s="124"/>
      <c r="I146" s="124"/>
      <c r="J146" s="124"/>
      <c r="K146" s="124"/>
      <c r="L146" s="124"/>
      <c r="M146" s="124"/>
      <c r="N146" s="193">
        <f>BK146</f>
        <v>0</v>
      </c>
      <c r="O146" s="194"/>
      <c r="P146" s="194"/>
      <c r="Q146" s="194"/>
      <c r="R146" s="125"/>
      <c r="T146" s="126"/>
      <c r="U146" s="123"/>
      <c r="V146" s="123"/>
      <c r="W146" s="127">
        <f>SUM(W147:W148)</f>
        <v>2</v>
      </c>
      <c r="X146" s="123"/>
      <c r="Y146" s="127">
        <f>SUM(Y147:Y148)</f>
        <v>0</v>
      </c>
      <c r="Z146" s="123"/>
      <c r="AA146" s="128">
        <f>SUM(AA147:AA148)</f>
        <v>0</v>
      </c>
      <c r="AR146" s="129" t="s">
        <v>139</v>
      </c>
      <c r="AT146" s="130" t="s">
        <v>68</v>
      </c>
      <c r="AU146" s="130" t="s">
        <v>69</v>
      </c>
      <c r="AY146" s="129" t="s">
        <v>133</v>
      </c>
      <c r="BK146" s="131">
        <f>SUM(BK147:BK148)</f>
        <v>0</v>
      </c>
    </row>
    <row r="147" spans="2:65" s="1" customFormat="1" ht="22.5" customHeight="1">
      <c r="B147" s="133"/>
      <c r="C147" s="134" t="s">
        <v>158</v>
      </c>
      <c r="D147" s="134" t="s">
        <v>135</v>
      </c>
      <c r="E147" s="135" t="s">
        <v>199</v>
      </c>
      <c r="F147" s="192" t="s">
        <v>200</v>
      </c>
      <c r="G147" s="192"/>
      <c r="H147" s="192"/>
      <c r="I147" s="192"/>
      <c r="J147" s="136" t="s">
        <v>201</v>
      </c>
      <c r="K147" s="137">
        <v>2</v>
      </c>
      <c r="L147" s="191"/>
      <c r="M147" s="191"/>
      <c r="N147" s="191">
        <f>ROUND(L147*K147,2)</f>
        <v>0</v>
      </c>
      <c r="O147" s="191"/>
      <c r="P147" s="191"/>
      <c r="Q147" s="191"/>
      <c r="R147" s="138"/>
      <c r="T147" s="139" t="s">
        <v>5</v>
      </c>
      <c r="U147" s="40" t="s">
        <v>34</v>
      </c>
      <c r="V147" s="140">
        <v>1</v>
      </c>
      <c r="W147" s="140">
        <f>V147*K147</f>
        <v>2</v>
      </c>
      <c r="X147" s="140">
        <v>0</v>
      </c>
      <c r="Y147" s="140">
        <f>X147*K147</f>
        <v>0</v>
      </c>
      <c r="Z147" s="140">
        <v>0</v>
      </c>
      <c r="AA147" s="141">
        <f>Z147*K147</f>
        <v>0</v>
      </c>
      <c r="AR147" s="17" t="s">
        <v>202</v>
      </c>
      <c r="AT147" s="17" t="s">
        <v>135</v>
      </c>
      <c r="AU147" s="17" t="s">
        <v>77</v>
      </c>
      <c r="AY147" s="17" t="s">
        <v>133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17" t="s">
        <v>77</v>
      </c>
      <c r="BK147" s="142">
        <f>ROUND(L147*K147,2)</f>
        <v>0</v>
      </c>
      <c r="BL147" s="17" t="s">
        <v>202</v>
      </c>
      <c r="BM147" s="17" t="s">
        <v>203</v>
      </c>
    </row>
    <row r="148" spans="2:65" s="1" customFormat="1" ht="22.5" customHeight="1">
      <c r="B148" s="133"/>
      <c r="C148" s="143" t="s">
        <v>204</v>
      </c>
      <c r="D148" s="143" t="s">
        <v>174</v>
      </c>
      <c r="E148" s="144" t="s">
        <v>205</v>
      </c>
      <c r="F148" s="189" t="s">
        <v>206</v>
      </c>
      <c r="G148" s="189"/>
      <c r="H148" s="189"/>
      <c r="I148" s="189"/>
      <c r="J148" s="145" t="s">
        <v>207</v>
      </c>
      <c r="K148" s="146">
        <v>500</v>
      </c>
      <c r="L148" s="190"/>
      <c r="M148" s="190"/>
      <c r="N148" s="190">
        <f>ROUND(L148*K148,2)</f>
        <v>0</v>
      </c>
      <c r="O148" s="191"/>
      <c r="P148" s="191"/>
      <c r="Q148" s="191"/>
      <c r="R148" s="138"/>
      <c r="T148" s="139" t="s">
        <v>5</v>
      </c>
      <c r="U148" s="147" t="s">
        <v>34</v>
      </c>
      <c r="V148" s="148">
        <v>0</v>
      </c>
      <c r="W148" s="148">
        <f>V148*K148</f>
        <v>0</v>
      </c>
      <c r="X148" s="148">
        <v>0</v>
      </c>
      <c r="Y148" s="148">
        <f>X148*K148</f>
        <v>0</v>
      </c>
      <c r="Z148" s="148">
        <v>0</v>
      </c>
      <c r="AA148" s="149">
        <f>Z148*K148</f>
        <v>0</v>
      </c>
      <c r="AR148" s="17" t="s">
        <v>202</v>
      </c>
      <c r="AT148" s="17" t="s">
        <v>174</v>
      </c>
      <c r="AU148" s="17" t="s">
        <v>77</v>
      </c>
      <c r="AY148" s="17" t="s">
        <v>133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17" t="s">
        <v>77</v>
      </c>
      <c r="BK148" s="142">
        <f>ROUND(L148*K148,2)</f>
        <v>0</v>
      </c>
      <c r="BL148" s="17" t="s">
        <v>202</v>
      </c>
      <c r="BM148" s="17" t="s">
        <v>208</v>
      </c>
    </row>
    <row r="149" spans="2:18" s="1" customFormat="1" ht="6.95" customHeight="1"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</sheetData>
  <mergeCells count="136"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H36:J36"/>
    <mergeCell ref="M36:P36"/>
    <mergeCell ref="L38:P38"/>
    <mergeCell ref="C76:Q76"/>
    <mergeCell ref="H34:J34"/>
    <mergeCell ref="M34:P34"/>
    <mergeCell ref="H35:J35"/>
    <mergeCell ref="M35:P35"/>
    <mergeCell ref="M84:Q84"/>
    <mergeCell ref="C86:G86"/>
    <mergeCell ref="N86:Q86"/>
    <mergeCell ref="N88:Q88"/>
    <mergeCell ref="F78:P78"/>
    <mergeCell ref="F79:P79"/>
    <mergeCell ref="M81:P81"/>
    <mergeCell ref="M83:Q83"/>
    <mergeCell ref="N93:Q93"/>
    <mergeCell ref="N94:Q94"/>
    <mergeCell ref="N95:Q95"/>
    <mergeCell ref="N96:Q96"/>
    <mergeCell ref="N89:Q89"/>
    <mergeCell ref="N90:Q90"/>
    <mergeCell ref="N91:Q91"/>
    <mergeCell ref="N92:Q92"/>
    <mergeCell ref="F109:P109"/>
    <mergeCell ref="M111:P111"/>
    <mergeCell ref="M113:Q113"/>
    <mergeCell ref="M114:Q114"/>
    <mergeCell ref="N98:Q98"/>
    <mergeCell ref="L100:Q100"/>
    <mergeCell ref="C106:Q106"/>
    <mergeCell ref="F108:P108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N145:Q14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1:Q141"/>
    <mergeCell ref="N140:Q140"/>
    <mergeCell ref="F148:I148"/>
    <mergeCell ref="L148:M148"/>
    <mergeCell ref="N148:Q148"/>
    <mergeCell ref="L142:M142"/>
    <mergeCell ref="L145:M145"/>
    <mergeCell ref="H1:K1"/>
    <mergeCell ref="S2:AC2"/>
    <mergeCell ref="F147:I147"/>
    <mergeCell ref="L147:M147"/>
    <mergeCell ref="N147:Q147"/>
    <mergeCell ref="N144:Q144"/>
    <mergeCell ref="N146:Q146"/>
    <mergeCell ref="F142:I142"/>
    <mergeCell ref="N117:Q117"/>
    <mergeCell ref="N118:Q118"/>
    <mergeCell ref="N119:Q119"/>
    <mergeCell ref="N128:Q128"/>
    <mergeCell ref="N132:Q132"/>
    <mergeCell ref="N134:Q134"/>
    <mergeCell ref="F145:I145"/>
    <mergeCell ref="N142:Q142"/>
    <mergeCell ref="F143:I143"/>
    <mergeCell ref="L143:M143"/>
    <mergeCell ref="N143:Q143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95</v>
      </c>
      <c r="G1" s="13"/>
      <c r="H1" s="205" t="s">
        <v>96</v>
      </c>
      <c r="I1" s="205"/>
      <c r="J1" s="205"/>
      <c r="K1" s="205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95" customHeight="1">
      <c r="B4" s="21"/>
      <c r="C4" s="177" t="s">
        <v>101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16</v>
      </c>
      <c r="E6" s="24"/>
      <c r="F6" s="216" t="s">
        <v>346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4"/>
      <c r="R6" s="22"/>
    </row>
    <row r="7" spans="2:18" s="1" customFormat="1" ht="32.85" customHeight="1">
      <c r="B7" s="31"/>
      <c r="C7" s="32"/>
      <c r="D7" s="27" t="s">
        <v>102</v>
      </c>
      <c r="E7" s="32"/>
      <c r="F7" s="187" t="s">
        <v>322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/>
      <c r="G9" s="150" t="s">
        <v>343</v>
      </c>
      <c r="H9" s="32"/>
      <c r="I9" s="32"/>
      <c r="J9" s="32"/>
      <c r="K9" s="32"/>
      <c r="L9" s="32"/>
      <c r="M9" s="28" t="s">
        <v>20</v>
      </c>
      <c r="N9" s="32"/>
      <c r="O9" s="206"/>
      <c r="P9" s="20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21</v>
      </c>
      <c r="E11" s="32"/>
      <c r="F11" s="32"/>
      <c r="G11" s="150" t="s">
        <v>344</v>
      </c>
      <c r="H11" s="32"/>
      <c r="I11" s="32"/>
      <c r="J11" s="32"/>
      <c r="K11" s="32"/>
      <c r="L11" s="32"/>
      <c r="M11" s="28" t="s">
        <v>22</v>
      </c>
      <c r="N11" s="32"/>
      <c r="O11" s="186" t="str">
        <f>IF('Rekapitulace stavby'!AN10="","",'Rekapitulace stavby'!AN10)</f>
        <v/>
      </c>
      <c r="P11" s="186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6" t="str">
        <f>IF('Rekapitulace stavby'!AN11="","",'Rekapitulace stavby'!AN11)</f>
        <v/>
      </c>
      <c r="P12" s="186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6" t="str">
        <f>IF('Rekapitulace stavby'!AN13="","",'Rekapitulace stavby'!AN13)</f>
        <v/>
      </c>
      <c r="P14" s="186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6" t="str">
        <f>IF('Rekapitulace stavby'!AN14="","",'Rekapitulace stavby'!AN14)</f>
        <v/>
      </c>
      <c r="P15" s="186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150" t="s">
        <v>345</v>
      </c>
      <c r="H17" s="32"/>
      <c r="I17" s="32"/>
      <c r="J17" s="32"/>
      <c r="K17" s="32"/>
      <c r="L17" s="32"/>
      <c r="M17" s="28" t="s">
        <v>22</v>
      </c>
      <c r="N17" s="32"/>
      <c r="O17" s="186" t="str">
        <f>IF('Rekapitulace stavby'!AN16="","",'Rekapitulace stavby'!AN16)</f>
        <v/>
      </c>
      <c r="P17" s="18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6" t="str">
        <f>IF('Rekapitulace stavby'!AN17="","",'Rekapitulace stavby'!AN17)</f>
        <v/>
      </c>
      <c r="P18" s="18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151"/>
      <c r="H20" s="32"/>
      <c r="I20" s="32"/>
      <c r="J20" s="32"/>
      <c r="K20" s="32"/>
      <c r="L20" s="32"/>
      <c r="M20" s="28" t="s">
        <v>22</v>
      </c>
      <c r="N20" s="32"/>
      <c r="O20" s="186" t="str">
        <f>IF('Rekapitulace stavby'!AN19="","",'Rekapitulace stavby'!AN19)</f>
        <v/>
      </c>
      <c r="P20" s="18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6" t="str">
        <f>IF('Rekapitulace stavby'!AN20="","",'Rekapitulace stavby'!AN20)</f>
        <v/>
      </c>
      <c r="P21" s="18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8" t="s">
        <v>5</v>
      </c>
      <c r="F24" s="188"/>
      <c r="G24" s="188"/>
      <c r="H24" s="188"/>
      <c r="I24" s="188"/>
      <c r="J24" s="188"/>
      <c r="K24" s="188"/>
      <c r="L24" s="18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104</v>
      </c>
      <c r="E27" s="32"/>
      <c r="F27" s="32"/>
      <c r="G27" s="32"/>
      <c r="H27" s="32"/>
      <c r="I27" s="32"/>
      <c r="J27" s="32"/>
      <c r="K27" s="32"/>
      <c r="L27" s="32"/>
      <c r="M27" s="156">
        <f>N88</f>
        <v>0</v>
      </c>
      <c r="N27" s="156"/>
      <c r="O27" s="156"/>
      <c r="P27" s="156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56">
        <f>N94</f>
        <v>0</v>
      </c>
      <c r="N28" s="156"/>
      <c r="O28" s="156"/>
      <c r="P28" s="156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222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0.21</v>
      </c>
      <c r="G32" s="102" t="s">
        <v>35</v>
      </c>
      <c r="H32" s="220">
        <f>ROUND((SUM(BE94:BE95)+SUM(BE113:BE122)),2)</f>
        <v>0</v>
      </c>
      <c r="I32" s="215"/>
      <c r="J32" s="215"/>
      <c r="K32" s="32"/>
      <c r="L32" s="32"/>
      <c r="M32" s="220">
        <f>ROUND(ROUND((SUM(BE94:BE95)+SUM(BE113:BE122)),2)*F32,2)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0.15</v>
      </c>
      <c r="G33" s="102" t="s">
        <v>35</v>
      </c>
      <c r="H33" s="220">
        <f>ROUND((SUM(BF94:BF95)+SUM(BF113:BF122)),2)</f>
        <v>0</v>
      </c>
      <c r="I33" s="215"/>
      <c r="J33" s="215"/>
      <c r="K33" s="32"/>
      <c r="L33" s="32"/>
      <c r="M33" s="220">
        <f>ROUND(ROUND((SUM(BF94:BF95)+SUM(BF113:BF122)),2)*F33,2)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37</v>
      </c>
      <c r="F34" s="39">
        <v>0.21</v>
      </c>
      <c r="G34" s="102" t="s">
        <v>35</v>
      </c>
      <c r="H34" s="220">
        <f>ROUND((SUM(BG94:BG95)+SUM(BG113:BG122)),2)</f>
        <v>0</v>
      </c>
      <c r="I34" s="215"/>
      <c r="J34" s="215"/>
      <c r="K34" s="32"/>
      <c r="L34" s="32"/>
      <c r="M34" s="220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38</v>
      </c>
      <c r="F35" s="39">
        <v>0.15</v>
      </c>
      <c r="G35" s="102" t="s">
        <v>35</v>
      </c>
      <c r="H35" s="220">
        <f>ROUND((SUM(BH94:BH95)+SUM(BH113:BH122)),2)</f>
        <v>0</v>
      </c>
      <c r="I35" s="215"/>
      <c r="J35" s="215"/>
      <c r="K35" s="32"/>
      <c r="L35" s="32"/>
      <c r="M35" s="220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39</v>
      </c>
      <c r="F36" s="39">
        <v>0</v>
      </c>
      <c r="G36" s="102" t="s">
        <v>35</v>
      </c>
      <c r="H36" s="220">
        <f>ROUND((SUM(BI94:BI95)+SUM(BI113:BI122)),2)</f>
        <v>0</v>
      </c>
      <c r="I36" s="215"/>
      <c r="J36" s="215"/>
      <c r="K36" s="32"/>
      <c r="L36" s="32"/>
      <c r="M36" s="220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42"/>
      <c r="D38" s="43" t="s">
        <v>40</v>
      </c>
      <c r="E38" s="44"/>
      <c r="F38" s="44"/>
      <c r="G38" s="103" t="s">
        <v>41</v>
      </c>
      <c r="H38" s="45" t="s">
        <v>42</v>
      </c>
      <c r="I38" s="44"/>
      <c r="J38" s="44"/>
      <c r="K38" s="44"/>
      <c r="L38" s="175">
        <f>SUM(M30:M36)</f>
        <v>0</v>
      </c>
      <c r="M38" s="175"/>
      <c r="N38" s="175"/>
      <c r="O38" s="175"/>
      <c r="P38" s="221"/>
      <c r="Q38" s="4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77" t="s">
        <v>106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6" t="str">
        <f>F6</f>
        <v>Rekonstrukce vnitrobloku SU OPF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2"/>
      <c r="R78" s="33"/>
    </row>
    <row r="79" spans="2:18" s="1" customFormat="1" ht="36.95" customHeight="1">
      <c r="B79" s="31"/>
      <c r="C79" s="65" t="s">
        <v>102</v>
      </c>
      <c r="D79" s="32"/>
      <c r="E79" s="32"/>
      <c r="F79" s="179" t="str">
        <f>F7</f>
        <v>004 - Rekonstrukce - vstup do objektu C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26"/>
      <c r="G81" s="32"/>
      <c r="H81" s="32"/>
      <c r="I81" s="32"/>
      <c r="J81" s="32"/>
      <c r="K81" s="28" t="s">
        <v>20</v>
      </c>
      <c r="L81" s="32"/>
      <c r="M81" s="206" t="str">
        <f>IF(O9="","",O9)</f>
        <v/>
      </c>
      <c r="N81" s="206"/>
      <c r="O81" s="206"/>
      <c r="P81" s="20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21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6" t="str">
        <f>E18</f>
        <v xml:space="preserve"> </v>
      </c>
      <c r="N83" s="186"/>
      <c r="O83" s="186"/>
      <c r="P83" s="186"/>
      <c r="Q83" s="186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6" t="str">
        <f>E21</f>
        <v xml:space="preserve"> </v>
      </c>
      <c r="N84" s="186"/>
      <c r="O84" s="186"/>
      <c r="P84" s="186"/>
      <c r="Q84" s="186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12" t="s">
        <v>107</v>
      </c>
      <c r="D86" s="213"/>
      <c r="E86" s="213"/>
      <c r="F86" s="213"/>
      <c r="G86" s="213"/>
      <c r="H86" s="42"/>
      <c r="I86" s="42"/>
      <c r="J86" s="42"/>
      <c r="K86" s="42"/>
      <c r="L86" s="42"/>
      <c r="M86" s="42"/>
      <c r="N86" s="212" t="s">
        <v>108</v>
      </c>
      <c r="O86" s="213"/>
      <c r="P86" s="213"/>
      <c r="Q86" s="213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61">
        <f>N113</f>
        <v>0</v>
      </c>
      <c r="O88" s="214"/>
      <c r="P88" s="214"/>
      <c r="Q88" s="214"/>
      <c r="R88" s="33"/>
      <c r="AU88" s="17" t="s">
        <v>110</v>
      </c>
    </row>
    <row r="89" spans="2:18" s="6" customFormat="1" ht="24.95" customHeight="1">
      <c r="B89" s="105"/>
      <c r="C89" s="106"/>
      <c r="D89" s="107" t="s">
        <v>111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8">
        <f>N114</f>
        <v>0</v>
      </c>
      <c r="O89" s="218"/>
      <c r="P89" s="218"/>
      <c r="Q89" s="218"/>
      <c r="R89" s="108"/>
    </row>
    <row r="90" spans="2:18" s="7" customFormat="1" ht="19.9" customHeight="1">
      <c r="B90" s="109"/>
      <c r="C90" s="110"/>
      <c r="D90" s="111" t="s">
        <v>212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0">
        <f>N115</f>
        <v>0</v>
      </c>
      <c r="O90" s="211"/>
      <c r="P90" s="211"/>
      <c r="Q90" s="211"/>
      <c r="R90" s="112"/>
    </row>
    <row r="91" spans="2:18" s="7" customFormat="1" ht="19.9" customHeight="1">
      <c r="B91" s="109"/>
      <c r="C91" s="110"/>
      <c r="D91" s="111" t="s">
        <v>114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0">
        <f>N117</f>
        <v>0</v>
      </c>
      <c r="O91" s="211"/>
      <c r="P91" s="211"/>
      <c r="Q91" s="211"/>
      <c r="R91" s="112"/>
    </row>
    <row r="92" spans="2:18" s="6" customFormat="1" ht="24.95" customHeight="1">
      <c r="B92" s="105"/>
      <c r="C92" s="106"/>
      <c r="D92" s="107" t="s">
        <v>117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98">
        <f>N120</f>
        <v>0</v>
      </c>
      <c r="O92" s="218"/>
      <c r="P92" s="218"/>
      <c r="Q92" s="218"/>
      <c r="R92" s="108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04" t="s">
        <v>118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14">
        <v>0</v>
      </c>
      <c r="O94" s="219"/>
      <c r="P94" s="219"/>
      <c r="Q94" s="219"/>
      <c r="R94" s="33"/>
      <c r="T94" s="113"/>
      <c r="U94" s="114" t="s">
        <v>33</v>
      </c>
    </row>
    <row r="95" spans="2:18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18" s="1" customFormat="1" ht="29.25" customHeight="1">
      <c r="B96" s="31"/>
      <c r="C96" s="98" t="s">
        <v>94</v>
      </c>
      <c r="D96" s="42"/>
      <c r="E96" s="42"/>
      <c r="F96" s="42"/>
      <c r="G96" s="42"/>
      <c r="H96" s="42"/>
      <c r="I96" s="42"/>
      <c r="J96" s="42"/>
      <c r="K96" s="42"/>
      <c r="L96" s="166">
        <f>ROUND(SUM(N88+N94),2)</f>
        <v>0</v>
      </c>
      <c r="M96" s="166"/>
      <c r="N96" s="166"/>
      <c r="O96" s="166"/>
      <c r="P96" s="166"/>
      <c r="Q96" s="166"/>
      <c r="R96" s="33"/>
    </row>
    <row r="97" spans="2:18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18" s="1" customFormat="1" ht="36.95" customHeight="1">
      <c r="B102" s="31"/>
      <c r="C102" s="177" t="s">
        <v>119</v>
      </c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30" customHeight="1">
      <c r="B104" s="31"/>
      <c r="C104" s="28" t="s">
        <v>16</v>
      </c>
      <c r="D104" s="32"/>
      <c r="E104" s="32"/>
      <c r="F104" s="216" t="str">
        <f>F6</f>
        <v>Rekonstrukce vnitrobloku SU OPF</v>
      </c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32"/>
      <c r="R104" s="33"/>
    </row>
    <row r="105" spans="2:18" s="1" customFormat="1" ht="36.95" customHeight="1">
      <c r="B105" s="31"/>
      <c r="C105" s="65" t="s">
        <v>102</v>
      </c>
      <c r="D105" s="32"/>
      <c r="E105" s="32"/>
      <c r="F105" s="179" t="str">
        <f>F7</f>
        <v>004 - Rekonstrukce - vstup do objektu C</v>
      </c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32"/>
      <c r="R105" s="33"/>
    </row>
    <row r="106" spans="2:18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18" customHeight="1">
      <c r="B107" s="31"/>
      <c r="C107" s="28" t="s">
        <v>19</v>
      </c>
      <c r="D107" s="32"/>
      <c r="E107" s="32"/>
      <c r="F107" s="26">
        <f>F9</f>
        <v>0</v>
      </c>
      <c r="G107" s="32"/>
      <c r="H107" s="32"/>
      <c r="I107" s="32"/>
      <c r="J107" s="32"/>
      <c r="K107" s="28" t="s">
        <v>20</v>
      </c>
      <c r="L107" s="32"/>
      <c r="M107" s="206" t="str">
        <f>IF(O9="","",O9)</f>
        <v/>
      </c>
      <c r="N107" s="206"/>
      <c r="O107" s="206"/>
      <c r="P107" s="206"/>
      <c r="Q107" s="32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15">
      <c r="B109" s="31"/>
      <c r="C109" s="28" t="s">
        <v>21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26</v>
      </c>
      <c r="L109" s="32"/>
      <c r="M109" s="186" t="str">
        <f>E18</f>
        <v xml:space="preserve"> </v>
      </c>
      <c r="N109" s="186"/>
      <c r="O109" s="186"/>
      <c r="P109" s="186"/>
      <c r="Q109" s="186"/>
      <c r="R109" s="33"/>
    </row>
    <row r="110" spans="2:18" s="1" customFormat="1" ht="14.45" customHeight="1">
      <c r="B110" s="31"/>
      <c r="C110" s="28" t="s">
        <v>25</v>
      </c>
      <c r="D110" s="32"/>
      <c r="E110" s="32"/>
      <c r="F110" s="26" t="str">
        <f>IF(E15="","",E15)</f>
        <v xml:space="preserve"> </v>
      </c>
      <c r="G110" s="32"/>
      <c r="H110" s="32"/>
      <c r="I110" s="32"/>
      <c r="J110" s="32"/>
      <c r="K110" s="28" t="s">
        <v>28</v>
      </c>
      <c r="L110" s="32"/>
      <c r="M110" s="186" t="str">
        <f>E21</f>
        <v xml:space="preserve"> </v>
      </c>
      <c r="N110" s="186"/>
      <c r="O110" s="186"/>
      <c r="P110" s="186"/>
      <c r="Q110" s="186"/>
      <c r="R110" s="33"/>
    </row>
    <row r="111" spans="2:18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5"/>
      <c r="C112" s="116" t="s">
        <v>120</v>
      </c>
      <c r="D112" s="117" t="s">
        <v>121</v>
      </c>
      <c r="E112" s="117" t="s">
        <v>51</v>
      </c>
      <c r="F112" s="207" t="s">
        <v>122</v>
      </c>
      <c r="G112" s="207"/>
      <c r="H112" s="207"/>
      <c r="I112" s="207"/>
      <c r="J112" s="117" t="s">
        <v>123</v>
      </c>
      <c r="K112" s="117" t="s">
        <v>124</v>
      </c>
      <c r="L112" s="208" t="s">
        <v>125</v>
      </c>
      <c r="M112" s="208"/>
      <c r="N112" s="207" t="s">
        <v>108</v>
      </c>
      <c r="O112" s="207"/>
      <c r="P112" s="207"/>
      <c r="Q112" s="209"/>
      <c r="R112" s="118"/>
      <c r="T112" s="71" t="s">
        <v>126</v>
      </c>
      <c r="U112" s="72" t="s">
        <v>33</v>
      </c>
      <c r="V112" s="72" t="s">
        <v>127</v>
      </c>
      <c r="W112" s="72" t="s">
        <v>128</v>
      </c>
      <c r="X112" s="72" t="s">
        <v>129</v>
      </c>
      <c r="Y112" s="72" t="s">
        <v>130</v>
      </c>
      <c r="Z112" s="72" t="s">
        <v>131</v>
      </c>
      <c r="AA112" s="73" t="s">
        <v>132</v>
      </c>
    </row>
    <row r="113" spans="2:63" s="1" customFormat="1" ht="29.25" customHeight="1">
      <c r="B113" s="31"/>
      <c r="C113" s="75" t="s">
        <v>104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195">
        <f>BK113</f>
        <v>0</v>
      </c>
      <c r="O113" s="196"/>
      <c r="P113" s="196"/>
      <c r="Q113" s="196"/>
      <c r="R113" s="33"/>
      <c r="T113" s="74"/>
      <c r="U113" s="47"/>
      <c r="V113" s="47"/>
      <c r="W113" s="119">
        <f>W114+W120</f>
        <v>12.907499999999999</v>
      </c>
      <c r="X113" s="47"/>
      <c r="Y113" s="119">
        <f>Y114+Y120</f>
        <v>8.622691</v>
      </c>
      <c r="Z113" s="47"/>
      <c r="AA113" s="120">
        <f>AA114+AA120</f>
        <v>0</v>
      </c>
      <c r="AT113" s="17" t="s">
        <v>68</v>
      </c>
      <c r="AU113" s="17" t="s">
        <v>110</v>
      </c>
      <c r="BK113" s="121">
        <f>BK114+BK120</f>
        <v>0</v>
      </c>
    </row>
    <row r="114" spans="2:63" s="9" customFormat="1" ht="37.35" customHeight="1">
      <c r="B114" s="122"/>
      <c r="C114" s="123"/>
      <c r="D114" s="124" t="s">
        <v>111</v>
      </c>
      <c r="E114" s="124"/>
      <c r="F114" s="124"/>
      <c r="G114" s="124"/>
      <c r="H114" s="124"/>
      <c r="I114" s="124"/>
      <c r="J114" s="124"/>
      <c r="K114" s="124"/>
      <c r="L114" s="124"/>
      <c r="M114" s="124"/>
      <c r="N114" s="197">
        <f>BK114</f>
        <v>0</v>
      </c>
      <c r="O114" s="198"/>
      <c r="P114" s="198"/>
      <c r="Q114" s="198"/>
      <c r="R114" s="125"/>
      <c r="T114" s="126"/>
      <c r="U114" s="123"/>
      <c r="V114" s="123"/>
      <c r="W114" s="127">
        <f>W115+W117</f>
        <v>10.907499999999999</v>
      </c>
      <c r="X114" s="123"/>
      <c r="Y114" s="127">
        <f>Y115+Y117</f>
        <v>8.622691</v>
      </c>
      <c r="Z114" s="123"/>
      <c r="AA114" s="128">
        <f>AA115+AA117</f>
        <v>0</v>
      </c>
      <c r="AR114" s="129" t="s">
        <v>77</v>
      </c>
      <c r="AT114" s="130" t="s">
        <v>68</v>
      </c>
      <c r="AU114" s="130" t="s">
        <v>69</v>
      </c>
      <c r="AY114" s="129" t="s">
        <v>133</v>
      </c>
      <c r="BK114" s="131">
        <f>BK115+BK117</f>
        <v>0</v>
      </c>
    </row>
    <row r="115" spans="2:63" s="9" customFormat="1" ht="19.9" customHeight="1">
      <c r="B115" s="122"/>
      <c r="C115" s="123"/>
      <c r="D115" s="132" t="s">
        <v>212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199">
        <f>BK115</f>
        <v>0</v>
      </c>
      <c r="O115" s="200"/>
      <c r="P115" s="200"/>
      <c r="Q115" s="200"/>
      <c r="R115" s="125"/>
      <c r="T115" s="126"/>
      <c r="U115" s="123"/>
      <c r="V115" s="123"/>
      <c r="W115" s="127">
        <f>W116</f>
        <v>4.198</v>
      </c>
      <c r="X115" s="123"/>
      <c r="Y115" s="127">
        <f>Y116</f>
        <v>0.3409</v>
      </c>
      <c r="Z115" s="123"/>
      <c r="AA115" s="128">
        <f>AA116</f>
        <v>0</v>
      </c>
      <c r="AR115" s="129" t="s">
        <v>77</v>
      </c>
      <c r="AT115" s="130" t="s">
        <v>68</v>
      </c>
      <c r="AU115" s="130" t="s">
        <v>77</v>
      </c>
      <c r="AY115" s="129" t="s">
        <v>133</v>
      </c>
      <c r="BK115" s="131">
        <f>BK116</f>
        <v>0</v>
      </c>
    </row>
    <row r="116" spans="2:65" s="1" customFormat="1" ht="31.5" customHeight="1">
      <c r="B116" s="133"/>
      <c r="C116" s="134" t="s">
        <v>144</v>
      </c>
      <c r="D116" s="134" t="s">
        <v>135</v>
      </c>
      <c r="E116" s="135" t="s">
        <v>323</v>
      </c>
      <c r="F116" s="192" t="s">
        <v>324</v>
      </c>
      <c r="G116" s="192"/>
      <c r="H116" s="192"/>
      <c r="I116" s="192"/>
      <c r="J116" s="136" t="s">
        <v>167</v>
      </c>
      <c r="K116" s="137">
        <v>1</v>
      </c>
      <c r="L116" s="191"/>
      <c r="M116" s="191"/>
      <c r="N116" s="191">
        <f>ROUND(L116*K116,2)</f>
        <v>0</v>
      </c>
      <c r="O116" s="191"/>
      <c r="P116" s="191"/>
      <c r="Q116" s="191"/>
      <c r="R116" s="138"/>
      <c r="T116" s="139" t="s">
        <v>5</v>
      </c>
      <c r="U116" s="40" t="s">
        <v>34</v>
      </c>
      <c r="V116" s="140">
        <v>4.198</v>
      </c>
      <c r="W116" s="140">
        <f>V116*K116</f>
        <v>4.198</v>
      </c>
      <c r="X116" s="140">
        <v>0.3409</v>
      </c>
      <c r="Y116" s="140">
        <f>X116*K116</f>
        <v>0.3409</v>
      </c>
      <c r="Z116" s="140">
        <v>0</v>
      </c>
      <c r="AA116" s="141">
        <f>Z116*K116</f>
        <v>0</v>
      </c>
      <c r="AR116" s="17" t="s">
        <v>139</v>
      </c>
      <c r="AT116" s="17" t="s">
        <v>135</v>
      </c>
      <c r="AU116" s="17" t="s">
        <v>100</v>
      </c>
      <c r="AY116" s="17" t="s">
        <v>133</v>
      </c>
      <c r="BE116" s="142">
        <f>IF(U116="základní",N116,0)</f>
        <v>0</v>
      </c>
      <c r="BF116" s="142">
        <f>IF(U116="snížená",N116,0)</f>
        <v>0</v>
      </c>
      <c r="BG116" s="142">
        <f>IF(U116="zákl. přenesená",N116,0)</f>
        <v>0</v>
      </c>
      <c r="BH116" s="142">
        <f>IF(U116="sníž. přenesená",N116,0)</f>
        <v>0</v>
      </c>
      <c r="BI116" s="142">
        <f>IF(U116="nulová",N116,0)</f>
        <v>0</v>
      </c>
      <c r="BJ116" s="17" t="s">
        <v>77</v>
      </c>
      <c r="BK116" s="142">
        <f>ROUND(L116*K116,2)</f>
        <v>0</v>
      </c>
      <c r="BL116" s="17" t="s">
        <v>139</v>
      </c>
      <c r="BM116" s="17" t="s">
        <v>325</v>
      </c>
    </row>
    <row r="117" spans="2:63" s="9" customFormat="1" ht="29.85" customHeight="1">
      <c r="B117" s="122"/>
      <c r="C117" s="123"/>
      <c r="D117" s="132" t="s">
        <v>114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201">
        <f>BK117</f>
        <v>0</v>
      </c>
      <c r="O117" s="202"/>
      <c r="P117" s="202"/>
      <c r="Q117" s="202"/>
      <c r="R117" s="125"/>
      <c r="T117" s="126"/>
      <c r="U117" s="123"/>
      <c r="V117" s="123"/>
      <c r="W117" s="127">
        <f>SUM(W118:W119)</f>
        <v>6.709499999999999</v>
      </c>
      <c r="X117" s="123"/>
      <c r="Y117" s="127">
        <f>SUM(Y118:Y119)</f>
        <v>8.281791</v>
      </c>
      <c r="Z117" s="123"/>
      <c r="AA117" s="128">
        <f>SUM(AA118:AA119)</f>
        <v>0</v>
      </c>
      <c r="AR117" s="129" t="s">
        <v>77</v>
      </c>
      <c r="AT117" s="130" t="s">
        <v>68</v>
      </c>
      <c r="AU117" s="130" t="s">
        <v>77</v>
      </c>
      <c r="AY117" s="129" t="s">
        <v>133</v>
      </c>
      <c r="BK117" s="131">
        <f>SUM(BK118:BK119)</f>
        <v>0</v>
      </c>
    </row>
    <row r="118" spans="2:65" s="1" customFormat="1" ht="31.5" customHeight="1">
      <c r="B118" s="133"/>
      <c r="C118" s="134" t="s">
        <v>77</v>
      </c>
      <c r="D118" s="134" t="s">
        <v>135</v>
      </c>
      <c r="E118" s="135" t="s">
        <v>315</v>
      </c>
      <c r="F118" s="192" t="s">
        <v>316</v>
      </c>
      <c r="G118" s="192"/>
      <c r="H118" s="192"/>
      <c r="I118" s="192"/>
      <c r="J118" s="136" t="s">
        <v>150</v>
      </c>
      <c r="K118" s="137">
        <v>18.9</v>
      </c>
      <c r="L118" s="191"/>
      <c r="M118" s="191"/>
      <c r="N118" s="191">
        <f>ROUND(L118*K118,2)</f>
        <v>0</v>
      </c>
      <c r="O118" s="191"/>
      <c r="P118" s="191"/>
      <c r="Q118" s="191"/>
      <c r="R118" s="138"/>
      <c r="T118" s="139" t="s">
        <v>5</v>
      </c>
      <c r="U118" s="40" t="s">
        <v>34</v>
      </c>
      <c r="V118" s="140">
        <v>0.355</v>
      </c>
      <c r="W118" s="140">
        <f>V118*K118</f>
        <v>6.709499999999999</v>
      </c>
      <c r="X118" s="140">
        <v>0.43819</v>
      </c>
      <c r="Y118" s="140">
        <f>X118*K118</f>
        <v>8.281791</v>
      </c>
      <c r="Z118" s="140">
        <v>0</v>
      </c>
      <c r="AA118" s="141">
        <f>Z118*K118</f>
        <v>0</v>
      </c>
      <c r="AR118" s="17" t="s">
        <v>139</v>
      </c>
      <c r="AT118" s="17" t="s">
        <v>135</v>
      </c>
      <c r="AU118" s="17" t="s">
        <v>100</v>
      </c>
      <c r="AY118" s="17" t="s">
        <v>133</v>
      </c>
      <c r="BE118" s="142">
        <f>IF(U118="základní",N118,0)</f>
        <v>0</v>
      </c>
      <c r="BF118" s="142">
        <f>IF(U118="snížená",N118,0)</f>
        <v>0</v>
      </c>
      <c r="BG118" s="142">
        <f>IF(U118="zákl. přenesená",N118,0)</f>
        <v>0</v>
      </c>
      <c r="BH118" s="142">
        <f>IF(U118="sníž. přenesená",N118,0)</f>
        <v>0</v>
      </c>
      <c r="BI118" s="142">
        <f>IF(U118="nulová",N118,0)</f>
        <v>0</v>
      </c>
      <c r="BJ118" s="17" t="s">
        <v>77</v>
      </c>
      <c r="BK118" s="142">
        <f>ROUND(L118*K118,2)</f>
        <v>0</v>
      </c>
      <c r="BL118" s="17" t="s">
        <v>139</v>
      </c>
      <c r="BM118" s="17" t="s">
        <v>326</v>
      </c>
    </row>
    <row r="119" spans="2:65" s="1" customFormat="1" ht="22.5" customHeight="1">
      <c r="B119" s="133"/>
      <c r="C119" s="143" t="s">
        <v>100</v>
      </c>
      <c r="D119" s="143" t="s">
        <v>174</v>
      </c>
      <c r="E119" s="144" t="s">
        <v>327</v>
      </c>
      <c r="F119" s="189" t="s">
        <v>320</v>
      </c>
      <c r="G119" s="189"/>
      <c r="H119" s="189"/>
      <c r="I119" s="189"/>
      <c r="J119" s="145" t="s">
        <v>293</v>
      </c>
      <c r="K119" s="146">
        <v>1</v>
      </c>
      <c r="L119" s="190"/>
      <c r="M119" s="190"/>
      <c r="N119" s="190">
        <f>ROUND(L119*K119,2)</f>
        <v>0</v>
      </c>
      <c r="O119" s="191"/>
      <c r="P119" s="191"/>
      <c r="Q119" s="191"/>
      <c r="R119" s="138"/>
      <c r="T119" s="139" t="s">
        <v>5</v>
      </c>
      <c r="U119" s="40" t="s">
        <v>34</v>
      </c>
      <c r="V119" s="140">
        <v>0</v>
      </c>
      <c r="W119" s="140">
        <f>V119*K119</f>
        <v>0</v>
      </c>
      <c r="X119" s="140">
        <v>0</v>
      </c>
      <c r="Y119" s="140">
        <f>X119*K119</f>
        <v>0</v>
      </c>
      <c r="Z119" s="140">
        <v>0</v>
      </c>
      <c r="AA119" s="141">
        <f>Z119*K119</f>
        <v>0</v>
      </c>
      <c r="AR119" s="17" t="s">
        <v>169</v>
      </c>
      <c r="AT119" s="17" t="s">
        <v>174</v>
      </c>
      <c r="AU119" s="17" t="s">
        <v>100</v>
      </c>
      <c r="AY119" s="17" t="s">
        <v>133</v>
      </c>
      <c r="BE119" s="142">
        <f>IF(U119="základní",N119,0)</f>
        <v>0</v>
      </c>
      <c r="BF119" s="142">
        <f>IF(U119="snížená",N119,0)</f>
        <v>0</v>
      </c>
      <c r="BG119" s="142">
        <f>IF(U119="zákl. přenesená",N119,0)</f>
        <v>0</v>
      </c>
      <c r="BH119" s="142">
        <f>IF(U119="sníž. přenesená",N119,0)</f>
        <v>0</v>
      </c>
      <c r="BI119" s="142">
        <f>IF(U119="nulová",N119,0)</f>
        <v>0</v>
      </c>
      <c r="BJ119" s="17" t="s">
        <v>77</v>
      </c>
      <c r="BK119" s="142">
        <f>ROUND(L119*K119,2)</f>
        <v>0</v>
      </c>
      <c r="BL119" s="17" t="s">
        <v>139</v>
      </c>
      <c r="BM119" s="17" t="s">
        <v>328</v>
      </c>
    </row>
    <row r="120" spans="2:63" s="9" customFormat="1" ht="37.35" customHeight="1">
      <c r="B120" s="122"/>
      <c r="C120" s="123"/>
      <c r="D120" s="124" t="s">
        <v>117</v>
      </c>
      <c r="E120" s="124"/>
      <c r="F120" s="124"/>
      <c r="G120" s="124"/>
      <c r="H120" s="124"/>
      <c r="I120" s="124"/>
      <c r="J120" s="124"/>
      <c r="K120" s="124"/>
      <c r="L120" s="124"/>
      <c r="M120" s="124"/>
      <c r="N120" s="193">
        <f>BK120</f>
        <v>0</v>
      </c>
      <c r="O120" s="194"/>
      <c r="P120" s="194"/>
      <c r="Q120" s="194"/>
      <c r="R120" s="125"/>
      <c r="T120" s="126"/>
      <c r="U120" s="123"/>
      <c r="V120" s="123"/>
      <c r="W120" s="127">
        <f>SUM(W121:W122)</f>
        <v>2</v>
      </c>
      <c r="X120" s="123"/>
      <c r="Y120" s="127">
        <f>SUM(Y121:Y122)</f>
        <v>0</v>
      </c>
      <c r="Z120" s="123"/>
      <c r="AA120" s="128">
        <f>SUM(AA121:AA122)</f>
        <v>0</v>
      </c>
      <c r="AR120" s="129" t="s">
        <v>139</v>
      </c>
      <c r="AT120" s="130" t="s">
        <v>68</v>
      </c>
      <c r="AU120" s="130" t="s">
        <v>69</v>
      </c>
      <c r="AY120" s="129" t="s">
        <v>133</v>
      </c>
      <c r="BK120" s="131">
        <f>SUM(BK121:BK122)</f>
        <v>0</v>
      </c>
    </row>
    <row r="121" spans="2:65" s="1" customFormat="1" ht="22.5" customHeight="1">
      <c r="B121" s="133"/>
      <c r="C121" s="134" t="s">
        <v>134</v>
      </c>
      <c r="D121" s="134" t="s">
        <v>135</v>
      </c>
      <c r="E121" s="135" t="s">
        <v>199</v>
      </c>
      <c r="F121" s="192" t="s">
        <v>200</v>
      </c>
      <c r="G121" s="192"/>
      <c r="H121" s="192"/>
      <c r="I121" s="192"/>
      <c r="J121" s="136" t="s">
        <v>201</v>
      </c>
      <c r="K121" s="137">
        <v>2</v>
      </c>
      <c r="L121" s="191"/>
      <c r="M121" s="191"/>
      <c r="N121" s="191">
        <f>ROUND(L121*K121,2)</f>
        <v>0</v>
      </c>
      <c r="O121" s="191"/>
      <c r="P121" s="191"/>
      <c r="Q121" s="191"/>
      <c r="R121" s="138"/>
      <c r="T121" s="139" t="s">
        <v>5</v>
      </c>
      <c r="U121" s="40" t="s">
        <v>34</v>
      </c>
      <c r="V121" s="140">
        <v>1</v>
      </c>
      <c r="W121" s="140">
        <f>V121*K121</f>
        <v>2</v>
      </c>
      <c r="X121" s="140">
        <v>0</v>
      </c>
      <c r="Y121" s="140">
        <f>X121*K121</f>
        <v>0</v>
      </c>
      <c r="Z121" s="140">
        <v>0</v>
      </c>
      <c r="AA121" s="141">
        <f>Z121*K121</f>
        <v>0</v>
      </c>
      <c r="AR121" s="17" t="s">
        <v>202</v>
      </c>
      <c r="AT121" s="17" t="s">
        <v>135</v>
      </c>
      <c r="AU121" s="17" t="s">
        <v>77</v>
      </c>
      <c r="AY121" s="17" t="s">
        <v>133</v>
      </c>
      <c r="BE121" s="142">
        <f>IF(U121="základní",N121,0)</f>
        <v>0</v>
      </c>
      <c r="BF121" s="142">
        <f>IF(U121="snížená",N121,0)</f>
        <v>0</v>
      </c>
      <c r="BG121" s="142">
        <f>IF(U121="zákl. přenesená",N121,0)</f>
        <v>0</v>
      </c>
      <c r="BH121" s="142">
        <f>IF(U121="sníž. přenesená",N121,0)</f>
        <v>0</v>
      </c>
      <c r="BI121" s="142">
        <f>IF(U121="nulová",N121,0)</f>
        <v>0</v>
      </c>
      <c r="BJ121" s="17" t="s">
        <v>77</v>
      </c>
      <c r="BK121" s="142">
        <f>ROUND(L121*K121,2)</f>
        <v>0</v>
      </c>
      <c r="BL121" s="17" t="s">
        <v>202</v>
      </c>
      <c r="BM121" s="17" t="s">
        <v>329</v>
      </c>
    </row>
    <row r="122" spans="2:65" s="1" customFormat="1" ht="22.5" customHeight="1">
      <c r="B122" s="133"/>
      <c r="C122" s="143" t="s">
        <v>139</v>
      </c>
      <c r="D122" s="143" t="s">
        <v>174</v>
      </c>
      <c r="E122" s="144" t="s">
        <v>205</v>
      </c>
      <c r="F122" s="189" t="s">
        <v>206</v>
      </c>
      <c r="G122" s="189"/>
      <c r="H122" s="189"/>
      <c r="I122" s="189"/>
      <c r="J122" s="145" t="s">
        <v>207</v>
      </c>
      <c r="K122" s="146">
        <v>500</v>
      </c>
      <c r="L122" s="190"/>
      <c r="M122" s="190"/>
      <c r="N122" s="190">
        <f>ROUND(L122*K122,2)</f>
        <v>0</v>
      </c>
      <c r="O122" s="191"/>
      <c r="P122" s="191"/>
      <c r="Q122" s="191"/>
      <c r="R122" s="138"/>
      <c r="T122" s="139" t="s">
        <v>5</v>
      </c>
      <c r="U122" s="147" t="s">
        <v>34</v>
      </c>
      <c r="V122" s="148">
        <v>0</v>
      </c>
      <c r="W122" s="148">
        <f>V122*K122</f>
        <v>0</v>
      </c>
      <c r="X122" s="148">
        <v>0</v>
      </c>
      <c r="Y122" s="148">
        <f>X122*K122</f>
        <v>0</v>
      </c>
      <c r="Z122" s="148">
        <v>0</v>
      </c>
      <c r="AA122" s="149">
        <f>Z122*K122</f>
        <v>0</v>
      </c>
      <c r="AR122" s="17" t="s">
        <v>202</v>
      </c>
      <c r="AT122" s="17" t="s">
        <v>174</v>
      </c>
      <c r="AU122" s="17" t="s">
        <v>77</v>
      </c>
      <c r="AY122" s="17" t="s">
        <v>133</v>
      </c>
      <c r="BE122" s="142">
        <f>IF(U122="základní",N122,0)</f>
        <v>0</v>
      </c>
      <c r="BF122" s="142">
        <f>IF(U122="snížená",N122,0)</f>
        <v>0</v>
      </c>
      <c r="BG122" s="142">
        <f>IF(U122="zákl. přenesená",N122,0)</f>
        <v>0</v>
      </c>
      <c r="BH122" s="142">
        <f>IF(U122="sníž. přenesená",N122,0)</f>
        <v>0</v>
      </c>
      <c r="BI122" s="142">
        <f>IF(U122="nulová",N122,0)</f>
        <v>0</v>
      </c>
      <c r="BJ122" s="17" t="s">
        <v>77</v>
      </c>
      <c r="BK122" s="142">
        <f>ROUND(L122*K122,2)</f>
        <v>0</v>
      </c>
      <c r="BL122" s="17" t="s">
        <v>202</v>
      </c>
      <c r="BM122" s="17" t="s">
        <v>330</v>
      </c>
    </row>
    <row r="123" spans="2:18" s="1" customFormat="1" ht="6.95" customHeight="1"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7"/>
    </row>
  </sheetData>
  <mergeCells count="74"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M28:P28"/>
    <mergeCell ref="H36:J36"/>
    <mergeCell ref="M36:P36"/>
    <mergeCell ref="M30:P30"/>
    <mergeCell ref="H32:J32"/>
    <mergeCell ref="M32:P32"/>
    <mergeCell ref="H33:J33"/>
    <mergeCell ref="M33:P33"/>
    <mergeCell ref="C86:G86"/>
    <mergeCell ref="N86:Q86"/>
    <mergeCell ref="N88:Q88"/>
    <mergeCell ref="F78:P78"/>
    <mergeCell ref="F79:P79"/>
    <mergeCell ref="M81:P81"/>
    <mergeCell ref="M83:Q83"/>
    <mergeCell ref="H1:K1"/>
    <mergeCell ref="F112:I112"/>
    <mergeCell ref="L112:M112"/>
    <mergeCell ref="N112:Q112"/>
    <mergeCell ref="F116:I116"/>
    <mergeCell ref="L116:M116"/>
    <mergeCell ref="N116:Q116"/>
    <mergeCell ref="F105:P105"/>
    <mergeCell ref="M107:P107"/>
    <mergeCell ref="M109:Q109"/>
    <mergeCell ref="L96:Q96"/>
    <mergeCell ref="C102:Q102"/>
    <mergeCell ref="F104:P104"/>
    <mergeCell ref="N89:Q89"/>
    <mergeCell ref="N90:Q90"/>
    <mergeCell ref="N91:Q91"/>
    <mergeCell ref="F122:I122"/>
    <mergeCell ref="L122:M122"/>
    <mergeCell ref="N122:Q122"/>
    <mergeCell ref="N113:Q113"/>
    <mergeCell ref="N114:Q114"/>
    <mergeCell ref="N115:Q115"/>
    <mergeCell ref="N117:Q117"/>
    <mergeCell ref="N120:Q120"/>
    <mergeCell ref="F119:I119"/>
    <mergeCell ref="F118:I118"/>
    <mergeCell ref="L119:M119"/>
    <mergeCell ref="N119:Q119"/>
    <mergeCell ref="F121:I121"/>
    <mergeCell ref="L121:M121"/>
    <mergeCell ref="N121:Q121"/>
    <mergeCell ref="S2:AC2"/>
    <mergeCell ref="L118:M118"/>
    <mergeCell ref="N118:Q118"/>
    <mergeCell ref="M110:Q110"/>
    <mergeCell ref="N94:Q94"/>
    <mergeCell ref="N92:Q92"/>
    <mergeCell ref="M84:Q84"/>
    <mergeCell ref="L38:P38"/>
    <mergeCell ref="C76:Q76"/>
    <mergeCell ref="H34:J34"/>
    <mergeCell ref="M34:P34"/>
    <mergeCell ref="H35:J35"/>
    <mergeCell ref="M35:P35"/>
    <mergeCell ref="O21:P21"/>
    <mergeCell ref="E24:L24"/>
    <mergeCell ref="M27:P27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6"/>
  <sheetViews>
    <sheetView showGridLines="0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9"/>
      <c r="B1" s="11"/>
      <c r="C1" s="11"/>
      <c r="D1" s="12" t="s">
        <v>1</v>
      </c>
      <c r="E1" s="11"/>
      <c r="F1" s="13" t="s">
        <v>95</v>
      </c>
      <c r="G1" s="13"/>
      <c r="H1" s="205" t="s">
        <v>96</v>
      </c>
      <c r="I1" s="205"/>
      <c r="J1" s="205"/>
      <c r="K1" s="205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99"/>
      <c r="V1" s="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95" customHeight="1">
      <c r="B4" s="21"/>
      <c r="C4" s="177" t="s">
        <v>101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16</v>
      </c>
      <c r="E6" s="24"/>
      <c r="F6" s="216" t="s">
        <v>346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4"/>
      <c r="R6" s="22"/>
    </row>
    <row r="7" spans="2:18" s="1" customFormat="1" ht="32.85" customHeight="1">
      <c r="B7" s="31"/>
      <c r="C7" s="32"/>
      <c r="D7" s="27" t="s">
        <v>102</v>
      </c>
      <c r="E7" s="32"/>
      <c r="F7" s="187" t="s">
        <v>331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/>
      <c r="G9" s="32"/>
      <c r="H9" s="150" t="s">
        <v>343</v>
      </c>
      <c r="I9" s="32"/>
      <c r="J9" s="32"/>
      <c r="K9" s="32"/>
      <c r="L9" s="32"/>
      <c r="M9" s="28" t="s">
        <v>20</v>
      </c>
      <c r="N9" s="32"/>
      <c r="O9" s="206"/>
      <c r="P9" s="20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21</v>
      </c>
      <c r="E11" s="32"/>
      <c r="F11" s="32"/>
      <c r="G11" s="32"/>
      <c r="H11" s="150" t="s">
        <v>344</v>
      </c>
      <c r="I11" s="32"/>
      <c r="J11" s="32"/>
      <c r="K11" s="32"/>
      <c r="L11" s="32"/>
      <c r="M11" s="28" t="s">
        <v>22</v>
      </c>
      <c r="N11" s="32"/>
      <c r="O11" s="186" t="str">
        <f>IF('Rekapitulace stavby'!AN10="","",'Rekapitulace stavby'!AN10)</f>
        <v/>
      </c>
      <c r="P11" s="186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6" t="str">
        <f>IF('Rekapitulace stavby'!AN11="","",'Rekapitulace stavby'!AN11)</f>
        <v/>
      </c>
      <c r="P12" s="186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6" t="str">
        <f>IF('Rekapitulace stavby'!AN13="","",'Rekapitulace stavby'!AN13)</f>
        <v/>
      </c>
      <c r="P14" s="186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6" t="str">
        <f>IF('Rekapitulace stavby'!AN14="","",'Rekapitulace stavby'!AN14)</f>
        <v/>
      </c>
      <c r="P15" s="186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150" t="s">
        <v>345</v>
      </c>
      <c r="I17" s="32"/>
      <c r="J17" s="32"/>
      <c r="K17" s="32"/>
      <c r="L17" s="32"/>
      <c r="M17" s="28" t="s">
        <v>22</v>
      </c>
      <c r="N17" s="32"/>
      <c r="O17" s="186" t="str">
        <f>IF('Rekapitulace stavby'!AN16="","",'Rekapitulace stavby'!AN16)</f>
        <v/>
      </c>
      <c r="P17" s="186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6" t="str">
        <f>IF('Rekapitulace stavby'!AN17="","",'Rekapitulace stavby'!AN17)</f>
        <v/>
      </c>
      <c r="P18" s="186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6" t="str">
        <f>IF('Rekapitulace stavby'!AN19="","",'Rekapitulace stavby'!AN19)</f>
        <v/>
      </c>
      <c r="P20" s="186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6" t="str">
        <f>IF('Rekapitulace stavby'!AN20="","",'Rekapitulace stavby'!AN20)</f>
        <v/>
      </c>
      <c r="P21" s="186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8" t="s">
        <v>5</v>
      </c>
      <c r="F24" s="188"/>
      <c r="G24" s="188"/>
      <c r="H24" s="188"/>
      <c r="I24" s="188"/>
      <c r="J24" s="188"/>
      <c r="K24" s="188"/>
      <c r="L24" s="188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0" t="s">
        <v>104</v>
      </c>
      <c r="E27" s="32"/>
      <c r="F27" s="32"/>
      <c r="G27" s="32"/>
      <c r="H27" s="32"/>
      <c r="I27" s="32"/>
      <c r="J27" s="32"/>
      <c r="K27" s="32"/>
      <c r="L27" s="32"/>
      <c r="M27" s="156">
        <f>N88</f>
        <v>0</v>
      </c>
      <c r="N27" s="156"/>
      <c r="O27" s="156"/>
      <c r="P27" s="156"/>
      <c r="Q27" s="32"/>
      <c r="R27" s="33"/>
    </row>
    <row r="28" spans="2:18" s="1" customFormat="1" ht="14.45" customHeight="1">
      <c r="B28" s="31"/>
      <c r="C28" s="32"/>
      <c r="D28" s="30" t="s">
        <v>105</v>
      </c>
      <c r="E28" s="32"/>
      <c r="F28" s="32"/>
      <c r="G28" s="32"/>
      <c r="H28" s="32"/>
      <c r="I28" s="32"/>
      <c r="J28" s="32"/>
      <c r="K28" s="32"/>
      <c r="L28" s="32"/>
      <c r="M28" s="156">
        <f>N91</f>
        <v>0</v>
      </c>
      <c r="N28" s="156"/>
      <c r="O28" s="156"/>
      <c r="P28" s="156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1" t="s">
        <v>32</v>
      </c>
      <c r="E30" s="32"/>
      <c r="F30" s="32"/>
      <c r="G30" s="32"/>
      <c r="H30" s="32"/>
      <c r="I30" s="32"/>
      <c r="J30" s="32"/>
      <c r="K30" s="32"/>
      <c r="L30" s="32"/>
      <c r="M30" s="222">
        <f>ROUND(M27+M28,2)</f>
        <v>0</v>
      </c>
      <c r="N30" s="215"/>
      <c r="O30" s="215"/>
      <c r="P30" s="21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0.21</v>
      </c>
      <c r="G32" s="102" t="s">
        <v>35</v>
      </c>
      <c r="H32" s="220">
        <f>ROUND((SUM(BE91:BE92)+SUM(BE110:BE115)),2)</f>
        <v>0</v>
      </c>
      <c r="I32" s="215"/>
      <c r="J32" s="215"/>
      <c r="K32" s="32"/>
      <c r="L32" s="32"/>
      <c r="M32" s="220">
        <f>ROUND(ROUND((SUM(BE91:BE92)+SUM(BE110:BE115)),2)*F32,2)</f>
        <v>0</v>
      </c>
      <c r="N32" s="215"/>
      <c r="O32" s="215"/>
      <c r="P32" s="215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0.15</v>
      </c>
      <c r="G33" s="102" t="s">
        <v>35</v>
      </c>
      <c r="H33" s="220">
        <f>ROUND((SUM(BF91:BF92)+SUM(BF110:BF115)),2)</f>
        <v>0</v>
      </c>
      <c r="I33" s="215"/>
      <c r="J33" s="215"/>
      <c r="K33" s="32"/>
      <c r="L33" s="32"/>
      <c r="M33" s="220">
        <f>ROUND(ROUND((SUM(BF91:BF92)+SUM(BF110:BF115)),2)*F33,2)</f>
        <v>0</v>
      </c>
      <c r="N33" s="215"/>
      <c r="O33" s="215"/>
      <c r="P33" s="215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37</v>
      </c>
      <c r="F34" s="39">
        <v>0.21</v>
      </c>
      <c r="G34" s="102" t="s">
        <v>35</v>
      </c>
      <c r="H34" s="220">
        <f>ROUND((SUM(BG91:BG92)+SUM(BG110:BG115)),2)</f>
        <v>0</v>
      </c>
      <c r="I34" s="215"/>
      <c r="J34" s="215"/>
      <c r="K34" s="32"/>
      <c r="L34" s="32"/>
      <c r="M34" s="220">
        <v>0</v>
      </c>
      <c r="N34" s="215"/>
      <c r="O34" s="215"/>
      <c r="P34" s="215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38</v>
      </c>
      <c r="F35" s="39">
        <v>0.15</v>
      </c>
      <c r="G35" s="102" t="s">
        <v>35</v>
      </c>
      <c r="H35" s="220">
        <f>ROUND((SUM(BH91:BH92)+SUM(BH110:BH115)),2)</f>
        <v>0</v>
      </c>
      <c r="I35" s="215"/>
      <c r="J35" s="215"/>
      <c r="K35" s="32"/>
      <c r="L35" s="32"/>
      <c r="M35" s="220">
        <v>0</v>
      </c>
      <c r="N35" s="215"/>
      <c r="O35" s="215"/>
      <c r="P35" s="215"/>
      <c r="Q35" s="32"/>
      <c r="R35" s="33"/>
    </row>
    <row r="36" spans="2:18" s="1" customFormat="1" ht="14.45" customHeight="1" hidden="1">
      <c r="B36" s="31"/>
      <c r="C36" s="32"/>
      <c r="D36" s="32"/>
      <c r="E36" s="38" t="s">
        <v>39</v>
      </c>
      <c r="F36" s="39">
        <v>0</v>
      </c>
      <c r="G36" s="102" t="s">
        <v>35</v>
      </c>
      <c r="H36" s="220">
        <f>ROUND((SUM(BI91:BI92)+SUM(BI110:BI115)),2)</f>
        <v>0</v>
      </c>
      <c r="I36" s="215"/>
      <c r="J36" s="215"/>
      <c r="K36" s="32"/>
      <c r="L36" s="32"/>
      <c r="M36" s="220">
        <v>0</v>
      </c>
      <c r="N36" s="215"/>
      <c r="O36" s="215"/>
      <c r="P36" s="21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42"/>
      <c r="D38" s="43" t="s">
        <v>40</v>
      </c>
      <c r="E38" s="44"/>
      <c r="F38" s="44"/>
      <c r="G38" s="103" t="s">
        <v>41</v>
      </c>
      <c r="H38" s="45" t="s">
        <v>42</v>
      </c>
      <c r="I38" s="44"/>
      <c r="J38" s="44"/>
      <c r="K38" s="44"/>
      <c r="L38" s="175">
        <f>SUM(M30:M36)</f>
        <v>0</v>
      </c>
      <c r="M38" s="175"/>
      <c r="N38" s="175"/>
      <c r="O38" s="175"/>
      <c r="P38" s="221"/>
      <c r="Q38" s="4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77" t="s">
        <v>106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6" t="str">
        <f>F6</f>
        <v>Rekonstrukce vnitrobloku SU OPF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32"/>
      <c r="R78" s="33"/>
    </row>
    <row r="79" spans="2:18" s="1" customFormat="1" ht="36.95" customHeight="1">
      <c r="B79" s="31"/>
      <c r="C79" s="65" t="s">
        <v>102</v>
      </c>
      <c r="D79" s="32"/>
      <c r="E79" s="32"/>
      <c r="F79" s="179" t="str">
        <f>F7</f>
        <v>005 - Ostatní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26">
        <f>F9</f>
        <v>0</v>
      </c>
      <c r="G81" s="32"/>
      <c r="H81" s="32"/>
      <c r="I81" s="32"/>
      <c r="J81" s="32"/>
      <c r="K81" s="28" t="s">
        <v>20</v>
      </c>
      <c r="L81" s="32"/>
      <c r="M81" s="206" t="str">
        <f>IF(O9="","",O9)</f>
        <v/>
      </c>
      <c r="N81" s="206"/>
      <c r="O81" s="206"/>
      <c r="P81" s="20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21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6" t="str">
        <f>E18</f>
        <v xml:space="preserve"> </v>
      </c>
      <c r="N83" s="186"/>
      <c r="O83" s="186"/>
      <c r="P83" s="186"/>
      <c r="Q83" s="186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6" t="str">
        <f>E21</f>
        <v xml:space="preserve"> </v>
      </c>
      <c r="N84" s="186"/>
      <c r="O84" s="186"/>
      <c r="P84" s="186"/>
      <c r="Q84" s="186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12" t="s">
        <v>107</v>
      </c>
      <c r="D86" s="213"/>
      <c r="E86" s="213"/>
      <c r="F86" s="213"/>
      <c r="G86" s="213"/>
      <c r="H86" s="42"/>
      <c r="I86" s="42"/>
      <c r="J86" s="42"/>
      <c r="K86" s="42"/>
      <c r="L86" s="42"/>
      <c r="M86" s="42"/>
      <c r="N86" s="212" t="s">
        <v>108</v>
      </c>
      <c r="O86" s="213"/>
      <c r="P86" s="213"/>
      <c r="Q86" s="213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109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61">
        <f>N110</f>
        <v>0</v>
      </c>
      <c r="O88" s="214"/>
      <c r="P88" s="214"/>
      <c r="Q88" s="214"/>
      <c r="R88" s="33"/>
      <c r="AU88" s="17" t="s">
        <v>110</v>
      </c>
    </row>
    <row r="89" spans="2:18" s="6" customFormat="1" ht="24.95" customHeight="1">
      <c r="B89" s="105"/>
      <c r="C89" s="106"/>
      <c r="D89" s="107" t="s">
        <v>117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8">
        <f>N111</f>
        <v>0</v>
      </c>
      <c r="O89" s="218"/>
      <c r="P89" s="218"/>
      <c r="Q89" s="218"/>
      <c r="R89" s="108"/>
    </row>
    <row r="90" spans="2:18" s="1" customFormat="1" ht="21.75" customHeight="1"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3"/>
    </row>
    <row r="91" spans="2:21" s="1" customFormat="1" ht="29.25" customHeight="1">
      <c r="B91" s="31"/>
      <c r="C91" s="104" t="s">
        <v>118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214">
        <v>0</v>
      </c>
      <c r="O91" s="219"/>
      <c r="P91" s="219"/>
      <c r="Q91" s="219"/>
      <c r="R91" s="33"/>
      <c r="T91" s="113"/>
      <c r="U91" s="114" t="s">
        <v>33</v>
      </c>
    </row>
    <row r="92" spans="2:18" s="1" customFormat="1" ht="18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</row>
    <row r="93" spans="2:18" s="1" customFormat="1" ht="29.25" customHeight="1">
      <c r="B93" s="31"/>
      <c r="C93" s="98" t="s">
        <v>94</v>
      </c>
      <c r="D93" s="42"/>
      <c r="E93" s="42"/>
      <c r="F93" s="42"/>
      <c r="G93" s="42"/>
      <c r="H93" s="42"/>
      <c r="I93" s="42"/>
      <c r="J93" s="42"/>
      <c r="K93" s="42"/>
      <c r="L93" s="166">
        <f>ROUND(SUM(N88+N91),2)</f>
        <v>0</v>
      </c>
      <c r="M93" s="166"/>
      <c r="N93" s="166"/>
      <c r="O93" s="166"/>
      <c r="P93" s="166"/>
      <c r="Q93" s="166"/>
      <c r="R93" s="33"/>
    </row>
    <row r="94" spans="2:18" s="1" customFormat="1" ht="6.9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7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99" spans="2:18" s="1" customFormat="1" ht="36.95" customHeight="1">
      <c r="B99" s="31"/>
      <c r="C99" s="177" t="s">
        <v>119</v>
      </c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33"/>
    </row>
    <row r="100" spans="2:18" s="1" customFormat="1" ht="6.9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18" s="1" customFormat="1" ht="30" customHeight="1">
      <c r="B101" s="31"/>
      <c r="C101" s="28" t="s">
        <v>16</v>
      </c>
      <c r="D101" s="32"/>
      <c r="E101" s="32"/>
      <c r="F101" s="216" t="str">
        <f>F6</f>
        <v>Rekonstrukce vnitrobloku SU OPF</v>
      </c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32"/>
      <c r="R101" s="33"/>
    </row>
    <row r="102" spans="2:18" s="1" customFormat="1" ht="36.95" customHeight="1">
      <c r="B102" s="31"/>
      <c r="C102" s="65" t="s">
        <v>102</v>
      </c>
      <c r="D102" s="32"/>
      <c r="E102" s="32"/>
      <c r="F102" s="179" t="str">
        <f>F7</f>
        <v>005 - Ostatní</v>
      </c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32"/>
      <c r="R102" s="33"/>
    </row>
    <row r="103" spans="2:18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18" s="1" customFormat="1" ht="18" customHeight="1">
      <c r="B104" s="31"/>
      <c r="C104" s="28" t="s">
        <v>19</v>
      </c>
      <c r="D104" s="32"/>
      <c r="E104" s="32"/>
      <c r="F104" s="26"/>
      <c r="G104" s="32"/>
      <c r="H104" s="32"/>
      <c r="I104" s="32"/>
      <c r="J104" s="32"/>
      <c r="K104" s="28" t="s">
        <v>20</v>
      </c>
      <c r="L104" s="32"/>
      <c r="M104" s="206" t="str">
        <f>IF(O9="","",O9)</f>
        <v/>
      </c>
      <c r="N104" s="206"/>
      <c r="O104" s="206"/>
      <c r="P104" s="206"/>
      <c r="Q104" s="32"/>
      <c r="R104" s="33"/>
    </row>
    <row r="105" spans="2:18" s="1" customFormat="1" ht="6.9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18" s="1" customFormat="1" ht="15">
      <c r="B106" s="31"/>
      <c r="C106" s="28" t="s">
        <v>21</v>
      </c>
      <c r="D106" s="32"/>
      <c r="E106" s="32"/>
      <c r="F106" s="26" t="str">
        <f>E12</f>
        <v xml:space="preserve"> </v>
      </c>
      <c r="G106" s="32"/>
      <c r="H106" s="32"/>
      <c r="I106" s="32"/>
      <c r="J106" s="32"/>
      <c r="K106" s="28" t="s">
        <v>26</v>
      </c>
      <c r="L106" s="32"/>
      <c r="M106" s="186" t="str">
        <f>E18</f>
        <v xml:space="preserve"> </v>
      </c>
      <c r="N106" s="186"/>
      <c r="O106" s="186"/>
      <c r="P106" s="186"/>
      <c r="Q106" s="186"/>
      <c r="R106" s="33"/>
    </row>
    <row r="107" spans="2:18" s="1" customFormat="1" ht="14.45" customHeight="1">
      <c r="B107" s="31"/>
      <c r="C107" s="28" t="s">
        <v>25</v>
      </c>
      <c r="D107" s="32"/>
      <c r="E107" s="32"/>
      <c r="F107" s="26" t="str">
        <f>IF(E15="","",E15)</f>
        <v xml:space="preserve"> </v>
      </c>
      <c r="G107" s="32"/>
      <c r="H107" s="32"/>
      <c r="I107" s="32"/>
      <c r="J107" s="32"/>
      <c r="K107" s="28" t="s">
        <v>28</v>
      </c>
      <c r="L107" s="32"/>
      <c r="M107" s="186" t="str">
        <f>E21</f>
        <v xml:space="preserve"> </v>
      </c>
      <c r="N107" s="186"/>
      <c r="O107" s="186"/>
      <c r="P107" s="186"/>
      <c r="Q107" s="186"/>
      <c r="R107" s="33"/>
    </row>
    <row r="108" spans="2:18" s="1" customFormat="1" ht="10.3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8" customFormat="1" ht="29.25" customHeight="1">
      <c r="B109" s="115"/>
      <c r="C109" s="116" t="s">
        <v>120</v>
      </c>
      <c r="D109" s="117" t="s">
        <v>121</v>
      </c>
      <c r="E109" s="117" t="s">
        <v>51</v>
      </c>
      <c r="F109" s="207" t="s">
        <v>122</v>
      </c>
      <c r="G109" s="207"/>
      <c r="H109" s="207"/>
      <c r="I109" s="207"/>
      <c r="J109" s="117" t="s">
        <v>123</v>
      </c>
      <c r="K109" s="117" t="s">
        <v>124</v>
      </c>
      <c r="L109" s="208" t="s">
        <v>125</v>
      </c>
      <c r="M109" s="208"/>
      <c r="N109" s="207" t="s">
        <v>108</v>
      </c>
      <c r="O109" s="207"/>
      <c r="P109" s="207"/>
      <c r="Q109" s="209"/>
      <c r="R109" s="118"/>
      <c r="T109" s="71" t="s">
        <v>126</v>
      </c>
      <c r="U109" s="72" t="s">
        <v>33</v>
      </c>
      <c r="V109" s="72" t="s">
        <v>127</v>
      </c>
      <c r="W109" s="72" t="s">
        <v>128</v>
      </c>
      <c r="X109" s="72" t="s">
        <v>129</v>
      </c>
      <c r="Y109" s="72" t="s">
        <v>130</v>
      </c>
      <c r="Z109" s="72" t="s">
        <v>131</v>
      </c>
      <c r="AA109" s="73" t="s">
        <v>132</v>
      </c>
    </row>
    <row r="110" spans="2:63" s="1" customFormat="1" ht="29.25" customHeight="1">
      <c r="B110" s="31"/>
      <c r="C110" s="75" t="s">
        <v>104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195">
        <f>BK110</f>
        <v>0</v>
      </c>
      <c r="O110" s="196"/>
      <c r="P110" s="196"/>
      <c r="Q110" s="196"/>
      <c r="R110" s="33"/>
      <c r="T110" s="74"/>
      <c r="U110" s="47"/>
      <c r="V110" s="47"/>
      <c r="W110" s="119">
        <f>W111</f>
        <v>41</v>
      </c>
      <c r="X110" s="47"/>
      <c r="Y110" s="119">
        <f>Y111</f>
        <v>0</v>
      </c>
      <c r="Z110" s="47"/>
      <c r="AA110" s="120">
        <f>AA111</f>
        <v>0</v>
      </c>
      <c r="AT110" s="17" t="s">
        <v>68</v>
      </c>
      <c r="AU110" s="17" t="s">
        <v>110</v>
      </c>
      <c r="BK110" s="121">
        <f>BK111</f>
        <v>0</v>
      </c>
    </row>
    <row r="111" spans="2:63" s="9" customFormat="1" ht="37.35" customHeight="1">
      <c r="B111" s="122"/>
      <c r="C111" s="123"/>
      <c r="D111" s="124" t="s">
        <v>117</v>
      </c>
      <c r="E111" s="124"/>
      <c r="F111" s="124"/>
      <c r="G111" s="124"/>
      <c r="H111" s="124"/>
      <c r="I111" s="124"/>
      <c r="J111" s="124"/>
      <c r="K111" s="124"/>
      <c r="L111" s="124"/>
      <c r="M111" s="124"/>
      <c r="N111" s="223">
        <f>BK111</f>
        <v>0</v>
      </c>
      <c r="O111" s="224"/>
      <c r="P111" s="224"/>
      <c r="Q111" s="224"/>
      <c r="R111" s="125"/>
      <c r="T111" s="126"/>
      <c r="U111" s="123"/>
      <c r="V111" s="123"/>
      <c r="W111" s="127">
        <f>SUM(W112:W115)</f>
        <v>41</v>
      </c>
      <c r="X111" s="123"/>
      <c r="Y111" s="127">
        <f>SUM(Y112:Y115)</f>
        <v>0</v>
      </c>
      <c r="Z111" s="123"/>
      <c r="AA111" s="128">
        <f>SUM(AA112:AA115)</f>
        <v>0</v>
      </c>
      <c r="AR111" s="129" t="s">
        <v>139</v>
      </c>
      <c r="AT111" s="130" t="s">
        <v>68</v>
      </c>
      <c r="AU111" s="130" t="s">
        <v>69</v>
      </c>
      <c r="AY111" s="129" t="s">
        <v>133</v>
      </c>
      <c r="BK111" s="131">
        <f>SUM(BK112:BK115)</f>
        <v>0</v>
      </c>
    </row>
    <row r="112" spans="2:65" s="1" customFormat="1" ht="22.5" customHeight="1">
      <c r="B112" s="133"/>
      <c r="C112" s="134" t="s">
        <v>77</v>
      </c>
      <c r="D112" s="134" t="s">
        <v>135</v>
      </c>
      <c r="E112" s="135" t="s">
        <v>332</v>
      </c>
      <c r="F112" s="192" t="s">
        <v>333</v>
      </c>
      <c r="G112" s="192"/>
      <c r="H112" s="192"/>
      <c r="I112" s="192"/>
      <c r="J112" s="136" t="s">
        <v>201</v>
      </c>
      <c r="K112" s="137">
        <v>10</v>
      </c>
      <c r="L112" s="191"/>
      <c r="M112" s="191"/>
      <c r="N112" s="191">
        <f>ROUND(L112*K112,2)</f>
        <v>0</v>
      </c>
      <c r="O112" s="191"/>
      <c r="P112" s="191"/>
      <c r="Q112" s="191"/>
      <c r="R112" s="138"/>
      <c r="T112" s="139" t="s">
        <v>5</v>
      </c>
      <c r="U112" s="40" t="s">
        <v>34</v>
      </c>
      <c r="V112" s="140">
        <v>1</v>
      </c>
      <c r="W112" s="140">
        <f>V112*K112</f>
        <v>10</v>
      </c>
      <c r="X112" s="140">
        <v>0</v>
      </c>
      <c r="Y112" s="140">
        <f>X112*K112</f>
        <v>0</v>
      </c>
      <c r="Z112" s="140">
        <v>0</v>
      </c>
      <c r="AA112" s="141">
        <f>Z112*K112</f>
        <v>0</v>
      </c>
      <c r="AR112" s="17" t="s">
        <v>202</v>
      </c>
      <c r="AT112" s="17" t="s">
        <v>135</v>
      </c>
      <c r="AU112" s="17" t="s">
        <v>77</v>
      </c>
      <c r="AY112" s="17" t="s">
        <v>133</v>
      </c>
      <c r="BE112" s="142">
        <f>IF(U112="základní",N112,0)</f>
        <v>0</v>
      </c>
      <c r="BF112" s="142">
        <f>IF(U112="snížená",N112,0)</f>
        <v>0</v>
      </c>
      <c r="BG112" s="142">
        <f>IF(U112="zákl. přenesená",N112,0)</f>
        <v>0</v>
      </c>
      <c r="BH112" s="142">
        <f>IF(U112="sníž. přenesená",N112,0)</f>
        <v>0</v>
      </c>
      <c r="BI112" s="142">
        <f>IF(U112="nulová",N112,0)</f>
        <v>0</v>
      </c>
      <c r="BJ112" s="17" t="s">
        <v>77</v>
      </c>
      <c r="BK112" s="142">
        <f>ROUND(L112*K112,2)</f>
        <v>0</v>
      </c>
      <c r="BL112" s="17" t="s">
        <v>202</v>
      </c>
      <c r="BM112" s="17" t="s">
        <v>334</v>
      </c>
    </row>
    <row r="113" spans="2:65" s="1" customFormat="1" ht="31.5" customHeight="1">
      <c r="B113" s="133"/>
      <c r="C113" s="134" t="s">
        <v>100</v>
      </c>
      <c r="D113" s="134" t="s">
        <v>135</v>
      </c>
      <c r="E113" s="135" t="s">
        <v>199</v>
      </c>
      <c r="F113" s="192" t="s">
        <v>335</v>
      </c>
      <c r="G113" s="192"/>
      <c r="H113" s="192"/>
      <c r="I113" s="192"/>
      <c r="J113" s="136" t="s">
        <v>201</v>
      </c>
      <c r="K113" s="137">
        <v>10</v>
      </c>
      <c r="L113" s="191"/>
      <c r="M113" s="191"/>
      <c r="N113" s="191">
        <f>ROUND(L113*K113,2)</f>
        <v>0</v>
      </c>
      <c r="O113" s="191"/>
      <c r="P113" s="191"/>
      <c r="Q113" s="191"/>
      <c r="R113" s="138"/>
      <c r="T113" s="139" t="s">
        <v>5</v>
      </c>
      <c r="U113" s="40" t="s">
        <v>34</v>
      </c>
      <c r="V113" s="140">
        <v>1</v>
      </c>
      <c r="W113" s="140">
        <f>V113*K113</f>
        <v>10</v>
      </c>
      <c r="X113" s="140">
        <v>0</v>
      </c>
      <c r="Y113" s="140">
        <f>X113*K113</f>
        <v>0</v>
      </c>
      <c r="Z113" s="140">
        <v>0</v>
      </c>
      <c r="AA113" s="141">
        <f>Z113*K113</f>
        <v>0</v>
      </c>
      <c r="AR113" s="17" t="s">
        <v>202</v>
      </c>
      <c r="AT113" s="17" t="s">
        <v>135</v>
      </c>
      <c r="AU113" s="17" t="s">
        <v>77</v>
      </c>
      <c r="AY113" s="17" t="s">
        <v>133</v>
      </c>
      <c r="BE113" s="142">
        <f>IF(U113="základní",N113,0)</f>
        <v>0</v>
      </c>
      <c r="BF113" s="142">
        <f>IF(U113="snížená",N113,0)</f>
        <v>0</v>
      </c>
      <c r="BG113" s="142">
        <f>IF(U113="zákl. přenesená",N113,0)</f>
        <v>0</v>
      </c>
      <c r="BH113" s="142">
        <f>IF(U113="sníž. přenesená",N113,0)</f>
        <v>0</v>
      </c>
      <c r="BI113" s="142">
        <f>IF(U113="nulová",N113,0)</f>
        <v>0</v>
      </c>
      <c r="BJ113" s="17" t="s">
        <v>77</v>
      </c>
      <c r="BK113" s="142">
        <f>ROUND(L113*K113,2)</f>
        <v>0</v>
      </c>
      <c r="BL113" s="17" t="s">
        <v>202</v>
      </c>
      <c r="BM113" s="17" t="s">
        <v>336</v>
      </c>
    </row>
    <row r="114" spans="2:65" s="1" customFormat="1" ht="22.5" customHeight="1">
      <c r="B114" s="133"/>
      <c r="C114" s="134" t="s">
        <v>139</v>
      </c>
      <c r="D114" s="134" t="s">
        <v>135</v>
      </c>
      <c r="E114" s="135" t="s">
        <v>337</v>
      </c>
      <c r="F114" s="192" t="s">
        <v>338</v>
      </c>
      <c r="G114" s="192"/>
      <c r="H114" s="192"/>
      <c r="I114" s="192"/>
      <c r="J114" s="136" t="s">
        <v>201</v>
      </c>
      <c r="K114" s="137">
        <v>16</v>
      </c>
      <c r="L114" s="191"/>
      <c r="M114" s="191"/>
      <c r="N114" s="191">
        <f>ROUND(L114*K114,2)</f>
        <v>0</v>
      </c>
      <c r="O114" s="191"/>
      <c r="P114" s="191"/>
      <c r="Q114" s="191"/>
      <c r="R114" s="138"/>
      <c r="T114" s="139" t="s">
        <v>5</v>
      </c>
      <c r="U114" s="40" t="s">
        <v>34</v>
      </c>
      <c r="V114" s="140">
        <v>1</v>
      </c>
      <c r="W114" s="140">
        <f>V114*K114</f>
        <v>16</v>
      </c>
      <c r="X114" s="140">
        <v>0</v>
      </c>
      <c r="Y114" s="140">
        <f>X114*K114</f>
        <v>0</v>
      </c>
      <c r="Z114" s="140">
        <v>0</v>
      </c>
      <c r="AA114" s="141">
        <f>Z114*K114</f>
        <v>0</v>
      </c>
      <c r="AR114" s="17" t="s">
        <v>202</v>
      </c>
      <c r="AT114" s="17" t="s">
        <v>135</v>
      </c>
      <c r="AU114" s="17" t="s">
        <v>77</v>
      </c>
      <c r="AY114" s="17" t="s">
        <v>133</v>
      </c>
      <c r="BE114" s="142">
        <f>IF(U114="základní",N114,0)</f>
        <v>0</v>
      </c>
      <c r="BF114" s="142">
        <f>IF(U114="snížená",N114,0)</f>
        <v>0</v>
      </c>
      <c r="BG114" s="142">
        <f>IF(U114="zákl. přenesená",N114,0)</f>
        <v>0</v>
      </c>
      <c r="BH114" s="142">
        <f>IF(U114="sníž. přenesená",N114,0)</f>
        <v>0</v>
      </c>
      <c r="BI114" s="142">
        <f>IF(U114="nulová",N114,0)</f>
        <v>0</v>
      </c>
      <c r="BJ114" s="17" t="s">
        <v>77</v>
      </c>
      <c r="BK114" s="142">
        <f>ROUND(L114*K114,2)</f>
        <v>0</v>
      </c>
      <c r="BL114" s="17" t="s">
        <v>202</v>
      </c>
      <c r="BM114" s="17" t="s">
        <v>339</v>
      </c>
    </row>
    <row r="115" spans="2:65" s="1" customFormat="1" ht="22.5" customHeight="1">
      <c r="B115" s="133"/>
      <c r="C115" s="134" t="s">
        <v>134</v>
      </c>
      <c r="D115" s="134" t="s">
        <v>135</v>
      </c>
      <c r="E115" s="135" t="s">
        <v>340</v>
      </c>
      <c r="F115" s="192" t="s">
        <v>341</v>
      </c>
      <c r="G115" s="192"/>
      <c r="H115" s="192"/>
      <c r="I115" s="192"/>
      <c r="J115" s="136" t="s">
        <v>201</v>
      </c>
      <c r="K115" s="137">
        <v>5</v>
      </c>
      <c r="L115" s="191"/>
      <c r="M115" s="191"/>
      <c r="N115" s="191">
        <f>ROUND(L115*K115,2)</f>
        <v>0</v>
      </c>
      <c r="O115" s="191"/>
      <c r="P115" s="191"/>
      <c r="Q115" s="191"/>
      <c r="R115" s="138"/>
      <c r="T115" s="139" t="s">
        <v>5</v>
      </c>
      <c r="U115" s="147" t="s">
        <v>34</v>
      </c>
      <c r="V115" s="148">
        <v>1</v>
      </c>
      <c r="W115" s="148">
        <f>V115*K115</f>
        <v>5</v>
      </c>
      <c r="X115" s="148">
        <v>0</v>
      </c>
      <c r="Y115" s="148">
        <f>X115*K115</f>
        <v>0</v>
      </c>
      <c r="Z115" s="148">
        <v>0</v>
      </c>
      <c r="AA115" s="149">
        <f>Z115*K115</f>
        <v>0</v>
      </c>
      <c r="AR115" s="17" t="s">
        <v>202</v>
      </c>
      <c r="AT115" s="17" t="s">
        <v>135</v>
      </c>
      <c r="AU115" s="17" t="s">
        <v>77</v>
      </c>
      <c r="AY115" s="17" t="s">
        <v>133</v>
      </c>
      <c r="BE115" s="142">
        <f>IF(U115="základní",N115,0)</f>
        <v>0</v>
      </c>
      <c r="BF115" s="142">
        <f>IF(U115="snížená",N115,0)</f>
        <v>0</v>
      </c>
      <c r="BG115" s="142">
        <f>IF(U115="zákl. přenesená",N115,0)</f>
        <v>0</v>
      </c>
      <c r="BH115" s="142">
        <f>IF(U115="sníž. přenesená",N115,0)</f>
        <v>0</v>
      </c>
      <c r="BI115" s="142">
        <f>IF(U115="nulová",N115,0)</f>
        <v>0</v>
      </c>
      <c r="BJ115" s="17" t="s">
        <v>77</v>
      </c>
      <c r="BK115" s="142">
        <f>ROUND(L115*K115,2)</f>
        <v>0</v>
      </c>
      <c r="BL115" s="17" t="s">
        <v>202</v>
      </c>
      <c r="BM115" s="17" t="s">
        <v>342</v>
      </c>
    </row>
    <row r="116" spans="2:18" s="1" customFormat="1" ht="6.95" customHeight="1"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</sheetData>
  <mergeCells count="65">
    <mergeCell ref="O21:P21"/>
    <mergeCell ref="C2:Q2"/>
    <mergeCell ref="C4:Q4"/>
    <mergeCell ref="F6:P6"/>
    <mergeCell ref="F7:P7"/>
    <mergeCell ref="O15:P15"/>
    <mergeCell ref="O17:P17"/>
    <mergeCell ref="O18:P18"/>
    <mergeCell ref="O20:P20"/>
    <mergeCell ref="O9:P9"/>
    <mergeCell ref="O11:P11"/>
    <mergeCell ref="O12:P12"/>
    <mergeCell ref="O14:P14"/>
    <mergeCell ref="L93:Q93"/>
    <mergeCell ref="H36:J36"/>
    <mergeCell ref="M36:P36"/>
    <mergeCell ref="L38:P38"/>
    <mergeCell ref="C76:Q76"/>
    <mergeCell ref="M83:Q83"/>
    <mergeCell ref="M84:Q84"/>
    <mergeCell ref="C86:G86"/>
    <mergeCell ref="N88:Q88"/>
    <mergeCell ref="F78:P78"/>
    <mergeCell ref="F79:P79"/>
    <mergeCell ref="M81:P81"/>
    <mergeCell ref="E24:L24"/>
    <mergeCell ref="M27:P27"/>
    <mergeCell ref="M28:P28"/>
    <mergeCell ref="H34:J34"/>
    <mergeCell ref="M34:P34"/>
    <mergeCell ref="M33:P33"/>
    <mergeCell ref="H35:J35"/>
    <mergeCell ref="M35:P35"/>
    <mergeCell ref="M30:P30"/>
    <mergeCell ref="H32:J32"/>
    <mergeCell ref="M32:P32"/>
    <mergeCell ref="H33:J33"/>
    <mergeCell ref="C99:Q99"/>
    <mergeCell ref="F101:P101"/>
    <mergeCell ref="N111:Q111"/>
    <mergeCell ref="H1:K1"/>
    <mergeCell ref="S2:AC2"/>
    <mergeCell ref="N89:Q89"/>
    <mergeCell ref="N91:Q91"/>
    <mergeCell ref="F102:P102"/>
    <mergeCell ref="M104:P104"/>
    <mergeCell ref="M106:Q106"/>
    <mergeCell ref="M107:Q107"/>
    <mergeCell ref="F109:I109"/>
    <mergeCell ref="L109:M109"/>
    <mergeCell ref="N109:Q109"/>
    <mergeCell ref="N110:Q110"/>
    <mergeCell ref="N86:Q86"/>
    <mergeCell ref="F115:I115"/>
    <mergeCell ref="L115:M115"/>
    <mergeCell ref="N115:Q115"/>
    <mergeCell ref="F112:I112"/>
    <mergeCell ref="L112:M112"/>
    <mergeCell ref="L114:M114"/>
    <mergeCell ref="N114:Q114"/>
    <mergeCell ref="N112:Q112"/>
    <mergeCell ref="F113:I113"/>
    <mergeCell ref="L113:M113"/>
    <mergeCell ref="N113:Q113"/>
    <mergeCell ref="F114:I114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F32HMh/9lsgtOGfhev2U9rL+3MzWMBk0duhVBewabt0=</DigestValue>
    </Reference>
    <Reference Type="http://www.w3.org/2000/09/xmldsig#Object" URI="#idOfficeObject">
      <DigestMethod Algorithm="http://www.w3.org/2001/04/xmlenc#sha256"/>
      <DigestValue>zQbX6z1918e+mVFTUHBa+NcWqDZBHBpUeynyphN/F48=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pmVTLT+6Gmwg50Ac1G8Do8wxO/YMFSxk2RNSIrrLWx0=</DigestValue>
    </Reference>
  </SignedInfo>
  <SignatureValue>VPNiOKFBmEgH2L6yM83Bu9b57fxo2ygkkZBELj7GH7IZaoE0+mP8k7yvri270Yam9FvTnEfagiMO
fsaj/tJmdjFabtwHl17TibLn/7ZZ06e037jcmDKEmlUnSUOGZPGeiW0RaxSQIeMcz1HWTXtoUUBB
qwdkSAUL+MrSz//eobowNdLBqQ7cpBQCHQrrNzhiolh5sIX2ZVNHq5LvQBedVt2ingLdVcenk5K4
wkFoKktMV6ONqTIGzRxjPzeCMR2F/jKRCodtaWKoY9kp6SE7BYtS5j1gHSW5gzM7//Xzkqz7EE2k
DZeJSgbdYzUqkftcTNAqTZlw7P+PSeZt/Zwe+Q==</SignatureValue>
  <KeyInfo>
    <X509Data>
      <X509Certificate>MIIH1TCCBr2gAwIBAgIDTTlIMA0GCSqGSIb3DQEBCwUAMF8xCzAJBgNVBAYTAkNaMSwwKgYDVQQKDCPEjGVza8OhIHBvxaF0YSwgcy5wLiBbScSMIDQ3MTE0OTgzXTEiMCAGA1UEAxMZUG9zdFNpZ251bSBRdWFsaWZpZWQgQ0EgMzAeFw0xOTAzMTgxMzEyMjdaFw0yMDA0MDYxMzEyMjdaMIHUMQswCQYDVQQGEwJDWjEXMBUGA1UEYRMOTlRSQ1otNDc4MTMwNTkxNDAyBgNVBAoMK1NsZXpza8OhIHVuaXZlcnppdGEgdiBPcGF2xJsgW0nEjCA0NzgxMzA1OV0xEjAQBgNVBAsMCVJla3RvcsOhdDEPMA0GA1UECxMGOTAwOTY4MRwwGgYDVQQDDBNJbmcuIEppxZnDrSDFoHRlZmVrMRAwDgYDVQQEDAfFoHRlZmVrMQ8wDQYDVQQqDAZKacWZw60xEDAOBgNVBAUTB1AzNzkwNTcwggEiMA0GCSqGSIb3DQEBAQUAA4IBDwAwggEKAoIBAQCoWRchok6er45P+cW2Lf8G6JMm3nH95875wuvjBWGPacBXZuKKvt5Cn0TlnFerxGrJnv5pJHs1RgVgHHnf80ktIma7wnnIZljIfSHCf/1aB3yzAdhwx4zUhmBZOt/CiEXQ8hlZ8+S06qGRMyKZEqVng3VmDkHEAu1nBFFoQSZVEvbgbPdK6Y66KN4BG0PxkFV2lz3+0h9PYVbh+x4x7ZcIBDFGK1ZaiD4rsODJJO3J1wgQuXqFDhJ5FTGw8QvedNYSHpnbIJ5Qj9avBRschq2hep96BLnscI4sn85amyaWa4sQxTZQnb3/7ZZJHosB8gqY/E04rNO60Uoyfoh+e18dAgMBAAGjggQiMIIEHjBDBgNVHREEPDA6gRJqaXJpLnN0ZWZla0BzbHUuY3qgGQYJKwYBBAHcGQIBoAwTCjEyMDM1ODExOTKgCQYDVQQNoAITADAJBgNVHRMEAjAAMIIBKwYDVR0gBIIBIjCCAR4wggEPBghngQYBBAERb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/wQEAwIF4DAfBgNVHSMEGDAWgBTy+MwqV2HaKxczWeWCLewGHIpPSjCBsQYDVR0fBIGpMIGmMDWgM6Axhi9odHRwOi8vd3d3LnBvc3RzaWdudW0uY3ovY3JsL3BzcXVhbGlmaWVkY2EzLmNybDA2oDSgMoYwaHR0cDovL3d3dzIucG9zdHNpZ251bS5jei9jcmwvcHNxdWFsaWZpZWRjYTMuY3JsMDWgM6Axhi9odHRwOi8vcG9zdHNpZ251bS50dGMuY3ovY3JsL3BzcXVhbGlmaWVkY2EzLmNybDAdBgNVHQ4EFgQUX1cfsn4O/LunRrSXA7uNfh3S/oUwDQYJKoZIhvcNAQELBQADggEBAGsWAf7bY5mO99Gmx/7D/pXpvtlxR0FrXTVnul7JlmaPqzp2F4i1MPpjlAfOWgG010oNLujRhTqjTKGC4ybqQ8rlHwuXRXo2PN2UvNOqV3OMHSHWSl4ZBq4V6epeqBz0hgW6i0PBqiyFSrh4of2vFvXz6COlvs6LsapaEEL+FJHASOrFNZNEM4j/aBcxMj/GYjNxfu5U1jQdibkzEkJeGMvl3XF32qn8EJ0sThz5O5hk7hg6O/JntsO0vKDhI2Erh7idwW0zeEUTJpO8kksBlpG5sgZo2Vunap3v6SwSk4Hjbjl4H1mnpKBaN6GHyIjYdXZgSqjlywIThT4NTGN7FX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lzLbaIzpG443ZAmlR8oaCgxFoLmp2QKXFIw9ML8wpds=</DigestValue>
      </Reference>
      <Reference URI="/xl/calcChain.xml?ContentType=application/vnd.openxmlformats-officedocument.spreadsheetml.calcChain+xml">
        <DigestMethod Algorithm="http://www.w3.org/2001/04/xmlenc#sha256"/>
        <DigestValue>L72O+Wsdro++uSoHg3HB0JrqXTxJkhoCPm+OxuJhBmw=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GtbdWP2MHp9sj1eIJ8/7rOj7DxoXUzoCnD0AIxVGB1s=</DigestValue>
      </Reference>
      <Reference URI="/xl/drawings/drawing1.xml?ContentType=application/vnd.openxmlformats-officedocument.drawing+xml">
        <DigestMethod Algorithm="http://www.w3.org/2001/04/xmlenc#sha256"/>
        <DigestValue>ystPDdFFkjnh9YfFD3YwOQ+ePFhdL7FVmLcR4pp4Ic4=</DigestValue>
      </Reference>
      <Reference URI="/xl/drawings/drawing2.xml?ContentType=application/vnd.openxmlformats-officedocument.drawing+xml">
        <DigestMethod Algorithm="http://www.w3.org/2001/04/xmlenc#sha256"/>
        <DigestValue>uw2HOMrhyNw9qM+bC234UWMHkt8z3G1/MHrVozs+Zis=</DigestValue>
      </Reference>
      <Reference URI="/xl/drawings/drawing3.xml?ContentType=application/vnd.openxmlformats-officedocument.drawing+xml">
        <DigestMethod Algorithm="http://www.w3.org/2001/04/xmlenc#sha256"/>
        <DigestValue>8q4a+M3KOQq1nXx3ZRwAzzkPpNnNslr7RAno5xwefCw=</DigestValue>
      </Reference>
      <Reference URI="/xl/drawings/drawing4.xml?ContentType=application/vnd.openxmlformats-officedocument.drawing+xml">
        <DigestMethod Algorithm="http://www.w3.org/2001/04/xmlenc#sha256"/>
        <DigestValue>XlVtOj0u4rovBlwvSLNdzaTKFOqmfgnY2zjX4YjgttU=</DigestValue>
      </Reference>
      <Reference URI="/xl/drawings/drawing5.xml?ContentType=application/vnd.openxmlformats-officedocument.drawing+xml">
        <DigestMethod Algorithm="http://www.w3.org/2001/04/xmlenc#sha256"/>
        <DigestValue>t2EFiNBnsHf0a09YB28e1HlVXuk7aR7+Be+DG4ninQw=</DigestValue>
      </Reference>
      <Reference URI="/xl/drawings/drawing6.xml?ContentType=application/vnd.openxmlformats-officedocument.drawing+xml">
        <DigestMethod Algorithm="http://www.w3.org/2001/04/xmlenc#sha256"/>
        <DigestValue>4i5eiGiYT7FxhraRIeWmMuSPKQYen19Ke+YJEM4Cnjo=</DigestValue>
      </Reference>
      <Reference URI="/xl/media/image1.png?ContentType=image/png">
        <DigestMethod Algorithm="http://www.w3.org/2001/04/xmlenc#sha256"/>
        <DigestValue>b0YyJJzKYyaUOWELquFjXT0nJqkH27d6w/7QtjZR0Kw=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kbPiOPcElQolTFz+QbCoszLRZRbfzlkmjX0MawaikYc=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kbPiOPcElQolTFz+QbCoszLRZRbfzlkmjX0MawaikYc=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kbPiOPcElQolTFz+QbCoszLRZRbfzlkmjX0MawaikYc=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kbPiOPcElQolTFz+QbCoszLRZRbfzlkmjX0MawaikYc=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kbPiOPcElQolTFz+QbCoszLRZRbfzlkmjX0MawaikYc=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kbPiOPcElQolTFz+QbCoszLRZRbfzlkmjX0MawaikYc=</DigestValue>
      </Reference>
      <Reference URI="/xl/sharedStrings.xml?ContentType=application/vnd.openxmlformats-officedocument.spreadsheetml.sharedStrings+xml">
        <DigestMethod Algorithm="http://www.w3.org/2001/04/xmlenc#sha256"/>
        <DigestValue>2ldflwT1BYxmwbLt2HF6x8lGdvARp87heELLwC4PN4w=</DigestValue>
      </Reference>
      <Reference URI="/xl/styles.xml?ContentType=application/vnd.openxmlformats-officedocument.spreadsheetml.styles+xml">
        <DigestMethod Algorithm="http://www.w3.org/2001/04/xmlenc#sha256"/>
        <DigestValue>E+6T2bKMbvss2hf2ohbr06dLBHSQ3S0DYm+d3nh9S00=</DigestValue>
      </Reference>
      <Reference URI="/xl/theme/theme1.xml?ContentType=application/vnd.openxmlformats-officedocument.theme+xml">
        <DigestMethod Algorithm="http://www.w3.org/2001/04/xmlenc#sha256"/>
        <DigestValue>gE+No6orkOc46LIdg8r3fIARpXVV+G2AOXTTBNiz3Gk=</DigestValue>
      </Reference>
      <Reference URI="/xl/workbook.xml?ContentType=application/vnd.openxmlformats-officedocument.spreadsheetml.sheet.main+xml">
        <DigestMethod Algorithm="http://www.w3.org/2001/04/xmlenc#sha256"/>
        <DigestValue>UHCBHwBthL7x/1b0yRQcVj2XJ4kVETpn9FWVAQ+vB2Y=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gc8gglqzrTW6QqtJ1wKoNXolcaOgzOM1fQMzKARu980=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iLnqDiTvY3jcO6oGUkMq4Xn822GZ9FieCsP3rsGEq9A=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Tawd0AR3WKIFqlhccubY3AMVoPIhyN3+vwBhGLrXAaA=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kES1yCotKwnnhOOZkxVYB9G/E/IMRFzLZ5BhStIJkE0=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8GKlLdInL2QRjK8f6lVFdQ6jnGET2MO39Zd+uuWgXI0=</DigestValue>
      </Reference>
      <Reference URI="/xl/worksheets/sheet1.xml?ContentType=application/vnd.openxmlformats-officedocument.spreadsheetml.worksheet+xml">
        <DigestMethod Algorithm="http://www.w3.org/2001/04/xmlenc#sha256"/>
        <DigestValue>rFEdyZgmMI/db/MLv1n1o85+nPR8OqSybgsBa9oy1zg=</DigestValue>
      </Reference>
      <Reference URI="/xl/worksheets/sheet2.xml?ContentType=application/vnd.openxmlformats-officedocument.spreadsheetml.worksheet+xml">
        <DigestMethod Algorithm="http://www.w3.org/2001/04/xmlenc#sha256"/>
        <DigestValue>u3p0pMKqZIcd0XI5Uic4gl90oD3IlmMUe/lVVbXSBkc=</DigestValue>
      </Reference>
      <Reference URI="/xl/worksheets/sheet3.xml?ContentType=application/vnd.openxmlformats-officedocument.spreadsheetml.worksheet+xml">
        <DigestMethod Algorithm="http://www.w3.org/2001/04/xmlenc#sha256"/>
        <DigestValue>eCgEKxz1MfIGey6NTOUjY815+Eurl3vWPw/BGzBYbFg=</DigestValue>
      </Reference>
      <Reference URI="/xl/worksheets/sheet4.xml?ContentType=application/vnd.openxmlformats-officedocument.spreadsheetml.worksheet+xml">
        <DigestMethod Algorithm="http://www.w3.org/2001/04/xmlenc#sha256"/>
        <DigestValue>cafYTBqer068YI4UBADrFQlQvG/NCdfRz+C3Gt9sCLY=</DigestValue>
      </Reference>
      <Reference URI="/xl/worksheets/sheet5.xml?ContentType=application/vnd.openxmlformats-officedocument.spreadsheetml.worksheet+xml">
        <DigestMethod Algorithm="http://www.w3.org/2001/04/xmlenc#sha256"/>
        <DigestValue>Tb44ZYyhiVYnvQ+LY0gKJij8SlYKcWUEzzig7VJR+dA=</DigestValue>
      </Reference>
      <Reference URI="/xl/worksheets/sheet6.xml?ContentType=application/vnd.openxmlformats-officedocument.spreadsheetml.worksheet+xml">
        <DigestMethod Algorithm="http://www.w3.org/2001/04/xmlenc#sha256"/>
        <DigestValue>0BgDlPsjiFfbO6PJc2aNfqVNhdo4tiyRcRrBHksCZHQ=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2019-04-30T06:16:05Z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2019-04-30T06:16:05Z</xd:SigningTime>
          <xd:SigningCertificate>
            <xd:Cert>
              <xd:CertDigest>
                <DigestMethod Algorithm="http://www.w3.org/2001/04/xmlenc#sha256"/>
                <DigestValue>Xjr6yH9Wf7/DlUQiAByOAR9Sysb5iXWut2tFbhEHe6U=</DigestValue>
              </xd:CertDigest>
              <xd:IssuerSerial>
                <X509IssuerName>CN=PostSignum Qualified CA 3, O="Česká pošta, s.p. [IČ 47114983]", C=CZ</X509IssuerName>
                <X509SerialNumber>5060936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Frýzová Monika</dc:creator>
  <cp:keywords/>
  <dc:description/>
  <cp:lastModifiedBy>test2</cp:lastModifiedBy>
  <cp:lastPrinted>2017-04-25T08:09:30Z</cp:lastPrinted>
  <dcterms:created xsi:type="dcterms:W3CDTF">2017-04-23T20:39:22Z</dcterms:created>
  <dcterms:modified xsi:type="dcterms:W3CDTF">2019-04-30T06:10:34Z</dcterms:modified>
  <cp:category/>
  <cp:version/>
  <cp:contentType/>
  <cp:contentStatus/>
</cp:coreProperties>
</file>