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6" yWindow="600" windowWidth="23256" windowHeight="13176" activeTab="5"/>
  </bookViews>
  <sheets>
    <sheet name="Titulni" sheetId="7" r:id="rId1"/>
    <sheet name="Pomocny" sheetId="8" state="hidden" r:id="rId2"/>
    <sheet name="Rekapitulace stavby" sheetId="1" r:id="rId3"/>
    <sheet name="00_VRN - Vedlejší rozpočt..." sheetId="2" r:id="rId4"/>
    <sheet name="01_SO01 - ASŘ + SKŘ" sheetId="3" r:id="rId5"/>
    <sheet name="02_SO01_1 - Zti + ÚT" sheetId="4" r:id="rId6"/>
    <sheet name="03_SO01_2 - VZT" sheetId="5" r:id="rId7"/>
    <sheet name="04_SO01_3 - Elektroinstalace" sheetId="6" r:id="rId8"/>
  </sheets>
  <externalReferences>
    <externalReference r:id="rId11"/>
    <externalReference r:id="rId12"/>
  </externalReferences>
  <definedNames>
    <definedName name="_xlnm._FilterDatabase" localSheetId="3" hidden="1">'00_VRN - Vedlejší rozpočt...'!$C$94:$K$105</definedName>
    <definedName name="_xlnm._FilterDatabase" localSheetId="4" hidden="1">'01_SO01 - ASŘ + SKŘ'!$C$117:$K$1129</definedName>
    <definedName name="_xlnm._FilterDatabase" localSheetId="5" hidden="1">'02_SO01_1 - Zti + ÚT'!$C$97:$K$427</definedName>
    <definedName name="_xlnm._FilterDatabase" localSheetId="6" hidden="1">'03_SO01_2 - VZT'!$C$102:$K$211</definedName>
    <definedName name="_xlnm._FilterDatabase" localSheetId="7" hidden="1">'04_SO01_3 - Elektroinstalace'!$C$99:$K$363</definedName>
    <definedName name="Akce" localSheetId="0">'[1]Pomocny'!$B$7</definedName>
    <definedName name="Akce">'[2]Pomocny'!$B$7</definedName>
    <definedName name="CisloDok" localSheetId="0">'[1]Pomocny'!$B$1</definedName>
    <definedName name="CisloDok">'[2]Pomocny'!$B$1</definedName>
    <definedName name="Datum" localSheetId="0">'[1]Pomocny'!$B$13</definedName>
    <definedName name="Datum">'[2]Pomocny'!$B$13</definedName>
    <definedName name="Kontroloval" localSheetId="0">'[1]Pomocny'!$B$11</definedName>
    <definedName name="Kontroloval">'[2]Pomocny'!$B$11</definedName>
    <definedName name="Objednatel" localSheetId="0">'[1]Pomocny'!$B$2</definedName>
    <definedName name="Objednatel">'[2]Pomocny'!$B$2</definedName>
    <definedName name="ObjednatelAdr">'Pomocny'!$B$3</definedName>
    <definedName name="ObjednatelMesto">'Pomocny'!$B$4</definedName>
    <definedName name="_xlnm.Print_Area" localSheetId="3">'00_VRN - Vedlejší rozpočt...'!$C$4:$J$41,'00_VRN - Vedlejší rozpočt...'!$C$47:$J$76,'00_VRN - Vedlejší rozpočt...'!$C$82:$K$105</definedName>
    <definedName name="_xlnm.Print_Area" localSheetId="4">'01_SO01 - ASŘ + SKŘ'!$C$4:$J$41,'01_SO01 - ASŘ + SKŘ'!$C$47:$J$99,'01_SO01 - ASŘ + SKŘ'!$C$105:$K$1129</definedName>
    <definedName name="_xlnm.Print_Area" localSheetId="5">'02_SO01_1 - Zti + ÚT'!$C$4:$J$41,'02_SO01_1 - Zti + ÚT'!$C$47:$J$79,'02_SO01_1 - Zti + ÚT'!$C$85:$K$427</definedName>
    <definedName name="_xlnm.Print_Area" localSheetId="6">'03_SO01_2 - VZT'!$C$4:$J$41,'03_SO01_2 - VZT'!$C$47:$J$84,'03_SO01_2 - VZT'!$C$90:$K$211</definedName>
    <definedName name="_xlnm.Print_Area" localSheetId="7">'04_SO01_3 - Elektroinstalace'!$C$4:$J$41,'04_SO01_3 - Elektroinstalace'!$C$47:$J$81,'04_SO01_3 - Elektroinstalace'!$C$87:$K$363</definedName>
    <definedName name="_xlnm.Print_Area" localSheetId="2">'Rekapitulace stavby'!$D$4:$AO$36,'Rekapitulace stavby'!$C$42:$AQ$60</definedName>
    <definedName name="_xlnm.Print_Area" localSheetId="0">'Titulni'!$A$1:$D$38</definedName>
    <definedName name="Obsah" localSheetId="0">'[1]Pomocny'!$B$8</definedName>
    <definedName name="Obsah">'[2]Pomocny'!$B$8</definedName>
    <definedName name="PocetA4">'Pomocny'!$B$15</definedName>
    <definedName name="Schvalil" localSheetId="0">'[1]Pomocny'!$B$12</definedName>
    <definedName name="Schvalil">'[2]Pomocny'!$B$12</definedName>
    <definedName name="Stupen" localSheetId="0">'[1]Pomocny'!$B$14</definedName>
    <definedName name="Stupen">'[2]Pomocny'!$B$14</definedName>
    <definedName name="Vypracoval">'Pomocny'!$B$10</definedName>
    <definedName name="Zakazka" localSheetId="0">'[1]Pomocny'!$B$5</definedName>
    <definedName name="Zakazka">'[2]Pomocny'!$B$5</definedName>
    <definedName name="ZakazkaBKB">'Pomocny'!$B$6</definedName>
    <definedName name="_xlnm.Print_Titles" localSheetId="2">'Rekapitulace stavby'!$52:$52</definedName>
    <definedName name="_xlnm.Print_Titles" localSheetId="3">'00_VRN - Vedlejší rozpočt...'!$94:$94</definedName>
    <definedName name="_xlnm.Print_Titles" localSheetId="4">'01_SO01 - ASŘ + SKŘ'!$117:$117</definedName>
    <definedName name="_xlnm.Print_Titles" localSheetId="5">'02_SO01_1 - Zti + ÚT'!$97:$97</definedName>
    <definedName name="_xlnm.Print_Titles" localSheetId="6">'03_SO01_2 - VZT'!$102:$102</definedName>
    <definedName name="_xlnm.Print_Titles" localSheetId="7">'04_SO01_3 - Elektroinstalace'!$99:$99</definedName>
  </definedNames>
  <calcPr calcId="145621"/>
</workbook>
</file>

<file path=xl/sharedStrings.xml><?xml version="1.0" encoding="utf-8"?>
<sst xmlns="http://schemas.openxmlformats.org/spreadsheetml/2006/main" count="16885" uniqueCount="2399">
  <si>
    <t>Export Komplet</t>
  </si>
  <si>
    <t/>
  </si>
  <si>
    <t>2.0</t>
  </si>
  <si>
    <t>ZAMOK</t>
  </si>
  <si>
    <t>False</t>
  </si>
  <si>
    <t>{28e2d8d4-a199-435f-8748-014ff2191f86}</t>
  </si>
  <si>
    <t>0,01</t>
  </si>
  <si>
    <t>21</t>
  </si>
  <si>
    <t>15</t>
  </si>
  <si>
    <t>REKAPITULACE STAVBY</t>
  </si>
  <si>
    <t>v ---  níže se nacházejí doplnkové a pomocné údaje k sestavám  --- v</t>
  </si>
  <si>
    <t>Návod na vyplnění</t>
  </si>
  <si>
    <t>0,001</t>
  </si>
  <si>
    <t>Kód:</t>
  </si>
  <si>
    <t>JH_SLU_Hradecka</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</si>
  <si>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</si>
  <si>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</si>
  <si>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Modernizace a rozšíření gastronomického centra ÚLGaT v areálu Hradecká 17, Opava-STAVBA</t>
  </si>
  <si>
    <t>KSO:</t>
  </si>
  <si>
    <t>CC-CZ:</t>
  </si>
  <si>
    <t>Místo:</t>
  </si>
  <si>
    <t>Opava</t>
  </si>
  <si>
    <t>Datum:</t>
  </si>
  <si>
    <t>17. 7. 2018</t>
  </si>
  <si>
    <t>Zadavatel:</t>
  </si>
  <si>
    <t>IČ:</t>
  </si>
  <si>
    <t>Slezská univerzita Opava</t>
  </si>
  <si>
    <t>DIČ:</t>
  </si>
  <si>
    <t>Uchazeč:</t>
  </si>
  <si>
    <t>Vyplň údaj</t>
  </si>
  <si>
    <t>Projektant:</t>
  </si>
  <si>
    <t>BKB Metal, a.s.</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</si>
  <si>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</si>
  <si>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</si>
  <si>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</si>
  <si>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</si>
  <si>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</si>
  <si>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</si>
  <si>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</si>
  <si>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</si>
  <si>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</si>
  <si>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</si>
  <si>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</si>
  <si>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</si>
  <si>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</si>
  <si>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</si>
  <si>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</si>
  <si>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</si>
  <si>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</si>
  <si>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</si>
  <si>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</si>
  <si>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</si>
  <si>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</si>
  <si>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</si>
  <si>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</si>
  <si>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</si>
  <si>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</si>
  <si>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</si>
  <si>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</si>
  <si>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</si>
  <si>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</si>
  <si>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</si>
  <si>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</si>
  <si>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</si>
  <si>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</si>
  <si>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</si>
  <si>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</si>
  <si>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</si>
  <si>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</si>
  <si>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</si>
  <si>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</si>
  <si>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</si>
  <si>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</si>
  <si>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</si>
  <si>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</si>
  <si>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00_VRN</t>
  </si>
  <si>
    <t>Vedlejší rozpočtové náklady</t>
  </si>
  <si>
    <t>STA</t>
  </si>
  <si>
    <t>1</t>
  </si>
  <si>
    <t>{87f87676-3e01-4464-820d-5144e408ce0d}</t>
  </si>
  <si>
    <t>2</t>
  </si>
  <si>
    <t>01_SO01</t>
  </si>
  <si>
    <t>ASŘ + SKŘ</t>
  </si>
  <si>
    <t>{77b003fe-45e2-44eb-b70c-8f6d91173d77}</t>
  </si>
  <si>
    <t>02_SO01_1</t>
  </si>
  <si>
    <t>Zti + ÚT</t>
  </si>
  <si>
    <t>{f081485d-0826-49f5-99fc-3b171d8c5bce}</t>
  </si>
  <si>
    <t>03_SO01_2</t>
  </si>
  <si>
    <t>VZT</t>
  </si>
  <si>
    <t>{65011dff-a89e-42eb-abbe-3ffba8224293}</t>
  </si>
  <si>
    <t>04_SO01_3</t>
  </si>
  <si>
    <t>Elektroinstalace</t>
  </si>
  <si>
    <t>{a5889ce9-8c8e-40e2-9aff-7fc40a52ef1e}</t>
  </si>
  <si>
    <t>KRYCÍ LIST SOUPISU PRACÍ</t>
  </si>
  <si>
    <t>Objekt:</t>
  </si>
  <si>
    <t>00_VRN - Vedlejší rozpočtové náklady</t>
  </si>
  <si>
    <t>Náklady z rozpočtu</t>
  </si>
  <si>
    <t>Ostatní náklady</t>
  </si>
  <si>
    <t>REKAPITULACE ČLENĚNÍ SOUPISU PRACÍ</t>
  </si>
  <si>
    <t>Kód dílu - Popis</t>
  </si>
  <si>
    <t>Cena celkem [CZK]</t>
  </si>
  <si>
    <t>1) Náklady ze soupisu prací</t>
  </si>
  <si>
    <t>-1</t>
  </si>
  <si>
    <t>VRN - Vedlejší rozpočtové náklady</t>
  </si>
  <si>
    <t xml:space="preserve">    VRN3 - Zařízení staveniště</t>
  </si>
  <si>
    <t xml:space="preserve">    VRN4 - Inženýrská činnost</t>
  </si>
  <si>
    <t xml:space="preserve">    VRN7 - Provozní vlivy</t>
  </si>
  <si>
    <t>2) Ostatní náklady</t>
  </si>
  <si>
    <t>Zařízení staveniště</t>
  </si>
  <si>
    <t>VRN</t>
  </si>
  <si>
    <t>Projektové práce</t>
  </si>
  <si>
    <t>Územní vlivy</t>
  </si>
  <si>
    <t>Provozní vlivy</t>
  </si>
  <si>
    <t>Jiné VRN</t>
  </si>
  <si>
    <t>Kompletační činnost</t>
  </si>
  <si>
    <t>KOMPLETACNA</t>
  </si>
  <si>
    <t>Celkové náklady za stavbu 1) + 2)</t>
  </si>
  <si>
    <t>SOUPIS PRACÍ</t>
  </si>
  <si>
    <t>PČ</t>
  </si>
  <si>
    <t>MJ</t>
  </si>
  <si>
    <t>Množství</t>
  </si>
  <si>
    <t>J.cena [CZK]</t>
  </si>
  <si>
    <t>Cenová soustava</t>
  </si>
  <si>
    <t>J. Nh [h]</t>
  </si>
  <si>
    <t>Nh celkem [h]</t>
  </si>
  <si>
    <t>J. hmotnost [t]</t>
  </si>
  <si>
    <t>Hmotnost celkem [t]</t>
  </si>
  <si>
    <t>J. suť [t]</t>
  </si>
  <si>
    <t>Suť Celkem [t]</t>
  </si>
  <si>
    <t>Náklady soupisu celkem</t>
  </si>
  <si>
    <t>5</t>
  </si>
  <si>
    <t>ROZPOCET</t>
  </si>
  <si>
    <t>VRN3</t>
  </si>
  <si>
    <t>K</t>
  </si>
  <si>
    <t>030001000</t>
  </si>
  <si>
    <t>…</t>
  </si>
  <si>
    <t>CS ÚRS 2018 02</t>
  </si>
  <si>
    <t>1024</t>
  </si>
  <si>
    <t>1914655916</t>
  </si>
  <si>
    <t>PP</t>
  </si>
  <si>
    <t>VRN4</t>
  </si>
  <si>
    <t>Inženýrská činnost</t>
  </si>
  <si>
    <t>3</t>
  </si>
  <si>
    <t>041103000</t>
  </si>
  <si>
    <t>Autorský dozor projektanta</t>
  </si>
  <si>
    <t>HZS</t>
  </si>
  <si>
    <t>1855859957</t>
  </si>
  <si>
    <t>VRN7</t>
  </si>
  <si>
    <t>070001000</t>
  </si>
  <si>
    <t>1073346856</t>
  </si>
  <si>
    <t>01_SO01 - ASŘ + SKŘ</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</si>
  <si>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</si>
  <si>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</si>
  <si>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</si>
  <si>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</si>
  <si>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</si>
  <si>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</si>
  <si>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</si>
  <si>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</si>
  <si>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</si>
  <si>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</si>
  <si>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</si>
  <si>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</si>
  <si>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</si>
  <si>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</si>
  <si>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</si>
  <si>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</si>
  <si>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</si>
  <si>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</si>
  <si>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</si>
  <si>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</si>
  <si>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</si>
  <si>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</si>
  <si>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</si>
  <si>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</si>
  <si>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</si>
  <si>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</si>
  <si>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HZS - Hodinové zúčtovací sazby</t>
  </si>
  <si>
    <t>HSV</t>
  </si>
  <si>
    <t>Práce a dodávky HSV</t>
  </si>
  <si>
    <t>Zemní práce</t>
  </si>
  <si>
    <t>113106023</t>
  </si>
  <si>
    <t>Rozebrání dlažeb při překopech komunikací pro pěší ze zámkové dlažby ručně</t>
  </si>
  <si>
    <t>m2</t>
  </si>
  <si>
    <t>4</t>
  </si>
  <si>
    <t>1204310604</t>
  </si>
  <si>
    <t>Rozebrání dlažeb a dílců při překopech inženýrských sítí s přemístěním hmot na skládku na vzdálenost do 3 m nebo s naložením na dopravní prostředek ručně komunikací pro pěší s ložem z kameniva nebo živice a s výplní spár ze zámkové dlažby</t>
  </si>
  <si>
    <t>VV</t>
  </si>
  <si>
    <t>"pro kabel v chodníku"</t>
  </si>
  <si>
    <t>30*0,5</t>
  </si>
  <si>
    <t>"pro kanalizace v chodníku"</t>
  </si>
  <si>
    <t>40*0,7</t>
  </si>
  <si>
    <t>Součet</t>
  </si>
  <si>
    <t>113106071</t>
  </si>
  <si>
    <t>Rozebrání dlažeb při překopech vozovek ze zámkové dlažby s ložem z kameniva ručně</t>
  </si>
  <si>
    <t>-1941162517</t>
  </si>
  <si>
    <t>Rozebrání dlažeb a dílců při překopech inženýrských sítí s přemístěním hmot na skládku na vzdálenost do 3 m nebo s naložením na dopravní prostředek ručně vozovek a ploch, s jakoukoliv výplní spár ze zámkové dlažby s ložem z kameniva</t>
  </si>
  <si>
    <t>10*0,5</t>
  </si>
  <si>
    <t>113107022</t>
  </si>
  <si>
    <t>Odstranění podkladu z kameniva drceného tl 200 mm při překopech ručně</t>
  </si>
  <si>
    <t>1493163882</t>
  </si>
  <si>
    <t>Odstranění podkladů nebo krytů při překopech inženýrských sítí s přemístěním hmot na skládku ve vzdálenosti do 3 m nebo s naložením na dopravní prostředek ručně z kameniva hrubého drceného, o tl. vrstvy přes 100 do 200 mm</t>
  </si>
  <si>
    <t>113107023</t>
  </si>
  <si>
    <t>Odstranění podkladu z kameniva drceného tl 300 mm při překopech ručně</t>
  </si>
  <si>
    <t>-2034645057</t>
  </si>
  <si>
    <t>Odstranění podkladů nebo krytů při překopech inženýrských sítí s přemístěním hmot na skládku ve vzdálenosti do 3 m nebo s naložením na dopravní prostředek ručně z kameniva hrubého drceného, o tl. vrstvy přes 200 do 300 mm</t>
  </si>
  <si>
    <t>132212101</t>
  </si>
  <si>
    <t>Hloubení rýh š do 600 mm ručním nebo pneum nářadím v soudržných horninách tř. 3</t>
  </si>
  <si>
    <t>m3</t>
  </si>
  <si>
    <t>-716294503</t>
  </si>
  <si>
    <t>Hloubení zapažených i nezapažených rýh šířky do 600 mm ručním nebo pneumatickým nářadím  s urovnáním dna do předepsaného profilu a spádu v horninách tř. 3 soudržných</t>
  </si>
  <si>
    <t>30*0,59*0,35</t>
  </si>
  <si>
    <t>"pro kabel ve vozovce"</t>
  </si>
  <si>
    <t>10*0,47*0,35</t>
  </si>
  <si>
    <t>40*0,79*0,7</t>
  </si>
  <si>
    <t>6</t>
  </si>
  <si>
    <t>132212109</t>
  </si>
  <si>
    <t>Příplatek za lepivost u hloubení rýh š do 600 mm ručním nebo pneum nářadím v hornině tř. 3</t>
  </si>
  <si>
    <t>-1247815836</t>
  </si>
  <si>
    <t>Hloubení zapažených i nezapažených rýh šířky do 600 mm ručním nebo pneumatickým nářadím  s urovnáním dna do předepsaného profilu a spádu v horninách tř. 3 Příplatek k cenám za lepivost horniny tř. 3</t>
  </si>
  <si>
    <t>7</t>
  </si>
  <si>
    <t>162301102</t>
  </si>
  <si>
    <t>Vodorovné přemístění do 1000 m výkopku/sypaniny z horniny tř. 1 až 4</t>
  </si>
  <si>
    <t>317617408</t>
  </si>
  <si>
    <t>Vodorovné přemístění výkopku nebo sypaniny po suchu  na obvyklém dopravním prostředku, bez naložení výkopku, avšak se složením bez rozhrnutí z horniny tř. 1 až 4 na vzdálenost přes 500 do 1 000 m</t>
  </si>
  <si>
    <t>8</t>
  </si>
  <si>
    <t>162701109</t>
  </si>
  <si>
    <t>Příplatek k vodorovnému přemístění výkopku/sypaniny z horniny tř. 1 až 4 ZKD 1000 m přes 10000 m</t>
  </si>
  <si>
    <t>-976047426</t>
  </si>
  <si>
    <t>Vodorovné přemístění výkopku nebo sypaniny po suchu  na obvyklém dopravním prostředku, bez naložení výkopku, avšak se složením bez rozhrnutí z horniny tř. 1 až 4 na vzdálenost Příplatek k ceně za každých dalších i započatých 1 000 m</t>
  </si>
  <si>
    <t>29,96*14 'Přepočtené koeficientem množství</t>
  </si>
  <si>
    <t>9</t>
  </si>
  <si>
    <t>171201201</t>
  </si>
  <si>
    <t>Uložení sypaniny na skládky</t>
  </si>
  <si>
    <t>444329363</t>
  </si>
  <si>
    <t>Uložení sypaniny  na skládky</t>
  </si>
  <si>
    <t>10</t>
  </si>
  <si>
    <t>171201211</t>
  </si>
  <si>
    <t>Poplatek za uložení stavebního odpadu - zeminy a kameniva na skládce</t>
  </si>
  <si>
    <t>t</t>
  </si>
  <si>
    <t>1342370723</t>
  </si>
  <si>
    <t>Poplatek za uložení stavebního odpadu na skládce (skládkovné) zeminy a kameniva zatříděného do Katalogu odpadů pod kódem 170 504</t>
  </si>
  <si>
    <t>29,960*1,9</t>
  </si>
  <si>
    <t>11</t>
  </si>
  <si>
    <t>175111101</t>
  </si>
  <si>
    <t>Obsypání potrubí ručně sypaninou bez prohození sítem, uloženou do 3 m</t>
  </si>
  <si>
    <t>-290672383</t>
  </si>
  <si>
    <t>Obsypání potrubí ručně sypaninou z vhodných hornin tř. 1 až 4 nebo materiálem připraveným podél výkopu ve vzdálenosti do 3 m od jeho kraje, pro jakoukoliv hloubku výkopu a míru zhutnění bez prohození sypaniny sítem</t>
  </si>
  <si>
    <t>12</t>
  </si>
  <si>
    <t>M</t>
  </si>
  <si>
    <t>58343930</t>
  </si>
  <si>
    <t>kamenivo drcené hrubé frakce 16-32</t>
  </si>
  <si>
    <t>-314670247</t>
  </si>
  <si>
    <t>30*0,49*0,35*2,0</t>
  </si>
  <si>
    <t>10*0,37*0,35*2,0</t>
  </si>
  <si>
    <t>40*0,59*0,7*2,0</t>
  </si>
  <si>
    <t>13</t>
  </si>
  <si>
    <t>58152354</t>
  </si>
  <si>
    <t>písek slévárenský praný</t>
  </si>
  <si>
    <t>18070309</t>
  </si>
  <si>
    <t>"pro kabel"</t>
  </si>
  <si>
    <t>40*0,1*0,35*2,0</t>
  </si>
  <si>
    <t>40*0,2*0,7*2,0</t>
  </si>
  <si>
    <t>Zakládání</t>
  </si>
  <si>
    <t>14</t>
  </si>
  <si>
    <t>271532212</t>
  </si>
  <si>
    <t>Podsyp pod základové konstrukce se zhutněním z hrubého kameniva frakce 16 až 32 mm</t>
  </si>
  <si>
    <t>2027657628</t>
  </si>
  <si>
    <t>Podsyp pod základové konstrukce se zhutněním a urovnáním povrchu z kameniva hrubého, frakce 16 - 32 mm</t>
  </si>
  <si>
    <t>"základ pod komin"</t>
  </si>
  <si>
    <t>0,7*1,1*0,6</t>
  </si>
  <si>
    <t>"obetonování potrubí pod kamny"</t>
  </si>
  <si>
    <t>2,3*0,6*0,6</t>
  </si>
  <si>
    <t>"skladba S1a - pro TZB v retro kuchyni"</t>
  </si>
  <si>
    <t>(5,2+6,24-2,3)*0,6*0,15</t>
  </si>
  <si>
    <t>"skladba S3a - pro TZB ve WC"</t>
  </si>
  <si>
    <t>(2,25*3,2+1,7*0,5+3,15+3,26+5,98+2,72+2,11+1,85+4,55)*0,3*0,15</t>
  </si>
  <si>
    <t>274362021</t>
  </si>
  <si>
    <t>Výztuž základových pásů svařovanými sítěmi Kari</t>
  </si>
  <si>
    <t>931576757</t>
  </si>
  <si>
    <t>Výztuž základů pasů ze svařovaných sítí z drátů typu KARI</t>
  </si>
  <si>
    <t>0,7*1,1*0,0044</t>
  </si>
  <si>
    <t>2,3*0,6*0,0044</t>
  </si>
  <si>
    <t>(5,2+6,24-2,3)*0,6*0,0044</t>
  </si>
  <si>
    <t>(2,25*3,2+1,7*0,5+3,15+3,26+5,98+2,72+2,11+1,85+4,55)*0,3*0,0044</t>
  </si>
  <si>
    <t>16</t>
  </si>
  <si>
    <t>275313611</t>
  </si>
  <si>
    <t>Základové patky z betonu tř. C 16/20</t>
  </si>
  <si>
    <t>-1223081216</t>
  </si>
  <si>
    <t>Základy z betonu prostého patky a bloky z betonu kamenem neprokládaného tř. C 16/20</t>
  </si>
  <si>
    <t>17</t>
  </si>
  <si>
    <t>275313711</t>
  </si>
  <si>
    <t>Základové patky z betonu tř. C 20/25</t>
  </si>
  <si>
    <t>1609497076</t>
  </si>
  <si>
    <t>Základy z betonu prostého patky a bloky z betonu kamenem neprokládaného tř. C 20/25</t>
  </si>
  <si>
    <t>"patky pod jednotku VZT"</t>
  </si>
  <si>
    <t>0,4*0,4*0,6*6</t>
  </si>
  <si>
    <t>18</t>
  </si>
  <si>
    <t>275351121</t>
  </si>
  <si>
    <t>Zřízení bednění základových patek</t>
  </si>
  <si>
    <t>411777741</t>
  </si>
  <si>
    <t>Bednění základů patek zřízení</t>
  </si>
  <si>
    <t>0,4*0,6*4*6</t>
  </si>
  <si>
    <t>19</t>
  </si>
  <si>
    <t>275351122</t>
  </si>
  <si>
    <t>Odstranění bednění základových patek</t>
  </si>
  <si>
    <t>-360612344</t>
  </si>
  <si>
    <t>Bednění základů patek odstranění</t>
  </si>
  <si>
    <t>Svislé a kompletní konstrukce</t>
  </si>
  <si>
    <t>20</t>
  </si>
  <si>
    <t>311238650</t>
  </si>
  <si>
    <t>Zdivo jednovrstvé tepelně izolační z cihel broušených s vniřní izolací z minerální vlny na tenkovrstvou maltu U přes 0,18 do 0,22 W/m2K tl 300 mm</t>
  </si>
  <si>
    <t>955774197</t>
  </si>
  <si>
    <t>Zdivo jednovrstvé tepelně izolační z cihel děrovaných broušených s integrovanou izolací z hydrofobizované minerální vlny na tenkovrstvou maltu, součinitel prostupu tepla U přes 0,18 do 0,22, tl. zdiva 300 mm</t>
  </si>
  <si>
    <t>3,0*2,5*2-1,6*1,0*2</t>
  </si>
  <si>
    <t>314238203</t>
  </si>
  <si>
    <t>Komínové těleso 3složkové 2průduchové cihelné z keram klasických a hrdlových vložek D 20/20 cm v 3 m</t>
  </si>
  <si>
    <t>soubor</t>
  </si>
  <si>
    <t>-1981336218</t>
  </si>
  <si>
    <t>Kombinovaný třísložkový komínový systém dvouprůduchový cihelný z vnitřních keramických klasických a hrdlových vložek s nehořlavou izolační rohoží komínové těleso výšky 3 m světlý průměr vložek 20/20 cm</t>
  </si>
  <si>
    <t>22</t>
  </si>
  <si>
    <t>314238213</t>
  </si>
  <si>
    <t>Příplatek ke komínovému tělesu cihelnému z keram klasických a hrdlových vložek D 20/20 cm ZKD 1 m v</t>
  </si>
  <si>
    <t>m</t>
  </si>
  <si>
    <t>278016448</t>
  </si>
  <si>
    <t>Kombinovaný třísložkový komínový systém dvouprůduchový cihelný z vnitřních keramických klasických a hrdlových vložek s nehořlavou izolační rohoží komínové těleso výšky 3 m Příplatek k ceně za každý další i započatý metr výšky komínového tělesa přes 3 m světlý průměr vložek 20/20 cm</t>
  </si>
  <si>
    <t>23</t>
  </si>
  <si>
    <t>314238223</t>
  </si>
  <si>
    <t>Příplatek ke komínovému tělesu cihelnému z keram klasických a hrdlových vložek za redukci D 20 cm</t>
  </si>
  <si>
    <t>kus</t>
  </si>
  <si>
    <t>1498789735</t>
  </si>
  <si>
    <t>Kombinovaný třísložkový komínový systém dvouprůduchový cihelný z vnitřních keramických klasických a hrdlových vložek s nehořlavou izolační rohoží komínové těleso výšky 3 m Příplatek k ceně za redukci pro napojení kotle, světlý průměr vložky 20 cm</t>
  </si>
  <si>
    <t>24</t>
  </si>
  <si>
    <t>314238233</t>
  </si>
  <si>
    <t>Komínová hlava z prstenců pro 2průduch cihelný komín z keram klasik a hrdlových vložek D 20/20 cm</t>
  </si>
  <si>
    <t>-582127845</t>
  </si>
  <si>
    <t>Kombinovaný třísložkový komínový systém dvouprůduchový cihelný z vnitřních keramických klasických a hrdlových vložek s nehořlavou izolační rohoží ukončení v nadstřešní části komínu (komínová hlava) bez větrací šachty pohledovými prstenci včetně komínových vložek a izolace, světlý průměr vložky 20/20 cm</t>
  </si>
  <si>
    <t>25</t>
  </si>
  <si>
    <t>314238235</t>
  </si>
  <si>
    <t>Krycí deska základní pro 2průduchový cihelný komín z keramických klasických a hrdlových vložek</t>
  </si>
  <si>
    <t>1361446228</t>
  </si>
  <si>
    <t>Kombinovaný třísložkový komínový systém dvouprůduchový cihelný z vnitřních keramických klasických a hrdlových vložek s nehořlavou izolační rohoží ukončení v nadstřešní části komínu (komínová hlava) bez větrací šachty krycí deska základní pro nadstřešní část komínu z komínového návleku, pohledových prstenců a pouze vyzděnou, světlý průměr vložky 20/16, 20/20 cm</t>
  </si>
  <si>
    <t>26</t>
  </si>
  <si>
    <t>317142422</t>
  </si>
  <si>
    <t>Překlad nenosný pórobetonový š 100 mm v do 250 mm na tenkovrstvou maltu dl do 1250 mm</t>
  </si>
  <si>
    <t>-403445171</t>
  </si>
  <si>
    <t>Překlady nenosné z pórobetonu osazené do tenkého maltového lože, výšky do 250 mm, šířky překladu 100 mm, délky překladu přes 1000 do 1250 mm</t>
  </si>
  <si>
    <t>27</t>
  </si>
  <si>
    <t>317142442</t>
  </si>
  <si>
    <t>Překlad nenosný pórobetonový š 150 mm v do 250 mm na tenkovrstvou maltu dl do 1250 mm</t>
  </si>
  <si>
    <t>1830983553</t>
  </si>
  <si>
    <t>Překlady nenosné z pórobetonu osazené do tenkého maltového lože, výšky do 250 mm, šířky překladu 150 mm, délky překladu přes 1000 do 1250 mm</t>
  </si>
  <si>
    <t>28</t>
  </si>
  <si>
    <t>317941123</t>
  </si>
  <si>
    <t>Osazování ocelových válcovaných nosníků na zdivu I, IE, U, UE nebo L do č 22</t>
  </si>
  <si>
    <t>-1245305667</t>
  </si>
  <si>
    <t>Osazování ocelových válcovaných nosníků na zdivu  I nebo IE nebo U nebo UE nebo L č. 14 až 22 nebo výšky do 220 mm</t>
  </si>
  <si>
    <t>"překlad P6"</t>
  </si>
  <si>
    <t>3*1,2*0,0147*1,1</t>
  </si>
  <si>
    <t>29</t>
  </si>
  <si>
    <t>13010716</t>
  </si>
  <si>
    <t>ocel profilová IPN 140 jakost 11 375</t>
  </si>
  <si>
    <t>831923069</t>
  </si>
  <si>
    <t>P</t>
  </si>
  <si>
    <t>Poznámka k položce:
Hmotnost: 14,40 kg/m</t>
  </si>
  <si>
    <t>30</t>
  </si>
  <si>
    <t>317944323</t>
  </si>
  <si>
    <t>Válcované nosníky č.14 až 22 dodatečně osazované do připravených otvorů</t>
  </si>
  <si>
    <t>-1163949870</t>
  </si>
  <si>
    <t>Válcované nosníky dodatečně osazované do připravených otvorů  bez zazdění hlav č. 14 až 22</t>
  </si>
  <si>
    <t>(1,4+1,5*4+1,4*2)*0,0147</t>
  </si>
  <si>
    <t>31</t>
  </si>
  <si>
    <t>330321410</t>
  </si>
  <si>
    <t>Sloupy nebo pilíře ze ŽB tř. C 25/30 bez výztuže</t>
  </si>
  <si>
    <t>-883891603</t>
  </si>
  <si>
    <t>Sloupy, pilíře, táhla, rámové stojky, vzpěry z betonu železového (bez výztuže)  bez zvláštních nároků na vliv prostředí tř. C 25/30</t>
  </si>
  <si>
    <t>"betonáž pruduchu komínu"</t>
  </si>
  <si>
    <t>0,2*0,2*7,7</t>
  </si>
  <si>
    <t>32</t>
  </si>
  <si>
    <t>331361821</t>
  </si>
  <si>
    <t>Výztuž sloupů hranatých betonářskou ocelí 10 505</t>
  </si>
  <si>
    <t>-1322417304</t>
  </si>
  <si>
    <t>Výztuž sloupů, pilířů, rámových stojek, táhel nebo vzpěr hranatých svislých nebo šikmých (odkloněných) z betonářské oceli 10 505 (R) nebo BSt 500</t>
  </si>
  <si>
    <t>"výztuž betonu průduchu"</t>
  </si>
  <si>
    <t>0,308*0,08*1,05</t>
  </si>
  <si>
    <t>33</t>
  </si>
  <si>
    <t>342272225</t>
  </si>
  <si>
    <t>Příčka z pórobetonových hladkých tvárnic na tenkovrstvou maltu tl 100 mm</t>
  </si>
  <si>
    <t>1902363201</t>
  </si>
  <si>
    <t>Příčky z pórobetonových tvárnic hladkých na tenké maltové lože objemová hmotnost do 500 kg/m3, tloušťka příčky 100 mm</t>
  </si>
  <si>
    <t>2,5*3,53</t>
  </si>
  <si>
    <t>(0,53+0,35)*3,8</t>
  </si>
  <si>
    <t>(2,55*2+1,4+0,61+0,8+0,31)*3,8</t>
  </si>
  <si>
    <t>-0,8*2,0*2</t>
  </si>
  <si>
    <t>34</t>
  </si>
  <si>
    <t>342272245</t>
  </si>
  <si>
    <t>Příčka z pórobetonových hladkých tvárnic na tenkovrstvou maltu tl 150 mm</t>
  </si>
  <si>
    <t>-73196537</t>
  </si>
  <si>
    <t>Příčky z pórobetonových tvárnic hladkých na tenké maltové lože objemová hmotnost do 500 kg/m3, tloušťka příčky 150 mm</t>
  </si>
  <si>
    <t>(0,95+0,9+1,0+1,48+1,33)*3,8</t>
  </si>
  <si>
    <t>4,01*3,8-0,8*2,0</t>
  </si>
  <si>
    <t>35</t>
  </si>
  <si>
    <t>388381R00</t>
  </si>
  <si>
    <t>Kamna historizující dle požadavku objednatele 2,3x2,7 m</t>
  </si>
  <si>
    <t>kpl</t>
  </si>
  <si>
    <t>-1234607815</t>
  </si>
  <si>
    <t>Kanály (suché) pro rozvody inženýrských sítí betonové nebo železobetonové  včetně bednění a odbednění, s betonovou základovou deskou a se zatřením dna, s vyspravením vnitřních stěn cementovou maltou nebo s omítnutím vnitřních stěn zatřenou cementovou omítkou, bez úpravy vnějších stěn, bez zakrytí betonové volné, vnitřního průřezu (šířka x výška) do 150x150 mm</t>
  </si>
  <si>
    <t>"kamna do místnosti č. 30"</t>
  </si>
  <si>
    <t>Vodorovné konstrukce</t>
  </si>
  <si>
    <t>36</t>
  </si>
  <si>
    <t>413941123</t>
  </si>
  <si>
    <t>Osazování ocelových válcovaných nosníků stropů I, IE, U, UE nebo L do č. 22</t>
  </si>
  <si>
    <t>-2097581173</t>
  </si>
  <si>
    <t>Osazování ocelových válcovaných nosníků ve stropech I nebo IE nebo U nebo UE nebo L č. 14 až 22 nebo výšky do 220 mm</t>
  </si>
  <si>
    <t>"Statické zajištění prostupů VZT"</t>
  </si>
  <si>
    <t>0,75</t>
  </si>
  <si>
    <t>37</t>
  </si>
  <si>
    <t>13010940</t>
  </si>
  <si>
    <t>ocel profilová UPE 220 jakost 11 375</t>
  </si>
  <si>
    <t>61685543</t>
  </si>
  <si>
    <t>Poznámka k položce:
Hmotnost: 27,20 kg/m</t>
  </si>
  <si>
    <t>Komunikace pozemní</t>
  </si>
  <si>
    <t>38</t>
  </si>
  <si>
    <t>566901132</t>
  </si>
  <si>
    <t>Vyspravení podkladu po překopech ing sítí plochy do 15 m2 štěrkodrtí tl. 150 mm</t>
  </si>
  <si>
    <t>-687019573</t>
  </si>
  <si>
    <t>Vyspravení podkladu po překopech inženýrských sítí plochy do 15 m2 s rozprostřením a zhutněním štěrkodrtí tl. 150 mm</t>
  </si>
  <si>
    <t>39</t>
  </si>
  <si>
    <t>566901134</t>
  </si>
  <si>
    <t>Vyspravení podkladu po překopech ing sítí plochy do 15 m2 štěrkodrtí tl. 250 mm</t>
  </si>
  <si>
    <t>12660856</t>
  </si>
  <si>
    <t>Vyspravení podkladu po překopech inženýrských sítí plochy do 15 m2 s rozprostřením a zhutněním štěrkodrtí tl. 250 mm</t>
  </si>
  <si>
    <t>40</t>
  </si>
  <si>
    <t>596211130</t>
  </si>
  <si>
    <t>Kladení zámkové dlažby komunikací pro pěší tl 60 mm skupiny C pl do 50 m2</t>
  </si>
  <si>
    <t>-1606190995</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</si>
  <si>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do 50 m2</t>
  </si>
  <si>
    <t>41</t>
  </si>
  <si>
    <t>59245212</t>
  </si>
  <si>
    <t>dlažba zámková profilová základní 19,6x16,1x6 cm přírodní</t>
  </si>
  <si>
    <t>-1142376785</t>
  </si>
  <si>
    <t>Poznámka k položce:
Spotřeba: 36 kus/m2</t>
  </si>
  <si>
    <t>43*0,1 'Přepočtené koeficientem množství</t>
  </si>
  <si>
    <t>42</t>
  </si>
  <si>
    <t>596212230</t>
  </si>
  <si>
    <t>Kladení zámkové dlažby pozemních komunikací tl 80 mm skupiny C pl do 50 m2</t>
  </si>
  <si>
    <t>1248596335</t>
  </si>
  <si>
    <t>Kladení dlažby z betonových zámkových dlaždic pozemních komunikací s ložem z kameniva těženého nebo drceného tl. do 50 mm, s vyplněním spár, s dvojitým hutněním vibrováním a se smetením přebytečného materiálu na krajnici tl. 80 mm skupiny C, pro plochy do 50 m2</t>
  </si>
  <si>
    <t>43</t>
  </si>
  <si>
    <t>59245213</t>
  </si>
  <si>
    <t>dlažba zámková profilová základní 19,6x16,1x8 cm přírodní</t>
  </si>
  <si>
    <t>359525150</t>
  </si>
  <si>
    <t>5*0,1 'Přepočtené koeficientem množství</t>
  </si>
  <si>
    <t>Úpravy povrchů, podlahy a osazování výplní</t>
  </si>
  <si>
    <t>44</t>
  </si>
  <si>
    <t>612131121</t>
  </si>
  <si>
    <t>Penetrační disperzní nátěr vnitřních stěn nanášený ručně</t>
  </si>
  <si>
    <t>-767751232</t>
  </si>
  <si>
    <t>Podkladní a spojovací vrstva vnitřních omítaných ploch  penetrace akrylát-silikonová nanášená ručně stěn</t>
  </si>
  <si>
    <t>322,416</t>
  </si>
  <si>
    <t>45</t>
  </si>
  <si>
    <t>612142001</t>
  </si>
  <si>
    <t>Potažení vnitřních stěn sklovláknitým pletivem vtlačeným do tenkovrstvé hmoty</t>
  </si>
  <si>
    <t>-1169064661</t>
  </si>
  <si>
    <t>Potažení vnitřních ploch pletivem  v ploše nebo pruzích, na plném podkladu sklovláknitým vtlačením do tmelu stěn</t>
  </si>
  <si>
    <t>"m.č. 1"</t>
  </si>
  <si>
    <t>(1,1+2,55+1,2+2,55+0,71+0,3+0,8)*3,0-0,8*2,0*2</t>
  </si>
  <si>
    <t>"m.č. 2"</t>
  </si>
  <si>
    <t>4,01*2,75-0,8*2,0</t>
  </si>
  <si>
    <t>"m.č. 3"</t>
  </si>
  <si>
    <t>(4,06+2,12+0,95)*2*3,0-0,8*2,0</t>
  </si>
  <si>
    <t>"m.č. 5"</t>
  </si>
  <si>
    <t>(1,55+1,81)*2*3,0-0,86*3,0</t>
  </si>
  <si>
    <t>"m.č. 6+7+8"</t>
  </si>
  <si>
    <t>(5,75+0,5*2+0,9+0,3+0,51+2,55+1,4+0,7+0,9+3,25+0,9+0,7+2,2+1,8)*3,0-0,8*2,0</t>
  </si>
  <si>
    <t>"m.č. 9"</t>
  </si>
  <si>
    <t>(2,56+0,5+1,55+0,6+0,3)*3,0</t>
  </si>
  <si>
    <t>"m.č. 10"</t>
  </si>
  <si>
    <t>"m.č. 28"</t>
  </si>
  <si>
    <t>(8,1+7,42)*2*3,0-1,6*1,0*4-0,9*2,0</t>
  </si>
  <si>
    <t>(1,56+0,5)*2*3,0</t>
  </si>
  <si>
    <t>"m.č. 30"</t>
  </si>
  <si>
    <t>(6,0+6,5*2)*2,75-0,8*2,0-4,5*2,46</t>
  </si>
  <si>
    <t>46</t>
  </si>
  <si>
    <t>612311131</t>
  </si>
  <si>
    <t>Potažení vnitřních stěn vápenným štukem tloušťky do 3 mm</t>
  </si>
  <si>
    <t>-1668744639</t>
  </si>
  <si>
    <t>Potažení vnitřních ploch štukem tloušťky do 3 mm svislých konstrukcí stěn</t>
  </si>
  <si>
    <t>(4,06+2,12+0,95)*2*1,0</t>
  </si>
  <si>
    <t>(1,55+1,81)*2*1,0-0,86*1,0</t>
  </si>
  <si>
    <t>(5,75+0,5*2+0,9+0,3+0,51+2,55+1,4+0,7+0,9+3,25+0,9+0,7+2,2+1,8)*1,0</t>
  </si>
  <si>
    <t>(8,1+7,42)*2*1,0-1,6*0,35*4</t>
  </si>
  <si>
    <t>(1,56+0,5)*2*1,0</t>
  </si>
  <si>
    <t>47</t>
  </si>
  <si>
    <t>612322121</t>
  </si>
  <si>
    <t>Vápenocementová lehčená omítka hladká jednovrstvá vnitřních stěn nanášená ručně</t>
  </si>
  <si>
    <t>1116018170</t>
  </si>
  <si>
    <t>Omítka vápenocementová lehčená vnitřních ploch  nanášená ručně jednovrstvá, tloušťky do 10 mm hladká svislých konstrukcí stěn</t>
  </si>
  <si>
    <t>"nové zdivo v. m.č 28"</t>
  </si>
  <si>
    <t>11,8</t>
  </si>
  <si>
    <t>"po odsekaných obkladech m.č. 3,5,6,7,8"</t>
  </si>
  <si>
    <t>(4,15+1,81+2,2*2+0,1+1,8+8,1+0,5*2+2,01)*1,8</t>
  </si>
  <si>
    <t>-0,9*2,0</t>
  </si>
  <si>
    <t>48</t>
  </si>
  <si>
    <t>612322141</t>
  </si>
  <si>
    <t>Vápenocementová lehčená omítka štuková dvouvrstvá vnitřních stěn nanášená ručně</t>
  </si>
  <si>
    <t>-1620227323</t>
  </si>
  <si>
    <t>Omítka vápenocementová lehčená vnitřních ploch  nanášená ručně dvouvrstvá, tloušťky jádrové omítky do 10 mm a tloušťky štuku do 3 mm štuková svislých konstrukcí stěn</t>
  </si>
  <si>
    <t>"po odsekaných obkladech v m.č. 27"</t>
  </si>
  <si>
    <t>(3,18*2+4,62)*1,8</t>
  </si>
  <si>
    <t>-0,7*1,8</t>
  </si>
  <si>
    <t>49</t>
  </si>
  <si>
    <t>612322191</t>
  </si>
  <si>
    <t>Příplatek k vápenocementové lehčené omítce vnitřních stěn za každých dalších 5 mm tloušťky ručně</t>
  </si>
  <si>
    <t>2105826544</t>
  </si>
  <si>
    <t>Omítka vápenocementová lehčená vnitřních ploch  nanášená ručně Příplatek k cenám za každých dalších i započatých 5 mm tloušťky omítky přes 10 mm stěn</t>
  </si>
  <si>
    <t>52,066*2</t>
  </si>
  <si>
    <t>18,504*2</t>
  </si>
  <si>
    <t>50</t>
  </si>
  <si>
    <t>612325423</t>
  </si>
  <si>
    <t>Oprava vnitřní vápenocementové štukové omítky stěn v rozsahu plochy do 50%</t>
  </si>
  <si>
    <t>1594067791</t>
  </si>
  <si>
    <t>Oprava vápenocementové omítky vnitřních ploch štukové dvouvrstvé, tloušťky do 20 mm a tloušťky štuku do 3 mm stěn, v rozsahu opravované plochy přes 30 do 50%</t>
  </si>
  <si>
    <t>(5,78+1,8+4,0)*3,0</t>
  </si>
  <si>
    <t>1,0*3,0</t>
  </si>
  <si>
    <t>(1,55+0,3)*1,2</t>
  </si>
  <si>
    <t>"m.č. 4"</t>
  </si>
  <si>
    <t>(2,1+1,8+3,35+0,5)*1,2</t>
  </si>
  <si>
    <t>(1,75*2+1,81)*1,5</t>
  </si>
  <si>
    <t>"m.č. 6"</t>
  </si>
  <si>
    <t>1,0*1,2</t>
  </si>
  <si>
    <t>"m.č. 7"</t>
  </si>
  <si>
    <t>1,05*1,2</t>
  </si>
  <si>
    <t>"m.č. 8"</t>
  </si>
  <si>
    <t>(2,45+1,91)*1,2</t>
  </si>
  <si>
    <t>51</t>
  </si>
  <si>
    <t>622131121</t>
  </si>
  <si>
    <t>Penetrační disperzní nátěr vnějších stěn nanášený ručně</t>
  </si>
  <si>
    <t>-924209107</t>
  </si>
  <si>
    <t>Podkladní a spojovací vrstva vnějších omítaných ploch  penetrace akrylát-silikonová nanášená ručně stěn</t>
  </si>
  <si>
    <t>52</t>
  </si>
  <si>
    <t>622142001</t>
  </si>
  <si>
    <t>Potažení vnějších stěn sklovláknitým pletivem vtlačeným do tenkovrstvé hmoty</t>
  </si>
  <si>
    <t>-1573445035</t>
  </si>
  <si>
    <t>Potažení vnějších ploch pletivem  v ploše nebo pruzích, na plném podkladu sklovláknitým vtlačením do tmelu stěn</t>
  </si>
  <si>
    <t>53</t>
  </si>
  <si>
    <t>622531021</t>
  </si>
  <si>
    <t>Tenkovrstvá silikonová zrnitá omítka tl. 2,0 mm včetně penetrace vnějších stěn</t>
  </si>
  <si>
    <t>-234888203</t>
  </si>
  <si>
    <t>Omítka tenkovrstvá silikonová vnějších ploch  probarvená, včetně penetrace podkladu zrnitá, tloušťky 2,0 mm stěn</t>
  </si>
  <si>
    <t>54</t>
  </si>
  <si>
    <t>631311114</t>
  </si>
  <si>
    <t>Mazanina tl do 80 mm z betonu prostého bez zvýšených nároků na prostředí tř. C 16/20</t>
  </si>
  <si>
    <t>-1049371845</t>
  </si>
  <si>
    <t>Mazanina z betonu  prostého bez zvýšených nároků na prostředí tl. přes 50 do 80 mm tř. C 16/20</t>
  </si>
  <si>
    <t>(38,54-2,7*2,3)*0,08</t>
  </si>
  <si>
    <t>"Skladba S3a - pro TZB ve WC"</t>
  </si>
  <si>
    <t>(2,25*3,2+1,7*0,5+3,15+3,26+5,98+2,72+2,11+1,85+4,55)*0,4*0,07</t>
  </si>
  <si>
    <t>55</t>
  </si>
  <si>
    <t>631311124</t>
  </si>
  <si>
    <t>Mazanina tl do 120 mm z betonu prostého bez zvýšených nároků na prostředí tř. C 16/20</t>
  </si>
  <si>
    <t>-1593114045</t>
  </si>
  <si>
    <t>Mazanina z betonu  prostého bez zvýšených nároků na prostředí tl. přes 80 do 120 mm tř. C 16/20</t>
  </si>
  <si>
    <t>"skladba S4"</t>
  </si>
  <si>
    <t>59,61*0,09</t>
  </si>
  <si>
    <t>56</t>
  </si>
  <si>
    <t>631311134</t>
  </si>
  <si>
    <t>Mazanina tl do 240 mm z betonu prostého bez zvýšených nároků na prostředí tř. C 16/20</t>
  </si>
  <si>
    <t>-613742966</t>
  </si>
  <si>
    <t>Mazanina z betonu  prostého bez zvýšených nároků na prostředí tl. přes 120 do 240 mm tř. C 16/20</t>
  </si>
  <si>
    <t>"m.č. 30 pod kamny"</t>
  </si>
  <si>
    <t>2,3*2,7*0,14</t>
  </si>
  <si>
    <t>"m.č. 10 pod komínem"</t>
  </si>
  <si>
    <t>1,3*1,1*0,14</t>
  </si>
  <si>
    <t>"m.č. 28 sokly pod TG kuchyně"</t>
  </si>
  <si>
    <t>(3,27*0,63+5,93*0,63)*0,2</t>
  </si>
  <si>
    <t>57</t>
  </si>
  <si>
    <t>631319011</t>
  </si>
  <si>
    <t>Příplatek k mazanině tl do 80 mm za přehlazení povrchu</t>
  </si>
  <si>
    <t>359125224</t>
  </si>
  <si>
    <t>Příplatek k cenám mazanin  za úpravu povrchu mazaniny přehlazením, mazanina tl. přes 50 do 80 mm</t>
  </si>
  <si>
    <t>58</t>
  </si>
  <si>
    <t>631319012</t>
  </si>
  <si>
    <t>Příplatek k mazanině tl do 120 mm za přehlazení povrchu</t>
  </si>
  <si>
    <t>800331794</t>
  </si>
  <si>
    <t>Příplatek k cenám mazanin  za úpravu povrchu mazaniny přehlazením, mazanina tl. přes 80 do 120 mm</t>
  </si>
  <si>
    <t>59</t>
  </si>
  <si>
    <t>631319013</t>
  </si>
  <si>
    <t>Příplatek k mazanině tl do 240 mm za přehlazení povrchu</t>
  </si>
  <si>
    <t>-171552081</t>
  </si>
  <si>
    <t>Příplatek k cenám mazanin  za úpravu povrchu mazaniny přehlazením, mazanina tl. přes 120 do 240 mm</t>
  </si>
  <si>
    <t>60</t>
  </si>
  <si>
    <t>631319171</t>
  </si>
  <si>
    <t>Příplatek k mazanině tl do 80 mm za stržení povrchu spodní vrstvy před vložením výztuže</t>
  </si>
  <si>
    <t>593666429</t>
  </si>
  <si>
    <t>Příplatek k cenám mazanin  za stržení povrchu spodní vrstvy mazaniny latí před vložením výztuže nebo pletiva pro tl. obou vrstev mazaniny přes 50 do 80 mm</t>
  </si>
  <si>
    <t>61</t>
  </si>
  <si>
    <t>631319173</t>
  </si>
  <si>
    <t>Příplatek k mazanině tl do 120 mm za stržení povrchu spodní vrstvy před vložením výztuže</t>
  </si>
  <si>
    <t>531522848</t>
  </si>
  <si>
    <t>Příplatek k cenám mazanin  za stržení povrchu spodní vrstvy mazaniny latí před vložením výztuže nebo pletiva pro tl. obou vrstev mazaniny přes 80 do 120 mm</t>
  </si>
  <si>
    <t>62</t>
  </si>
  <si>
    <t>631319175</t>
  </si>
  <si>
    <t>Příplatek k mazanině tl do 240 mm za stržení povrchu spodní vrstvy před vložením výztuže</t>
  </si>
  <si>
    <t>1423080787</t>
  </si>
  <si>
    <t>Příplatek k cenám mazanin  za stržení povrchu spodní vrstvy mazaniny latí před vložením výztuže nebo pletiva pro tl. obou vrstev mazaniny přes 120 do 240 mm</t>
  </si>
  <si>
    <t>63</t>
  </si>
  <si>
    <t>631319197</t>
  </si>
  <si>
    <t>Příplatek k mazanině tl do 240 mm za plochu do 5 m2</t>
  </si>
  <si>
    <t>-1641403065</t>
  </si>
  <si>
    <t>Příplatek k cenám mazanin  za malou plochu do 5 m2 jednotlivě mazanina tl. přes 120 do 240 mm</t>
  </si>
  <si>
    <t>64</t>
  </si>
  <si>
    <t>631351101</t>
  </si>
  <si>
    <t>Zřízení bednění rýh a hran v podlahách</t>
  </si>
  <si>
    <t>222229003</t>
  </si>
  <si>
    <t>Bednění v podlahách  rýh a hran zřízení</t>
  </si>
  <si>
    <t>(3,27+0,63)*2*0,2</t>
  </si>
  <si>
    <t>(5,93+0,63)*2*0,2</t>
  </si>
  <si>
    <t>65</t>
  </si>
  <si>
    <t>631351102</t>
  </si>
  <si>
    <t>Odstranění bednění rýh a hran v podlahách</t>
  </si>
  <si>
    <t>1993828743</t>
  </si>
  <si>
    <t>Bednění v podlahách  rýh a hran odstranění</t>
  </si>
  <si>
    <t>66</t>
  </si>
  <si>
    <t>631362021</t>
  </si>
  <si>
    <t>Výztuž mazanin svařovanými sítěmi Kari</t>
  </si>
  <si>
    <t>960653745</t>
  </si>
  <si>
    <t>Výztuž mazanin  ze svařovaných sítí z drátů typu KARI</t>
  </si>
  <si>
    <t>(38,54-2,7*2,3)*0,00444*1,2</t>
  </si>
  <si>
    <t>(2,25*3,2+1,7*0,5+3,15+3,26+5,98+2,72+2,11+1,85+4,55)*0,4*0,00444*1,2</t>
  </si>
  <si>
    <t>2,3*2,7*0,00444*1,2</t>
  </si>
  <si>
    <t>1,3*1,1*0,00444*1,2</t>
  </si>
  <si>
    <t>"skladba S4 m.č. 28"</t>
  </si>
  <si>
    <t>59,61*0,00444*1,2</t>
  </si>
  <si>
    <t>67</t>
  </si>
  <si>
    <t>632441R01</t>
  </si>
  <si>
    <t>Potěr anhydritový samonivelační litý C20 tl do 10 mm</t>
  </si>
  <si>
    <t>2105567266</t>
  </si>
  <si>
    <t>Potěr anhydritový samonivelační litý tř. C 20, tl. přes 30 do 35 mm</t>
  </si>
  <si>
    <t>59,61</t>
  </si>
  <si>
    <t>68</t>
  </si>
  <si>
    <t>632441215</t>
  </si>
  <si>
    <t>Potěr anhydritový samonivelační litý C20 tl do 50 mm</t>
  </si>
  <si>
    <t>-1672944133</t>
  </si>
  <si>
    <t>Potěr anhydritový samonivelační litý tř. C 20, tl. přes 45 do 50 mm</t>
  </si>
  <si>
    <t>"Skladba S1"</t>
  </si>
  <si>
    <t>38,54</t>
  </si>
  <si>
    <t>69</t>
  </si>
  <si>
    <t>632481213</t>
  </si>
  <si>
    <t>Separační vrstva z PE fólie</t>
  </si>
  <si>
    <t>212252216</t>
  </si>
  <si>
    <t>Separační vrstva k oddělení podlahových vrstev  z polyetylénové fólie</t>
  </si>
  <si>
    <t>(38,54-2,7*2,3)</t>
  </si>
  <si>
    <t>(2,25*3,2+1,7*0,5+3,15+3,26+5,98+2,72+2,11+1,85+4,55)*0,4</t>
  </si>
  <si>
    <t>2,3*2,7</t>
  </si>
  <si>
    <t>1,3*1,1</t>
  </si>
  <si>
    <t>70</t>
  </si>
  <si>
    <t>633131112</t>
  </si>
  <si>
    <t>Povrchová úprava průmyslových podlah vsypovou směsí tl 3 mm s přísadou karbidu těžký provoz</t>
  </si>
  <si>
    <t>-1454628200</t>
  </si>
  <si>
    <t>Povrchová úprava vsypovou směsí průmyslových betonových podlah  těžký provoz s přísadou karbidu, tl. 3 mm</t>
  </si>
  <si>
    <t>71</t>
  </si>
  <si>
    <t>633991111</t>
  </si>
  <si>
    <t>Nástřik betonových povrchů proti odpařování vody</t>
  </si>
  <si>
    <t>1279055760</t>
  </si>
  <si>
    <t>Nástřik proti odpařování vody  betonových povrchů</t>
  </si>
  <si>
    <t>72</t>
  </si>
  <si>
    <t>636212R01</t>
  </si>
  <si>
    <t>Dlažba z cihel půdních vč. tmele a spárování</t>
  </si>
  <si>
    <t>1123279415</t>
  </si>
  <si>
    <t>Dlažba z cihel pálených lícových  se zalitím spár na celou výšku cementovou maltou pro spárování dl. 290 mm (290x140x65) do malty MC-5, kladených naplocho</t>
  </si>
  <si>
    <t>"skladba S1"</t>
  </si>
  <si>
    <t>73</t>
  </si>
  <si>
    <t>642942111</t>
  </si>
  <si>
    <t>Osazování zárubní nebo rámů dveřních kovových do 2,5 m2 na MC</t>
  </si>
  <si>
    <t>1656784953</t>
  </si>
  <si>
    <t>Osazování zárubní nebo rámů kovových dveřních  lisovaných nebo z úhelníků bez dveřních křídel na cementovou maltu, plochy otvoru do 2,5 m2</t>
  </si>
  <si>
    <t>74</t>
  </si>
  <si>
    <t>55331350</t>
  </si>
  <si>
    <t>zárubeň ocelová pro porobeton 100 800 L/P</t>
  </si>
  <si>
    <t>521819129</t>
  </si>
  <si>
    <t>75</t>
  </si>
  <si>
    <t>55331384</t>
  </si>
  <si>
    <t>zárubeň ocelová pro porobeton 150 800 L/P</t>
  </si>
  <si>
    <t>1033038046</t>
  </si>
  <si>
    <t>76</t>
  </si>
  <si>
    <t>642944121</t>
  </si>
  <si>
    <t>Osazování ocelových zárubní dodatečné pl do 2,5 m2</t>
  </si>
  <si>
    <t>-1108468411</t>
  </si>
  <si>
    <t>Osazení ocelových dveřních zárubní lisovaných nebo z úhelníků dodatečně  s vybetonováním prahu, plochy do 2,5 m2</t>
  </si>
  <si>
    <t>77</t>
  </si>
  <si>
    <t>55331386</t>
  </si>
  <si>
    <t>zárubeň ocelová pro porobeton 150 900 L/P</t>
  </si>
  <si>
    <t>-9884177</t>
  </si>
  <si>
    <t>78</t>
  </si>
  <si>
    <t>55331388</t>
  </si>
  <si>
    <t>zárubeň ocelová pro porobeton 150 1100 L/P</t>
  </si>
  <si>
    <t>67760918</t>
  </si>
  <si>
    <t>Ostatní konstrukce a práce, bourání</t>
  </si>
  <si>
    <t>79</t>
  </si>
  <si>
    <t>949101112</t>
  </si>
  <si>
    <t>Lešení pomocné pro objekty pozemních staveb s lešeňovou podlahou v do 3,5 m zatížení do 150 kg/m2</t>
  </si>
  <si>
    <t>502863306</t>
  </si>
  <si>
    <t>Lešení pomocné pracovní pro objekty pozemních staveb  pro zatížení do 150 kg/m2, o výšce lešeňové podlahy přes 1,9 do 3,5 m</t>
  </si>
  <si>
    <t>"2 cykly - pro HSV a pro PSV</t>
  </si>
  <si>
    <t>(18+6,4+2,62+5,05+2,04+5,62+2,92+3,82+118,43+22,45+19,88+59,61+38,54)*2</t>
  </si>
  <si>
    <t>80</t>
  </si>
  <si>
    <t>952901111</t>
  </si>
  <si>
    <t>Vyčištění budov bytové a občanské výstavby při výšce podlaží do 4 m</t>
  </si>
  <si>
    <t>1274764648</t>
  </si>
  <si>
    <t>Vyčištění budov nebo objektů před předáním do užívání  budov bytové nebo občanské výstavby, světlé výšky podlaží do 4 m</t>
  </si>
  <si>
    <t>18+6,4+2,62+5,05+2,04+5,62+2,92+3,82+118,43+22,45+19,88+59,61+38,54</t>
  </si>
  <si>
    <t>81</t>
  </si>
  <si>
    <t>953321111</t>
  </si>
  <si>
    <t>Vložky do svislých dilatačních spár z minerální plsti tl 30 mm</t>
  </si>
  <si>
    <t>700696669</t>
  </si>
  <si>
    <t>Vložky svislé do dilatačních spár z minerální plsti  včetně dodání a osazení, v jakémkoliv zdivu do 30 mm</t>
  </si>
  <si>
    <t>82</t>
  </si>
  <si>
    <t>961055111</t>
  </si>
  <si>
    <t>Bourání základů ze ŽB</t>
  </si>
  <si>
    <t>-645711250</t>
  </si>
  <si>
    <t>Bourání základů z betonu  železového</t>
  </si>
  <si>
    <t>(5,2+6,24)*0,6*0,15</t>
  </si>
  <si>
    <t>"skladba S2 - pro komín"</t>
  </si>
  <si>
    <t>0,7*1,1*0,15</t>
  </si>
  <si>
    <t>83</t>
  </si>
  <si>
    <t>962031135</t>
  </si>
  <si>
    <t>Bourání příček z tvárnic nebo příčkovek tl do 50 mm</t>
  </si>
  <si>
    <t>-640893646</t>
  </si>
  <si>
    <t>Bourání příček z cihel, tvárnic nebo příčkovek  z tvárnic nebo příčkovek pálených nebo nepálených na maltu vápennou nebo vápenocementovou, tl. do 50 mm</t>
  </si>
  <si>
    <t>(1,81+1,8+1,76)*3,8</t>
  </si>
  <si>
    <t>-0,7*2,0*3</t>
  </si>
  <si>
    <t>84</t>
  </si>
  <si>
    <t>962031136</t>
  </si>
  <si>
    <t>Bourání příček z tvárnic nebo příčkovek tl do 150 mm</t>
  </si>
  <si>
    <t>1469875766</t>
  </si>
  <si>
    <t>Bourání příček z cihel, tvárnic nebo příčkovek  z tvárnic nebo příčkovek pálených nebo nepálených na maltu vápennou nebo vápenocementovou, tl. do 150 mm</t>
  </si>
  <si>
    <t>(2,1+2,45+3,71+3,36+1,15+1,85)*2,8</t>
  </si>
  <si>
    <t>-0,7*2,0*4-0,8*2,0*2</t>
  </si>
  <si>
    <t>(3,72+1,36+0,4)*3,8</t>
  </si>
  <si>
    <t>-0,7*2,0*2</t>
  </si>
  <si>
    <t>85</t>
  </si>
  <si>
    <t>962032230</t>
  </si>
  <si>
    <t>Bourání zdiva z cihel pálených nebo vápenopískových na MV nebo MVC do 1 m3</t>
  </si>
  <si>
    <t>-846976543</t>
  </si>
  <si>
    <t>Bourání zdiva nadzákladového z cihel nebo tvárnic  z cihel pálených nebo vápenopískových, na maltu vápennou nebo vápenocementovou, objemu do 1 m3</t>
  </si>
  <si>
    <t>3,65*0,2*3,8*2</t>
  </si>
  <si>
    <t>86</t>
  </si>
  <si>
    <t>962081131</t>
  </si>
  <si>
    <t>Bourání příček ze skleněných tvárnic tl do 100 mm</t>
  </si>
  <si>
    <t>-38283770</t>
  </si>
  <si>
    <t>Bourání zdiva příček nebo vybourání otvorů  ze skleněných tvárnic, tl. do 100 mm</t>
  </si>
  <si>
    <t>"m.č. 28+29"</t>
  </si>
  <si>
    <t>1,6*1,0*2</t>
  </si>
  <si>
    <t>87</t>
  </si>
  <si>
    <t>965043341</t>
  </si>
  <si>
    <t>Bourání podkladů pod dlažby betonových s potěrem nebo teracem tl do 100 mm pl přes 4 m2</t>
  </si>
  <si>
    <t>1156041040</t>
  </si>
  <si>
    <t>Bourání mazanin betonových s potěrem nebo teracem tl. do 100 mm, plochy přes 4 m2</t>
  </si>
  <si>
    <t>38,54*0,07</t>
  </si>
  <si>
    <t>"Skladba S2 - pro komín"</t>
  </si>
  <si>
    <t>1,4*1,1*0,08</t>
  </si>
  <si>
    <t>"mazanina na střeše"</t>
  </si>
  <si>
    <t>1,1*1,16*4*0,1+0,8*1,1*2*0,1</t>
  </si>
  <si>
    <t>88</t>
  </si>
  <si>
    <t>965049111</t>
  </si>
  <si>
    <t>Příplatek k bourání betonových mazanin za bourání mazanin se svařovanou sítí tl do 100 mm</t>
  </si>
  <si>
    <t>1723753518</t>
  </si>
  <si>
    <t>Bourání mazanin Příplatek k cenám za bourání mazanin betonových se svařovanou sítí, tl. do 100 mm</t>
  </si>
  <si>
    <t>89</t>
  </si>
  <si>
    <t>965081213</t>
  </si>
  <si>
    <t>Bourání podlah z dlaždic keramických nebo xylolitových tl do 10 mm plochy přes 1 m2</t>
  </si>
  <si>
    <t>667589100</t>
  </si>
  <si>
    <t>Bourání podlah z dlaždic bez podkladního lože nebo mazaniny, s jakoukoliv výplní spár keramických nebo xylolitových tl. do 10 mm, plochy přes 1 m2</t>
  </si>
  <si>
    <t>"Skladba S3"</t>
  </si>
  <si>
    <t>1,7*0,5+3,15+3,26+5,98+2,72+2,11+1,85+4,55</t>
  </si>
  <si>
    <t>90</t>
  </si>
  <si>
    <t>965081333</t>
  </si>
  <si>
    <t>Bourání podlah z dlaždic betonových, teracových nebo čedičových tl do 30 mm plochy přes 1 m2</t>
  </si>
  <si>
    <t>-356753805</t>
  </si>
  <si>
    <t>Bourání podlah z dlaždic bez podkladního lože nebo mazaniny, s jakoukoliv výplní spár betonových, teracových nebo čedičových tl. do 30 mm, plochy přes 1 m2</t>
  </si>
  <si>
    <t>"skladba S3"</t>
  </si>
  <si>
    <t>30,27+30,04</t>
  </si>
  <si>
    <t>91</t>
  </si>
  <si>
    <t>965082923</t>
  </si>
  <si>
    <t>Odstranění násypů pod podlahami tl do 100 mm pl přes 2 m2</t>
  </si>
  <si>
    <t>1656378975</t>
  </si>
  <si>
    <t>Odstranění násypu pod podlahami nebo ochranného násypu na střechách tl. do 100 mm, plochy přes 2 m2</t>
  </si>
  <si>
    <t>(5,2+6,24)*0,6*0,1</t>
  </si>
  <si>
    <t>(2,25*3,2+1,7*0,5+3,15+3,26+5,98+2,72+2,11+1,85+4,55)*0,3*0,1</t>
  </si>
  <si>
    <t>0,7*1,1*0,1</t>
  </si>
  <si>
    <t>92</t>
  </si>
  <si>
    <t>965082932</t>
  </si>
  <si>
    <t>Odstranění násypů pod podlahami tl do 200 mm pl do 2 m2</t>
  </si>
  <si>
    <t>-1051902997</t>
  </si>
  <si>
    <t>Odstranění násypu pod podlahami nebo ochranného násypu na střechách tl. do 200 mm, plochy do 2 m2</t>
  </si>
  <si>
    <t>"otvory pro VZT"</t>
  </si>
  <si>
    <t>0,65*0,4*0,2*2</t>
  </si>
  <si>
    <t>0,85*0,35*0,2</t>
  </si>
  <si>
    <t>"otvory pro základy VZT"</t>
  </si>
  <si>
    <t>1,1*1,16*4*0,2+1,1*0,8*2*0,2</t>
  </si>
  <si>
    <t>93</t>
  </si>
  <si>
    <t>968072455</t>
  </si>
  <si>
    <t>Vybourání kovových dveřních zárubní pl do 2 m2</t>
  </si>
  <si>
    <t>1763978066</t>
  </si>
  <si>
    <t>Vybourání kovových rámů oken s křídly, dveřních zárubní, vrat, stěn, ostění nebo obkladů  dveřních zárubní, plochy do 2 m2</t>
  </si>
  <si>
    <t>0,7*2,0*10</t>
  </si>
  <si>
    <t>0,8*2,0*2</t>
  </si>
  <si>
    <t>94</t>
  </si>
  <si>
    <t>968072559</t>
  </si>
  <si>
    <t>Vybourání kovových vrat pl přes 5 m2</t>
  </si>
  <si>
    <t>418868455</t>
  </si>
  <si>
    <t>Vybourání kovových rámů oken s křídly, dveřních zárubní, vrat, stěn, ostění nebo obkladů  vrat, mimo posuvných a skládacích, plochy přes 5 m2</t>
  </si>
  <si>
    <t>3,0*2,5*2</t>
  </si>
  <si>
    <t>4,5*2,5</t>
  </si>
  <si>
    <t>95</t>
  </si>
  <si>
    <t>971033561</t>
  </si>
  <si>
    <t>Vybourání otvorů ve zdivu cihelném pl do 1 m2 na MVC nebo MV tl do 600 mm</t>
  </si>
  <si>
    <t>93704111</t>
  </si>
  <si>
    <t>Vybourání otvorů ve zdivu základovém nebo nadzákladovém z cihel, tvárnic, příčkovek  z cihel pálených na maltu vápennou nebo vápenocementovou plochy do 1 m2, tl. do 600 mm</t>
  </si>
  <si>
    <t>"otvor pro VZT m.č. 27"</t>
  </si>
  <si>
    <t>0,75*0,45*0,5</t>
  </si>
  <si>
    <t>96</t>
  </si>
  <si>
    <t>971033631</t>
  </si>
  <si>
    <t>Vybourání otvorů ve zdivu cihelném pl do 4 m2 na MVC nebo MV tl do 150 mm</t>
  </si>
  <si>
    <t>208246382</t>
  </si>
  <si>
    <t>Vybourání otvorů ve zdivu základovém nebo nadzákladovém z cihel, tvárnic, příčkovek  z cihel pálených na maltu vápennou nebo vápenocementovou plochy do 4 m2, tl. do 150 mm</t>
  </si>
  <si>
    <t>"mezi m.č. 8 a 28"</t>
  </si>
  <si>
    <t>1,0*2,0</t>
  </si>
  <si>
    <t>97</t>
  </si>
  <si>
    <t>971033641</t>
  </si>
  <si>
    <t>Vybourání otvorů ve zdivu cihelném pl do 4 m2 na MVC nebo MV tl do 300 mm</t>
  </si>
  <si>
    <t>-1483884085</t>
  </si>
  <si>
    <t>Vybourání otvorů ve zdivu základovém nebo nadzákladovém z cihel, tvárnic, příčkovek  z cihel pálených na maltu vápennou nebo vápenocementovou plochy do 4 m2, tl. do 300 mm</t>
  </si>
  <si>
    <t>"mezi m.č. 10 a 30"</t>
  </si>
  <si>
    <t>1,1*2,1*0,3</t>
  </si>
  <si>
    <t>98</t>
  </si>
  <si>
    <t>971033681</t>
  </si>
  <si>
    <t>Vybourání otvorů ve zdivu cihelném pl do 4 m2 na MVC nebo MV tl do 900 mm</t>
  </si>
  <si>
    <t>-772500335</t>
  </si>
  <si>
    <t>Vybourání otvorů ve zdivu základovém nebo nadzákladovém z cihel, tvárnic, příčkovek  z cihel pálených na maltu vápennou nebo vápenocementovou plochy do 4 m2, tl. do 900 mm</t>
  </si>
  <si>
    <t>"mezi m.č. 10 a 11"</t>
  </si>
  <si>
    <t>1,0*1,5*0,72</t>
  </si>
  <si>
    <t>99</t>
  </si>
  <si>
    <t>972044451</t>
  </si>
  <si>
    <t>Vybourání otvorů ve stropech nebo klenbách z dutých tvárnic pl do 1 m2 tl přes 100 mm</t>
  </si>
  <si>
    <t>747030918</t>
  </si>
  <si>
    <t>Vybourání otvorů ve stropech nebo klenbách z dutých tvárnic  bez odstranění podlahy a násypu, plochy do 1 m2, tl. přes 100 mm</t>
  </si>
  <si>
    <t>"otvor pro komín m.č. 10"</t>
  </si>
  <si>
    <t>0,56*0,465*0,23</t>
  </si>
  <si>
    <t>100</t>
  </si>
  <si>
    <t>972054491</t>
  </si>
  <si>
    <t>Vybourání otvorů v ŽB stropech nebo klenbách pl do 1 m2 tl přes 80 mm</t>
  </si>
  <si>
    <t>760785618</t>
  </si>
  <si>
    <t>Vybourání otvorů ve stropech nebo klenbách železobetonových  bez odstranění podlahy a násypu, plochy do 1 m2, tl. přes 80 mm</t>
  </si>
  <si>
    <t>0,65*0,4*(0,2+0,1)</t>
  </si>
  <si>
    <t>0,85*0,35*(0,2+0,1)</t>
  </si>
  <si>
    <t>101</t>
  </si>
  <si>
    <t>975043111</t>
  </si>
  <si>
    <t>Jednořadové podchycení stropů pro osazení nosníků v do 3,5 m pro zatížení do 750 kg/m</t>
  </si>
  <si>
    <t>507716845</t>
  </si>
  <si>
    <t>Jednořadové podchycení stropů pro osazení nosníků dřevěnou výztuhou  v. podchycení do 3,5 m, a při zatížení hmotností do 750 kg/m</t>
  </si>
  <si>
    <t>"pro otvory ve strope"</t>
  </si>
  <si>
    <t>(1,65+1,45)*2*2</t>
  </si>
  <si>
    <t>(1,85+1,35)*2</t>
  </si>
  <si>
    <t>(2,5+2,36)*2</t>
  </si>
  <si>
    <t>102</t>
  </si>
  <si>
    <t>977311113</t>
  </si>
  <si>
    <t>Řezání stávajících betonových mazanin nevyztužených hl do 150 mm</t>
  </si>
  <si>
    <t>2020018072</t>
  </si>
  <si>
    <t>Řezání stávajících betonových mazanin bez vyztužení hloubky přes 100 do 150 mm</t>
  </si>
  <si>
    <t>"otvory pro VZT na střeše - horní mazanina"</t>
  </si>
  <si>
    <t>(1,16+1,1)*2*4</t>
  </si>
  <si>
    <t>(1,1+0,8*2)*2</t>
  </si>
  <si>
    <t>(0,65+0,4)*2*2</t>
  </si>
  <si>
    <t>(0,85+0,35)*2</t>
  </si>
  <si>
    <t>103</t>
  </si>
  <si>
    <t>977312113</t>
  </si>
  <si>
    <t>Řezání stávajících betonových mazanin vyztužených hl do 150 mm</t>
  </si>
  <si>
    <t>2038074901</t>
  </si>
  <si>
    <t>Řezání stávajících betonových mazanin s vyztužením hloubky přes 100 do 150 mm</t>
  </si>
  <si>
    <t>(5,2*2+6,24)</t>
  </si>
  <si>
    <t>(0,7+1,1)*2</t>
  </si>
  <si>
    <t>104</t>
  </si>
  <si>
    <t>978013161</t>
  </si>
  <si>
    <t>Otlučení (osekání) vnitřní vápenné nebo vápenocementové omítky stěn v rozsahu do 50 %</t>
  </si>
  <si>
    <t>582642069</t>
  </si>
  <si>
    <t>Otlučení vápenných nebo vápenocementových omítek vnitřních ploch stěn s vyškrabáním spar, s očištěním zdiva, v rozsahu přes 30 do 50 %</t>
  </si>
  <si>
    <t>105</t>
  </si>
  <si>
    <t>978059541</t>
  </si>
  <si>
    <t>Odsekání a odebrání obkladů stěn z vnitřních obkládaček plochy přes 1 m2</t>
  </si>
  <si>
    <t>185231500</t>
  </si>
  <si>
    <t>Odsekání obkladů  stěn včetně otlučení podkladní omítky až na zdivo z obkládaček vnitřních, z jakýchkoliv materiálů, plochy přes 1 m2</t>
  </si>
  <si>
    <t>(1,55+1,81)*2*1,8-0,7*1,8*2</t>
  </si>
  <si>
    <t>(3,4+1,8+1,8)*2*1,8-0,7*1,8*3</t>
  </si>
  <si>
    <t>"m.č. 5""</t>
  </si>
  <si>
    <t>(1,75+1,81)*2*1,5-0,7*1,5</t>
  </si>
  <si>
    <t>(1,0+2,11)*2*1,8-0,7*1,8*2</t>
  </si>
  <si>
    <t>(1,05+1,61)*2*1,8-0,7*1,8</t>
  </si>
  <si>
    <t>"m.ř. 8"</t>
  </si>
  <si>
    <t>(2,45+1,91)*2*1,8-0,8*1,8-0,7*1,8</t>
  </si>
  <si>
    <t>"m.č. 27"</t>
  </si>
  <si>
    <t>(4,62+3,18)*2*1,8-0,7*1,8*3</t>
  </si>
  <si>
    <t>997</t>
  </si>
  <si>
    <t>Přesun sutě</t>
  </si>
  <si>
    <t>106</t>
  </si>
  <si>
    <t>997013152</t>
  </si>
  <si>
    <t>Vnitrostaveništní doprava suti a vybouraných hmot pro budovy v do 9 m s omezením mechanizace</t>
  </si>
  <si>
    <t>436379785</t>
  </si>
  <si>
    <t>Vnitrostaveništní doprava suti a vybouraných hmot  vodorovně do 50 m svisle s omezením mechanizace pro budovy a haly výšky přes 6 do 9 m</t>
  </si>
  <si>
    <t>93,028*1,3 'Přepočtené koeficientem množství</t>
  </si>
  <si>
    <t>107</t>
  </si>
  <si>
    <t>997013501</t>
  </si>
  <si>
    <t>Odvoz suti a vybouraných hmot na skládku nebo meziskládku do 1 km se složením</t>
  </si>
  <si>
    <t>990709611</t>
  </si>
  <si>
    <t>Odvoz suti a vybouraných hmot na skládku nebo meziskládku  se složením, na vzdálenost do 1 km</t>
  </si>
  <si>
    <t>108</t>
  </si>
  <si>
    <t>997013509</t>
  </si>
  <si>
    <t>Příplatek k odvozu suti a vybouraných hmot na skládku ZKD 1 km přes 1 km</t>
  </si>
  <si>
    <t>122125899</t>
  </si>
  <si>
    <t>Odvoz suti a vybouraných hmot na skládku nebo meziskládku  se složením, na vzdálenost Příplatek k ceně za každý další i započatý 1 km přes 1 km</t>
  </si>
  <si>
    <t>93,028*18,2 'Přepočtené koeficientem množství</t>
  </si>
  <si>
    <t>109</t>
  </si>
  <si>
    <t>997013831</t>
  </si>
  <si>
    <t>Poplatek za uložení na skládce (skládkovné) stavebního odpadu směsného kód odpadu 170 904</t>
  </si>
  <si>
    <t>128794849</t>
  </si>
  <si>
    <t>Poplatek za uložení stavebního odpadu na skládce (skládkovné) směsného stavebního a demoličního zatříděného do Katalogu odpadů pod kódem 170 904</t>
  </si>
  <si>
    <t>998</t>
  </si>
  <si>
    <t>Přesun hmot</t>
  </si>
  <si>
    <t>110</t>
  </si>
  <si>
    <t>998017002</t>
  </si>
  <si>
    <t>Přesun hmot s omezením mechanizace pro budovy v do 12 m</t>
  </si>
  <si>
    <t>-391350593</t>
  </si>
  <si>
    <t>Přesun hmot pro budovy občanské výstavby, bydlení, výrobu a služby  s omezením mechanizace vodorovná dopravní vzdálenost do 100 m pro budovy s jakoukoliv nosnou konstrukcí výšky přes 6 do 12 m</t>
  </si>
  <si>
    <t>PSV</t>
  </si>
  <si>
    <t>Práce a dodávky PSV</t>
  </si>
  <si>
    <t>711</t>
  </si>
  <si>
    <t>Izolace proti vodě, vlhkosti a plynům</t>
  </si>
  <si>
    <t>111</t>
  </si>
  <si>
    <t>711111001</t>
  </si>
  <si>
    <t>Provedení izolace proti zemní vlhkosti vodorovné za studena nátěrem penetračním</t>
  </si>
  <si>
    <t>-1424492001</t>
  </si>
  <si>
    <t>Provedení izolace proti zemní vlhkosti natěradly a tmely za studena  na ploše vodorovné V nátěrem penetračním</t>
  </si>
  <si>
    <t>(5,2+6,24)*0,6</t>
  </si>
  <si>
    <t>(2,25*3,2+1,7*0,5+3,15+3,26+5,98+2,72+2,11+1,85+4,55)*0,3</t>
  </si>
  <si>
    <t>0,7*1,1</t>
  </si>
  <si>
    <t>112</t>
  </si>
  <si>
    <t>11163150</t>
  </si>
  <si>
    <t>lak asfaltový penetrační</t>
  </si>
  <si>
    <t>-963624442</t>
  </si>
  <si>
    <t>Poznámka k položce:
Spotřeba 0,3-0,4kg/m2</t>
  </si>
  <si>
    <t>17,135*0,0003 'Přepočtené koeficientem množství</t>
  </si>
  <si>
    <t>113</t>
  </si>
  <si>
    <t>711131811</t>
  </si>
  <si>
    <t>Odstranění izolace proti zemní vlhkosti vodorovné</t>
  </si>
  <si>
    <t>-677177482</t>
  </si>
  <si>
    <t>Odstranění izolace proti zemní vlhkosti  na ploše vodorovné V</t>
  </si>
  <si>
    <t>114</t>
  </si>
  <si>
    <t>711141559</t>
  </si>
  <si>
    <t>Provedení izolace proti zemní vlhkosti pásy přitavením vodorovné NAIP</t>
  </si>
  <si>
    <t>-1092142856</t>
  </si>
  <si>
    <t>Provedení izolace proti zemní vlhkosti pásy přitavením  NAIP na ploše vodorovné V</t>
  </si>
  <si>
    <t>115</t>
  </si>
  <si>
    <t>62832134</t>
  </si>
  <si>
    <t>pás těžký asfaltovaný V60 S40</t>
  </si>
  <si>
    <t>-1843467345</t>
  </si>
  <si>
    <t>17,135*1,15 'Přepočtené koeficientem množství</t>
  </si>
  <si>
    <t>116</t>
  </si>
  <si>
    <t>711193121.SMB</t>
  </si>
  <si>
    <t>Izolace proti vlhkosti na vodorovné ploše těsnicí kaší minerální SCHOMBURG AQUAFIN 2K/M</t>
  </si>
  <si>
    <t>119441968</t>
  </si>
  <si>
    <t>"pod dlažby v koupelnách"</t>
  </si>
  <si>
    <t>2,62+5,05+2,04+5,625+2,92+3,82</t>
  </si>
  <si>
    <t>117</t>
  </si>
  <si>
    <t>998711202</t>
  </si>
  <si>
    <t>Přesun hmot procentní pro izolace proti vodě, vlhkosti a plynům v objektech v do 12 m</t>
  </si>
  <si>
    <t>%</t>
  </si>
  <si>
    <t>885445545</t>
  </si>
  <si>
    <t>Přesun hmot pro izolace proti vodě, vlhkosti a plynům  stanovený procentní sazbou (%) z ceny vodorovná dopravní vzdálenost do 50 m v objektech výšky přes 6 do 12 m</t>
  </si>
  <si>
    <t>712</t>
  </si>
  <si>
    <t>Povlakové krytiny</t>
  </si>
  <si>
    <t>118</t>
  </si>
  <si>
    <t>712300832</t>
  </si>
  <si>
    <t>Odstranění povlakové krytiny střech do 10° dvouvrstvé</t>
  </si>
  <si>
    <t>1766370814</t>
  </si>
  <si>
    <t>Odstranění ze střech plochých do 10°  krytiny povlakové dvouvrstvé</t>
  </si>
  <si>
    <t>"prostupy ve střeše"</t>
  </si>
  <si>
    <t>1,36*1,5</t>
  </si>
  <si>
    <t>0,65*0,4*2</t>
  </si>
  <si>
    <t>1,1*1,16*4</t>
  </si>
  <si>
    <t>1,1*0,8*2</t>
  </si>
  <si>
    <t>0,85*0,35</t>
  </si>
  <si>
    <t>119</t>
  </si>
  <si>
    <t>712300845</t>
  </si>
  <si>
    <t>Demontáž ventilační hlavice na ploché střeše sklonu do 10°</t>
  </si>
  <si>
    <t>2144161021</t>
  </si>
  <si>
    <t>Odstranění ze střech plochých do 10°  doplňků ventilační hlavice</t>
  </si>
  <si>
    <t>120</t>
  </si>
  <si>
    <t>712841R01</t>
  </si>
  <si>
    <t>Provedení povlakové krytiny vytažením na konstrukce pásy přitavením NAIP - provedení prostupu</t>
  </si>
  <si>
    <t>-1483590601</t>
  </si>
  <si>
    <t>Provedení povlakové krytiny střech samostatným vytažením izolačního povlaku pásy přitavením  na konstrukce převyšující úroveň střechy, NAIP</t>
  </si>
  <si>
    <t>1,36*1,5*2</t>
  </si>
  <si>
    <t>0,65*0,4*2*2</t>
  </si>
  <si>
    <t>1,1*1,16*4*2</t>
  </si>
  <si>
    <t>1,1*0,8*2*2</t>
  </si>
  <si>
    <t>0,85*0,35*2</t>
  </si>
  <si>
    <t>121</t>
  </si>
  <si>
    <t>62836201</t>
  </si>
  <si>
    <t>pás těžký asfaltovaný pískovaný tl. 4,0mm,  vložka skelná rohož a Al fólie, krycí vrstva oxidovaný asfalt</t>
  </si>
  <si>
    <t>-903667519</t>
  </si>
  <si>
    <t>19,443*0,6 'Přepočtené koeficientem množství</t>
  </si>
  <si>
    <t>122</t>
  </si>
  <si>
    <t>62841170</t>
  </si>
  <si>
    <t>pásy s modifikovaným asfaltem vložka PE rouno minerální jemnozrnný posyp tl 3mm</t>
  </si>
  <si>
    <t>1067115746</t>
  </si>
  <si>
    <t>123</t>
  </si>
  <si>
    <t>998712202</t>
  </si>
  <si>
    <t>Přesun hmot procentní pro krytiny povlakové v objektech v do 12 m</t>
  </si>
  <si>
    <t>-1373030806</t>
  </si>
  <si>
    <t>Přesun hmot pro povlakové krytiny stanovený procentní sazbou (%) z ceny vodorovná dopravní vzdálenost do 50 m v objektech výšky přes 6 do 12 m</t>
  </si>
  <si>
    <t>713</t>
  </si>
  <si>
    <t>Izolace tepelné</t>
  </si>
  <si>
    <t>124</t>
  </si>
  <si>
    <t>713100941</t>
  </si>
  <si>
    <t>Příplatek k opravě izolací tepelných vyspravení střech za správkový kus</t>
  </si>
  <si>
    <t>1357434936</t>
  </si>
  <si>
    <t>Oprava izolace běžných stavebních konstrukcí  Příplatek k cenám izolací stavebních konstrukcí za správkový kus vyspravení střech</t>
  </si>
  <si>
    <t>"po montáži komínu"</t>
  </si>
  <si>
    <t>125</t>
  </si>
  <si>
    <t>713110811</t>
  </si>
  <si>
    <t>Odstranění tepelné izolace stropů volně kladené z vláknitých materiálů tl do 100 mm</t>
  </si>
  <si>
    <t>-1911491017</t>
  </si>
  <si>
    <t>Odstranění tepelné izolace běžných stavebních konstrukcí  z rohoží, pásů, dílců, desek, bloků stropů nebo podhledů volně kladených z vláknitých materiálů, tloušťka izolace do 100 mm</t>
  </si>
  <si>
    <t>"pro komín"</t>
  </si>
  <si>
    <t>126</t>
  </si>
  <si>
    <t>713111127</t>
  </si>
  <si>
    <t>Montáž izolace tepelné spodem stropů lepením celoplošně rohoží, pásů, dílců, desek</t>
  </si>
  <si>
    <t>849565297</t>
  </si>
  <si>
    <t>Montáž tepelné izolace stropů rohožemi, pásy, dílci, deskami, bloky (izolační materiál ve specifikaci) rovných spodem lepením celoplošně</t>
  </si>
  <si>
    <t>"EPS v m.č. 28"</t>
  </si>
  <si>
    <t>8,1*7,42+(0,27*4)*7,42</t>
  </si>
  <si>
    <t>127</t>
  </si>
  <si>
    <t>28375987</t>
  </si>
  <si>
    <t>deska EPS 100 fasádní λ=0,037 tl 200mm</t>
  </si>
  <si>
    <t>-412822663</t>
  </si>
  <si>
    <t>68,116*1,02 'Přepočtené koeficientem množství</t>
  </si>
  <si>
    <t>128</t>
  </si>
  <si>
    <t>713111R02</t>
  </si>
  <si>
    <t>Montáž izolace tepelné spodem stropů a stěn z pěnového skla vč. povrchové úpravy tl. 60 mm</t>
  </si>
  <si>
    <t>-1405117115</t>
  </si>
  <si>
    <t>Montáž tepelné izolace stropů rohožemi, pásy, dílci, deskami, bloky (izolační materiál ve specifikaci) rovných spodem nastřelením</t>
  </si>
  <si>
    <t>"strop:"38,54</t>
  </si>
  <si>
    <t>"stěna:"6,0*2,75</t>
  </si>
  <si>
    <t>129</t>
  </si>
  <si>
    <t>713111R03</t>
  </si>
  <si>
    <t>Montáž izolace tepelné podlah z pěnového skla tl. 70 mm</t>
  </si>
  <si>
    <t>378607362</t>
  </si>
  <si>
    <t>"m.č. 30 - skladba S1"</t>
  </si>
  <si>
    <t>130</t>
  </si>
  <si>
    <t>713114124</t>
  </si>
  <si>
    <t>Tepelná foukaná izolace celulózová vlákna vodorovná do dutiny tl do 300 mm vč. přípravy aplikačních otvorů a jejich zpětnému zaslepení</t>
  </si>
  <si>
    <t>-529551337</t>
  </si>
  <si>
    <t>Tepelná foukaná izolace vodorovných konstrukcí z celulózových vláken do dutiny, tloušťky vrstvy přes 250 do 300 mm (44 kg/m3)</t>
  </si>
  <si>
    <t>131</t>
  </si>
  <si>
    <t>713120811</t>
  </si>
  <si>
    <t>Odstranění tepelné izolace podlah volně kladené z vláknitých materiálů tl do 100 mm</t>
  </si>
  <si>
    <t>-2035968594</t>
  </si>
  <si>
    <t>Odstranění tepelné izolace běžných stavebních konstrukcí  z rohoží, pásů, dílců, desek, bloků podlah volně kladených nebo mezi trámy z vláknitých materiálů, tloušťka izolace do 100 mm</t>
  </si>
  <si>
    <t>132</t>
  </si>
  <si>
    <t>713121111</t>
  </si>
  <si>
    <t>Montáž izolace tepelné podlah volně kladenými rohožemi, pásy, dílci, deskami 1 vrstva</t>
  </si>
  <si>
    <t>1850578692</t>
  </si>
  <si>
    <t>Montáž tepelné izolace podlah rohožemi, pásy, deskami, dílci, bloky (izolační materiál ve specifikaci) kladenými volně jednovrstvá</t>
  </si>
  <si>
    <t>133</t>
  </si>
  <si>
    <t>28375910</t>
  </si>
  <si>
    <t>deska EPS 150 pro trvalé zatížení v tlaku (max. 3000 kg/m2) tl 60mm</t>
  </si>
  <si>
    <t>-748190563</t>
  </si>
  <si>
    <t>38,54*1,02</t>
  </si>
  <si>
    <t>134</t>
  </si>
  <si>
    <t>28375912</t>
  </si>
  <si>
    <t>deska EPS 150 pro trvalé zatížení v tlaku (max. 3000 kg/m2) tl 80mm</t>
  </si>
  <si>
    <t>1623486530</t>
  </si>
  <si>
    <t>(2,25*3,2+1,7*0,5+3,15+3,26+5,98+2,72+2,11+1,85+4,55)*0,4*1,02</t>
  </si>
  <si>
    <t>59,61*1,02</t>
  </si>
  <si>
    <t>135</t>
  </si>
  <si>
    <t>713191R01</t>
  </si>
  <si>
    <t>Montáž izolace tepelné střech plochých osazení odvětrávacích komínků vč. dodávky</t>
  </si>
  <si>
    <t>350507898</t>
  </si>
  <si>
    <t>Montáž tepelné izolace stavebních konstrukcí - doplňky a konstrukční součásti střech plochých osazení odvětrávacích komínků</t>
  </si>
  <si>
    <t>"skladba S5 pro odvětrání foukané izolace"</t>
  </si>
  <si>
    <t>136</t>
  </si>
  <si>
    <t>998713202</t>
  </si>
  <si>
    <t>Přesun hmot procentní pro izolace tepelné v objektech v do 12 m</t>
  </si>
  <si>
    <t>-2100035051</t>
  </si>
  <si>
    <t>Přesun hmot pro izolace tepelné stanovený procentní sazbou (%) z ceny vodorovná dopravní vzdálenost do 50 m v objektech výšky přes 6 do 12 m</t>
  </si>
  <si>
    <t>762</t>
  </si>
  <si>
    <t>Konstrukce tesařské</t>
  </si>
  <si>
    <t>137</t>
  </si>
  <si>
    <t>762341811</t>
  </si>
  <si>
    <t>Demontáž bednění střech z prken</t>
  </si>
  <si>
    <t>508453712</t>
  </si>
  <si>
    <t>Demontáž bednění a laťování  bednění střech rovných, obloukových, sklonu do 60° se všemi nadstřešními konstrukcemi z prken hrubých, hoblovaných tl. do 32 mm</t>
  </si>
  <si>
    <t>"otvor pro komín"</t>
  </si>
  <si>
    <t>1,5*1,36</t>
  </si>
  <si>
    <t>138</t>
  </si>
  <si>
    <t>762341932</t>
  </si>
  <si>
    <t>Vyřezání části bednění střech z prken tl do 32 mm plochy jednotlivě do 4 m2</t>
  </si>
  <si>
    <t>-656867360</t>
  </si>
  <si>
    <t>Bednění a laťování střech  vyřezání jednotlivých otvorů bez rozebrání krytiny v bednění z prken tl. do 32 mm, otvoru plochy jednotlivě přes 1 do 4 m2</t>
  </si>
  <si>
    <t>(1,5+1,36)*2</t>
  </si>
  <si>
    <t>139</t>
  </si>
  <si>
    <t>762343912</t>
  </si>
  <si>
    <t>Zabednění otvorů ve střeše prkny tl do 32mm plochy jednotlivě do 4 m2</t>
  </si>
  <si>
    <t>-1925850617</t>
  </si>
  <si>
    <t>Bednění a laťování střech  zabednění jednotlivých otvorů ve střeše prkny tl. do 32 mm (materiál v ceně), otvoru plochy jednotlivě přes 1 do 4 m2</t>
  </si>
  <si>
    <t>"zabednění po montáži komínu"</t>
  </si>
  <si>
    <t>140</t>
  </si>
  <si>
    <t>762841310</t>
  </si>
  <si>
    <t>Montáž podbíjení stropů a střech vodorovných z palubek</t>
  </si>
  <si>
    <t>-431956054</t>
  </si>
  <si>
    <t>Montáž podbíjení  stropů a střech vodorovných z hoblovaných prken z palubek</t>
  </si>
  <si>
    <t>141</t>
  </si>
  <si>
    <t>61191155</t>
  </si>
  <si>
    <t>palubky obkladové SM profil klasický 19x116mm A/B</t>
  </si>
  <si>
    <t>-1933327851</t>
  </si>
  <si>
    <t>142</t>
  </si>
  <si>
    <t>762841821</t>
  </si>
  <si>
    <t>Demontáž podbíjení obkladů stropů a střech sklonu do 60° z desek měkkých</t>
  </si>
  <si>
    <t>-881965309</t>
  </si>
  <si>
    <t>Demontáž podbíjení obkladů stropů a střech sklonu do 60°  z desek měkkých (minerálněvláknitých, dřevovláknitých apod.)</t>
  </si>
  <si>
    <t>143</t>
  </si>
  <si>
    <t>998762202</t>
  </si>
  <si>
    <t>Přesun hmot procentní pro kce tesařské v objektech v do 12 m</t>
  </si>
  <si>
    <t>-2083679270</t>
  </si>
  <si>
    <t>Přesun hmot pro konstrukce tesařské  stanovený procentní sazbou (%) z ceny vodorovná dopravní vzdálenost do 50 m v objektech výšky přes 6 do 12 m</t>
  </si>
  <si>
    <t>763</t>
  </si>
  <si>
    <t>Konstrukce suché výstavby</t>
  </si>
  <si>
    <t>144</t>
  </si>
  <si>
    <t>763131432</t>
  </si>
  <si>
    <t>SDK podhled deska 1xDF 15 bez TI dvouvrstvá spodní kce profil CD+UD</t>
  </si>
  <si>
    <t>-1062240716</t>
  </si>
  <si>
    <t>Podhled ze sádrokartonových desek  dvouvrstvá zavěšená spodní konstrukce z ocelových profilů CD, UD jednoduše opláštěná deskou protipožární DF, tl. 15 mm, bez TI</t>
  </si>
  <si>
    <t>"nový podhled v m.č. 1"</t>
  </si>
  <si>
    <t>145</t>
  </si>
  <si>
    <t>763131751</t>
  </si>
  <si>
    <t>Montáž parotěsné zábrany do SDK podhledu</t>
  </si>
  <si>
    <t>-2134496964</t>
  </si>
  <si>
    <t>Podhled ze sádrokartonových desek  ostatní práce a konstrukce na podhledech ze sádrokartonových desek montáž parotěsné zábrany</t>
  </si>
  <si>
    <t>"zaslepení otvorů po montáži profesí"</t>
  </si>
  <si>
    <t>"m.č. 10"0,73*4,35</t>
  </si>
  <si>
    <t>"m.č. 11+12" 0,73*7,13</t>
  </si>
  <si>
    <t>"m.č. 20"1,8*1,4</t>
  </si>
  <si>
    <t>"m.č. 24"1,0*4,15</t>
  </si>
  <si>
    <t>"nový kazetový podhled m.č. 3, 4, 5, 6, 7, 8"</t>
  </si>
  <si>
    <t>2,62+5,05+2,04+5,62+2,92+3,82</t>
  </si>
  <si>
    <t>146</t>
  </si>
  <si>
    <t>28329276</t>
  </si>
  <si>
    <t>fólie nehořlavá parotěsná pro interiér (reakce na oheň - třída E) 140 g/m2</t>
  </si>
  <si>
    <t>-1570368926</t>
  </si>
  <si>
    <t>55,121*1,1 'Přepočtené koeficientem množství</t>
  </si>
  <si>
    <t>147</t>
  </si>
  <si>
    <t>763131752</t>
  </si>
  <si>
    <t>Montáž jedné vrstvy tepelné izolace do SDK podhledu</t>
  </si>
  <si>
    <t>1012372404</t>
  </si>
  <si>
    <t>Podhled ze sádrokartonových desek  ostatní práce a konstrukce na podhledech ze sádrokartonových desek montáž jedné vrstvy tepelné izolace</t>
  </si>
  <si>
    <t>148</t>
  </si>
  <si>
    <t>63152184</t>
  </si>
  <si>
    <t>pás tepelně izolační suchá výstavba λ=0,042 tl 100mm</t>
  </si>
  <si>
    <t>1806172011</t>
  </si>
  <si>
    <t>55,121*1,02 'Přepočtené koeficientem množství</t>
  </si>
  <si>
    <t>149</t>
  </si>
  <si>
    <t>763131821</t>
  </si>
  <si>
    <t>Demontáž SDK podhledu s dvouvrstvou nosnou kcí z ocelových profilů opláštění jednoduché</t>
  </si>
  <si>
    <t>-168891489</t>
  </si>
  <si>
    <t>Demontáž podhledu nebo samostatného požárního předělu ze sádrokartonových desek  s nosnou konstrukcí dvouvrstvou z ocelových profilů, opláštění jednoduché</t>
  </si>
  <si>
    <t>"m.č. 1, 3, 4, 5, 6, 7, 8"</t>
  </si>
  <si>
    <t>18+2,62+5,05+2,04+5,62+2,92+3,82</t>
  </si>
  <si>
    <t>150</t>
  </si>
  <si>
    <t>763131916</t>
  </si>
  <si>
    <t>Zhotovení otvoru vel. do 4 m2 v SDK podhledu a podkroví s vyztužením profily</t>
  </si>
  <si>
    <t>-1623100227</t>
  </si>
  <si>
    <t>Zhotovení otvorů v podhledech a podkrovích ze sádrokartonových desek  pro prostupy (voda, elektro, topení, VZT), osvětlení, sprinklery, revizní klapky včetně vyztužení profily, velikost přes 2,00 do 4,00 m2</t>
  </si>
  <si>
    <t>"m.č. 10"1</t>
  </si>
  <si>
    <t>"m.č. 11+12" 1</t>
  </si>
  <si>
    <t>"m.č. 20"1</t>
  </si>
  <si>
    <t>"m.č. 24"1</t>
  </si>
  <si>
    <t>151</t>
  </si>
  <si>
    <t>763131R01</t>
  </si>
  <si>
    <t>SDK podhled deska 1xDF 15 bez TI dvouvrstvá spodní kce profil CD+UD - doplnění podhledu</t>
  </si>
  <si>
    <t>-295442206</t>
  </si>
  <si>
    <t>152</t>
  </si>
  <si>
    <t>763411111</t>
  </si>
  <si>
    <t>Sanitární příčky do mokrého prostředí, desky s HPL - laminátem tl 19,6 mm</t>
  </si>
  <si>
    <t>-2093385113</t>
  </si>
  <si>
    <t>Sanitární příčky vhodné do mokrého prostředí dělící z dřevotřískových desek s HPL-laminátem tl. 19,6 mm</t>
  </si>
  <si>
    <t>(2,125+1,1+0,9+0,86+2,6+1,8)*2,0</t>
  </si>
  <si>
    <t>153</t>
  </si>
  <si>
    <t>763411121</t>
  </si>
  <si>
    <t>Dveře sanitárních příček, desky s HPL - laminátem tl 19,6 mm, š do 800 mm, v do 2000 mm</t>
  </si>
  <si>
    <t>1697582077</t>
  </si>
  <si>
    <t>Sanitární příčky vhodné do mokrého prostředí dveře vnitřní do sanitárních příček šířky do 800 mm, výšky do 2 000 mm z dřevotřískových desek s HPL-laminátem včetně nerezového kování tl. 19,6 mm</t>
  </si>
  <si>
    <t>154</t>
  </si>
  <si>
    <t>763431011</t>
  </si>
  <si>
    <t>Montáž minerálního podhledu s vyjímatelnými panely vel. do 0,36 m2 na zavěšený polozapuštěný rošt</t>
  </si>
  <si>
    <t>351538321</t>
  </si>
  <si>
    <t>Montáž podhledu minerálního  včetně zavěšeného roštu polozapuštěného s panely vyjímatelnými, velikosti panelů do 0,36 m2</t>
  </si>
  <si>
    <t>"nový podhled m.č. 3, 4, 5, 6, 7, 8"</t>
  </si>
  <si>
    <t>155</t>
  </si>
  <si>
    <t>59036516</t>
  </si>
  <si>
    <t>deska podhledová minerální rovná bílá jemně texturovaná bez perforace  17x600x600mm</t>
  </si>
  <si>
    <t>1125330557</t>
  </si>
  <si>
    <t>22,07*1,05 'Přepočtené koeficientem množství</t>
  </si>
  <si>
    <t>156</t>
  </si>
  <si>
    <t>998763402</t>
  </si>
  <si>
    <t>Přesun hmot procentní pro sádrokartonové konstrukce v objektech v do 12 m</t>
  </si>
  <si>
    <t>-1449700969</t>
  </si>
  <si>
    <t>Přesun hmot pro konstrukce montované z desek  stanovený procentní sazbou (%) z ceny vodorovná dopravní vzdálenost do 50 m v objektech výšky přes 6 do 12 m</t>
  </si>
  <si>
    <t>764</t>
  </si>
  <si>
    <t>Konstrukce klempířské</t>
  </si>
  <si>
    <t>157</t>
  </si>
  <si>
    <t>764214607</t>
  </si>
  <si>
    <t>Oplechování horních ploch a atik bez rohů z Pz s povrch úpravou mechanicky kotvené rš 670 mm</t>
  </si>
  <si>
    <t>-724201750</t>
  </si>
  <si>
    <t>Oplechování horních ploch zdí a nadezdívek (atik) z pozinkovaného plechu s povrchovou úpravou mechanicky kotvené rš 670 mm</t>
  </si>
  <si>
    <t>"výměna po instalaci OK pro VZT"</t>
  </si>
  <si>
    <t>158</t>
  </si>
  <si>
    <t>764216604</t>
  </si>
  <si>
    <t>Oplechování rovných parapetů mechanicky kotvené z Pz s povrchovou úpravou rš 330 mm</t>
  </si>
  <si>
    <t>1442748407</t>
  </si>
  <si>
    <t>Oplechování parapetů z pozinkovaného plechu s povrchovou úpravou rovných mechanicky kotvené, bez rohů rš 330 mm</t>
  </si>
  <si>
    <t>4*1,6</t>
  </si>
  <si>
    <t>159</t>
  </si>
  <si>
    <t>764256451</t>
  </si>
  <si>
    <t>Oplechování parapetů rovných celoplošně lepené z nerezového plechu rš 900 mm</t>
  </si>
  <si>
    <t>-192043682</t>
  </si>
  <si>
    <t>Oplechování parapetů z nerezového plechu rovných celoplošně lepené, bez rohů rš 900 mm</t>
  </si>
  <si>
    <t>"okno mezi m.č. 10 a 11"</t>
  </si>
  <si>
    <t>766</t>
  </si>
  <si>
    <t>Konstrukce truhlářské</t>
  </si>
  <si>
    <t>160</t>
  </si>
  <si>
    <t>766621521</t>
  </si>
  <si>
    <t>Montáž dřevěných oken plochy přes 1 m2 vertikálně posuvných s pevně zaskleným horním dílem</t>
  </si>
  <si>
    <t>-316880677</t>
  </si>
  <si>
    <t>Montáž oken dřevěných včetně montáže rámu na polyuretanovou pěnu podávacích vertikálně posuvných s pevně zaskleným horním dílem</t>
  </si>
  <si>
    <t>1,0*1,5</t>
  </si>
  <si>
    <t>161</t>
  </si>
  <si>
    <t>61110R00</t>
  </si>
  <si>
    <t>okno dřevěné podávací 100 x 150 cm, vertikálně výsuvné</t>
  </si>
  <si>
    <t>1061397187</t>
  </si>
  <si>
    <t>okno dřevěné jednokřídlové otvíravé a sklápěcí 45 x 60 cm</t>
  </si>
  <si>
    <t>162</t>
  </si>
  <si>
    <t>766622131</t>
  </si>
  <si>
    <t>Montáž plastových oken plochy přes 1 m2 otevíravých výšky do 1,5 m s rámem do zdiva</t>
  </si>
  <si>
    <t>709269812</t>
  </si>
  <si>
    <t>Montáž oken plastových včetně montáže rámu na polyuretanovou pěnu plochy přes 1 m2 otevíravých nebo sklápěcích do zdiva, výšky do 1,5 m</t>
  </si>
  <si>
    <t>1,6*1,0*4</t>
  </si>
  <si>
    <t>163</t>
  </si>
  <si>
    <t>61144R00</t>
  </si>
  <si>
    <t>okno plastové dvoukřídlové otvíravé a sklápěcí 160x100 cm</t>
  </si>
  <si>
    <t>-1121818635</t>
  </si>
  <si>
    <t>okno plastové dvoukřídlové otvíravé a sklápěcí 150x120 cm</t>
  </si>
  <si>
    <t>164</t>
  </si>
  <si>
    <t>766660001</t>
  </si>
  <si>
    <t>Montáž dveřních křídel otvíravých 1křídlových š do 0,8 m do ocelové zárubně</t>
  </si>
  <si>
    <t>-495568764</t>
  </si>
  <si>
    <t>Montáž dveřních křídel dřevěných nebo plastových  otevíravých do ocelové zárubně povrchově upravených jednokřídlových, šířky do 800 mm</t>
  </si>
  <si>
    <t>165</t>
  </si>
  <si>
    <t>61160186</t>
  </si>
  <si>
    <t>dveře dřevěné vnitřní hladké plné 1křídlové 80x197cm vč. kování</t>
  </si>
  <si>
    <t>-61335091</t>
  </si>
  <si>
    <t>dveře dřevěné vnitřní hladké plné 1křídlové bílé 80x197cm</t>
  </si>
  <si>
    <t>166</t>
  </si>
  <si>
    <t>766660002</t>
  </si>
  <si>
    <t>Montáž dveřních křídel otvíravých 1křídlových š přes 0,8 m do ocelové zárubně</t>
  </si>
  <si>
    <t>-724480646</t>
  </si>
  <si>
    <t>Montáž dveřních křídel dřevěných nebo plastových  otevíravých do ocelové zárubně povrchově upravených jednokřídlových, šířky přes 800 mm</t>
  </si>
  <si>
    <t>167</t>
  </si>
  <si>
    <t>61160216</t>
  </si>
  <si>
    <t>dveře dřevěné vnitřní hladké plné 1křídlové 90x197cm vč. kování</t>
  </si>
  <si>
    <t>1092615556</t>
  </si>
  <si>
    <t>dveře dřevěné vnitřní hladké plné 1křídlové bílé 90x197cm</t>
  </si>
  <si>
    <t>168</t>
  </si>
  <si>
    <t>61160243</t>
  </si>
  <si>
    <t>dveře dřevěné vnitřní hladké plné 1křídlové 110x197 cm vč. kování</t>
  </si>
  <si>
    <t>-312041891</t>
  </si>
  <si>
    <t>dveře dřevěné vnitřní hladké plné 1křídlové bílé110x197 cm</t>
  </si>
  <si>
    <t>169</t>
  </si>
  <si>
    <t>766681114</t>
  </si>
  <si>
    <t>Montáž zárubní rámových pro dveře jednokřídlové šířky do 900 mm</t>
  </si>
  <si>
    <t>-1499619055</t>
  </si>
  <si>
    <t>Montáž zárubní dřevěných, plastových nebo z lamina  rámových, pro dveře jednokřídlové, šířky do 900 mm</t>
  </si>
  <si>
    <t>170</t>
  </si>
  <si>
    <t>61182251</t>
  </si>
  <si>
    <t>zárubeň rámová pro dveře 1křídlové 80x197cm</t>
  </si>
  <si>
    <t>1533514400</t>
  </si>
  <si>
    <t>171</t>
  </si>
  <si>
    <t>766694112</t>
  </si>
  <si>
    <t>Montáž parapetních desek dřevěných nebo plastových šířky do 30 cm délky do 1,6 m</t>
  </si>
  <si>
    <t>1169576117</t>
  </si>
  <si>
    <t>Montáž ostatních truhlářských konstrukcí  parapetních desek dřevěných nebo plastových šířky do 300 mm, délky přes 1000 do 1600 mm</t>
  </si>
  <si>
    <t>172</t>
  </si>
  <si>
    <t>60794102</t>
  </si>
  <si>
    <t>deska parapetní dřevotřísková vnitřní 0,26 x 1 m</t>
  </si>
  <si>
    <t>1938094541</t>
  </si>
  <si>
    <t>1,6*4</t>
  </si>
  <si>
    <t>173</t>
  </si>
  <si>
    <t>766825821</t>
  </si>
  <si>
    <t>Demontáž truhlářských vestavěných skříní dvoukřídlových</t>
  </si>
  <si>
    <t>-2061843677</t>
  </si>
  <si>
    <t>Demontáž nábytku vestavěného  skříní dvoukřídlových</t>
  </si>
  <si>
    <t>174</t>
  </si>
  <si>
    <t>766825R01</t>
  </si>
  <si>
    <t>Dodávka a montáž věšákové stěny dle PD</t>
  </si>
  <si>
    <t>-1806009816</t>
  </si>
  <si>
    <t>175</t>
  </si>
  <si>
    <t>998766202</t>
  </si>
  <si>
    <t>Přesun hmot procentní pro konstrukce truhlářské v objektech v do 12 m</t>
  </si>
  <si>
    <t>-2007301604</t>
  </si>
  <si>
    <t>Přesun hmot pro konstrukce truhlářské stanovený procentní sazbou (%) z ceny vodorovná dopravní vzdálenost do 50 m v objektech výšky přes 6 do 12 m</t>
  </si>
  <si>
    <t>767</t>
  </si>
  <si>
    <t>Konstrukce zámečnické</t>
  </si>
  <si>
    <t>176</t>
  </si>
  <si>
    <t>767640223</t>
  </si>
  <si>
    <t>Montáž dveří ocelových vchodových dvoukřídlových s pevným bočním dílem</t>
  </si>
  <si>
    <t>1322682779</t>
  </si>
  <si>
    <t>Montáž dveří ocelových  vchodových dvoukřídlové s pevným bočním dílem</t>
  </si>
  <si>
    <t>177</t>
  </si>
  <si>
    <t>60500R00</t>
  </si>
  <si>
    <t>Hliníková vstupní stěna s dvoukřídlími posuvnými dveřmi 450x246 cm</t>
  </si>
  <si>
    <t>ks</t>
  </si>
  <si>
    <t>-1926672095</t>
  </si>
  <si>
    <t>178</t>
  </si>
  <si>
    <t>767651822</t>
  </si>
  <si>
    <t>Demontáž vrat garážových otvíravých plochy do 9 m2</t>
  </si>
  <si>
    <t>1988018437</t>
  </si>
  <si>
    <t>Demontáž garážových a průmyslových vrat otvíravých, plochy přes 6 do 9 m2</t>
  </si>
  <si>
    <t>179</t>
  </si>
  <si>
    <t>767812114</t>
  </si>
  <si>
    <t>Montáž markýz výsuvných nebo kazetových šířky do 7500 mm na zeď</t>
  </si>
  <si>
    <t>1263315661</t>
  </si>
  <si>
    <t>Montáž markýz výsuvných nebo kazetových na zeď, šířky přes 5 000 do 7 500 mm</t>
  </si>
  <si>
    <t>180</t>
  </si>
  <si>
    <t>55346R00</t>
  </si>
  <si>
    <t>markýza výsuvná látková s výsuvem 350 cm šířka 650 cm, včetně motorického pohonu na dálkové ovládání, součástí bude automatika slunce , vítr</t>
  </si>
  <si>
    <t>-510345993</t>
  </si>
  <si>
    <t>markýza výsuvná 2 páry ramen s výsuvem 150 cm šířka 650 cm</t>
  </si>
  <si>
    <t>181</t>
  </si>
  <si>
    <t>767812116</t>
  </si>
  <si>
    <t>Montáž markýz výsuvných nebo kazetových šířky do 13000 mm na zeď</t>
  </si>
  <si>
    <t>-954093867</t>
  </si>
  <si>
    <t>Montáž markýz výsuvných nebo kazetových na zeď, šířky přes 10 000 do 13 000 mm</t>
  </si>
  <si>
    <t>182</t>
  </si>
  <si>
    <t>55346528</t>
  </si>
  <si>
    <t>markýza výsuvná látková s výsuvem 350 cm šířka 1050 cm včetně motorického pohonu na dálkové ovládání, součástí bude automatika slunce , vítr</t>
  </si>
  <si>
    <t>618757142</t>
  </si>
  <si>
    <t>markýza výsuvná 2 páry ramen s výsuvem 150 cm šířka 1050 cm</t>
  </si>
  <si>
    <t>183</t>
  </si>
  <si>
    <t>767812815</t>
  </si>
  <si>
    <t>Demontáž markýz výsuvných nebo kazetových šířky do 10000 mm ze zdi</t>
  </si>
  <si>
    <t>1903600267</t>
  </si>
  <si>
    <t>Demontáž markýz výsuvných nebo kazetových ze zdi, šířky přes 7 500 do 10 000 mm</t>
  </si>
  <si>
    <t>184</t>
  </si>
  <si>
    <t>767995113</t>
  </si>
  <si>
    <t>Montáž atypických zámečnických konstrukcí hmotnosti do 20 kg</t>
  </si>
  <si>
    <t>kg</t>
  </si>
  <si>
    <t>-1987662122</t>
  </si>
  <si>
    <t>Montáž ostatních atypických zámečnických konstrukcí  hmotnosti přes 10 do 20 kg</t>
  </si>
  <si>
    <t>185</t>
  </si>
  <si>
    <t>55300R00</t>
  </si>
  <si>
    <t>Dodávka ocelové konstrukce vč. povrchové úpravy</t>
  </si>
  <si>
    <t>864829660</t>
  </si>
  <si>
    <t>186</t>
  </si>
  <si>
    <t>998767202</t>
  </si>
  <si>
    <t>Přesun hmot procentní pro zámečnické konstrukce v objektech v do 12 m</t>
  </si>
  <si>
    <t>-2034873510</t>
  </si>
  <si>
    <t>Přesun hmot pro zámečnické konstrukce  stanovený procentní sazbou (%) z ceny vodorovná dopravní vzdálenost do 50 m v objektech výšky přes 6 do 12 m</t>
  </si>
  <si>
    <t>771</t>
  </si>
  <si>
    <t>Podlahy z dlaždic</t>
  </si>
  <si>
    <t>187</t>
  </si>
  <si>
    <t>771574113</t>
  </si>
  <si>
    <t>Montáž podlah keramických režných hladkých lepených flexibilním lepidlem do 12 ks/m2</t>
  </si>
  <si>
    <t>-785934594</t>
  </si>
  <si>
    <t>Montáž podlah z dlaždic keramických  lepených flexibilním lepidlem režných nebo glazovaných hladkých přes 9 do 12 ks/ m2</t>
  </si>
  <si>
    <t>"m.č. 1, 2, 3, 4, 5, 6, 7, 8, 10, 27"</t>
  </si>
  <si>
    <t>18+6,4+2,62+5,05+2,04+5,62+2,92+3,82+22,45+5,26</t>
  </si>
  <si>
    <t>188</t>
  </si>
  <si>
    <t>59761409</t>
  </si>
  <si>
    <t>dlaždice keramické slinuté neglazované mrazuvzdorné bílá přes 9 do 12 ks/m2</t>
  </si>
  <si>
    <t>-730479785</t>
  </si>
  <si>
    <t>74,18*1,1 'Přepočtené koeficientem množství</t>
  </si>
  <si>
    <t>189</t>
  </si>
  <si>
    <t>771579191</t>
  </si>
  <si>
    <t>Příplatek k montáž podlah keramických za plochu do 5 m2</t>
  </si>
  <si>
    <t>-1137619974</t>
  </si>
  <si>
    <t>Montáž podlah z dlaždic keramických  Příplatek k cenám za plochu do 5 m2 jednotlivě</t>
  </si>
  <si>
    <t>2,62+5,05+2,04+5,62+2,92+3,82+5,26</t>
  </si>
  <si>
    <t>190</t>
  </si>
  <si>
    <t>771579196</t>
  </si>
  <si>
    <t>Příplatek k montáž podlah keramických za spárování tmelem dvousložkovým</t>
  </si>
  <si>
    <t>-830611202</t>
  </si>
  <si>
    <t>Montáž podlah z dlaždic keramických  Příplatek k cenám za dvousložkový spárovací tmel</t>
  </si>
  <si>
    <t>191</t>
  </si>
  <si>
    <t>771591111</t>
  </si>
  <si>
    <t>Podlahy penetrace podkladu</t>
  </si>
  <si>
    <t>2137391217</t>
  </si>
  <si>
    <t>Podlahy - ostatní práce  penetrace podkladu</t>
  </si>
  <si>
    <t>192</t>
  </si>
  <si>
    <t>771990112</t>
  </si>
  <si>
    <t>Vyrovnání podkladu samonivelační stěrkou tl 4 mm pevnosti 30 Mpa</t>
  </si>
  <si>
    <t>-782654399</t>
  </si>
  <si>
    <t>Vyrovnání podkladní vrstvy  samonivelační stěrkou tl. 4 mm, min. pevnosti 30 MPa</t>
  </si>
  <si>
    <t>193</t>
  </si>
  <si>
    <t>998771202</t>
  </si>
  <si>
    <t>Přesun hmot procentní pro podlahy z dlaždic v objektech v do 12 m</t>
  </si>
  <si>
    <t>-726805108</t>
  </si>
  <si>
    <t>Přesun hmot pro podlahy z dlaždic stanovený procentní sazbou (%) z ceny vodorovná dopravní vzdálenost do 50 m v objektech výšky přes 6 do 12 m</t>
  </si>
  <si>
    <t>775</t>
  </si>
  <si>
    <t>Podlahy skládané</t>
  </si>
  <si>
    <t>194</t>
  </si>
  <si>
    <t>775541811</t>
  </si>
  <si>
    <t>Demontáž podlah plovoucích laminátových lepených do suti</t>
  </si>
  <si>
    <t>-977523401</t>
  </si>
  <si>
    <t>Demontáž plovoucích podlah laminátových lepených</t>
  </si>
  <si>
    <t>3,2*2,225</t>
  </si>
  <si>
    <t>776</t>
  </si>
  <si>
    <t>Podlahy povlakové</t>
  </si>
  <si>
    <t>195</t>
  </si>
  <si>
    <t>776201812</t>
  </si>
  <si>
    <t>Demontáž lepených povlakových podlah s podložkou ručně</t>
  </si>
  <si>
    <t>1337157181</t>
  </si>
  <si>
    <t>Demontáž povlakových podlahovin lepených ručně s podložkou</t>
  </si>
  <si>
    <t>29,57</t>
  </si>
  <si>
    <t>777</t>
  </si>
  <si>
    <t>Podlahy lité</t>
  </si>
  <si>
    <t>196</t>
  </si>
  <si>
    <t>777111111</t>
  </si>
  <si>
    <t>Vysátí podkladu před provedením lité podlahy</t>
  </si>
  <si>
    <t>738128235</t>
  </si>
  <si>
    <t>Příprava podkladu před provedením litých podlah vysátí</t>
  </si>
  <si>
    <t>197</t>
  </si>
  <si>
    <t>777111123</t>
  </si>
  <si>
    <t>Strojní broušení podkladu před provedením lité podlahy</t>
  </si>
  <si>
    <t>-224793423</t>
  </si>
  <si>
    <t>Příprava podkladu před provedením litých podlah obroušení strojní</t>
  </si>
  <si>
    <t>198</t>
  </si>
  <si>
    <t>777131105</t>
  </si>
  <si>
    <t>Penetrační epoxidový nátěr podlahy na podklad z čerstvého betonu</t>
  </si>
  <si>
    <t>1188778002</t>
  </si>
  <si>
    <t>Penetrační nátěr podlahy epoxidový na podklad z čerstvého betonu</t>
  </si>
  <si>
    <t>199</t>
  </si>
  <si>
    <t>777511107</t>
  </si>
  <si>
    <t>Protiskluzná úprava prosyp krycí stěrky lité podlahy pískem</t>
  </si>
  <si>
    <t>-18476122</t>
  </si>
  <si>
    <t>Krycí stěrka dekorativní polyuretanová, tloušťky protiskluzná úprava prosyp pískem</t>
  </si>
  <si>
    <t>200</t>
  </si>
  <si>
    <t>777521105</t>
  </si>
  <si>
    <t>Krycí polyuretanová stěrka tloušťky přes 2 do 3 mm dekorativní lité podlahy</t>
  </si>
  <si>
    <t>-1916943408</t>
  </si>
  <si>
    <t>Krycí stěrka dekorativní polyuretanová, tloušťky přes 2 do 3 mm</t>
  </si>
  <si>
    <t>"Skladba S4"</t>
  </si>
  <si>
    <t>201</t>
  </si>
  <si>
    <t>777911113</t>
  </si>
  <si>
    <t>Pohyblivé napojení lité podlahy na stěnu nebo sokl</t>
  </si>
  <si>
    <t>-196152095</t>
  </si>
  <si>
    <t>Napojení na stěnu nebo sokl fabionem z epoxidové stěrky plněné pískem a výplňovým spárovým profilem s trvale pružným tmelem pohyblivé</t>
  </si>
  <si>
    <t>(8,1+7,42)*2+1,5</t>
  </si>
  <si>
    <t>202</t>
  </si>
  <si>
    <t>998777202</t>
  </si>
  <si>
    <t>Přesun hmot procentní pro podlahy lité v objektech v do 12 m</t>
  </si>
  <si>
    <t>353633449</t>
  </si>
  <si>
    <t>Přesun hmot pro podlahy lité  stanovený procentní sazbou (%) z ceny vodorovná dopravní vzdálenost do 50 m v objektech výšky přes 6 do 12 m</t>
  </si>
  <si>
    <t>781</t>
  </si>
  <si>
    <t>Dokončovací práce - obklady</t>
  </si>
  <si>
    <t>203</t>
  </si>
  <si>
    <t>781474113</t>
  </si>
  <si>
    <t>Montáž obkladů vnitřních keramických hladkých do 19 ks/m2 lepených flexibilním lepidlem</t>
  </si>
  <si>
    <t>365187122</t>
  </si>
  <si>
    <t>Montáž obkladů vnitřních stěn z dlaždic keramických  lepených flexibilním lepidlem režných nebo glazovaných hladkých přes 12 do 19 ks/m2</t>
  </si>
  <si>
    <t>(4,06+2,12+0,95)*2*2,0-0,8*2,0</t>
  </si>
  <si>
    <t>(1,55+1,81)*2*2,0-0,86*2,0</t>
  </si>
  <si>
    <t>(5,75+0,5*2+0,9+0,3+0,51+2,55+1,4+0,7+0,9+3,25+0,9+0,7+2,2+1,8)*2,0-0,8*2,0</t>
  </si>
  <si>
    <t>(8,1+7,42)*2*2,0-1,6*0,65*4-0,9*2,0</t>
  </si>
  <si>
    <t>(1,56+0,5)*2*2,0</t>
  </si>
  <si>
    <t>0,9*2,0</t>
  </si>
  <si>
    <t>204</t>
  </si>
  <si>
    <t>59761026</t>
  </si>
  <si>
    <t>obkládačky keramické koupelnové  (barevné) do 12 ks/m2</t>
  </si>
  <si>
    <t>1026267803</t>
  </si>
  <si>
    <t>205</t>
  </si>
  <si>
    <t>781479196</t>
  </si>
  <si>
    <t>Příplatek k montáži obkladů vnitřních keramických hladkých za spárování tmelem dvousložkovým</t>
  </si>
  <si>
    <t>-1212566460</t>
  </si>
  <si>
    <t>Montáž obkladů vnitřních stěn z dlaždic keramických  Příplatek k cenám za dvousložkový spárovací tmel</t>
  </si>
  <si>
    <t>206</t>
  </si>
  <si>
    <t>781494111</t>
  </si>
  <si>
    <t>Plastové profily rohové lepené flexibilním lepidlem</t>
  </si>
  <si>
    <t>-1598400538</t>
  </si>
  <si>
    <t>Ostatní prvky  plastové profily ukončovací a dilatační lepené flexibilním lepidlem rohové</t>
  </si>
  <si>
    <t>14*2,0</t>
  </si>
  <si>
    <t>207</t>
  </si>
  <si>
    <t>781495111</t>
  </si>
  <si>
    <t>Penetrace podkladu vnitřních obkladů</t>
  </si>
  <si>
    <t>-1074462238</t>
  </si>
  <si>
    <t>Ostatní prvky  ostatní práce penetrace podkladu</t>
  </si>
  <si>
    <t>208</t>
  </si>
  <si>
    <t>781495115</t>
  </si>
  <si>
    <t>Spárování vnitřních obkladů silikonem</t>
  </si>
  <si>
    <t>-2063267488</t>
  </si>
  <si>
    <t>Ostatní prvky  ostatní práce spárování silikonem</t>
  </si>
  <si>
    <t>209</t>
  </si>
  <si>
    <t>998781202</t>
  </si>
  <si>
    <t>Přesun hmot procentní pro obklady keramické v objektech v do 12 m</t>
  </si>
  <si>
    <t>-327988815</t>
  </si>
  <si>
    <t>Přesun hmot pro obklady keramické  stanovený procentní sazbou (%) z ceny vodorovná dopravní vzdálenost do 50 m v objektech výšky přes 6 do 12 m</t>
  </si>
  <si>
    <t>783</t>
  </si>
  <si>
    <t>Dokončovací práce - nátěry</t>
  </si>
  <si>
    <t>210</t>
  </si>
  <si>
    <t>783218111</t>
  </si>
  <si>
    <t>Lazurovací dvojnásobný syntetický nátěr tesařských konstrukcí</t>
  </si>
  <si>
    <t>466350807</t>
  </si>
  <si>
    <t>Lazurovací nátěr tesařských konstrukcí dvojnásobný syntetický</t>
  </si>
  <si>
    <t>211</t>
  </si>
  <si>
    <t>783317105</t>
  </si>
  <si>
    <t>Krycí jednonásobný syntetický samozákladující nátěr zámečnických konstrukcí</t>
  </si>
  <si>
    <t>-1100704772</t>
  </si>
  <si>
    <t>Krycí nátěr (email) zámečnických konstrukcí jednonásobný syntetický samozákladující</t>
  </si>
  <si>
    <t>"zárubně"</t>
  </si>
  <si>
    <t>(0,8+2,0*2)*0,25*3</t>
  </si>
  <si>
    <t>(0,9+2,0*2)*0,25</t>
  </si>
  <si>
    <t>(1,1+2,0*2)*0,25</t>
  </si>
  <si>
    <t>784</t>
  </si>
  <si>
    <t>Dokončovací práce - malby a tapety</t>
  </si>
  <si>
    <t>212</t>
  </si>
  <si>
    <t>784181011</t>
  </si>
  <si>
    <t>Dvojnásobné pačokování v místnostech výšky do 3,80 m</t>
  </si>
  <si>
    <t>1321303166</t>
  </si>
  <si>
    <t>Pačokování dvojnásobné v místnostech výšky do 3,80 m</t>
  </si>
  <si>
    <t>213</t>
  </si>
  <si>
    <t>784211101</t>
  </si>
  <si>
    <t>Dvojnásobné bílé malby ze směsí za mokra výborně otěruvzdorných v místnostech výšky do 3,80 m</t>
  </si>
  <si>
    <t>-1874741626</t>
  </si>
  <si>
    <t>Malby z malířských směsí otěruvzdorných za mokra dvojnásobné, bílé za mokra otěruvzdorné výborně v místnostech výšky do 3,80 m</t>
  </si>
  <si>
    <t>Hodinové zúčtovací sazby</t>
  </si>
  <si>
    <t>214</t>
  </si>
  <si>
    <t>HZS1291</t>
  </si>
  <si>
    <t>Jinde nespecifikované bourací práce</t>
  </si>
  <si>
    <t>hod</t>
  </si>
  <si>
    <t>512</t>
  </si>
  <si>
    <t>-1658336749</t>
  </si>
  <si>
    <t>Hodinové zúčtovací sazby profesí HSV  zemní a pomocné práce pomocný stavební dělník</t>
  </si>
  <si>
    <t>215</t>
  </si>
  <si>
    <t>HZS1292</t>
  </si>
  <si>
    <t>Stavební výpomoce pro provedení profesí</t>
  </si>
  <si>
    <t>1390320609</t>
  </si>
  <si>
    <t>Hodinové zúčtovací sazby profesí HSV  zemní a pomocné práce stavební dělník</t>
  </si>
  <si>
    <t>02_SO01_1 - Zti + ÚT</t>
  </si>
  <si>
    <t>800-721 - D1.4.1 Zdravotně technické instalace</t>
  </si>
  <si>
    <t xml:space="preserve">    725 - Zařizovací předměty</t>
  </si>
  <si>
    <t xml:space="preserve">    721 - Vnitřní kanalizace</t>
  </si>
  <si>
    <t xml:space="preserve">    722 - Vnitřní vodovod</t>
  </si>
  <si>
    <t xml:space="preserve">    D1 - Opravy zdravotně technických instalací</t>
  </si>
  <si>
    <t xml:space="preserve">    723 - Vnitřní plynovod</t>
  </si>
  <si>
    <t>800-731 - Ústřední vytápění</t>
  </si>
  <si>
    <t>800-721</t>
  </si>
  <si>
    <t>D1.4.1 Zdravotně technické instalace</t>
  </si>
  <si>
    <t>725</t>
  </si>
  <si>
    <t>Zařizovací předměty</t>
  </si>
  <si>
    <t>725 11-2021</t>
  </si>
  <si>
    <t>Klozety keramické závěsné na nosné stěny s hlubokým splachováním</t>
  </si>
  <si>
    <t>Klozety keramické závěsné na nosné stěny s hlubokým splachováním, odpad vodorovný (včetně klozetových sedátek)</t>
  </si>
  <si>
    <t>Poznámka k položce:
Dodávka a montáž klozetů pro odkaz WC ve výkrese</t>
  </si>
  <si>
    <t>726 13-1041</t>
  </si>
  <si>
    <t>Předstěnové instalační systémy do lehkých příček pro závěsné klozety,</t>
  </si>
  <si>
    <t>Předstěnové instalační systémy do lehkých příček pro závěsné klozety, ovládání zepředu, stavební výška 1120 mm</t>
  </si>
  <si>
    <t>725 11-2172</t>
  </si>
  <si>
    <t>Kombi klozety keramické s hlubokým splachováním</t>
  </si>
  <si>
    <t>Kombi klozety keramické s hlubokým splachováním zvýšený 50 cm, s odpadem svislým/vodorovným (vč.klozetových sedátek)</t>
  </si>
  <si>
    <t>Poznámka k položce:
Dodávka a montáž klozetů pro odkaz WC ve výkrese (imobilní WC)</t>
  </si>
  <si>
    <t>725 12-1527</t>
  </si>
  <si>
    <t>Pisoárové záchodky keramické automatické s radarovým senzorem</t>
  </si>
  <si>
    <t>Pisoárové záchodky keramické automatické s radarovým senzorem a integrovaným napájecím zdrojem</t>
  </si>
  <si>
    <t>Poznámka k položce:
Dodávka a montáž pisoárů pro odkaz PS a ve výkrese</t>
  </si>
  <si>
    <t>725 21-1602</t>
  </si>
  <si>
    <t>Umyvadla keramická bez výtokových armatur se zápachovou uzávěrkou</t>
  </si>
  <si>
    <t>Umyvadla keramická bez výtokových armatur se zápachovou uzávěrkou, připevněná na stěnu šrouby, bílá bez sloupu 550 mm</t>
  </si>
  <si>
    <t>Poznámka k položce:
Dodávka a montáž umyvadel pro odkaz UM ve výkrese</t>
  </si>
  <si>
    <t>725 33-1111</t>
  </si>
  <si>
    <t>Výlevky bez výtokových armatur a splachovací nádrže keramické</t>
  </si>
  <si>
    <t>Výlevky bez výtokových armatur a splachovací nádrže keramické se sklopnou plastovou mříží 425 mm</t>
  </si>
  <si>
    <t>725 11-1131</t>
  </si>
  <si>
    <t>Splachovače nádržkové plastové vysokopoložené</t>
  </si>
  <si>
    <t>Dodávka a montáž výlevek se splachovači pro odkaz VL ve výkrese</t>
  </si>
  <si>
    <t>předb.cena</t>
  </si>
  <si>
    <t>Ventily rohové s připojovací flexibilní hadičkou G 1/2</t>
  </si>
  <si>
    <t>Poznámka k položce:
Dodávka a montáž rohových ventilů včetně hadiček pro připojení nádržek splachovačů a stojánkových baterií</t>
  </si>
  <si>
    <t>725 81-3111</t>
  </si>
  <si>
    <t>Ventily rohové bez připojovací trubičky nebo flexi hadičky G 3/8</t>
  </si>
  <si>
    <t>Poznámka k položce:
Dodávka a montáž rohových ventilů ukončených vnějším závitem pro připojení velkokuchyňských dřezů (V1)</t>
  </si>
  <si>
    <t>725 81-3112</t>
  </si>
  <si>
    <t>Ventily rohové bez připojovací trubičky nebo flexi hadičky G 3/4</t>
  </si>
  <si>
    <t>Poznámka k položce:
Dodávka a montáž rohových ventilů ukončených vnějším závitem pro připojení multifunkčních pánví, konvektomatů, změkčovačů surové vody a myček provozního a stolního nádobí (V3)</t>
  </si>
  <si>
    <t>725 82-1316</t>
  </si>
  <si>
    <t>Baterie dřezové nástěnné pákové s otáčivým plochým ústím</t>
  </si>
  <si>
    <t>Baterie dřezové nástěnné pákové s otáčivým plochým ústím a délkou ramínka 300 mm (pro výlevku)</t>
  </si>
  <si>
    <t>Poznámka k položce:
Dodávka a montáž baterií nástěnných pro odkaz VL ve výkrese</t>
  </si>
  <si>
    <t>725 82-2611</t>
  </si>
  <si>
    <t>Baterie umyvadlové stojánkové pákové bez výpusti</t>
  </si>
  <si>
    <t>Poznámka k položce:
Dodávka a montáž baterií stojánkových pro odkaz UM ve výkrese</t>
  </si>
  <si>
    <t>725 98-0122</t>
  </si>
  <si>
    <t>Dvířka 15/30 (pro přístup k reviznímu kusu)</t>
  </si>
  <si>
    <t>Poznámka k položce:
Dodávka a montáž dvířek dle výběru do interiéru</t>
  </si>
  <si>
    <t>725 98-0123</t>
  </si>
  <si>
    <t>Dvířka (děrovaná) 30/30 (pro přívod vzduchu k přivzdušňovacím ventilům)</t>
  </si>
  <si>
    <t>předb.cena.1</t>
  </si>
  <si>
    <t>Elektrické ohřívače zásobníkové tlakové objem nádrže 5 l (2,0 kW)</t>
  </si>
  <si>
    <t>Poznámka k položce:
Dodávka a montáž zásobníkových ohřívačů k umyvadlům v umývárnách, včetně pojistných souprav bez redukčních ventilů s výlevkou</t>
  </si>
  <si>
    <t>725 53-2101</t>
  </si>
  <si>
    <t>Elektrické ohřívače zásobníkové tlakové objem nádrže 10 l (2,0 kW)</t>
  </si>
  <si>
    <t>725 53-2102</t>
  </si>
  <si>
    <t>Elektrické ohřívače zásobníkové tlakové objem nádrže 15 l (2,0 kW)</t>
  </si>
  <si>
    <t>725 53-5221</t>
  </si>
  <si>
    <t>Bezpečnostní souprava bez redukčního ventilu s výlevkou</t>
  </si>
  <si>
    <t>725 53-2114</t>
  </si>
  <si>
    <t>Elektrické ohřívače akumulační s pojistným ventilem závěsné svislé, objem nádrže (příkon) 80 l (2,0 kW)</t>
  </si>
  <si>
    <t>Poznámka k položce:
Dodávka a montáž zásobníkového ohřívače ke spotřebičům v kuchyni</t>
  </si>
  <si>
    <t>998 72-5201</t>
  </si>
  <si>
    <t>Přesun hmot pro zařizovací předměty stanovený procentní sazbou z ceny</t>
  </si>
  <si>
    <t>Přesun hmot pro zařizovací předměty stanovený procentní sazbou z ceny vodorovná dopravní vzdálenost do 50 m v objektech výšky 6 m</t>
  </si>
  <si>
    <t>998 72-5292</t>
  </si>
  <si>
    <t>Příplatek k cenám za zvětšený přesun přes vymezenou největší</t>
  </si>
  <si>
    <t>Příplatek k cenám za zvětšený přesun přes vymezenou největší dopravní vzdálenost do 100 m</t>
  </si>
  <si>
    <t>721</t>
  </si>
  <si>
    <t>Vnitřní kanalizace</t>
  </si>
  <si>
    <t>721 17-3401</t>
  </si>
  <si>
    <t>Potrubí z plastových trub KG systém (SN4) svodné ležaté DN 100</t>
  </si>
  <si>
    <t>Poznámka k položce:
Dodávka a montáž potrubí včetně tvarovek - odboček, kolen, čist.kusů</t>
  </si>
  <si>
    <t>721 17-3402</t>
  </si>
  <si>
    <t>Potrubí z plastových trub KG systém (SN4) svodné ležaté DN 125</t>
  </si>
  <si>
    <t>721 17-3403</t>
  </si>
  <si>
    <t>Potrubí z plastových trub KG systém (SN4) svodné ležaté DN 150</t>
  </si>
  <si>
    <t>předb.cena.2</t>
  </si>
  <si>
    <t>Chránička z potrubí PE DN 250 (uložení potrubí kanalizace pod základy)</t>
  </si>
  <si>
    <t>Poznámka k položce:
Dodávka a montáž potrubí včetně tvarovek - odboček, redukcí, kolen atd.</t>
  </si>
  <si>
    <t>721 17-4024</t>
  </si>
  <si>
    <t>Potrubí z plastových trub HT systém (PPs) odpadní svislé DN 70</t>
  </si>
  <si>
    <t>721 17-4025</t>
  </si>
  <si>
    <t>Potrubí z plastových trub HT systém (PPs) odpadní svislé DN 100</t>
  </si>
  <si>
    <t>721 17-4026</t>
  </si>
  <si>
    <t>Potrubí z plastových trub HT systém (PPs) odpadní svislé DN 125</t>
  </si>
  <si>
    <t>721 17-4062</t>
  </si>
  <si>
    <t>Potrubí z plastových trub HT systém (PPs) větrací DN 75</t>
  </si>
  <si>
    <t>721 17-4063</t>
  </si>
  <si>
    <t>Potrubí z plastových trub HT systém (PPs) větrací DN 110</t>
  </si>
  <si>
    <t>721 17-4042</t>
  </si>
  <si>
    <t>Potrubí z plastových trub HT systém (PPs) připojovací DN 40</t>
  </si>
  <si>
    <t>721 17-4043</t>
  </si>
  <si>
    <t>Potrubí z plastových trub HT systém (PPs) připojovací DN 50</t>
  </si>
  <si>
    <t>721 17-4044</t>
  </si>
  <si>
    <t>Potrubí z plastových trub HT systém (PPs) připojovací DN 70</t>
  </si>
  <si>
    <t>721 17-4045</t>
  </si>
  <si>
    <t>Potrubí z plastových trub HT systém (PPs) připojovací DN 100</t>
  </si>
  <si>
    <t>721 19-4104</t>
  </si>
  <si>
    <t>Vyvedení a upevnění odpadních výpustek DN 40</t>
  </si>
  <si>
    <t>Poznámka k položce:
Montáž výpustek pro napojení zařizovacích předmětů</t>
  </si>
  <si>
    <t>721 19-4105</t>
  </si>
  <si>
    <t>Vyvedení a upevnění odpadních výpustek DN 50</t>
  </si>
  <si>
    <t>721 19-4105.1</t>
  </si>
  <si>
    <t>Vyvedení a upevnění odpadních výpustek DN 100</t>
  </si>
  <si>
    <t>722 18-1116</t>
  </si>
  <si>
    <t>Ochrana potrubí plstěnými pásy do DN 50</t>
  </si>
  <si>
    <t>Poznámka k položce:
Dodávka a montáž izolace proti rosení</t>
  </si>
  <si>
    <t>722 18-1117</t>
  </si>
  <si>
    <t>Ochrana potrubí plstěnými pásy DN 70</t>
  </si>
  <si>
    <t>722 18-1118</t>
  </si>
  <si>
    <t>Ochrana potrubí plstěnými pásy DN 100</t>
  </si>
  <si>
    <t>předb.cena.3</t>
  </si>
  <si>
    <t>Ochrana potrubí minerální vlnou tl. 50 mm DN 110</t>
  </si>
  <si>
    <t>721 21-1422</t>
  </si>
  <si>
    <t>Podlahové vpusti z plastu DN 50/75/110 mřížka nerez odtok vodorovný</t>
  </si>
  <si>
    <t>Poznámka k položce:
Dodávka a montáž vpustí pro odkaz VP ve výkr.</t>
  </si>
  <si>
    <t>předb.cena.4</t>
  </si>
  <si>
    <t>Odpadní soupravy se zápachovou uzávěrkou DN 40/50</t>
  </si>
  <si>
    <t>Poznámka k položce:
Dodávka a montáž kondenzačních sifonů od zařízení vzduchotechniky</t>
  </si>
  <si>
    <t>721 27-3152</t>
  </si>
  <si>
    <t>Ventilační hlavice z plastu DN 75</t>
  </si>
  <si>
    <t>Poznámka k položce:
Dodávka a montáž ventilačních hlavic pro odkaz VH ve výkrese</t>
  </si>
  <si>
    <t>721 27-3153</t>
  </si>
  <si>
    <t>Ventilační hlavice z plastu DN 110</t>
  </si>
  <si>
    <t>721 27-4103</t>
  </si>
  <si>
    <t>Ventily přivzdušňovací odpadních potrubí DN 75/110</t>
  </si>
  <si>
    <t>Poznámka k položce:
Dodávka a montáž přivzdušňovacích ventilů na kanalizačním potrubí, včetně děrovaných mřížek pro možnost přisávání vzduchu z okolí</t>
  </si>
  <si>
    <t>předb.cena.5</t>
  </si>
  <si>
    <t>Pevné body pro zajištění svislé odpadní kanalizace</t>
  </si>
  <si>
    <t>721 29-0111</t>
  </si>
  <si>
    <t>Zkouška těsnosti kanalizace v objektech vodou do DN 125</t>
  </si>
  <si>
    <t>Poznámka k položce:
Zkouška těsnosti ležaté kanalizace</t>
  </si>
  <si>
    <t>721 29-0112</t>
  </si>
  <si>
    <t>Zkouška těsnosti kanalizace v objektech vodou do DN 200</t>
  </si>
  <si>
    <t>721 29-0123</t>
  </si>
  <si>
    <t>Zkouška těsnosti kanalizace v objektech kouřem do DN 300</t>
  </si>
  <si>
    <t>Poznámka k položce:
Zkouška těsnosti svislé a šikmé připojovací kanalizace</t>
  </si>
  <si>
    <t>předb.cena.6</t>
  </si>
  <si>
    <t>Šachta plastová pr. 600 mm se systémovým dnem z PP, včetně teleskopické roury a poklopu těžkého litinového B125</t>
  </si>
  <si>
    <t>Šachta plastová pr. 600 mm se systémovým dnem z PP, lomová, levý přítok, hl. do 1,3 m; včetně teleskopické roury a poklopu těžkého litinového B125</t>
  </si>
  <si>
    <t>Poznámka k položce:
Dodávka a montáž kanalizačních šachet na venkovní splašk.kanalizaci</t>
  </si>
  <si>
    <t>998 72-1201</t>
  </si>
  <si>
    <t>Přesun hmot pro vnitřní kanalizace stanovený procentní sazbou z ceny</t>
  </si>
  <si>
    <t>Přesun hmot pro vnitřní kanalizace stanovený procentní sazbou z ceny vodorovná dopravní vzdálenost do 50 m v objektech výšky do 6 m</t>
  </si>
  <si>
    <t>998 72-1292</t>
  </si>
  <si>
    <t>722</t>
  </si>
  <si>
    <t>Vnitřní vodovod</t>
  </si>
  <si>
    <t>722 17-4022</t>
  </si>
  <si>
    <t>Potrubí z plastových trubek z polypropylenu (RCT) svařovaných polyfuzně PN 20 (SDR 6) D 20 x 2,8</t>
  </si>
  <si>
    <t>Poznámka k položce:
Dodávka a montáž potrubí třívrstvého veškerých rozvodů vody včetně tvarovek - fitinků a přechodek</t>
  </si>
  <si>
    <t>722 17-4023</t>
  </si>
  <si>
    <t>Potrubí z plastových trubek z polypropylenu (RCT) svařovaných polyfuzně PN 20 (SDR 6) D 25 x 3,5</t>
  </si>
  <si>
    <t>722 17-4024</t>
  </si>
  <si>
    <t>Potrubí z plastových trubek z polypropylenu (RCT) svařovaných polyfuzně PN 20 (SDR 6) D 32 x 4,4</t>
  </si>
  <si>
    <t>předb.cena.7</t>
  </si>
  <si>
    <t>Uložení potrubí stoupaček vodovodu, pevné body, kompenzátory</t>
  </si>
  <si>
    <t>722 18-1222</t>
  </si>
  <si>
    <t>Ochrana potrubí tepelně izolačními trubicemi z pěnového polyetylenu PE vnitřního průměru DN do 22 mm</t>
  </si>
  <si>
    <t>Ochrana potrubí tepelně izolačními trubicemi z pěnového polyetylenu PE, přilepenými v příčných a podélných spojích tloušť.izolace přes 6 do 10 mm, vnitřního průměru DN do 22 mm</t>
  </si>
  <si>
    <t>Poznámka k položce:
Dodávka a montáž tepelné izolace potrubí a proti orosování rozvodů studené pitné vody a připojovacího potrubí k zařizovacím předmětům</t>
  </si>
  <si>
    <t>722 18-1223</t>
  </si>
  <si>
    <t>Ochrana potrubí tepelně izolačními trubicemi z pěnového polyetylenu PE, vnitního průměru DN přes 22 do 42 mm</t>
  </si>
  <si>
    <t>Ochrana potrubí tepelně izolačními trubicemi z pěnového polyetylenu PE, přilepenými v příčných a podélných spojích tloušť.izolace přes 6 do 10 mm, vnitního průměru DN přes 22 do 42 mm</t>
  </si>
  <si>
    <t>předb.cena.8</t>
  </si>
  <si>
    <t>Ochrana potrubí izolačními trubicemi z minerání vlny s povrchou úpravou hliníkovou fólií, vnitřního průměru DN 22 mm, tloušťka izolace 20 mm</t>
  </si>
  <si>
    <t>Ochrana potrubí izolačními trubicemi z minerání vlny s povrchou úpravou hliníkovou fólií, spoji přelepenými samolepicí hliníkovou páskou, vnitřního průměru DN 22 mm, tloušťka izolace 20 mm</t>
  </si>
  <si>
    <t>předb.cena.9</t>
  </si>
  <si>
    <t>Ochrana potrubí izolačními trubicemi z minerání vlny s povrchou úpravou hliníkovou fólií, vnitřního průměru DN 27 mm, tloušťka izolace 20 mm</t>
  </si>
  <si>
    <t>Ochrana potrubí izolačními trubicemi z minerání vlny s povrchou úpravou hliníkovou fólií, spoji přelepenými samolepicí hliníkovou páskou, vnitřního průměru DN 27 mm, tloušťka izolace 20 mm</t>
  </si>
  <si>
    <t>předb.cena.10</t>
  </si>
  <si>
    <t>Ochrana potrubí izolačními trubicemi z minerání vlny s povrchou úpravou hliníkovou fólií, vnitřního průměru DN 34 mm, tloušťka izolace 30 mm</t>
  </si>
  <si>
    <t>Ochrana potrubí izolačními trubicemi z minerání vlny s povrchou úpravou hliníkovou fólií, spoji přelepenými samolepicí hliníkovou páskou, vnitřního průměru DN 34 mm, tloušťka izolace 30 mm</t>
  </si>
  <si>
    <t>722 19-0401</t>
  </si>
  <si>
    <t>Zřízení přípojek na potrubí, vyvedení a upevnění výpustek do DN 25</t>
  </si>
  <si>
    <t>Poznámka k položce:
Montáž přípojek pro napojení baterií a výtokových ventilů</t>
  </si>
  <si>
    <t>722 22-0111</t>
  </si>
  <si>
    <t>Armatury s jedním závitem, nástěnky pro výtokový ventil G 1/2</t>
  </si>
  <si>
    <t>722 22-0112</t>
  </si>
  <si>
    <t>Armatury s jedním závitem, nástěnky pro výtokový ventil G 3/4</t>
  </si>
  <si>
    <t>722 22-0121</t>
  </si>
  <si>
    <t>Armatury s jedním závitem, nástěnky pro baterii G 1/2</t>
  </si>
  <si>
    <t>722 23-1072</t>
  </si>
  <si>
    <t>Ventily zpětné PN 10 do 110 °C G 1/2</t>
  </si>
  <si>
    <t>722 23-1074</t>
  </si>
  <si>
    <t>Ventily zpětné PN 10 do 110 °C G 3/4</t>
  </si>
  <si>
    <t>722 23-1074.1</t>
  </si>
  <si>
    <t>Ventily zpětné PN 10 do 110 °C G 1</t>
  </si>
  <si>
    <t>předb.cena.11</t>
  </si>
  <si>
    <t>Ventily pojistné k boileru PN 10 G 3/4</t>
  </si>
  <si>
    <t>předb.cena.12</t>
  </si>
  <si>
    <t>Expanzní nádoby tlakové s membránou PN 10 obsah 8 l, na SV</t>
  </si>
  <si>
    <t>Poznámka k položce:
Dodávka a montáž expanzní nádoby na studenou vodu pro odkaz TV</t>
  </si>
  <si>
    <t>722 22-4115</t>
  </si>
  <si>
    <t>Kohouty plnicí a vypouštěcí PN 10 G 1/2</t>
  </si>
  <si>
    <t>Poznámka k položce:
Dodávka a montáž vypouštěcích kohoutů na potrubí</t>
  </si>
  <si>
    <t>722 22-4116</t>
  </si>
  <si>
    <t>Kohouty plnicí a vypouštěcí PN 10 G 3/4</t>
  </si>
  <si>
    <t>předb.cena.13</t>
  </si>
  <si>
    <t>Ventily kulové (zahradní) G 1/2 nezámrzné</t>
  </si>
  <si>
    <t>Poznámka k položce:
Dodávka a montáž výtokového ventilu do garáže</t>
  </si>
  <si>
    <t>722 23-4263</t>
  </si>
  <si>
    <t>Filtry mosazné PN 16 do 120°C G 1/2</t>
  </si>
  <si>
    <t>Poznámka k položce:
Dodávka a montáž filtrů vodovodních</t>
  </si>
  <si>
    <t>722 23-4264</t>
  </si>
  <si>
    <t>Filtry mosazné PN 16 do 120°C G 3/4</t>
  </si>
  <si>
    <t>722 23-4265</t>
  </si>
  <si>
    <t>Filtry mosazné PN 16 do 120°C G 1</t>
  </si>
  <si>
    <t>732 42-1311</t>
  </si>
  <si>
    <t>Čerpadla teplovodní oběhová do potrubí průtoku do 0,7 m3/h</t>
  </si>
  <si>
    <t>Čerpadla teplovodní oběhová do potrubí průtoku do 0,7 m3/h, DN 15, výtlak do 1,2 m, rozteč 80 mm</t>
  </si>
  <si>
    <t>Poznámka k položce:
Dodávka a montáž cirkulačního čerpadla k zásobníku TV</t>
  </si>
  <si>
    <t>předb.cena.14</t>
  </si>
  <si>
    <t>Tlakoměry včetně příslušenství 0-16 bar</t>
  </si>
  <si>
    <t>Poznámka k položce:
Dodávka a montáž tlakoměru na SV k zásobníku teplé vody</t>
  </si>
  <si>
    <t>722 23-2043</t>
  </si>
  <si>
    <t>Armatury se dvěma závity, kulové kohouty PN 42 do 185 °C přímé, vnitřní závit G 1/2</t>
  </si>
  <si>
    <t>Poznámka k položce:
Dodávka a montáž uzavíracích kohoutů na potrubí</t>
  </si>
  <si>
    <t>722 23-2044</t>
  </si>
  <si>
    <t>Armatury se dvěma závity, kulové kohouty PN 42 do 185 °C přímé, vnitřní závit G 3/4</t>
  </si>
  <si>
    <t>722 23-2045</t>
  </si>
  <si>
    <t>Armatury se dvěma závity, kulové kohouty PN 42 do 185 °C přímé, vnitřní závit G 1</t>
  </si>
  <si>
    <t>722 25-0132</t>
  </si>
  <si>
    <t>Hydrantový systém s tvarově stálou hadicí celoplechový D 25 x 30 m</t>
  </si>
  <si>
    <t>Poznámka k položce:
Dodávka a montáž požární skříně s hydrantem pro odkaz H ve výkr.</t>
  </si>
  <si>
    <t>722 29-0226</t>
  </si>
  <si>
    <t>Zkoušky těsnosti vodovodního potrubí do DN 50</t>
  </si>
  <si>
    <t>722 29-0234</t>
  </si>
  <si>
    <t>Proplach a desinfekce vodovodního potrubí do DN 80</t>
  </si>
  <si>
    <t>998 72-2201</t>
  </si>
  <si>
    <t>Přesun hmot pro vnitřní vodovod stanovený procentní sazbou z ceny</t>
  </si>
  <si>
    <t>Přesun hmot pro vnitřní vodovod stanovený procentní sazbou z ceny vodorovná dopravní vzdálenost do 50 m v objektech výšky do 6 m</t>
  </si>
  <si>
    <t>998 72-2292</t>
  </si>
  <si>
    <t>D1</t>
  </si>
  <si>
    <t>Opravy zdravotně technických instalací</t>
  </si>
  <si>
    <t>721 17-1915</t>
  </si>
  <si>
    <t>Propojení potrubí z plastových trub odpadních na stávající rozvody DN 110</t>
  </si>
  <si>
    <t>Poznámka k položce:
Napojení nových rozvodů kanalizace a vody na stávající potrubí</t>
  </si>
  <si>
    <t>721 17-1916</t>
  </si>
  <si>
    <t>Propojení potrubí z plastových trub odpadních na stávající rozvody DN 125</t>
  </si>
  <si>
    <t>721 17-1917</t>
  </si>
  <si>
    <t>Propojení potrubí z plastových trub odpadních na stávající rozvody DN 150</t>
  </si>
  <si>
    <t>721 30-0922</t>
  </si>
  <si>
    <t>Pročištění ležatých svodů do DN 300</t>
  </si>
  <si>
    <t>722 13-1944</t>
  </si>
  <si>
    <t>Propojení potrubí z trub vodovodních svěrnými spojkami na stáv.rozvody DN 32/ G 1</t>
  </si>
  <si>
    <t>723</t>
  </si>
  <si>
    <t>Vnitřní plynovod</t>
  </si>
  <si>
    <t>723 18-1023</t>
  </si>
  <si>
    <t>Potrubí z měděných trubek tvrdých spojovaných lisováním DN 20</t>
  </si>
  <si>
    <t>Poznámka k položce:
Dodávka a montáž potrubí včetně tvarovek - fitinků a materiál.přechodek</t>
  </si>
  <si>
    <t>723 18-1024</t>
  </si>
  <si>
    <t>Potrubí z měděných trubek tvrdých spojovaných lisováním DN 25</t>
  </si>
  <si>
    <t>723 18-1025</t>
  </si>
  <si>
    <t>Potrubí z měděných trubek tvrdých spojovaných lisováním DN 32</t>
  </si>
  <si>
    <t>předb.cena.15</t>
  </si>
  <si>
    <t>Uložení potrubí na závěsy, třmeny a objímky (kluzné a pevné body)</t>
  </si>
  <si>
    <t>723 19-0111</t>
  </si>
  <si>
    <t>Přípojky plynovodní ke spotřebičům z hadic</t>
  </si>
  <si>
    <t>Přípojky plynovodní ke spotřebičům z hadic G 3/4, délky do 40 cm</t>
  </si>
  <si>
    <t>Poznámka k položce:
Dodávka a montáž připojovacích armatur a ohebných hadic ke strojům</t>
  </si>
  <si>
    <t>723 23-0103</t>
  </si>
  <si>
    <t>Armatury se dvěma závity, kulové kohouty přímé G 3/4 FF</t>
  </si>
  <si>
    <t>723 23-0104</t>
  </si>
  <si>
    <t>Armatury se dvěma závity, kulové kohouty přímé G 1 FF</t>
  </si>
  <si>
    <t>předb.cena.16</t>
  </si>
  <si>
    <t>Plynoměr BK G4</t>
  </si>
  <si>
    <t>Poznámka k položce:
Dodávka a montáž podružného plynoměru pro odkaz PS na výkrese</t>
  </si>
  <si>
    <t>předb.cena.17</t>
  </si>
  <si>
    <t>Plynoměrná skříně HUP plastová včetně podstavce v kompletu</t>
  </si>
  <si>
    <t>Poznámka k položce:
Dodávka a montáž uzavíratelné skříně pro HUO+PS</t>
  </si>
  <si>
    <t>předb.cena.18</t>
  </si>
  <si>
    <t>Provedení odbočky na stávající areálový NTL plynovod PE 90</t>
  </si>
  <si>
    <t>Provedení odbočky na stávající areálový NTL plynovod PE 90, navrtávacím odbočkovým T-kusem D 90/32 pod tlakem balónováním</t>
  </si>
  <si>
    <t>předb.cena.19</t>
  </si>
  <si>
    <t>Zhotovení přípojky z potrubí z PE 32x3 určené pro domovní rozvody plynu</t>
  </si>
  <si>
    <t>Zhotovení přípojky z potrubí z PE 32x3 určené pro domovní rozvody plynu, včetně signalizačního vodiče a výstražné fólie</t>
  </si>
  <si>
    <t>předb.cena.20</t>
  </si>
  <si>
    <t>Zkoušky těsnosti, orientační štítky a značení, revize plynu</t>
  </si>
  <si>
    <t>998 72-3201</t>
  </si>
  <si>
    <t>Přesun hmot pro vnitřní plynovod stanovený procentní sazbou z ceny</t>
  </si>
  <si>
    <t>Přesun hmot pro vnitřní plynovod stanovený procentní sazbou z ceny vodorovná dopravní vzdálenost do 50 m v objektech výšky do 6 m</t>
  </si>
  <si>
    <t>998 72-3292</t>
  </si>
  <si>
    <t>216</t>
  </si>
  <si>
    <t>800-731</t>
  </si>
  <si>
    <t>Ústřední vytápění</t>
  </si>
  <si>
    <t>733 22-2102</t>
  </si>
  <si>
    <t>Potrubí z trubek měděných spojovaných měkkým pájením pr. 15/1</t>
  </si>
  <si>
    <t>218</t>
  </si>
  <si>
    <t>Poznámka k položce:
Dodávka a montáž potrubí k otopným teplovodním tělesům</t>
  </si>
  <si>
    <t>733 22-2103</t>
  </si>
  <si>
    <t>Potrubí z trubek měděných spojovaných měkkým pájením pr. 18/1</t>
  </si>
  <si>
    <t>220</t>
  </si>
  <si>
    <t>733 22-2104</t>
  </si>
  <si>
    <t>Potrubí z trubek měděných spojovaných měkkým pájením pr. 22/1</t>
  </si>
  <si>
    <t>222</t>
  </si>
  <si>
    <t>733 19-1112</t>
  </si>
  <si>
    <t>Manžety prostupové z trubek ocelových do DN 32</t>
  </si>
  <si>
    <t>224</t>
  </si>
  <si>
    <t>předb.cena.21</t>
  </si>
  <si>
    <t>Ochrana potrubí izolačními trubicemi z minerání vlny s povrchou úpravou hliníkovou fólií, vnitřního průměru do DN 22 mm, tloušťka izolace 20 mm</t>
  </si>
  <si>
    <t>226</t>
  </si>
  <si>
    <t>Ochrana potrubí izolačními trubicemi z minerání vlny s povrchou úpravou hliníkovou fólií se spoji přelepenými samolepicí hliníkovou páskou vnitřního průměru do DN 22 mm, tloušťka izolace 20 mm</t>
  </si>
  <si>
    <t>Poznámka k položce:
Dodávka a montáž tepelné izolace potrubí proti tepelným ztrátám</t>
  </si>
  <si>
    <t>Pol1</t>
  </si>
  <si>
    <t>Otopná tělesa panelová z ocelového plechu s ventilem kompakt velikost 21 výšky 500 mm a délky 600 mm</t>
  </si>
  <si>
    <t>230</t>
  </si>
  <si>
    <t>Otopná tělesa panelová z ocelového plechu s ventilem kompakt a odvzdušněním v kompletu velikost 21 výšky 500 mm a délky 600 mm</t>
  </si>
  <si>
    <t>734 22-1682</t>
  </si>
  <si>
    <t>Hlavice termostatické pro ovládání ventilů otopných těles ventil kompakt</t>
  </si>
  <si>
    <t>232</t>
  </si>
  <si>
    <t>734 26-1403</t>
  </si>
  <si>
    <t>Šroubení radiátorové pro připojení otopných těles ventil kompakt - G 1/2x18</t>
  </si>
  <si>
    <t>234</t>
  </si>
  <si>
    <t>733 29-1904</t>
  </si>
  <si>
    <t>Propojení rozvodů potrubí z trubek měděných do pr.22/1,5</t>
  </si>
  <si>
    <t>236</t>
  </si>
  <si>
    <t>předb.cena.22</t>
  </si>
  <si>
    <t>Zkouška těsnosti a topná zkouška teplovodního vytápění</t>
  </si>
  <si>
    <t>238</t>
  </si>
  <si>
    <t>předb.cena.23</t>
  </si>
  <si>
    <t>Elektrický přímotopný konvektor bez ventilátoru o výkonu 2000 W</t>
  </si>
  <si>
    <t>240</t>
  </si>
  <si>
    <t>Elektrický přímotopný konvektor bez ventilátoru o výkonu 2000 W s protimrazovou ochranou pro montáž na stěnu</t>
  </si>
  <si>
    <t>Poznámka k položce:
Dodávka a montáž elektrického přímotopu pro temperování kuchyně</t>
  </si>
  <si>
    <t>998 73-4102</t>
  </si>
  <si>
    <t>Přesun hmot stanovený procentní sazbou z ceny</t>
  </si>
  <si>
    <t>242</t>
  </si>
  <si>
    <t>Přesun hmot stanovený procentní sazbou z ceny vodorovná dopravní vzdálenost do 50 m v objektech výšky přes 6 do 12 m</t>
  </si>
  <si>
    <t>998 73-4294</t>
  </si>
  <si>
    <t>244</t>
  </si>
  <si>
    <t>03_SO01_2 - VZT</t>
  </si>
  <si>
    <t>D1 - Zařízení č.1 - Vzduchotechnika kuchyně - stávající</t>
  </si>
  <si>
    <t xml:space="preserve">    D2 - VZDUCHOTECH.POTRUBÍ ČTYŘHRANNÉ SK.I, materiál: pozinkovaný plech tl.min.0,8</t>
  </si>
  <si>
    <t xml:space="preserve">    D3 - VZDUCHOTECH.POTRUBÍ KRUHOVÉ SK.I, materiál: pozinkovaný plech tl.min.0,8 (např.SPIRO,..)</t>
  </si>
  <si>
    <t>D4 - Zařízení č.2 - Vzduchotechnika kuchyně - nová</t>
  </si>
  <si>
    <t>D5 - Zařízení č.3 - Vzduchotechnika šaten</t>
  </si>
  <si>
    <t>D6 - Měření a regulace VZT</t>
  </si>
  <si>
    <t>D7 - Montážní, těsnící a spojovací materiál, OK</t>
  </si>
  <si>
    <t>D8 - Izolace</t>
  </si>
  <si>
    <t>D9 - HZS (hodinové zúčtovací sazby)</t>
  </si>
  <si>
    <t>Zařízení č.1 - Vzduchotechnika kuchyně - stávající</t>
  </si>
  <si>
    <t>1.1</t>
  </si>
  <si>
    <t xml:space="preserve">Vzduchotechnická sestavná jednotka 4.500/4.500m3/hod, vnitřní provedení </t>
  </si>
  <si>
    <t xml:space="preserve">Poznámka k položce:
Sestava: přívod - ventilátor (4.500m3/hod), plynový ohřívač (24kW), přímý chladič (R410A-27kW) rekuperátor - ZZT 68%, filtr, klapka, odvod - filtr, tukový filtr, rekuperátor, ventilátor (4.500m3/hod), komory nad sebou  
Obecné požadavky: standardně určena pro vnitřní prostředí, sendvičové panely s 50mm minerální izolace, mechanická stabilita třídy D2 (M), netěstnost skříně L2(M), termická izolace třída T3(M), faktor tepelných mostů TB3(M) dle EN1886, ES prohlášení shody vydáno ve spolupráci s TÜV SÜD Czech, zařízení ve shodě s ErP2018  </t>
  </si>
  <si>
    <t>1.2</t>
  </si>
  <si>
    <t>neobsazeno</t>
  </si>
  <si>
    <t>1.3</t>
  </si>
  <si>
    <t>Venkovní kondenzační jednotka Inverter</t>
  </si>
  <si>
    <t>Poznámka k položce:
Venkovní kondenzační jednotka Inverter - tepelné čerpadlo s externím řízením 0 ~ 10 V, minimální výkonový rozsah 14% - 100%, výkon nominální - 14,6 kW</t>
  </si>
  <si>
    <t>1.4</t>
  </si>
  <si>
    <t>Komunikační modul pro pozici 1.3</t>
  </si>
  <si>
    <t>1.5</t>
  </si>
  <si>
    <t>Cu potrubí, izolace, mont.materiál</t>
  </si>
  <si>
    <t>bm</t>
  </si>
  <si>
    <t>1.6</t>
  </si>
  <si>
    <t>Komunikační kabeláž</t>
  </si>
  <si>
    <t>1.7</t>
  </si>
  <si>
    <t>Doplnění chladiva</t>
  </si>
  <si>
    <t>1.8</t>
  </si>
  <si>
    <t>Zkouška těsnosti, uvedení do provozu, zaškolení obsluhy</t>
  </si>
  <si>
    <t>1.9</t>
  </si>
  <si>
    <t>Konzola pod venkovní jednotku split</t>
  </si>
  <si>
    <t>1.10</t>
  </si>
  <si>
    <t>1.11</t>
  </si>
  <si>
    <t>Protidešťová žaluzie 800/400</t>
  </si>
  <si>
    <t>1.12</t>
  </si>
  <si>
    <t>Protidešťová žaluzie do potrubí 800/400</t>
  </si>
  <si>
    <t>1.13</t>
  </si>
  <si>
    <t>Regulační klapka kruhová d450, ruční ovládání</t>
  </si>
  <si>
    <t>1.14</t>
  </si>
  <si>
    <t>Regulační klapka kruhová d315, ruční ovládání</t>
  </si>
  <si>
    <t>1.15</t>
  </si>
  <si>
    <t>Regulační klapka kruhová d280, ruční ovládání</t>
  </si>
  <si>
    <t>1.16</t>
  </si>
  <si>
    <t>Regulační klapka kruhová d200, ruční ovládání</t>
  </si>
  <si>
    <t>1.17</t>
  </si>
  <si>
    <t>1.18</t>
  </si>
  <si>
    <t>Mřížka do kruhového potrubí nastavitelná 525/150, přívod, dvouřadá, typ regulace R2</t>
  </si>
  <si>
    <t>1.19</t>
  </si>
  <si>
    <t>Mřížka do kruhového potrubí nastavitelná 625/125, přívod, dvouřadá, typ regulace R2</t>
  </si>
  <si>
    <t>1.20</t>
  </si>
  <si>
    <t>Mřížka do kruhového potrubí nastavitelná 625x125, odvod, jednořadá, typ regulace R1</t>
  </si>
  <si>
    <t>1.21</t>
  </si>
  <si>
    <t>1.22</t>
  </si>
  <si>
    <t>Kulisový tlumič hluku 630/450-2000 (tl. Ztráta do 50Pa, vložený útlum 20-30dB)</t>
  </si>
  <si>
    <t>1.23</t>
  </si>
  <si>
    <t>Kulisový tlumič hluku 800/400-2000 (tl. Ztráta do 50Pa, vložený útlum 20-30dB)</t>
  </si>
  <si>
    <t>1.24</t>
  </si>
  <si>
    <t>Kulisový tlumič hluku 800/315-2000 (tl. Ztráta do 50Pa, vložený útlum 20-30dB)</t>
  </si>
  <si>
    <t>1.25</t>
  </si>
  <si>
    <t>1.26</t>
  </si>
  <si>
    <t>Montáž pozice 1.1-1.24</t>
  </si>
  <si>
    <t>D2</t>
  </si>
  <si>
    <t>VZDUCHOTECH.POTRUBÍ ČTYŘHRANNÉ SK.I, materiál: pozinkovaný plech tl.min.0,8</t>
  </si>
  <si>
    <t>1.27</t>
  </si>
  <si>
    <t>Potrubí průřezu přes 0,28 do 0,5 m2 (15%tvar), vč. montáže</t>
  </si>
  <si>
    <t>1.28</t>
  </si>
  <si>
    <t>Potrubí průřezu přes 0,13 do 0,28 m2 (15%tvar), vč. montáže</t>
  </si>
  <si>
    <t>1.29</t>
  </si>
  <si>
    <t>D3</t>
  </si>
  <si>
    <t>VZDUCHOTECH.POTRUBÍ KRUHOVÉ SK.I, materiál: pozinkovaný plech tl.min.0,8 (např.SPIRO,..)</t>
  </si>
  <si>
    <t>1.30</t>
  </si>
  <si>
    <t>Potrubí kruhové bez příruby, spirálně vinuté, průměru přes 400 do 500mm, vč. montáže (KR450)</t>
  </si>
  <si>
    <t>1.31</t>
  </si>
  <si>
    <t>Potrubí kruhové bez příruby, spirálně vinuté, průměru přes 300 do 400mm, vč. montáže (KR400)</t>
  </si>
  <si>
    <t>1.32</t>
  </si>
  <si>
    <t>Potrubí kruhové bez příruby, spirálně vinuté, průměru přes 300 do 400mm, vč. montáže (KR315)</t>
  </si>
  <si>
    <t>1.33</t>
  </si>
  <si>
    <t>Potrubí kruhové bez příruby, spirálně vinuté, průměru přes 200 do 300mm, vč.montáže (KR280)</t>
  </si>
  <si>
    <t>1.34</t>
  </si>
  <si>
    <t>Potrubí kruhové bez příruby, spirálně vinuté, průměru přes 100 do 200mm, vč.montáže (KR200)</t>
  </si>
  <si>
    <t>1.35</t>
  </si>
  <si>
    <t>Potrubí flexi KR280</t>
  </si>
  <si>
    <t>1.36</t>
  </si>
  <si>
    <t>D4</t>
  </si>
  <si>
    <t>Zařízení č.2 - Vzduchotechnika kuchyně - nová</t>
  </si>
  <si>
    <t>2.1</t>
  </si>
  <si>
    <t>Vzduchotechnická sestavná jednotka 4.100/4.100m3/hod, venkovní provedení</t>
  </si>
  <si>
    <t xml:space="preserve">Poznámka k položce:
Sestava: přívod - ventilátor (4.100m3/hod), plynový ohřívač (30kW), přímý chladič (R410A-24kW) rekuperátor - ZZT 83%, filtr, klapka, odvod - filtr, tukový filtr, rekuperátor, ventilátor (4.100m3/hod), komory vedle sebe, stříška.
Obecné požadavky: standardně určena pro venkovní prostředí, sendvičové panely s 50mm minerální izolace, mechanická stabilita třídy D2 (M), netěstnost skříně L2(M), termická izolace třída T3(M), faktor tepelných mostů TB3(M) dle EN1886. ES prohlášení shody vydáno ve spolupráci s TÜV SÜD Czech, zařízení ve shodě s ErP2018  </t>
  </si>
  <si>
    <t>2.2</t>
  </si>
  <si>
    <t>2.3</t>
  </si>
  <si>
    <t xml:space="preserve">Integrovaný rastrový tzv. otevřený stropní systém s vyjímatelnými lapači tuku pro přívod a odvod vzduchu ve tvaru kazet </t>
  </si>
  <si>
    <t>Poznámka k položce:
Integrovaný rastrový tzv. otevřený stropní systém s vyjímatelnými lapači tuku pro přívod a odvod vzduchu ve tvaru kazet – velikost gastronorma 50 x 50 cm, příp. 25 x  50 cm. Kazety jsou speciální konstrukce z hladkého kartáčovaného nerez plechu s kulisami pro odlučování a zachytávání tuku. Svítidla jsou zabudována v rastru a v případě umístění v odtahové komoře mohou být konstrukčně řešena s ventilem pro přívod vzduchu. Stropní systém je rozdělen svislými přepážkami na přívodní a odtahové komory. Přívod vzduchu 4.100m3/hod, odvod vzduchu 4.100m3/hod.</t>
  </si>
  <si>
    <t>2.4</t>
  </si>
  <si>
    <t>2.5</t>
  </si>
  <si>
    <t xml:space="preserve">Venkovní kondenzační jednotka Inverter </t>
  </si>
  <si>
    <t xml:space="preserve">Poznámka k položce:
Venkovní kondenzační jednotka Inverter - tepelné čerpadlo s externím řízením 0 ~ 10 V, minimální výkonový rozsah 14% - 100%, výkon nominální - 12,5 kW </t>
  </si>
  <si>
    <t>2.6</t>
  </si>
  <si>
    <t>Komunikační modulpro pozici 2.5</t>
  </si>
  <si>
    <t>2.7</t>
  </si>
  <si>
    <t>2.8</t>
  </si>
  <si>
    <t>2.9</t>
  </si>
  <si>
    <t>2.10</t>
  </si>
  <si>
    <t>2.11</t>
  </si>
  <si>
    <t>2.12</t>
  </si>
  <si>
    <t>2.13</t>
  </si>
  <si>
    <t>Regulační klapka kruhová d100, ruční ovládání</t>
  </si>
  <si>
    <t>2.14</t>
  </si>
  <si>
    <t>Mřížka nastavitelná 325/225, přívod, dvouřadá, typ regulace R2</t>
  </si>
  <si>
    <t>2.15</t>
  </si>
  <si>
    <t>Mřížka nastavitelná 525/225, přívod, dvouřadá, typ regulace R2</t>
  </si>
  <si>
    <t>2.16</t>
  </si>
  <si>
    <t>Mřížka do kruhového potrubí nastavitelná 325x225, odvod, jednořadá, typ regulace R1</t>
  </si>
  <si>
    <t>2.17</t>
  </si>
  <si>
    <t>Mřížka do kruhového potrubí nastavitelná 525x125, odvod, jednořadá, typ regulace R1</t>
  </si>
  <si>
    <t>2.18</t>
  </si>
  <si>
    <t>2.19</t>
  </si>
  <si>
    <t>Montáž pozice 2.1-2.17</t>
  </si>
  <si>
    <t>2.20</t>
  </si>
  <si>
    <t>2.21</t>
  </si>
  <si>
    <t>2.22</t>
  </si>
  <si>
    <t>Potrubí kruhové bez příruby, spirálně vinuté, průměru přes 200 do 300mm, vč.montáže (KR250)</t>
  </si>
  <si>
    <t>2.23</t>
  </si>
  <si>
    <t>Potrubí kruhové bez příruby, spirálně vinuté, průměru do 100, vč.montáže (KR100)</t>
  </si>
  <si>
    <t>2.24</t>
  </si>
  <si>
    <t>Potrubí flexi KR100</t>
  </si>
  <si>
    <t>D5</t>
  </si>
  <si>
    <t>Zařízení č.3 - Vzduchotechnika šaten</t>
  </si>
  <si>
    <t>3.1</t>
  </si>
  <si>
    <t>Radiální potrubní ventilátor KR160- odvod 180, 160m3/h, 230V/50Hz, 65W, 0,18A, ErP2018</t>
  </si>
  <si>
    <t>3.2</t>
  </si>
  <si>
    <t>Spojovací manžeta KR160 pro pol. 3.1</t>
  </si>
  <si>
    <t>3.3</t>
  </si>
  <si>
    <t>Zpětná klapka KR160</t>
  </si>
  <si>
    <t>3.4</t>
  </si>
  <si>
    <t>Protidešťová žaluzie KR160, plast</t>
  </si>
  <si>
    <t>3.5</t>
  </si>
  <si>
    <t>3.6</t>
  </si>
  <si>
    <t>Regulační klapka kruhová d80, ruční ovládání</t>
  </si>
  <si>
    <t>3.7</t>
  </si>
  <si>
    <t>Talířová ventil odvod 100, montážní zděř</t>
  </si>
  <si>
    <t>3.8</t>
  </si>
  <si>
    <t>Talířová ventil odvod 80, montážní zděř</t>
  </si>
  <si>
    <t>3.9</t>
  </si>
  <si>
    <t>3.10</t>
  </si>
  <si>
    <t>Dveřní mřížka oboustranná 400/75</t>
  </si>
  <si>
    <t>3.11</t>
  </si>
  <si>
    <t>3.12</t>
  </si>
  <si>
    <t>Montáž pozice 3.1-3.10</t>
  </si>
  <si>
    <t>3.13</t>
  </si>
  <si>
    <t>Potrubí kruhové bez příruby, spirálně vinuté, průměru přes 100 do 200mm, vč.montáže (KR160)</t>
  </si>
  <si>
    <t>3.14</t>
  </si>
  <si>
    <t>Potrubí kruhové bez příruby, spirálně vinuté, průměru do 100mm, vč.montáže (KR100)</t>
  </si>
  <si>
    <t>3.15</t>
  </si>
  <si>
    <t>Potrubí kruhové bez příruby, spirálně vinuté, průměru do 100mm, vč.montáže (KR80)</t>
  </si>
  <si>
    <t>3.16</t>
  </si>
  <si>
    <t>Flex potrubí KR100</t>
  </si>
  <si>
    <t>3.17</t>
  </si>
  <si>
    <t>Flex potrubí KR80</t>
  </si>
  <si>
    <t>3.18</t>
  </si>
  <si>
    <t>D6</t>
  </si>
  <si>
    <t>Měření a regulace VZT</t>
  </si>
  <si>
    <t>MaR 1</t>
  </si>
  <si>
    <t>kompletní MaR pro pol.č.1.1</t>
  </si>
  <si>
    <t xml:space="preserve">Poznámka k položce:
řídicí jednotka, servopohony, snímače, chladící okruhy, vzdálený ovládač, kabeláž…. Prokabelování mezi MaR a VZT jednotkou - délka cca 5m. </t>
  </si>
  <si>
    <t>MaR 2</t>
  </si>
  <si>
    <t>kompletní MaR pro pol.č.2.1</t>
  </si>
  <si>
    <t>Poznámka k položce:
řídicí jednotka, servopohony, snímače, vzdálený ovládač, kabeláž…. Prokabelování mezi MaR a VZT jednotkou - délka cca 5m.</t>
  </si>
  <si>
    <t>MaR 3</t>
  </si>
  <si>
    <t>napojení pol.č.3.1 - vypínač</t>
  </si>
  <si>
    <t>D7</t>
  </si>
  <si>
    <t>Montážní, těsnící a spojovací materiál, OK</t>
  </si>
  <si>
    <t>Pol2</t>
  </si>
  <si>
    <t>Pomocné ocel.konstrukce</t>
  </si>
  <si>
    <t>Pol3</t>
  </si>
  <si>
    <t>Těsnící, spoj.materiál</t>
  </si>
  <si>
    <t>D8</t>
  </si>
  <si>
    <t>Izolace</t>
  </si>
  <si>
    <t>Pol4</t>
  </si>
  <si>
    <t>Izolace VZT potrubí tepelná (izol. desky tl 6cm včetně Al folie)</t>
  </si>
  <si>
    <t>Poznámka k položce:
přívodní potrubí po VZT jednotku, kompletní přívodní potrubí zař. č. 1 až 4 po jednotku. Potrubí přívod/odvod do kuchyně zař č.1 ve strojovně.</t>
  </si>
  <si>
    <t>Pol5</t>
  </si>
  <si>
    <t>Izolace VZT potrubí požární (izol. desky tl 6cm včetně požární izolace)</t>
  </si>
  <si>
    <t>Poznámka k položce:
potrubí zař č.2 mezi strojobvnou VZT a stropem kuchyně.</t>
  </si>
  <si>
    <t>D9</t>
  </si>
  <si>
    <t>HZS (hodinové zúčtovací sazby)</t>
  </si>
  <si>
    <t>Pol6</t>
  </si>
  <si>
    <t>Příprava ke komplex.vyzkoušení, zprovoznění, zaregulování, revizní knihy zařízení, proškolení obsluhy atd.</t>
  </si>
  <si>
    <t>Pol7</t>
  </si>
  <si>
    <t>Komplexní vyzkoušení</t>
  </si>
  <si>
    <t>04_SO01_3 - Elektroinstalace</t>
  </si>
  <si>
    <t>D1 - El. přípojka NN , doplnění rozváděče RE</t>
  </si>
  <si>
    <t>D3 - Svítidla , el. přístroje</t>
  </si>
  <si>
    <t>D4 - Rozváděč R2</t>
  </si>
  <si>
    <t>D5 - Rozváděč RS3</t>
  </si>
  <si>
    <t>D6 - Kabely</t>
  </si>
  <si>
    <t>D7 - Stavební a výkopové práce</t>
  </si>
  <si>
    <t>D8 - Hromosvody</t>
  </si>
  <si>
    <t>D9 - Demontáže</t>
  </si>
  <si>
    <t>D10 - Ostatní</t>
  </si>
  <si>
    <t>El. přípojka NN , doplnění rozváděče RE</t>
  </si>
  <si>
    <t>Pol8</t>
  </si>
  <si>
    <t>Kabel CYKY 4Jx70mm</t>
  </si>
  <si>
    <t>Pol9</t>
  </si>
  <si>
    <t>Rozpojovací a jisticí skříň SS100 pojistky 3x125A</t>
  </si>
  <si>
    <t>Pol10</t>
  </si>
  <si>
    <t>Žlab Mars 125/50mm vč konzol a podpěr</t>
  </si>
  <si>
    <t>Pol11</t>
  </si>
  <si>
    <t>Jistič BC160 vč vyrážecí cívky ochrana DTV3 a vydrátovací</t>
  </si>
  <si>
    <t>Pol12</t>
  </si>
  <si>
    <t>FeZn 30/4mm vč svorek SR03</t>
  </si>
  <si>
    <t>Pol13</t>
  </si>
  <si>
    <t>Trubka plastová do výkopu pevna d-20cm</t>
  </si>
  <si>
    <t>Pol14</t>
  </si>
  <si>
    <t>Svorky RSA do 4x 70A bílé</t>
  </si>
  <si>
    <t>Pol15</t>
  </si>
  <si>
    <t>Rozbočovací svorkovnice CS-N15</t>
  </si>
  <si>
    <t>Pol16</t>
  </si>
  <si>
    <t>Rozbočovací svorkovnice CS-PE16</t>
  </si>
  <si>
    <t>Pol17</t>
  </si>
  <si>
    <t>Stoupačková svorkovnice BDS 95, HVS95</t>
  </si>
  <si>
    <t>Pol18</t>
  </si>
  <si>
    <t>Pojistka nožová PNA1 160A gG</t>
  </si>
  <si>
    <t>Pol19</t>
  </si>
  <si>
    <t>Přípojnice MET, svorka EPS 1 s krytem</t>
  </si>
  <si>
    <t>Pol20</t>
  </si>
  <si>
    <t>Nosná konstrukce do 5kq</t>
  </si>
  <si>
    <t>Pol21</t>
  </si>
  <si>
    <t>Vysekání niky proSR100 ve zdi</t>
  </si>
  <si>
    <t>Pol22</t>
  </si>
  <si>
    <t>Vytyčení venkovní trasy s ohledem na inženýrské sitě investora</t>
  </si>
  <si>
    <t>Nh</t>
  </si>
  <si>
    <t>Svítidla , el. přístroje</t>
  </si>
  <si>
    <t>Pol23</t>
  </si>
  <si>
    <t>Svítidlo Led do podhledu 600x600mm 55W, IP54 5600lm-A-</t>
  </si>
  <si>
    <t>Pol24</t>
  </si>
  <si>
    <t>Svítidlo Led do podhledu 600x600mm 20W, IP40 2000lm -B-</t>
  </si>
  <si>
    <t>Pol25</t>
  </si>
  <si>
    <t>Led svítidlo kruhové zdroj žárovka Led 10W, IP44 s pohybovým čidlem, -C-</t>
  </si>
  <si>
    <t>Pol26</t>
  </si>
  <si>
    <t>Nouzové svítidlo s vlastním zdrojem 1 hod, 3W, IP44-NO-</t>
  </si>
  <si>
    <t>Pol27</t>
  </si>
  <si>
    <t>El. přímotop Konvektomat s termostatem 230V, 2kW</t>
  </si>
  <si>
    <t>Pol28</t>
  </si>
  <si>
    <t>Skříň centrálního pospojování HOP např EPS2</t>
  </si>
  <si>
    <t>Pol29</t>
  </si>
  <si>
    <t>Vypínač č. 1 ,230V, 10A, IP40 pod omítku</t>
  </si>
  <si>
    <t>Pol30</t>
  </si>
  <si>
    <t>Vypínač č.6 pod omítku</t>
  </si>
  <si>
    <t>Pol31</t>
  </si>
  <si>
    <t>Vypínač č.7 pod omítku</t>
  </si>
  <si>
    <t>Pol32</t>
  </si>
  <si>
    <t>Vypínač č.5 pod omítku</t>
  </si>
  <si>
    <t>Pol33</t>
  </si>
  <si>
    <t>Dvojzásuvka s natočenou dutinou pod omítku 230V,16A</t>
  </si>
  <si>
    <t>Pol34</t>
  </si>
  <si>
    <t>Vypínač č. 1 , 10A 230V, IP44  na omítku</t>
  </si>
  <si>
    <t>Pol35</t>
  </si>
  <si>
    <t>Vypínač č. 5 10A,230V na omítku IP44</t>
  </si>
  <si>
    <t>Pol36</t>
  </si>
  <si>
    <t>Vypínač na omítku 400V,25A IP44</t>
  </si>
  <si>
    <t>Pol37</t>
  </si>
  <si>
    <t>Vypínač na omítku 400V,40A IP44</t>
  </si>
  <si>
    <t>Pol38</t>
  </si>
  <si>
    <t>Zásuvka 230V,16A na omítku IP44</t>
  </si>
  <si>
    <t>Pol39</t>
  </si>
  <si>
    <t>Zásuvka 400V,16A na omítku IP44</t>
  </si>
  <si>
    <t>Pol40</t>
  </si>
  <si>
    <t>Krabice rozvodná pod omítku KU58-1903</t>
  </si>
  <si>
    <t>Pol41</t>
  </si>
  <si>
    <t>Krabice přístrojová pod omítku KU 68-1901</t>
  </si>
  <si>
    <t>Pol42</t>
  </si>
  <si>
    <t>Krabice  rozvodna povrchová Abox do 5x4mm IP65</t>
  </si>
  <si>
    <t>Pol43</t>
  </si>
  <si>
    <t>hmoždinka HM8</t>
  </si>
  <si>
    <t>Pol44</t>
  </si>
  <si>
    <t>Lišta LV 18x13</t>
  </si>
  <si>
    <t>Pol45</t>
  </si>
  <si>
    <t>Lišta LV24x22</t>
  </si>
  <si>
    <t>Pol46</t>
  </si>
  <si>
    <t>Svorky RSA6A</t>
  </si>
  <si>
    <t>Pol47</t>
  </si>
  <si>
    <t>Svorky RSA4A</t>
  </si>
  <si>
    <t>Pol48</t>
  </si>
  <si>
    <t>Svorky RSA16A</t>
  </si>
  <si>
    <t>Rozváděč R2</t>
  </si>
  <si>
    <t>Pol49</t>
  </si>
  <si>
    <t>Oceloplechová skříň 800x2000x400mm IP40/20 přívod shora, vývody zdola vč přípojnic do 400A</t>
  </si>
  <si>
    <t>sada</t>
  </si>
  <si>
    <t>Pol50</t>
  </si>
  <si>
    <t>Jistič BC160 s vyrážecí cívkou</t>
  </si>
  <si>
    <t>Pol51</t>
  </si>
  <si>
    <t>Spínač MSN-63-3</t>
  </si>
  <si>
    <t>Pol52</t>
  </si>
  <si>
    <t>Spínač MSN-32-3</t>
  </si>
  <si>
    <t>Pol53</t>
  </si>
  <si>
    <t>Jistič  do LTN-40B-3</t>
  </si>
  <si>
    <t>Pol54</t>
  </si>
  <si>
    <t>Jistič  do LTN-32B-3</t>
  </si>
  <si>
    <t>Pol55</t>
  </si>
  <si>
    <t>Přepěťová ochrana B+C 4P, 60kA</t>
  </si>
  <si>
    <t>Pol56</t>
  </si>
  <si>
    <t>Elektroměr ET3</t>
  </si>
  <si>
    <t>Pol57</t>
  </si>
  <si>
    <t>Měřicí trafa 100/5A</t>
  </si>
  <si>
    <t>Pol58</t>
  </si>
  <si>
    <t>Jistič s chráničem LFI do 25A/4</t>
  </si>
  <si>
    <t>Pol59</t>
  </si>
  <si>
    <t>Kabel CYKY-J 5x4mm2 (žíly použít na vydrátování RS-1, RS-14 )</t>
  </si>
  <si>
    <t>Pol60</t>
  </si>
  <si>
    <t>Spínací hodiny MAE-A16-100-230</t>
  </si>
  <si>
    <t>Pol61</t>
  </si>
  <si>
    <t>Jistič LTN-10B-1</t>
  </si>
  <si>
    <t>Pol62</t>
  </si>
  <si>
    <t>Pomocné relé 230V/6A, 2P</t>
  </si>
  <si>
    <t>Pol63</t>
  </si>
  <si>
    <t>Stykač 230V, 16A 230V</t>
  </si>
  <si>
    <t>Pol64</t>
  </si>
  <si>
    <t>Kabel CYKY-J 4x1,5mm2</t>
  </si>
  <si>
    <t>Pol65</t>
  </si>
  <si>
    <t>Schodišťový spínač MQA16-100</t>
  </si>
  <si>
    <t>Pol66</t>
  </si>
  <si>
    <t>Svorky RSA10A</t>
  </si>
  <si>
    <t>Pol67</t>
  </si>
  <si>
    <t>Pol68</t>
  </si>
  <si>
    <t>Koncová svěrka RSA L35-A</t>
  </si>
  <si>
    <t>Pol69</t>
  </si>
  <si>
    <t>Bezpečnostní odělovací transformátor JBC  100VA, 230/12V AC</t>
  </si>
  <si>
    <t>Pol70</t>
  </si>
  <si>
    <t>Vývodky do P42</t>
  </si>
  <si>
    <t>Pol71</t>
  </si>
  <si>
    <t>Nulová přípojnice  PE a N</t>
  </si>
  <si>
    <t>Pol72</t>
  </si>
  <si>
    <t>Ukončení vývodu v rozváděči do 4x70mm</t>
  </si>
  <si>
    <t>Pol73</t>
  </si>
  <si>
    <t>Ukončení vývodu v rozváděči do 5x10mm</t>
  </si>
  <si>
    <t>Pol74</t>
  </si>
  <si>
    <t>DIN lišta</t>
  </si>
  <si>
    <t>Pol75</t>
  </si>
  <si>
    <t>Kabel CYKY-J 5x4mm2 (žíly použít na vydrátování</t>
  </si>
  <si>
    <t>Pol76</t>
  </si>
  <si>
    <t>Kabel CYKY -J5-10 mm2 / žíly použít na vydratováni</t>
  </si>
  <si>
    <t>Rozváděč RS3</t>
  </si>
  <si>
    <t>Pol77</t>
  </si>
  <si>
    <t>Plastová skříň zapuštěná 24 modulu</t>
  </si>
  <si>
    <t>Pol78</t>
  </si>
  <si>
    <t>Jistič LSN do 25A/1</t>
  </si>
  <si>
    <t>Pol79</t>
  </si>
  <si>
    <t>Jistič s chráničem OFI 25A/4P/0,03A</t>
  </si>
  <si>
    <t>Pol80</t>
  </si>
  <si>
    <t>Stykač 25A/400V</t>
  </si>
  <si>
    <t>Pol81</t>
  </si>
  <si>
    <t>Din lišta</t>
  </si>
  <si>
    <t>SADA</t>
  </si>
  <si>
    <t>Pol82</t>
  </si>
  <si>
    <t>Vypínač 400V/32A</t>
  </si>
  <si>
    <t>Pol83</t>
  </si>
  <si>
    <t>Vývodka do P21</t>
  </si>
  <si>
    <t>Kabely</t>
  </si>
  <si>
    <t>Pol84</t>
  </si>
  <si>
    <t>CYKY 5Jx10mm</t>
  </si>
  <si>
    <t>Pol85</t>
  </si>
  <si>
    <t>CYKY 5Jx6mm</t>
  </si>
  <si>
    <t>Pol86</t>
  </si>
  <si>
    <t>CYKY 5Jx4</t>
  </si>
  <si>
    <t>Pol87</t>
  </si>
  <si>
    <t>CYKY 5Jx2,5</t>
  </si>
  <si>
    <t>Pol88</t>
  </si>
  <si>
    <t>CYKY 3Jx2,5</t>
  </si>
  <si>
    <t>Pol89</t>
  </si>
  <si>
    <t>CYKY 3Jx1,5</t>
  </si>
  <si>
    <t>Pol90</t>
  </si>
  <si>
    <t>CYKY 4Jx1,5</t>
  </si>
  <si>
    <t>Pol91</t>
  </si>
  <si>
    <t>Pol92</t>
  </si>
  <si>
    <t>CYA 10,, z/žl</t>
  </si>
  <si>
    <t>Pol93</t>
  </si>
  <si>
    <t>CYA 6,, z/žl</t>
  </si>
  <si>
    <t>Pol94</t>
  </si>
  <si>
    <t>Trubna plastová d-21mm</t>
  </si>
  <si>
    <t>Pol95</t>
  </si>
  <si>
    <t>Konzola pro zabezpečení  STOP</t>
  </si>
  <si>
    <t>Pol96</t>
  </si>
  <si>
    <t>Vruty 4/40</t>
  </si>
  <si>
    <t>Pol97</t>
  </si>
  <si>
    <t>Svorky WAGO 2273-203 3x0,5 - 2,5</t>
  </si>
  <si>
    <t>Pol98</t>
  </si>
  <si>
    <t>Šnůra CGSG/ NSHTOEU/ 5Jx6  PRYSMIAN-DRAKA</t>
  </si>
  <si>
    <t>Pol99</t>
  </si>
  <si>
    <t>Šnůra CGSG/ NSHTOEU/ 5Jx4PRYSMIAN-DRAKA</t>
  </si>
  <si>
    <t>Pol100</t>
  </si>
  <si>
    <t>Šnůra CGSG/ NSHTOEU/ 5Jx2,5</t>
  </si>
  <si>
    <t>Pol101</t>
  </si>
  <si>
    <t>Topná rohož dvojvodičová TO2S-93m-1590W</t>
  </si>
  <si>
    <t>Pol102</t>
  </si>
  <si>
    <t>Digitální termostat OCD4  1999na stěnu</t>
  </si>
  <si>
    <t>Stavební a výkopové práce</t>
  </si>
  <si>
    <t>Pol103</t>
  </si>
  <si>
    <t>Průraz betonovým zdivem tl- 45vm d-30mm</t>
  </si>
  <si>
    <t>Pol104</t>
  </si>
  <si>
    <t>Vysekání niky v cihlovém zdiu pro rozváděč 400x600x250mm</t>
  </si>
  <si>
    <t>Pol105</t>
  </si>
  <si>
    <t>Vysekání niky v cihlovém zdiu  20x50cm v cihle</t>
  </si>
  <si>
    <t>Pol106</t>
  </si>
  <si>
    <t>Vysekání otvoru pro krabice 5x6x6cm</t>
  </si>
  <si>
    <t>Pol107</t>
  </si>
  <si>
    <t>Pískové lože tl 10cm</t>
  </si>
  <si>
    <t>Pol108</t>
  </si>
  <si>
    <t>Výkop rýhy 35x80mm 4tř</t>
  </si>
  <si>
    <t>Pol109</t>
  </si>
  <si>
    <t>Zához rýhy 35x80cm 4tř</t>
  </si>
  <si>
    <t>Hromosvody</t>
  </si>
  <si>
    <t>Pol110</t>
  </si>
  <si>
    <t>Vodič AIMgSI na podpěrách PV21</t>
  </si>
  <si>
    <t>Pol111</t>
  </si>
  <si>
    <t>Jímací stožár s izolační části o délce 1095mm o celkové délce 2,8m  s tříramenným  podstavcem</t>
  </si>
  <si>
    <t>Pol112</t>
  </si>
  <si>
    <t>Izolační tyč l-300mm a konzolou k odizolováná od VZT</t>
  </si>
  <si>
    <t>Pol113</t>
  </si>
  <si>
    <t>Napojení na uzemnění stávající</t>
  </si>
  <si>
    <t>Pol114</t>
  </si>
  <si>
    <t>Výkop rýhy 50x120mm 4tř</t>
  </si>
  <si>
    <t>Pol115</t>
  </si>
  <si>
    <t>Pásek FeZn 30/4mm</t>
  </si>
  <si>
    <t>228</t>
  </si>
  <si>
    <t>Pol116</t>
  </si>
  <si>
    <t>Vodič  FeZn d-8mm</t>
  </si>
  <si>
    <t>Demontáže</t>
  </si>
  <si>
    <t>Pol117</t>
  </si>
  <si>
    <t>Demontáže svítidel</t>
  </si>
  <si>
    <t>Pol118</t>
  </si>
  <si>
    <t>Demontáže spínačů</t>
  </si>
  <si>
    <t>Pol119</t>
  </si>
  <si>
    <t>Demontáže krabicových rozvodek</t>
  </si>
  <si>
    <t>D10</t>
  </si>
  <si>
    <t>Ostatní</t>
  </si>
  <si>
    <t>Pol120</t>
  </si>
  <si>
    <t>Koordinace s profesemi, napojení topné podlahy</t>
  </si>
  <si>
    <t>Pol121</t>
  </si>
  <si>
    <t>Provizorní napojení na stávající rozvod</t>
  </si>
  <si>
    <t>Pol122</t>
  </si>
  <si>
    <t>Měření osvětlení ke kolaudaci</t>
  </si>
  <si>
    <t>NH</t>
  </si>
  <si>
    <t>Pol123</t>
  </si>
  <si>
    <t>Skutečný stav zkreslení</t>
  </si>
  <si>
    <t>Pol124</t>
  </si>
  <si>
    <t>Úprava v rozváděči R1</t>
  </si>
  <si>
    <t>246</t>
  </si>
  <si>
    <t>Pol125</t>
  </si>
  <si>
    <t>Revize zařízení</t>
  </si>
  <si>
    <t>248</t>
  </si>
  <si>
    <t>Pol126</t>
  </si>
  <si>
    <t>Podružný materiál 5%</t>
  </si>
  <si>
    <t>754591708</t>
  </si>
  <si>
    <t>Pol127</t>
  </si>
  <si>
    <t>6% PPV a PPP na montáže</t>
  </si>
  <si>
    <t>-2139940584</t>
  </si>
  <si>
    <t>Pol128</t>
  </si>
  <si>
    <t>6% PPV a PPP na materiál</t>
  </si>
  <si>
    <t>-297505736</t>
  </si>
  <si>
    <r>
      <t>BKB</t>
    </r>
    <r>
      <rPr>
        <i/>
        <sz val="24"/>
        <color indexed="10"/>
        <rFont val="Impact"/>
        <family val="2"/>
      </rPr>
      <t>Metal, a.s.</t>
    </r>
  </si>
  <si>
    <r>
      <t></t>
    </r>
    <r>
      <rPr>
        <sz val="12"/>
        <rFont val="Arial"/>
        <family val="2"/>
      </rPr>
      <t xml:space="preserve"> </t>
    </r>
    <r>
      <rPr>
        <sz val="12"/>
        <rFont val="Arial CE"/>
        <family val="2"/>
      </rPr>
      <t>Hlubinská 917/20, 702 00 Moravská Ostrava</t>
    </r>
  </si>
  <si>
    <t>Výkaz výměr</t>
  </si>
  <si>
    <t>STAVBA</t>
  </si>
  <si>
    <t>ARCHIVNÍ ČÍSLO OBJEDNATELE / CUSTOMER DOCUMENT No.:</t>
  </si>
  <si>
    <t>REV.:</t>
  </si>
  <si>
    <t>ÚPRAVA / DESCRIPTION</t>
  </si>
  <si>
    <t>DATUM / DATE</t>
  </si>
  <si>
    <t>VYPRACOVAL / MADE BY</t>
  </si>
  <si>
    <t>OBJEDNATEL / CLIENT:</t>
  </si>
  <si>
    <t>TENTO DOKUMENT JE NAŠÍM DUŠEVNÍM VLASTNICTVÍM. BEZ PÍSEMNÉHO SOUHLASU FIRMY BKB METAL,  a.s. NESMÍ BÝT KOPÍROVÁN ANI POSKYTNUT TŘETÍM OSOBÁM.                                                                                                                                                       THIS DOCUMENT IS THE INTELECTUAL PROPERTY OF BKB METAL. COPYING OR SUBMITTING TO THIRD PARTIES WITHOUT THE PRIOR WRITTEN CONSENT OF BKB METAL IS FORBIDDEN.</t>
  </si>
  <si>
    <t>Na Rybníčku 626/1, Opava</t>
  </si>
  <si>
    <t>AKCE / ACTIVITY:</t>
  </si>
  <si>
    <t>KONTROLOVAL / CHECKED</t>
  </si>
  <si>
    <t>SCHVÁLIL / APPROVED</t>
  </si>
  <si>
    <t>STUPEŇ / STAGE</t>
  </si>
  <si>
    <t>ZAKÁZKA / CONTRACT</t>
  </si>
  <si>
    <t>POČET A4 / NUMBER A4</t>
  </si>
  <si>
    <t>OBSAH / TITLE:</t>
  </si>
  <si>
    <t>ARCHIVNÍ ČÍSLO / DOCUMENT No.:</t>
  </si>
  <si>
    <t>CisloDok</t>
  </si>
  <si>
    <t>BKB-SM-6233</t>
  </si>
  <si>
    <t>Objednatel</t>
  </si>
  <si>
    <t>ObjednatelAdr</t>
  </si>
  <si>
    <t>ObjednatelMesto</t>
  </si>
  <si>
    <t>703 00 Ostrava - Vítkovice</t>
  </si>
  <si>
    <t>Zakazka</t>
  </si>
  <si>
    <t>18-4101</t>
  </si>
  <si>
    <t>ZakazkaBKB</t>
  </si>
  <si>
    <t>BKB 18-4101</t>
  </si>
  <si>
    <t>Akce</t>
  </si>
  <si>
    <t xml:space="preserve">MODERNIZACE A ROZŠÍŘENÍ GASTRONOMICKÉHO CENTRA ÚLGaT V AREÁLU HRADECKÁ 17, OPAVA   
</t>
  </si>
  <si>
    <t>Obsah</t>
  </si>
  <si>
    <t>Výkaz výměr
STAVBA</t>
  </si>
  <si>
    <t>Vypracoval</t>
  </si>
  <si>
    <t>HAWLÍK</t>
  </si>
  <si>
    <t>Kontroloval</t>
  </si>
  <si>
    <t>Ing. Adéla Prchalová</t>
  </si>
  <si>
    <t>Schvalil</t>
  </si>
  <si>
    <t xml:space="preserve">Martin Tuma </t>
  </si>
  <si>
    <t>Datum</t>
  </si>
  <si>
    <t>Stupen</t>
  </si>
  <si>
    <t>DPS</t>
  </si>
  <si>
    <t>PocetA4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</si>
</sst>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name val="Arial CE"/>
      <family val="2"/>
    </font>
    <font>
      <sz val="10"/>
      <color rgb="FF464646"/>
      <name val="Arial CE"/>
      <family val="2"/>
    </font>
    <font>
      <b/>
      <sz val="12"/>
      <color rgb="FF800000"/>
      <name val="Arial CE"/>
      <family val="2"/>
    </font>
    <font>
      <sz val="10"/>
      <color rgb="FF969696"/>
      <name val="Arial CE"/>
      <family val="2"/>
    </font>
    <font>
      <sz val="8"/>
      <color rgb="FF960000"/>
      <name val="Arial CE"/>
      <family val="2"/>
    </font>
    <font>
      <sz val="7"/>
      <color rgb="FF969696"/>
      <name val="Arial CE"/>
      <family val="2"/>
    </font>
    <font>
      <sz val="7"/>
      <name val="Arial CE"/>
      <family val="2"/>
    </font>
    <font>
      <i/>
      <sz val="8"/>
      <color rgb="FF0000FF"/>
      <name val="Arial CE"/>
      <family val="2"/>
    </font>
    <font>
      <i/>
      <sz val="7"/>
      <color rgb="FF969696"/>
      <name val="Arial CE"/>
      <family val="2"/>
    </font>
    <font>
      <u val="single"/>
      <sz val="11"/>
      <color theme="10"/>
      <name val="Calibri"/>
      <family val="2"/>
      <scheme val="minor"/>
    </font>
    <font>
      <i/>
      <sz val="30"/>
      <color indexed="10"/>
      <name val="Impact"/>
      <family val="2"/>
    </font>
    <font>
      <i/>
      <sz val="24"/>
      <color indexed="10"/>
      <name val="Impact"/>
      <family val="2"/>
    </font>
    <font>
      <sz val="12"/>
      <name val="Wingdings"/>
      <family val="2"/>
    </font>
    <font>
      <sz val="12"/>
      <name val="Arial"/>
      <family val="2"/>
    </font>
    <font>
      <b/>
      <sz val="20"/>
      <name val="Arial CE"/>
      <family val="2"/>
    </font>
    <font>
      <sz val="12"/>
      <name val="Mark 1"/>
      <family val="2"/>
    </font>
    <font>
      <sz val="6"/>
      <name val="Arial CE"/>
      <family val="2"/>
    </font>
    <font>
      <b/>
      <sz val="18"/>
      <name val="Arial CE"/>
      <family val="2"/>
    </font>
    <font>
      <b/>
      <sz val="8"/>
      <color rgb="FFFF0000"/>
      <name val="Arial CE"/>
      <family val="2"/>
    </font>
  </fonts>
  <fills count="7">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theme="0" tint="-0.149959996342659"/>
        <bgColor indexed="64"/>
      </patternFill>
    </fill>
    <fill>
      <patternFill patternType="solid">
        <fgColor theme="0" tint="-0.149959996342659"/>
        <bgColor indexed="64"/>
      </patternFill>
    </fill>
  </fills>
  <borders count="44">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hair"/>
      <right style="hair"/>
      <top style="hair"/>
      <bottom style="hair"/>
    </border>
    <border>
      <left style="thin"/>
      <right/>
      <top style="thin"/>
      <bottom style="hair"/>
    </border>
    <border>
      <left/>
      <right style="thin"/>
      <top style="thin"/>
      <bottom style="hair"/>
    </border>
    <border>
      <left style="thin"/>
      <right/>
      <top style="hair"/>
      <bottom style="hair"/>
    </border>
    <border>
      <left/>
      <right style="thin"/>
      <top/>
      <bottom style="hair"/>
    </border>
    <border>
      <left/>
      <right style="thin"/>
      <top style="hair"/>
      <bottom style="hair"/>
    </border>
    <border>
      <left style="thin"/>
      <right/>
      <top style="hair"/>
      <bottom style="thin"/>
    </border>
    <border>
      <left/>
      <right style="thin"/>
      <top style="hair"/>
      <bottom style="thin"/>
    </border>
    <border>
      <left/>
      <right/>
      <top/>
      <bottom style="thin"/>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style="thin"/>
      <right/>
      <top/>
      <bottom style="hair"/>
    </border>
    <border>
      <left style="thin"/>
      <right/>
      <top style="hair"/>
      <bottom/>
    </border>
    <border>
      <left/>
      <right/>
      <top style="hair"/>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xf numFmtId="0" fontId="28" fillId="0" borderId="0">
      <alignment/>
      <protection/>
    </xf>
    <xf numFmtId="0" fontId="37" fillId="0" borderId="0" applyNumberFormat="0" applyFill="0" applyBorder="0" applyAlignment="0" applyProtection="0"/>
  </cellStyleXfs>
  <cellXfs count="36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18"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0" xfId="0" applyFont="1" applyFill="1" applyAlignment="1" applyProtection="1">
      <alignment horizontal="center" vertical="center"/>
      <protection/>
    </xf>
    <xf numFmtId="0" fontId="21" fillId="0" borderId="13" xfId="0" applyFont="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9" fillId="0" borderId="17"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4"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5"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7" fillId="0" borderId="17"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5" fillId="0" borderId="0" xfId="0" applyFont="1" applyAlignment="1">
      <alignment horizontal="left" vertical="center"/>
    </xf>
    <xf numFmtId="4" fontId="27" fillId="0" borderId="18" xfId="0" applyNumberFormat="1" applyFont="1" applyBorder="1" applyAlignment="1" applyProtection="1">
      <alignment vertical="center"/>
      <protection/>
    </xf>
    <xf numFmtId="4" fontId="27" fillId="0" borderId="19" xfId="0" applyNumberFormat="1" applyFont="1" applyBorder="1" applyAlignment="1" applyProtection="1">
      <alignment vertical="center"/>
      <protection/>
    </xf>
    <xf numFmtId="166"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28" fillId="0" borderId="0" xfId="0" applyFont="1" applyAlignment="1">
      <alignment horizontal="left" vertical="center"/>
    </xf>
    <xf numFmtId="4" fontId="28" fillId="0" borderId="0" xfId="0" applyNumberFormat="1" applyFont="1" applyAlignment="1">
      <alignment vertical="center"/>
    </xf>
    <xf numFmtId="0" fontId="29" fillId="0" borderId="0" xfId="0" applyFont="1" applyAlignment="1">
      <alignment horizontal="left" vertical="center"/>
    </xf>
    <xf numFmtId="0" fontId="17"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19" xfId="0" applyFont="1" applyBorder="1" applyAlignment="1" applyProtection="1">
      <alignment horizontal="left" vertical="center"/>
      <protection/>
    </xf>
    <xf numFmtId="0" fontId="6" fillId="0" borderId="19" xfId="0" applyFont="1" applyBorder="1" applyAlignment="1" applyProtection="1">
      <alignment vertical="center"/>
      <protection/>
    </xf>
    <xf numFmtId="0" fontId="6" fillId="0" borderId="19" xfId="0" applyFont="1" applyBorder="1" applyAlignment="1" applyProtection="1">
      <alignment vertical="center"/>
      <protection locked="0"/>
    </xf>
    <xf numFmtId="4" fontId="6" fillId="0" borderId="19"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4" fontId="30" fillId="0" borderId="0" xfId="0" applyNumberFormat="1" applyFont="1" applyAlignment="1" applyProtection="1">
      <alignment vertical="center"/>
      <protection/>
    </xf>
    <xf numFmtId="0" fontId="21" fillId="0" borderId="0" xfId="0" applyFont="1" applyAlignment="1">
      <alignment horizontal="center" vertical="center"/>
    </xf>
    <xf numFmtId="0" fontId="7" fillId="0" borderId="0" xfId="0" applyFont="1" applyAlignment="1" applyProtection="1">
      <alignment horizontal="left" vertical="center"/>
      <protection/>
    </xf>
    <xf numFmtId="4" fontId="7" fillId="2" borderId="0" xfId="0" applyNumberFormat="1" applyFont="1" applyFill="1" applyAlignment="1" applyProtection="1">
      <alignment vertical="center"/>
      <protection locked="0"/>
    </xf>
    <xf numFmtId="0" fontId="0" fillId="0" borderId="3" xfId="0" applyFont="1" applyBorder="1" applyAlignment="1" applyProtection="1">
      <alignment vertical="center"/>
      <protection locked="0"/>
    </xf>
    <xf numFmtId="0" fontId="31"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22" fillId="4" borderId="0" xfId="0" applyFont="1" applyFill="1" applyAlignment="1" applyProtection="1">
      <alignment horizontal="left" vertical="center"/>
      <protection/>
    </xf>
    <xf numFmtId="4" fontId="22" fillId="4" borderId="0" xfId="0" applyNumberFormat="1" applyFont="1" applyFill="1" applyAlignment="1" applyProtection="1">
      <alignment vertical="center"/>
      <protection/>
    </xf>
    <xf numFmtId="0" fontId="0" fillId="0" borderId="3" xfId="0" applyFont="1" applyBorder="1" applyAlignment="1" applyProtection="1">
      <alignment horizontal="center" vertical="center" wrapText="1"/>
      <protection/>
    </xf>
    <xf numFmtId="0" fontId="20" fillId="4" borderId="13" xfId="0" applyFont="1" applyFill="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locked="0"/>
    </xf>
    <xf numFmtId="0" fontId="20" fillId="4" borderId="15"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2" fillId="0" borderId="0" xfId="0" applyNumberFormat="1" applyFont="1" applyAlignment="1" applyProtection="1">
      <alignment/>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18"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2" xfId="0" applyNumberFormat="1" applyFont="1" applyBorder="1" applyAlignment="1" applyProtection="1">
      <alignment vertical="center"/>
      <protection/>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5" fillId="0" borderId="3" xfId="0" applyFont="1" applyBorder="1" applyAlignment="1">
      <alignment vertical="center"/>
    </xf>
    <xf numFmtId="0" fontId="35" fillId="2" borderId="17"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36" fillId="0" borderId="0" xfId="0" applyFont="1" applyAlignment="1" applyProtection="1">
      <alignment vertical="center" wrapText="1"/>
      <protection/>
    </xf>
    <xf numFmtId="167" fontId="0" fillId="2" borderId="22" xfId="0" applyNumberFormat="1" applyFont="1" applyFill="1" applyBorder="1" applyAlignment="1" applyProtection="1">
      <alignment vertical="center"/>
      <protection locked="0"/>
    </xf>
    <xf numFmtId="0" fontId="2" fillId="2" borderId="18" xfId="0" applyFont="1" applyFill="1" applyBorder="1" applyAlignment="1" applyProtection="1">
      <alignment horizontal="left" vertical="center"/>
      <protection locked="0"/>
    </xf>
    <xf numFmtId="0" fontId="2" fillId="0" borderId="19" xfId="0" applyFont="1" applyBorder="1" applyAlignment="1" applyProtection="1">
      <alignment horizontal="center" vertical="center"/>
      <protection/>
    </xf>
    <xf numFmtId="166" fontId="2" fillId="0" borderId="19"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0" fontId="28" fillId="0" borderId="0" xfId="21">
      <alignment/>
      <protection/>
    </xf>
    <xf numFmtId="0" fontId="42" fillId="0" borderId="0" xfId="21" applyFont="1" applyAlignment="1">
      <alignment horizontal="center"/>
      <protection/>
    </xf>
    <xf numFmtId="0" fontId="43" fillId="0" borderId="0" xfId="21" applyFont="1" applyAlignment="1">
      <alignment horizontal="center"/>
      <protection/>
    </xf>
    <xf numFmtId="0" fontId="28" fillId="0" borderId="0" xfId="21" applyFont="1">
      <alignment/>
      <protection/>
    </xf>
    <xf numFmtId="0" fontId="23" fillId="0" borderId="0" xfId="21" applyFont="1">
      <alignment/>
      <protection/>
    </xf>
    <xf numFmtId="0" fontId="4" fillId="0" borderId="0" xfId="21" applyFont="1">
      <alignment/>
      <protection/>
    </xf>
    <xf numFmtId="0" fontId="44" fillId="5" borderId="23" xfId="21" applyFont="1" applyFill="1" applyBorder="1">
      <alignment/>
      <protection/>
    </xf>
    <xf numFmtId="0" fontId="44" fillId="6" borderId="23" xfId="21" applyFont="1" applyFill="1" applyBorder="1">
      <alignment/>
      <protection/>
    </xf>
    <xf numFmtId="49" fontId="28" fillId="0" borderId="23" xfId="21" applyNumberFormat="1" applyFont="1" applyBorder="1" applyAlignment="1">
      <alignment horizontal="center"/>
      <protection/>
    </xf>
    <xf numFmtId="49" fontId="0" fillId="0" borderId="23" xfId="21" applyNumberFormat="1" applyFont="1" applyBorder="1" applyAlignment="1">
      <alignment horizontal="left"/>
      <protection/>
    </xf>
    <xf numFmtId="14" fontId="0" fillId="0" borderId="23" xfId="21" applyNumberFormat="1" applyFont="1" applyBorder="1" applyAlignment="1">
      <alignment horizontal="left"/>
      <protection/>
    </xf>
    <xf numFmtId="49" fontId="46" fillId="0" borderId="23" xfId="21" applyNumberFormat="1" applyFont="1" applyBorder="1" applyAlignment="1">
      <alignment horizontal="left"/>
      <protection/>
    </xf>
    <xf numFmtId="49" fontId="18" fillId="0" borderId="23" xfId="21" applyNumberFormat="1" applyFont="1" applyBorder="1" applyAlignment="1">
      <alignment horizontal="left"/>
      <protection/>
    </xf>
    <xf numFmtId="49" fontId="28" fillId="0" borderId="0" xfId="21" applyNumberFormat="1" applyFont="1" applyAlignment="1">
      <alignment horizontal="center"/>
      <protection/>
    </xf>
    <xf numFmtId="49" fontId="0" fillId="0" borderId="0" xfId="21" applyNumberFormat="1" applyFont="1" applyAlignment="1">
      <alignment horizontal="left"/>
      <protection/>
    </xf>
    <xf numFmtId="14" fontId="0" fillId="0" borderId="0" xfId="21" applyNumberFormat="1" applyFont="1" applyAlignment="1">
      <alignment horizontal="left"/>
      <protection/>
    </xf>
    <xf numFmtId="49" fontId="18" fillId="0" borderId="0" xfId="21" applyNumberFormat="1" applyFont="1" applyAlignment="1">
      <alignment horizontal="left"/>
      <protection/>
    </xf>
    <xf numFmtId="0" fontId="44" fillId="6" borderId="24" xfId="21" applyFont="1" applyFill="1" applyBorder="1">
      <alignment/>
      <protection/>
    </xf>
    <xf numFmtId="0" fontId="0" fillId="0" borderId="25" xfId="21" applyFont="1" applyBorder="1" applyAlignment="1">
      <alignment horizontal="left"/>
      <protection/>
    </xf>
    <xf numFmtId="0" fontId="44" fillId="6" borderId="26" xfId="21" applyFont="1" applyFill="1" applyBorder="1">
      <alignment/>
      <protection/>
    </xf>
    <xf numFmtId="0" fontId="0" fillId="0" borderId="27" xfId="21" applyFont="1" applyBorder="1" applyAlignment="1">
      <alignment horizontal="left"/>
      <protection/>
    </xf>
    <xf numFmtId="0" fontId="0" fillId="0" borderId="28" xfId="21" applyFont="1" applyBorder="1" applyAlignment="1">
      <alignment horizontal="left"/>
      <protection/>
    </xf>
    <xf numFmtId="14" fontId="0" fillId="0" borderId="28" xfId="21" applyNumberFormat="1" applyFont="1" applyBorder="1" applyAlignment="1">
      <alignment horizontal="left"/>
      <protection/>
    </xf>
    <xf numFmtId="0" fontId="44" fillId="6" borderId="29" xfId="21" applyFont="1" applyFill="1" applyBorder="1">
      <alignment/>
      <protection/>
    </xf>
    <xf numFmtId="0" fontId="0" fillId="0" borderId="30" xfId="21" applyFont="1" applyBorder="1" applyAlignment="1">
      <alignment horizontal="left"/>
      <protection/>
    </xf>
    <xf numFmtId="49" fontId="28" fillId="0" borderId="0" xfId="21" applyNumberFormat="1">
      <alignment/>
      <protection/>
    </xf>
    <xf numFmtId="0" fontId="28" fillId="0" borderId="0" xfId="21" applyAlignment="1">
      <alignment wrapText="1"/>
      <protection/>
    </xf>
    <xf numFmtId="14" fontId="28" fillId="0" borderId="0" xfId="21" applyNumberFormat="1">
      <alignment/>
      <protection/>
    </xf>
    <xf numFmtId="0" fontId="42" fillId="0" borderId="0" xfId="21" applyFont="1" applyAlignment="1">
      <alignment horizontal="center"/>
      <protection/>
    </xf>
    <xf numFmtId="0" fontId="38" fillId="0" borderId="31" xfId="21" applyFont="1" applyBorder="1" applyAlignment="1">
      <alignment horizontal="center"/>
      <protection/>
    </xf>
    <xf numFmtId="0" fontId="28" fillId="0" borderId="31" xfId="21" applyBorder="1">
      <alignment/>
      <protection/>
    </xf>
    <xf numFmtId="0" fontId="40" fillId="0" borderId="0" xfId="21" applyFont="1" applyAlignment="1">
      <alignment horizontal="center" vertical="top"/>
      <protection/>
    </xf>
    <xf numFmtId="0" fontId="28" fillId="0" borderId="0" xfId="21">
      <alignment/>
      <protection/>
    </xf>
    <xf numFmtId="0" fontId="42" fillId="6" borderId="0" xfId="21" applyFont="1" applyFill="1" applyAlignment="1">
      <alignment horizontal="center"/>
      <protection/>
    </xf>
    <xf numFmtId="0" fontId="28" fillId="6" borderId="0" xfId="21" applyFill="1">
      <alignment/>
      <protection/>
    </xf>
    <xf numFmtId="0" fontId="44" fillId="6" borderId="32" xfId="21" applyFont="1" applyFill="1" applyBorder="1">
      <alignment/>
      <protection/>
    </xf>
    <xf numFmtId="0" fontId="28" fillId="6" borderId="33" xfId="21" applyFill="1" applyBorder="1">
      <alignment/>
      <protection/>
    </xf>
    <xf numFmtId="0" fontId="45" fillId="0" borderId="34" xfId="21" applyFont="1" applyBorder="1" applyAlignment="1">
      <alignment horizontal="center" vertical="center"/>
      <protection/>
    </xf>
    <xf numFmtId="0" fontId="45" fillId="0" borderId="35" xfId="21" applyFont="1" applyBorder="1" applyAlignment="1">
      <alignment horizontal="center" vertical="center"/>
      <protection/>
    </xf>
    <xf numFmtId="0" fontId="44" fillId="5" borderId="32" xfId="21" applyFont="1" applyFill="1" applyBorder="1">
      <alignment/>
      <protection/>
    </xf>
    <xf numFmtId="0" fontId="28" fillId="6" borderId="36" xfId="21" applyFill="1" applyBorder="1">
      <alignment/>
      <protection/>
    </xf>
    <xf numFmtId="0" fontId="44" fillId="0" borderId="32" xfId="21" applyFont="1" applyBorder="1" applyAlignment="1">
      <alignment horizontal="left" vertical="center" wrapText="1"/>
      <protection/>
    </xf>
    <xf numFmtId="0" fontId="44" fillId="0" borderId="33" xfId="21" applyFont="1" applyBorder="1" applyAlignment="1">
      <alignment horizontal="left"/>
      <protection/>
    </xf>
    <xf numFmtId="0" fontId="44" fillId="0" borderId="37" xfId="21" applyFont="1" applyBorder="1" applyAlignment="1">
      <alignment horizontal="left"/>
      <protection/>
    </xf>
    <xf numFmtId="0" fontId="44" fillId="0" borderId="38" xfId="21" applyFont="1" applyBorder="1" applyAlignment="1">
      <alignment horizontal="left"/>
      <protection/>
    </xf>
    <xf numFmtId="0" fontId="44" fillId="0" borderId="39" xfId="21" applyFont="1" applyBorder="1" applyAlignment="1">
      <alignment horizontal="left"/>
      <protection/>
    </xf>
    <xf numFmtId="0" fontId="44" fillId="0" borderId="40" xfId="21" applyFont="1" applyBorder="1" applyAlignment="1">
      <alignment horizontal="left"/>
      <protection/>
    </xf>
    <xf numFmtId="0" fontId="28" fillId="0" borderId="41" xfId="21" applyFont="1" applyBorder="1" applyAlignment="1">
      <alignment horizontal="left"/>
      <protection/>
    </xf>
    <xf numFmtId="0" fontId="28" fillId="0" borderId="27" xfId="21" applyFont="1" applyBorder="1" applyAlignment="1">
      <alignment horizontal="left"/>
      <protection/>
    </xf>
    <xf numFmtId="49" fontId="28" fillId="0" borderId="42" xfId="21" applyNumberFormat="1" applyFont="1" applyBorder="1">
      <alignment/>
      <protection/>
    </xf>
    <xf numFmtId="49" fontId="28" fillId="0" borderId="43" xfId="21" applyNumberFormat="1" applyFont="1" applyBorder="1">
      <alignment/>
      <protection/>
    </xf>
    <xf numFmtId="0" fontId="28" fillId="0" borderId="37" xfId="21" applyFont="1" applyBorder="1" applyAlignment="1">
      <alignment horizontal="left" vertical="top" wrapText="1"/>
      <protection/>
    </xf>
    <xf numFmtId="0" fontId="28" fillId="0" borderId="38" xfId="21" applyFont="1" applyBorder="1" applyAlignment="1">
      <alignment horizontal="left" vertical="top" wrapText="1"/>
      <protection/>
    </xf>
    <xf numFmtId="0" fontId="28" fillId="0" borderId="39" xfId="21" applyFont="1" applyBorder="1" applyAlignment="1">
      <alignment horizontal="left" vertical="top" wrapText="1"/>
      <protection/>
    </xf>
    <xf numFmtId="0" fontId="28" fillId="0" borderId="40" xfId="21" applyFont="1" applyBorder="1" applyAlignment="1">
      <alignment horizontal="left" vertical="top" wrapText="1"/>
      <protection/>
    </xf>
    <xf numFmtId="0" fontId="44" fillId="6" borderId="37" xfId="21" applyFont="1" applyFill="1" applyBorder="1">
      <alignment/>
      <protection/>
    </xf>
    <xf numFmtId="0" fontId="17" fillId="0" borderId="37" xfId="21" applyFont="1" applyBorder="1" applyAlignment="1">
      <alignment horizontal="center" vertical="center" wrapText="1"/>
      <protection/>
    </xf>
    <xf numFmtId="0" fontId="17" fillId="0" borderId="38" xfId="21" applyFont="1" applyBorder="1" applyAlignment="1">
      <alignment horizontal="center" vertical="center" wrapText="1"/>
      <protection/>
    </xf>
    <xf numFmtId="0" fontId="17" fillId="0" borderId="39" xfId="21" applyFont="1" applyBorder="1" applyAlignment="1">
      <alignment horizontal="center" vertical="center" wrapText="1"/>
      <protection/>
    </xf>
    <xf numFmtId="0" fontId="17" fillId="0" borderId="40" xfId="21" applyFont="1" applyBorder="1" applyAlignment="1">
      <alignment horizontal="center"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4" fontId="16" fillId="0" borderId="0" xfId="0" applyNumberFormat="1" applyFont="1" applyAlignment="1" applyProtection="1">
      <alignment vertical="center"/>
      <protection/>
    </xf>
    <xf numFmtId="0" fontId="2" fillId="0" borderId="0" xfId="0" applyFont="1" applyAlignment="1" applyProtection="1">
      <alignment vertical="center"/>
      <protection/>
    </xf>
    <xf numFmtId="0" fontId="0" fillId="0" borderId="0" xfId="0"/>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top" wrapText="1"/>
      <protection/>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righ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21" xfId="0" applyFont="1" applyFill="1" applyBorder="1" applyAlignment="1" applyProtection="1">
      <alignment horizontal="left" vertical="center"/>
      <protection/>
    </xf>
    <xf numFmtId="0" fontId="20" fillId="4" borderId="7" xfId="0" applyFont="1" applyFill="1" applyBorder="1" applyAlignment="1" applyProtection="1">
      <alignment horizontal="right" vertical="center"/>
      <protection/>
    </xf>
    <xf numFmtId="0" fontId="4"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4"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20" fillId="4" borderId="6" xfId="0" applyFont="1" applyFill="1" applyBorder="1" applyAlignment="1" applyProtection="1">
      <alignment horizontal="center" vertical="center"/>
      <protection/>
    </xf>
    <xf numFmtId="0" fontId="25" fillId="0" borderId="0" xfId="0" applyFont="1" applyAlignment="1" applyProtection="1">
      <alignment horizontal="left" vertical="center" wrapText="1"/>
      <protection/>
    </xf>
    <xf numFmtId="0" fontId="7" fillId="2" borderId="0" xfId="0" applyFont="1" applyFill="1" applyAlignment="1" applyProtection="1">
      <alignment horizontal="left" vertical="center"/>
      <protection locked="0"/>
    </xf>
    <xf numFmtId="0" fontId="7" fillId="0" borderId="0" xfId="0" applyFont="1" applyAlignment="1" applyProtection="1">
      <alignment horizontal="lef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ý odkaz" xfId="20"/>
    <cellStyle name="Normální 2" xfId="21"/>
    <cellStyle name="Hypertextový odkaz 2" xfId="22"/>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olem\bkb-st\2018\18-4101-01_SLU%20Opava%20-%20Rekonstrukce%20a%20p&#345;&#237;stavba%20pro%20nov&#233;%20cvi&#269;n&#233;%20kuchyn&#283;\9-DPS%2020.8.2018\ROZPO&#268;TY\Celkov&#233;\RO-2362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olem\bkb-st\2018\18-4101-01_SLU%20Opava%20-%20Rekonstrukce%20a%20p&#345;&#237;stavba%20pro%20nov&#233;%20cvi&#269;n&#233;%20kuchyn&#283;\9-DPS%2020.8.2018\ROZPO&#268;TY\Celkov&#233;\RO-2362%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ni"/>
      <sheetName val="Pomocny"/>
      <sheetName val="Rekapitulace stavby"/>
      <sheetName val="00_VRN - Vedlejší rozpočt..."/>
      <sheetName val="01_SO01 - ASŘ + SKŘ"/>
      <sheetName val="02_SO01_1 - Zti + ÚT"/>
      <sheetName val="03_SO01_2 - VZT"/>
      <sheetName val="04_SO01_3 - Elektroinstalace"/>
      <sheetName val="05_SO01_4 - Technologie k..."/>
    </sheetNames>
    <sheetDataSet>
      <sheetData sheetId="0"/>
      <sheetData sheetId="1">
        <row r="1">
          <cell r="B1" t="str">
            <v>BKB-RO-2362a</v>
          </cell>
        </row>
        <row r="2">
          <cell r="B2" t="str">
            <v>Slezská univerzita Opava</v>
          </cell>
        </row>
        <row r="5">
          <cell r="B5" t="str">
            <v>18-4101</v>
          </cell>
        </row>
        <row r="7">
          <cell r="B7" t="str">
            <v>MODERNIZACE A ROZŠÍŘENÍ GASTRONOMICKÉHO CENTRA ÚLGaT V AREÁLU HRADECKÁ 17, OPAVA   
</v>
          </cell>
        </row>
        <row r="8">
          <cell r="B8" t="str">
            <v>Celkový rozpočet stavby</v>
          </cell>
        </row>
        <row r="11">
          <cell r="B11" t="str">
            <v>Ing. Adéla Prchalová</v>
          </cell>
        </row>
        <row r="12">
          <cell r="B12" t="str">
            <v>Martin Tuma </v>
          </cell>
        </row>
        <row r="13">
          <cell r="B13">
            <v>43329.6636475694</v>
          </cell>
        </row>
        <row r="14">
          <cell r="B14" t="str">
            <v>DPS</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ni"/>
      <sheetName val="Pomocny"/>
      <sheetName val="Rekapitulace stavby"/>
      <sheetName val="00_VRN - Vedlejší rozpočt..."/>
      <sheetName val="01_SO01 - ASŘ + SKŘ"/>
      <sheetName val="02_SO01_1 - Zti + ÚT"/>
      <sheetName val="03_SO01_2 - VZT"/>
      <sheetName val="04_SO01_3 - Elektroinstalace"/>
      <sheetName val="05_SO01_4 - Technologie k..."/>
    </sheetNames>
    <sheetDataSet>
      <sheetData sheetId="0"/>
      <sheetData sheetId="1">
        <row r="1">
          <cell r="B1" t="str">
            <v>BKB-RO-2362</v>
          </cell>
        </row>
        <row r="2">
          <cell r="B2" t="str">
            <v>Slezská univerzita Opava</v>
          </cell>
        </row>
        <row r="5">
          <cell r="B5" t="str">
            <v>18-4101</v>
          </cell>
        </row>
        <row r="7">
          <cell r="B7" t="str">
            <v>MODERNIZACE A ROZŠÍŘENÍ GASTRONOMICKÉHO CENTRA ÚLGaT V AREÁLU HRADECKÁ 17, OPAVA   
</v>
          </cell>
        </row>
        <row r="8">
          <cell r="B8" t="str">
            <v>Celkový rozpočet stavby</v>
          </cell>
        </row>
        <row r="11">
          <cell r="B11" t="str">
            <v>Ing. Adéla Prchalová</v>
          </cell>
        </row>
        <row r="12">
          <cell r="B12" t="str">
            <v>Martin Tuma </v>
          </cell>
        </row>
        <row r="13">
          <cell r="B13">
            <v>43329.6636475694</v>
          </cell>
        </row>
        <row r="14">
          <cell r="B14" t="str">
            <v>DPS</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1"/>
  <sheetViews>
    <sheetView workbookViewId="0" topLeftCell="A1">
      <selection activeCell="L30" sqref="L30"/>
    </sheetView>
  </sheetViews>
  <sheetFormatPr defaultColWidth="9.28125" defaultRowHeight="12"/>
  <cols>
    <col min="1" max="1" width="4.28125" style="251" customWidth="1"/>
    <col min="2" max="2" width="58.00390625" style="251" customWidth="1"/>
    <col min="3" max="3" width="18.28125" style="251" customWidth="1"/>
    <col min="4" max="4" width="26.421875" style="251" customWidth="1"/>
    <col min="5" max="16384" width="9.28125" style="251" customWidth="1"/>
  </cols>
  <sheetData>
    <row r="1" spans="1:4" ht="35.1" customHeight="1">
      <c r="A1" s="280" t="s">
        <v>2355</v>
      </c>
      <c r="B1" s="281"/>
      <c r="C1" s="281"/>
      <c r="D1" s="281"/>
    </row>
    <row r="2" spans="1:4" ht="15">
      <c r="A2" s="282" t="s">
        <v>2356</v>
      </c>
      <c r="B2" s="283"/>
      <c r="C2" s="283"/>
      <c r="D2" s="283"/>
    </row>
    <row r="3" spans="1:4" ht="99.9" customHeight="1">
      <c r="A3" s="283"/>
      <c r="B3" s="283"/>
      <c r="C3" s="283"/>
      <c r="D3" s="283"/>
    </row>
    <row r="4" spans="1:255" ht="24.9" customHeight="1">
      <c r="A4" s="284" t="s">
        <v>2357</v>
      </c>
      <c r="B4" s="285"/>
      <c r="C4" s="285"/>
      <c r="D4" s="285"/>
      <c r="E4" s="252"/>
      <c r="F4" s="252"/>
      <c r="G4" s="252"/>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c r="DM4" s="279"/>
      <c r="DN4" s="279"/>
      <c r="DO4" s="279"/>
      <c r="DP4" s="279"/>
      <c r="DQ4" s="279"/>
      <c r="DR4" s="279"/>
      <c r="DS4" s="279"/>
      <c r="DT4" s="279"/>
      <c r="DU4" s="279"/>
      <c r="DV4" s="279"/>
      <c r="DW4" s="279"/>
      <c r="DX4" s="279"/>
      <c r="DY4" s="279"/>
      <c r="DZ4" s="279"/>
      <c r="EA4" s="279"/>
      <c r="EB4" s="279"/>
      <c r="EC4" s="279"/>
      <c r="ED4" s="279"/>
      <c r="EE4" s="279"/>
      <c r="EF4" s="279"/>
      <c r="EG4" s="279"/>
      <c r="EH4" s="279"/>
      <c r="EI4" s="279"/>
      <c r="EJ4" s="279"/>
      <c r="EK4" s="279"/>
      <c r="EL4" s="279"/>
      <c r="EM4" s="279"/>
      <c r="EN4" s="279"/>
      <c r="EO4" s="279"/>
      <c r="EP4" s="279"/>
      <c r="EQ4" s="279"/>
      <c r="ER4" s="279"/>
      <c r="ES4" s="279"/>
      <c r="ET4" s="279"/>
      <c r="EU4" s="279"/>
      <c r="EV4" s="279"/>
      <c r="EW4" s="279"/>
      <c r="EX4" s="279"/>
      <c r="EY4" s="279"/>
      <c r="EZ4" s="279"/>
      <c r="FA4" s="279"/>
      <c r="FB4" s="279"/>
      <c r="FC4" s="279"/>
      <c r="FD4" s="279"/>
      <c r="FE4" s="279"/>
      <c r="FF4" s="279"/>
      <c r="FG4" s="279"/>
      <c r="FH4" s="279"/>
      <c r="FI4" s="279"/>
      <c r="FJ4" s="279"/>
      <c r="FK4" s="279"/>
      <c r="FL4" s="279"/>
      <c r="FM4" s="279"/>
      <c r="FN4" s="279"/>
      <c r="FO4" s="279"/>
      <c r="FP4" s="279"/>
      <c r="FQ4" s="279"/>
      <c r="FR4" s="279"/>
      <c r="FS4" s="279"/>
      <c r="FT4" s="279"/>
      <c r="FU4" s="279"/>
      <c r="FV4" s="279"/>
      <c r="FW4" s="279"/>
      <c r="FX4" s="279"/>
      <c r="FY4" s="279"/>
      <c r="FZ4" s="279"/>
      <c r="GA4" s="279"/>
      <c r="GB4" s="279"/>
      <c r="GC4" s="279"/>
      <c r="GD4" s="279"/>
      <c r="GE4" s="279"/>
      <c r="GF4" s="279"/>
      <c r="GG4" s="279"/>
      <c r="GH4" s="279"/>
      <c r="GI4" s="279"/>
      <c r="GJ4" s="279"/>
      <c r="GK4" s="279"/>
      <c r="GL4" s="279"/>
      <c r="GM4" s="279"/>
      <c r="GN4" s="279"/>
      <c r="GO4" s="279"/>
      <c r="GP4" s="279"/>
      <c r="GQ4" s="279"/>
      <c r="GR4" s="279"/>
      <c r="GS4" s="279"/>
      <c r="GT4" s="279"/>
      <c r="GU4" s="279"/>
      <c r="GV4" s="279"/>
      <c r="GW4" s="279"/>
      <c r="GX4" s="279"/>
      <c r="GY4" s="279"/>
      <c r="GZ4" s="279"/>
      <c r="HA4" s="279"/>
      <c r="HB4" s="279"/>
      <c r="HC4" s="279"/>
      <c r="HD4" s="279"/>
      <c r="HE4" s="279"/>
      <c r="HF4" s="279"/>
      <c r="HG4" s="279"/>
      <c r="HH4" s="279"/>
      <c r="HI4" s="279"/>
      <c r="HJ4" s="279"/>
      <c r="HK4" s="279"/>
      <c r="HL4" s="279"/>
      <c r="HM4" s="279"/>
      <c r="HN4" s="279"/>
      <c r="HO4" s="279"/>
      <c r="HP4" s="279"/>
      <c r="HQ4" s="279"/>
      <c r="HR4" s="279"/>
      <c r="HS4" s="279"/>
      <c r="HT4" s="279"/>
      <c r="HU4" s="279"/>
      <c r="HV4" s="279"/>
      <c r="HW4" s="279"/>
      <c r="HX4" s="279"/>
      <c r="HY4" s="279"/>
      <c r="HZ4" s="279"/>
      <c r="IA4" s="279"/>
      <c r="IB4" s="279"/>
      <c r="IC4" s="279"/>
      <c r="ID4" s="279"/>
      <c r="IE4" s="279"/>
      <c r="IF4" s="279"/>
      <c r="IG4" s="279"/>
      <c r="IH4" s="279"/>
      <c r="II4" s="279"/>
      <c r="IJ4" s="279"/>
      <c r="IK4" s="279"/>
      <c r="IL4" s="279"/>
      <c r="IM4" s="279"/>
      <c r="IN4" s="279"/>
      <c r="IO4" s="279"/>
      <c r="IP4" s="279"/>
      <c r="IQ4" s="279"/>
      <c r="IR4" s="279"/>
      <c r="IS4" s="279"/>
      <c r="IT4" s="279"/>
      <c r="IU4" s="279"/>
    </row>
    <row r="5" spans="1:4" ht="24.9" customHeight="1">
      <c r="A5" s="284" t="s">
        <v>2358</v>
      </c>
      <c r="B5" s="285"/>
      <c r="C5" s="285"/>
      <c r="D5" s="285"/>
    </row>
    <row r="6" spans="2:4" ht="18" customHeight="1">
      <c r="B6" s="253"/>
      <c r="C6" s="253"/>
      <c r="D6" s="253"/>
    </row>
    <row r="7" spans="2:4" ht="18" customHeight="1">
      <c r="B7" s="253"/>
      <c r="C7" s="253"/>
      <c r="D7" s="253"/>
    </row>
    <row r="8" spans="2:4" ht="18" customHeight="1">
      <c r="B8" s="253"/>
      <c r="C8" s="253"/>
      <c r="D8" s="253"/>
    </row>
    <row r="9" spans="2:4" ht="18" customHeight="1">
      <c r="B9" s="253"/>
      <c r="C9" s="253"/>
      <c r="D9" s="253"/>
    </row>
    <row r="10" spans="2:4" ht="18" customHeight="1">
      <c r="B10" s="253"/>
      <c r="C10" s="253"/>
      <c r="D10" s="253"/>
    </row>
    <row r="11" spans="2:4" ht="18" customHeight="1">
      <c r="B11" s="253"/>
      <c r="C11" s="253"/>
      <c r="D11" s="253"/>
    </row>
    <row r="12" spans="2:4" ht="18" customHeight="1">
      <c r="B12" s="253"/>
      <c r="C12" s="253"/>
      <c r="D12" s="253"/>
    </row>
    <row r="13" spans="2:4" s="254" customFormat="1" ht="18" customHeight="1">
      <c r="B13" s="253"/>
      <c r="C13" s="253"/>
      <c r="D13" s="253"/>
    </row>
    <row r="14" spans="2:4" s="254" customFormat="1" ht="18" customHeight="1">
      <c r="B14" s="253"/>
      <c r="C14" s="253"/>
      <c r="D14" s="253"/>
    </row>
    <row r="15" spans="2:4" s="254" customFormat="1" ht="18" customHeight="1">
      <c r="B15" s="253"/>
      <c r="C15" s="286" t="s">
        <v>2359</v>
      </c>
      <c r="D15" s="287"/>
    </row>
    <row r="16" spans="2:4" s="254" customFormat="1" ht="18" customHeight="1">
      <c r="B16" s="253"/>
      <c r="C16" s="288"/>
      <c r="D16" s="288"/>
    </row>
    <row r="17" spans="2:4" s="254" customFormat="1" ht="18" customHeight="1">
      <c r="B17" s="253"/>
      <c r="C17" s="289"/>
      <c r="D17" s="289"/>
    </row>
    <row r="18" s="255" customFormat="1" ht="18" customHeight="1">
      <c r="D18" s="256"/>
    </row>
    <row r="19" spans="1:4" s="255" customFormat="1" ht="15">
      <c r="A19" s="257" t="s">
        <v>2360</v>
      </c>
      <c r="B19" s="258" t="s">
        <v>2361</v>
      </c>
      <c r="C19" s="258" t="s">
        <v>2362</v>
      </c>
      <c r="D19" s="258" t="s">
        <v>2363</v>
      </c>
    </row>
    <row r="20" spans="1:5" s="255" customFormat="1" ht="15.6">
      <c r="A20" s="259"/>
      <c r="B20" s="260"/>
      <c r="C20" s="261"/>
      <c r="D20" s="260"/>
      <c r="E20" s="256"/>
    </row>
    <row r="21" spans="1:5" s="255" customFormat="1" ht="15.6">
      <c r="A21" s="259"/>
      <c r="B21" s="260"/>
      <c r="C21" s="261"/>
      <c r="D21" s="260"/>
      <c r="E21" s="256"/>
    </row>
    <row r="22" spans="1:5" s="255" customFormat="1" ht="15.6">
      <c r="A22" s="259"/>
      <c r="B22" s="260"/>
      <c r="C22" s="261"/>
      <c r="D22" s="260"/>
      <c r="E22" s="256"/>
    </row>
    <row r="23" spans="1:5" s="255" customFormat="1" ht="15.6">
      <c r="A23" s="259"/>
      <c r="B23" s="260"/>
      <c r="C23" s="261"/>
      <c r="D23" s="260"/>
      <c r="E23" s="256"/>
    </row>
    <row r="24" spans="1:4" s="255" customFormat="1" ht="15">
      <c r="A24" s="259"/>
      <c r="B24" s="262"/>
      <c r="C24" s="261"/>
      <c r="D24" s="263"/>
    </row>
    <row r="25" spans="1:4" s="255" customFormat="1" ht="18" customHeight="1">
      <c r="A25" s="264"/>
      <c r="B25" s="265"/>
      <c r="C25" s="266"/>
      <c r="D25" s="267"/>
    </row>
    <row r="26" spans="1:4" s="255" customFormat="1" ht="18" customHeight="1">
      <c r="A26" s="290" t="s">
        <v>2364</v>
      </c>
      <c r="B26" s="291"/>
      <c r="C26" s="292" t="s">
        <v>2365</v>
      </c>
      <c r="D26" s="293"/>
    </row>
    <row r="27" spans="1:4" s="255" customFormat="1" ht="18" customHeight="1">
      <c r="A27" s="298" t="str">
        <f>Objednatel</f>
        <v>Slezská univerzita Opava</v>
      </c>
      <c r="B27" s="299"/>
      <c r="C27" s="294"/>
      <c r="D27" s="295"/>
    </row>
    <row r="28" spans="1:4" s="255" customFormat="1" ht="18" customHeight="1">
      <c r="A28" s="300" t="s">
        <v>2366</v>
      </c>
      <c r="B28" s="301"/>
      <c r="C28" s="296"/>
      <c r="D28" s="297"/>
    </row>
    <row r="29" spans="1:4" s="255" customFormat="1" ht="15">
      <c r="A29" s="286" t="s">
        <v>2367</v>
      </c>
      <c r="B29" s="287"/>
      <c r="C29" s="268" t="s">
        <v>2363</v>
      </c>
      <c r="D29" s="269" t="str">
        <f>Vypracoval</f>
        <v>HAWLÍK</v>
      </c>
    </row>
    <row r="30" spans="1:4" s="255" customFormat="1" ht="15">
      <c r="A30" s="302" t="str">
        <f>Akce</f>
        <v xml:space="preserve">MODERNIZACE A ROZŠÍŘENÍ GASTRONOMICKÉHO CENTRA ÚLGaT V AREÁLU HRADECKÁ 17, OPAVA   
</v>
      </c>
      <c r="B30" s="303"/>
      <c r="C30" s="270" t="s">
        <v>2368</v>
      </c>
      <c r="D30" s="271" t="str">
        <f>UPPER(Kontroloval)</f>
        <v>ING. ADÉLA PRCHALOVÁ</v>
      </c>
    </row>
    <row r="31" spans="1:4" s="255" customFormat="1" ht="15">
      <c r="A31" s="302"/>
      <c r="B31" s="303"/>
      <c r="C31" s="270" t="s">
        <v>2369</v>
      </c>
      <c r="D31" s="272" t="str">
        <f>UPPER(Schvalil)</f>
        <v xml:space="preserve">MARTIN TUMA </v>
      </c>
    </row>
    <row r="32" spans="1:4" s="255" customFormat="1" ht="15">
      <c r="A32" s="302"/>
      <c r="B32" s="303"/>
      <c r="C32" s="270" t="s">
        <v>2362</v>
      </c>
      <c r="D32" s="273">
        <f>Datum</f>
        <v>43329.6636475694</v>
      </c>
    </row>
    <row r="33" spans="1:4" s="255" customFormat="1" ht="15">
      <c r="A33" s="302"/>
      <c r="B33" s="303"/>
      <c r="C33" s="270" t="s">
        <v>2370</v>
      </c>
      <c r="D33" s="272" t="str">
        <f>Stupen</f>
        <v>DPS</v>
      </c>
    </row>
    <row r="34" spans="1:4" s="255" customFormat="1" ht="15">
      <c r="A34" s="302"/>
      <c r="B34" s="303"/>
      <c r="C34" s="270" t="s">
        <v>2371</v>
      </c>
      <c r="D34" s="272" t="str">
        <f>Zakazka</f>
        <v>18-4101</v>
      </c>
    </row>
    <row r="35" spans="1:4" s="255" customFormat="1" ht="15">
      <c r="A35" s="304"/>
      <c r="B35" s="305"/>
      <c r="C35" s="274" t="s">
        <v>2372</v>
      </c>
      <c r="D35" s="275">
        <v>58</v>
      </c>
    </row>
    <row r="36" spans="1:4" ht="12">
      <c r="A36" s="306" t="s">
        <v>2373</v>
      </c>
      <c r="B36" s="285"/>
      <c r="C36" s="286" t="s">
        <v>2374</v>
      </c>
      <c r="D36" s="287"/>
    </row>
    <row r="37" spans="1:4" ht="18" customHeight="1">
      <c r="A37" s="307" t="str">
        <f>Pomocny!B8</f>
        <v>Výkaz výměr
STAVBA</v>
      </c>
      <c r="B37" s="308"/>
      <c r="C37" s="288" t="str">
        <f>Pomocny!B1</f>
        <v>BKB-SM-6233</v>
      </c>
      <c r="D37" s="288"/>
    </row>
    <row r="38" spans="1:4" ht="18" customHeight="1">
      <c r="A38" s="309"/>
      <c r="B38" s="310"/>
      <c r="C38" s="289"/>
      <c r="D38" s="289"/>
    </row>
    <row r="40" ht="12">
      <c r="D40" s="276"/>
    </row>
    <row r="41" ht="12">
      <c r="D41" s="276"/>
    </row>
  </sheetData>
  <mergeCells count="79">
    <mergeCell ref="A29:B29"/>
    <mergeCell ref="A30:B35"/>
    <mergeCell ref="A36:B36"/>
    <mergeCell ref="C36:D36"/>
    <mergeCell ref="A37:B38"/>
    <mergeCell ref="C37:D38"/>
    <mergeCell ref="A5:D5"/>
    <mergeCell ref="C15:D15"/>
    <mergeCell ref="C16:D17"/>
    <mergeCell ref="A26:B26"/>
    <mergeCell ref="C26:D28"/>
    <mergeCell ref="A27:B27"/>
    <mergeCell ref="A28:B28"/>
    <mergeCell ref="IR4:IU4"/>
    <mergeCell ref="GZ4:HC4"/>
    <mergeCell ref="HD4:HG4"/>
    <mergeCell ref="HH4:HK4"/>
    <mergeCell ref="HL4:HO4"/>
    <mergeCell ref="HP4:HS4"/>
    <mergeCell ref="HT4:HW4"/>
    <mergeCell ref="HX4:IA4"/>
    <mergeCell ref="IB4:IE4"/>
    <mergeCell ref="IF4:II4"/>
    <mergeCell ref="IJ4:IM4"/>
    <mergeCell ref="IN4:IQ4"/>
    <mergeCell ref="GV4:GY4"/>
    <mergeCell ref="FD4:FG4"/>
    <mergeCell ref="FH4:FK4"/>
    <mergeCell ref="FL4:FO4"/>
    <mergeCell ref="FP4:FS4"/>
    <mergeCell ref="FT4:FW4"/>
    <mergeCell ref="FX4:GA4"/>
    <mergeCell ref="GB4:GE4"/>
    <mergeCell ref="GF4:GI4"/>
    <mergeCell ref="GJ4:GM4"/>
    <mergeCell ref="GN4:GQ4"/>
    <mergeCell ref="GR4:GU4"/>
    <mergeCell ref="EZ4:FC4"/>
    <mergeCell ref="DH4:DK4"/>
    <mergeCell ref="DL4:DO4"/>
    <mergeCell ref="DP4:DS4"/>
    <mergeCell ref="DT4:DW4"/>
    <mergeCell ref="DX4:EA4"/>
    <mergeCell ref="EB4:EE4"/>
    <mergeCell ref="EF4:EI4"/>
    <mergeCell ref="EJ4:EM4"/>
    <mergeCell ref="EN4:EQ4"/>
    <mergeCell ref="ER4:EU4"/>
    <mergeCell ref="EV4:EY4"/>
    <mergeCell ref="DD4:DG4"/>
    <mergeCell ref="BL4:BO4"/>
    <mergeCell ref="BP4:BS4"/>
    <mergeCell ref="BT4:BW4"/>
    <mergeCell ref="BX4:CA4"/>
    <mergeCell ref="CB4:CE4"/>
    <mergeCell ref="CF4:CI4"/>
    <mergeCell ref="CJ4:CM4"/>
    <mergeCell ref="CN4:CQ4"/>
    <mergeCell ref="CR4:CU4"/>
    <mergeCell ref="CV4:CY4"/>
    <mergeCell ref="CZ4:DC4"/>
    <mergeCell ref="BH4:BK4"/>
    <mergeCell ref="P4:S4"/>
    <mergeCell ref="T4:W4"/>
    <mergeCell ref="X4:AA4"/>
    <mergeCell ref="AB4:AE4"/>
    <mergeCell ref="AF4:AI4"/>
    <mergeCell ref="AJ4:AM4"/>
    <mergeCell ref="AN4:AQ4"/>
    <mergeCell ref="AR4:AU4"/>
    <mergeCell ref="AV4:AY4"/>
    <mergeCell ref="AZ4:BC4"/>
    <mergeCell ref="BD4:BG4"/>
    <mergeCell ref="L4:O4"/>
    <mergeCell ref="A1:D1"/>
    <mergeCell ref="A2:D2"/>
    <mergeCell ref="A3:D3"/>
    <mergeCell ref="A4:D4"/>
    <mergeCell ref="H4:K4"/>
  </mergeCells>
  <printOptions horizontalCentered="1"/>
  <pageMargins left="0.5905511811023623" right="0.5905511811023623" top="0.5905511811023623" bottom="0.7874015748031497" header="0.5118110236220472"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topLeftCell="A1">
      <selection activeCell="K9" sqref="K9"/>
    </sheetView>
  </sheetViews>
  <sheetFormatPr defaultColWidth="9.28125" defaultRowHeight="12"/>
  <cols>
    <col min="1" max="1" width="24.00390625" style="251" customWidth="1"/>
    <col min="2" max="2" width="47.421875" style="251" customWidth="1"/>
    <col min="3" max="16384" width="9.28125" style="251" customWidth="1"/>
  </cols>
  <sheetData>
    <row r="1" spans="1:2" ht="12">
      <c r="A1" s="251" t="s">
        <v>2375</v>
      </c>
      <c r="B1" s="251" t="s">
        <v>2376</v>
      </c>
    </row>
    <row r="2" spans="1:2" ht="12">
      <c r="A2" s="251" t="s">
        <v>2377</v>
      </c>
      <c r="B2" s="251" t="s">
        <v>26</v>
      </c>
    </row>
    <row r="3" spans="1:2" ht="12">
      <c r="A3" s="251" t="s">
        <v>2378</v>
      </c>
      <c r="B3" s="251" t="s">
        <v>2366</v>
      </c>
    </row>
    <row r="4" spans="1:2" ht="12">
      <c r="A4" s="251" t="s">
        <v>2379</v>
      </c>
      <c r="B4" s="251" t="s">
        <v>2380</v>
      </c>
    </row>
    <row r="5" spans="1:2" ht="12">
      <c r="A5" s="251" t="s">
        <v>2381</v>
      </c>
      <c r="B5" s="251" t="s">
        <v>2382</v>
      </c>
    </row>
    <row r="6" spans="1:2" ht="12">
      <c r="A6" s="251" t="s">
        <v>2383</v>
      </c>
      <c r="B6" s="251" t="s">
        <v>2384</v>
      </c>
    </row>
    <row r="7" spans="1:2" ht="92.4">
      <c r="A7" s="251" t="s">
        <v>2385</v>
      </c>
      <c r="B7" s="277" t="s">
        <v>2386</v>
      </c>
    </row>
    <row r="8" spans="1:2" ht="26.4">
      <c r="A8" s="251" t="s">
        <v>2387</v>
      </c>
      <c r="B8" s="277" t="s">
        <v>2388</v>
      </c>
    </row>
    <row r="10" spans="1:2" ht="12">
      <c r="A10" s="251" t="s">
        <v>2389</v>
      </c>
      <c r="B10" s="251" t="s">
        <v>2390</v>
      </c>
    </row>
    <row r="11" spans="1:2" ht="12">
      <c r="A11" s="251" t="s">
        <v>2391</v>
      </c>
      <c r="B11" s="251" t="s">
        <v>2392</v>
      </c>
    </row>
    <row r="12" spans="1:2" ht="12">
      <c r="A12" s="251" t="s">
        <v>2393</v>
      </c>
      <c r="B12" s="251" t="s">
        <v>2394</v>
      </c>
    </row>
    <row r="13" spans="1:2" ht="12">
      <c r="A13" s="251" t="s">
        <v>2395</v>
      </c>
      <c r="B13" s="278">
        <v>43329.6636475694</v>
      </c>
    </row>
    <row r="14" spans="1:2" ht="12">
      <c r="A14" s="251" t="s">
        <v>2396</v>
      </c>
      <c r="B14" s="251" t="s">
        <v>2397</v>
      </c>
    </row>
    <row r="15" ht="12">
      <c r="A15" s="251" t="s">
        <v>2398</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 customHeight="1">
      <c r="AR2" s="315"/>
      <c r="AS2" s="315"/>
      <c r="AT2" s="315"/>
      <c r="AU2" s="315"/>
      <c r="AV2" s="315"/>
      <c r="AW2" s="315"/>
      <c r="AX2" s="315"/>
      <c r="AY2" s="315"/>
      <c r="AZ2" s="315"/>
      <c r="BA2" s="315"/>
      <c r="BB2" s="315"/>
      <c r="BC2" s="315"/>
      <c r="BD2" s="315"/>
      <c r="BE2" s="315"/>
      <c r="BS2" s="15" t="s">
        <v>6</v>
      </c>
      <c r="BT2" s="15" t="s">
        <v>7</v>
      </c>
    </row>
    <row r="3" spans="2:72" ht="6.9"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327" t="s">
        <v>14</v>
      </c>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c r="AP5" s="20"/>
      <c r="AQ5" s="20"/>
      <c r="AR5" s="18"/>
      <c r="BE5" s="335" t="s">
        <v>15</v>
      </c>
      <c r="BS5" s="15" t="s">
        <v>6</v>
      </c>
    </row>
    <row r="6" spans="2:71" ht="36.9" customHeight="1">
      <c r="B6" s="19"/>
      <c r="C6" s="20"/>
      <c r="D6" s="26" t="s">
        <v>16</v>
      </c>
      <c r="E6" s="20"/>
      <c r="F6" s="20"/>
      <c r="G6" s="20"/>
      <c r="H6" s="20"/>
      <c r="I6" s="20"/>
      <c r="J6" s="20"/>
      <c r="K6" s="329" t="s">
        <v>17</v>
      </c>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20"/>
      <c r="AQ6" s="20"/>
      <c r="AR6" s="18"/>
      <c r="BE6" s="336"/>
      <c r="BS6" s="15" t="s">
        <v>6</v>
      </c>
    </row>
    <row r="7" spans="2:71" ht="12" customHeight="1">
      <c r="B7" s="19"/>
      <c r="C7" s="20"/>
      <c r="D7" s="27" t="s">
        <v>18</v>
      </c>
      <c r="E7" s="20"/>
      <c r="F7" s="20"/>
      <c r="G7" s="20"/>
      <c r="H7" s="20"/>
      <c r="I7" s="20"/>
      <c r="J7" s="20"/>
      <c r="K7" s="25" t="s">
        <v>1</v>
      </c>
      <c r="L7" s="20"/>
      <c r="M7" s="20"/>
      <c r="N7" s="20"/>
      <c r="O7" s="20"/>
      <c r="P7" s="20"/>
      <c r="Q7" s="20"/>
      <c r="R7" s="20"/>
      <c r="S7" s="20"/>
      <c r="T7" s="20"/>
      <c r="U7" s="20"/>
      <c r="V7" s="20"/>
      <c r="W7" s="20"/>
      <c r="X7" s="20"/>
      <c r="Y7" s="20"/>
      <c r="Z7" s="20"/>
      <c r="AA7" s="20"/>
      <c r="AB7" s="20"/>
      <c r="AC7" s="20"/>
      <c r="AD7" s="20"/>
      <c r="AE7" s="20"/>
      <c r="AF7" s="20"/>
      <c r="AG7" s="20"/>
      <c r="AH7" s="20"/>
      <c r="AI7" s="20"/>
      <c r="AJ7" s="20"/>
      <c r="AK7" s="27" t="s">
        <v>19</v>
      </c>
      <c r="AL7" s="20"/>
      <c r="AM7" s="20"/>
      <c r="AN7" s="25" t="s">
        <v>1</v>
      </c>
      <c r="AO7" s="20"/>
      <c r="AP7" s="20"/>
      <c r="AQ7" s="20"/>
      <c r="AR7" s="18"/>
      <c r="BE7" s="336"/>
      <c r="BS7" s="15" t="s">
        <v>6</v>
      </c>
    </row>
    <row r="8" spans="2:71" ht="12" customHeight="1">
      <c r="B8" s="19"/>
      <c r="C8" s="20"/>
      <c r="D8" s="27" t="s">
        <v>20</v>
      </c>
      <c r="E8" s="20"/>
      <c r="F8" s="20"/>
      <c r="G8" s="20"/>
      <c r="H8" s="20"/>
      <c r="I8" s="20"/>
      <c r="J8" s="20"/>
      <c r="K8" s="25" t="s">
        <v>21</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22</v>
      </c>
      <c r="AL8" s="20"/>
      <c r="AM8" s="20"/>
      <c r="AN8" s="28" t="s">
        <v>23</v>
      </c>
      <c r="AO8" s="20"/>
      <c r="AP8" s="20"/>
      <c r="AQ8" s="20"/>
      <c r="AR8" s="18"/>
      <c r="BE8" s="336"/>
      <c r="BS8" s="15" t="s">
        <v>6</v>
      </c>
    </row>
    <row r="9" spans="2:7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336"/>
      <c r="BS9" s="15" t="s">
        <v>6</v>
      </c>
    </row>
    <row r="10" spans="2:71" ht="12" customHeight="1">
      <c r="B10" s="19"/>
      <c r="C10" s="20"/>
      <c r="D10" s="27" t="s">
        <v>24</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25</v>
      </c>
      <c r="AL10" s="20"/>
      <c r="AM10" s="20"/>
      <c r="AN10" s="25" t="s">
        <v>1</v>
      </c>
      <c r="AO10" s="20"/>
      <c r="AP10" s="20"/>
      <c r="AQ10" s="20"/>
      <c r="AR10" s="18"/>
      <c r="BE10" s="336"/>
      <c r="BS10" s="15" t="s">
        <v>6</v>
      </c>
    </row>
    <row r="11" spans="2:71" ht="18.45" customHeight="1">
      <c r="B11" s="19"/>
      <c r="C11" s="20"/>
      <c r="D11" s="20"/>
      <c r="E11" s="25" t="s">
        <v>26</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27</v>
      </c>
      <c r="AL11" s="20"/>
      <c r="AM11" s="20"/>
      <c r="AN11" s="25" t="s">
        <v>1</v>
      </c>
      <c r="AO11" s="20"/>
      <c r="AP11" s="20"/>
      <c r="AQ11" s="20"/>
      <c r="AR11" s="18"/>
      <c r="BE11" s="336"/>
      <c r="BS11" s="15" t="s">
        <v>6</v>
      </c>
    </row>
    <row r="12" spans="2:71" ht="6.9"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336"/>
      <c r="BS12" s="15" t="s">
        <v>6</v>
      </c>
    </row>
    <row r="13" spans="2:71" ht="12" customHeight="1">
      <c r="B13" s="19"/>
      <c r="C13" s="20"/>
      <c r="D13" s="27" t="s">
        <v>28</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25</v>
      </c>
      <c r="AL13" s="20"/>
      <c r="AM13" s="20"/>
      <c r="AN13" s="29" t="s">
        <v>29</v>
      </c>
      <c r="AO13" s="20"/>
      <c r="AP13" s="20"/>
      <c r="AQ13" s="20"/>
      <c r="AR13" s="18"/>
      <c r="BE13" s="336"/>
      <c r="BS13" s="15" t="s">
        <v>6</v>
      </c>
    </row>
    <row r="14" spans="2:71" ht="12">
      <c r="B14" s="19"/>
      <c r="C14" s="20"/>
      <c r="D14" s="20"/>
      <c r="E14" s="330" t="s">
        <v>29</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27" t="s">
        <v>27</v>
      </c>
      <c r="AL14" s="20"/>
      <c r="AM14" s="20"/>
      <c r="AN14" s="29" t="s">
        <v>29</v>
      </c>
      <c r="AO14" s="20"/>
      <c r="AP14" s="20"/>
      <c r="AQ14" s="20"/>
      <c r="AR14" s="18"/>
      <c r="BE14" s="336"/>
      <c r="BS14" s="15" t="s">
        <v>6</v>
      </c>
    </row>
    <row r="15" spans="2:71" ht="6.9"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336"/>
      <c r="BS15" s="15" t="s">
        <v>4</v>
      </c>
    </row>
    <row r="16" spans="2:71" ht="12" customHeight="1">
      <c r="B16" s="19"/>
      <c r="C16" s="20"/>
      <c r="D16" s="27" t="s">
        <v>30</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25</v>
      </c>
      <c r="AL16" s="20"/>
      <c r="AM16" s="20"/>
      <c r="AN16" s="25" t="s">
        <v>1</v>
      </c>
      <c r="AO16" s="20"/>
      <c r="AP16" s="20"/>
      <c r="AQ16" s="20"/>
      <c r="AR16" s="18"/>
      <c r="BE16" s="336"/>
      <c r="BS16" s="15" t="s">
        <v>4</v>
      </c>
    </row>
    <row r="17" spans="2:71" ht="18.45" customHeight="1">
      <c r="B17" s="19"/>
      <c r="C17" s="20"/>
      <c r="D17" s="20"/>
      <c r="E17" s="25" t="s">
        <v>31</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27</v>
      </c>
      <c r="AL17" s="20"/>
      <c r="AM17" s="20"/>
      <c r="AN17" s="25" t="s">
        <v>1</v>
      </c>
      <c r="AO17" s="20"/>
      <c r="AP17" s="20"/>
      <c r="AQ17" s="20"/>
      <c r="AR17" s="18"/>
      <c r="BE17" s="336"/>
      <c r="BS17" s="15" t="s">
        <v>32</v>
      </c>
    </row>
    <row r="18" spans="2:71" ht="6.9"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336"/>
      <c r="BS18" s="15" t="s">
        <v>6</v>
      </c>
    </row>
    <row r="19" spans="2:71" ht="12" customHeight="1">
      <c r="B19" s="19"/>
      <c r="C19" s="20"/>
      <c r="D19" s="27" t="s">
        <v>33</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25</v>
      </c>
      <c r="AL19" s="20"/>
      <c r="AM19" s="20"/>
      <c r="AN19" s="25" t="s">
        <v>1</v>
      </c>
      <c r="AO19" s="20"/>
      <c r="AP19" s="20"/>
      <c r="AQ19" s="20"/>
      <c r="AR19" s="18"/>
      <c r="BE19" s="336"/>
      <c r="BS19" s="15" t="s">
        <v>6</v>
      </c>
    </row>
    <row r="20" spans="2:71" ht="18.45" customHeight="1">
      <c r="B20" s="19"/>
      <c r="C20" s="20"/>
      <c r="D20" s="20"/>
      <c r="E20" s="25" t="s">
        <v>34</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27</v>
      </c>
      <c r="AL20" s="20"/>
      <c r="AM20" s="20"/>
      <c r="AN20" s="25" t="s">
        <v>1</v>
      </c>
      <c r="AO20" s="20"/>
      <c r="AP20" s="20"/>
      <c r="AQ20" s="20"/>
      <c r="AR20" s="18"/>
      <c r="BE20" s="336"/>
      <c r="BS20" s="15" t="s">
        <v>32</v>
      </c>
    </row>
    <row r="21" spans="2:57" ht="6.9"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336"/>
    </row>
    <row r="22" spans="2:57" ht="12" customHeight="1">
      <c r="B22" s="19"/>
      <c r="C22" s="20"/>
      <c r="D22" s="27" t="s">
        <v>35</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336"/>
    </row>
    <row r="23" spans="2:57" ht="16.5" customHeight="1">
      <c r="B23" s="19"/>
      <c r="C23" s="20"/>
      <c r="D23" s="20"/>
      <c r="E23" s="332" t="s">
        <v>1</v>
      </c>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20"/>
      <c r="AP23" s="20"/>
      <c r="AQ23" s="20"/>
      <c r="AR23" s="18"/>
      <c r="BE23" s="336"/>
    </row>
    <row r="24" spans="2:57" ht="6.9"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336"/>
    </row>
    <row r="25" spans="2:57" ht="6.9" customHeight="1">
      <c r="B25" s="19"/>
      <c r="C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0"/>
      <c r="AQ25" s="20"/>
      <c r="AR25" s="18"/>
      <c r="BE25" s="336"/>
    </row>
    <row r="26" spans="2:57" s="1" customFormat="1" ht="25.95" customHeight="1">
      <c r="B26" s="32"/>
      <c r="C26" s="33"/>
      <c r="D26" s="34" t="s">
        <v>36</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11">
        <f>ROUND(AG54,2)</f>
        <v>0</v>
      </c>
      <c r="AL26" s="312"/>
      <c r="AM26" s="312"/>
      <c r="AN26" s="312"/>
      <c r="AO26" s="312"/>
      <c r="AP26" s="33"/>
      <c r="AQ26" s="33"/>
      <c r="AR26" s="36"/>
      <c r="BE26" s="336"/>
    </row>
    <row r="27" spans="2:57" s="1" customFormat="1" ht="6.9" customHeight="1">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6"/>
      <c r="BE27" s="336"/>
    </row>
    <row r="28" spans="2:57" s="1" customFormat="1" ht="12">
      <c r="B28" s="32"/>
      <c r="C28" s="33"/>
      <c r="D28" s="33"/>
      <c r="E28" s="33"/>
      <c r="F28" s="33"/>
      <c r="G28" s="33"/>
      <c r="H28" s="33"/>
      <c r="I28" s="33"/>
      <c r="J28" s="33"/>
      <c r="K28" s="33"/>
      <c r="L28" s="333" t="s">
        <v>37</v>
      </c>
      <c r="M28" s="333"/>
      <c r="N28" s="333"/>
      <c r="O28" s="333"/>
      <c r="P28" s="333"/>
      <c r="Q28" s="33"/>
      <c r="R28" s="33"/>
      <c r="S28" s="33"/>
      <c r="T28" s="33"/>
      <c r="U28" s="33"/>
      <c r="V28" s="33"/>
      <c r="W28" s="333" t="s">
        <v>38</v>
      </c>
      <c r="X28" s="333"/>
      <c r="Y28" s="333"/>
      <c r="Z28" s="333"/>
      <c r="AA28" s="333"/>
      <c r="AB28" s="333"/>
      <c r="AC28" s="333"/>
      <c r="AD28" s="333"/>
      <c r="AE28" s="333"/>
      <c r="AF28" s="33"/>
      <c r="AG28" s="33"/>
      <c r="AH28" s="33"/>
      <c r="AI28" s="33"/>
      <c r="AJ28" s="33"/>
      <c r="AK28" s="333" t="s">
        <v>39</v>
      </c>
      <c r="AL28" s="333"/>
      <c r="AM28" s="333"/>
      <c r="AN28" s="333"/>
      <c r="AO28" s="333"/>
      <c r="AP28" s="33"/>
      <c r="AQ28" s="33"/>
      <c r="AR28" s="36"/>
      <c r="BE28" s="336"/>
    </row>
    <row r="29" spans="2:57" s="2" customFormat="1" ht="14.4" customHeight="1">
      <c r="B29" s="37"/>
      <c r="C29" s="38"/>
      <c r="D29" s="27" t="s">
        <v>40</v>
      </c>
      <c r="E29" s="38"/>
      <c r="F29" s="27" t="s">
        <v>41</v>
      </c>
      <c r="G29" s="38"/>
      <c r="H29" s="38"/>
      <c r="I29" s="38"/>
      <c r="J29" s="38"/>
      <c r="K29" s="38"/>
      <c r="L29" s="334">
        <v>0.21</v>
      </c>
      <c r="M29" s="314"/>
      <c r="N29" s="314"/>
      <c r="O29" s="314"/>
      <c r="P29" s="314"/>
      <c r="Q29" s="38"/>
      <c r="R29" s="38"/>
      <c r="S29" s="38"/>
      <c r="T29" s="38"/>
      <c r="U29" s="38"/>
      <c r="V29" s="38"/>
      <c r="W29" s="313">
        <f>ROUND(AZ54,2)</f>
        <v>0</v>
      </c>
      <c r="X29" s="314"/>
      <c r="Y29" s="314"/>
      <c r="Z29" s="314"/>
      <c r="AA29" s="314"/>
      <c r="AB29" s="314"/>
      <c r="AC29" s="314"/>
      <c r="AD29" s="314"/>
      <c r="AE29" s="314"/>
      <c r="AF29" s="38"/>
      <c r="AG29" s="38"/>
      <c r="AH29" s="38"/>
      <c r="AI29" s="38"/>
      <c r="AJ29" s="38"/>
      <c r="AK29" s="313">
        <f>ROUND(AV54,2)</f>
        <v>0</v>
      </c>
      <c r="AL29" s="314"/>
      <c r="AM29" s="314"/>
      <c r="AN29" s="314"/>
      <c r="AO29" s="314"/>
      <c r="AP29" s="38"/>
      <c r="AQ29" s="38"/>
      <c r="AR29" s="39"/>
      <c r="BE29" s="336"/>
    </row>
    <row r="30" spans="2:57" s="2" customFormat="1" ht="14.4" customHeight="1">
      <c r="B30" s="37"/>
      <c r="C30" s="38"/>
      <c r="D30" s="38"/>
      <c r="E30" s="38"/>
      <c r="F30" s="27" t="s">
        <v>42</v>
      </c>
      <c r="G30" s="38"/>
      <c r="H30" s="38"/>
      <c r="I30" s="38"/>
      <c r="J30" s="38"/>
      <c r="K30" s="38"/>
      <c r="L30" s="334">
        <v>0.15</v>
      </c>
      <c r="M30" s="314"/>
      <c r="N30" s="314"/>
      <c r="O30" s="314"/>
      <c r="P30" s="314"/>
      <c r="Q30" s="38"/>
      <c r="R30" s="38"/>
      <c r="S30" s="38"/>
      <c r="T30" s="38"/>
      <c r="U30" s="38"/>
      <c r="V30" s="38"/>
      <c r="W30" s="313">
        <f>ROUND(BA54,2)</f>
        <v>0</v>
      </c>
      <c r="X30" s="314"/>
      <c r="Y30" s="314"/>
      <c r="Z30" s="314"/>
      <c r="AA30" s="314"/>
      <c r="AB30" s="314"/>
      <c r="AC30" s="314"/>
      <c r="AD30" s="314"/>
      <c r="AE30" s="314"/>
      <c r="AF30" s="38"/>
      <c r="AG30" s="38"/>
      <c r="AH30" s="38"/>
      <c r="AI30" s="38"/>
      <c r="AJ30" s="38"/>
      <c r="AK30" s="313">
        <f>ROUND(AW54,2)</f>
        <v>0</v>
      </c>
      <c r="AL30" s="314"/>
      <c r="AM30" s="314"/>
      <c r="AN30" s="314"/>
      <c r="AO30" s="314"/>
      <c r="AP30" s="38"/>
      <c r="AQ30" s="38"/>
      <c r="AR30" s="39"/>
      <c r="BE30" s="336"/>
    </row>
    <row r="31" spans="2:57" s="2" customFormat="1" ht="14.4" customHeight="1" hidden="1">
      <c r="B31" s="37"/>
      <c r="C31" s="38"/>
      <c r="D31" s="38"/>
      <c r="E31" s="38"/>
      <c r="F31" s="27" t="s">
        <v>43</v>
      </c>
      <c r="G31" s="38"/>
      <c r="H31" s="38"/>
      <c r="I31" s="38"/>
      <c r="J31" s="38"/>
      <c r="K31" s="38"/>
      <c r="L31" s="334">
        <v>0.21</v>
      </c>
      <c r="M31" s="314"/>
      <c r="N31" s="314"/>
      <c r="O31" s="314"/>
      <c r="P31" s="314"/>
      <c r="Q31" s="38"/>
      <c r="R31" s="38"/>
      <c r="S31" s="38"/>
      <c r="T31" s="38"/>
      <c r="U31" s="38"/>
      <c r="V31" s="38"/>
      <c r="W31" s="313">
        <f>ROUND(BB54,2)</f>
        <v>0</v>
      </c>
      <c r="X31" s="314"/>
      <c r="Y31" s="314"/>
      <c r="Z31" s="314"/>
      <c r="AA31" s="314"/>
      <c r="AB31" s="314"/>
      <c r="AC31" s="314"/>
      <c r="AD31" s="314"/>
      <c r="AE31" s="314"/>
      <c r="AF31" s="38"/>
      <c r="AG31" s="38"/>
      <c r="AH31" s="38"/>
      <c r="AI31" s="38"/>
      <c r="AJ31" s="38"/>
      <c r="AK31" s="313">
        <v>0</v>
      </c>
      <c r="AL31" s="314"/>
      <c r="AM31" s="314"/>
      <c r="AN31" s="314"/>
      <c r="AO31" s="314"/>
      <c r="AP31" s="38"/>
      <c r="AQ31" s="38"/>
      <c r="AR31" s="39"/>
      <c r="BE31" s="336"/>
    </row>
    <row r="32" spans="2:57" s="2" customFormat="1" ht="14.4" customHeight="1" hidden="1">
      <c r="B32" s="37"/>
      <c r="C32" s="38"/>
      <c r="D32" s="38"/>
      <c r="E32" s="38"/>
      <c r="F32" s="27" t="s">
        <v>44</v>
      </c>
      <c r="G32" s="38"/>
      <c r="H32" s="38"/>
      <c r="I32" s="38"/>
      <c r="J32" s="38"/>
      <c r="K32" s="38"/>
      <c r="L32" s="334">
        <v>0.15</v>
      </c>
      <c r="M32" s="314"/>
      <c r="N32" s="314"/>
      <c r="O32" s="314"/>
      <c r="P32" s="314"/>
      <c r="Q32" s="38"/>
      <c r="R32" s="38"/>
      <c r="S32" s="38"/>
      <c r="T32" s="38"/>
      <c r="U32" s="38"/>
      <c r="V32" s="38"/>
      <c r="W32" s="313">
        <f>ROUND(BC54,2)</f>
        <v>0</v>
      </c>
      <c r="X32" s="314"/>
      <c r="Y32" s="314"/>
      <c r="Z32" s="314"/>
      <c r="AA32" s="314"/>
      <c r="AB32" s="314"/>
      <c r="AC32" s="314"/>
      <c r="AD32" s="314"/>
      <c r="AE32" s="314"/>
      <c r="AF32" s="38"/>
      <c r="AG32" s="38"/>
      <c r="AH32" s="38"/>
      <c r="AI32" s="38"/>
      <c r="AJ32" s="38"/>
      <c r="AK32" s="313">
        <v>0</v>
      </c>
      <c r="AL32" s="314"/>
      <c r="AM32" s="314"/>
      <c r="AN32" s="314"/>
      <c r="AO32" s="314"/>
      <c r="AP32" s="38"/>
      <c r="AQ32" s="38"/>
      <c r="AR32" s="39"/>
      <c r="BE32" s="336"/>
    </row>
    <row r="33" spans="2:57" s="2" customFormat="1" ht="14.4" customHeight="1" hidden="1">
      <c r="B33" s="37"/>
      <c r="C33" s="38"/>
      <c r="D33" s="38"/>
      <c r="E33" s="38"/>
      <c r="F33" s="27" t="s">
        <v>45</v>
      </c>
      <c r="G33" s="38"/>
      <c r="H33" s="38"/>
      <c r="I33" s="38"/>
      <c r="J33" s="38"/>
      <c r="K33" s="38"/>
      <c r="L33" s="334">
        <v>0</v>
      </c>
      <c r="M33" s="314"/>
      <c r="N33" s="314"/>
      <c r="O33" s="314"/>
      <c r="P33" s="314"/>
      <c r="Q33" s="38"/>
      <c r="R33" s="38"/>
      <c r="S33" s="38"/>
      <c r="T33" s="38"/>
      <c r="U33" s="38"/>
      <c r="V33" s="38"/>
      <c r="W33" s="313">
        <f>ROUND(BD54,2)</f>
        <v>0</v>
      </c>
      <c r="X33" s="314"/>
      <c r="Y33" s="314"/>
      <c r="Z33" s="314"/>
      <c r="AA33" s="314"/>
      <c r="AB33" s="314"/>
      <c r="AC33" s="314"/>
      <c r="AD33" s="314"/>
      <c r="AE33" s="314"/>
      <c r="AF33" s="38"/>
      <c r="AG33" s="38"/>
      <c r="AH33" s="38"/>
      <c r="AI33" s="38"/>
      <c r="AJ33" s="38"/>
      <c r="AK33" s="313">
        <v>0</v>
      </c>
      <c r="AL33" s="314"/>
      <c r="AM33" s="314"/>
      <c r="AN33" s="314"/>
      <c r="AO33" s="314"/>
      <c r="AP33" s="38"/>
      <c r="AQ33" s="38"/>
      <c r="AR33" s="39"/>
      <c r="BE33" s="336"/>
    </row>
    <row r="34" spans="2:57" s="1" customFormat="1" ht="6.9" customHeight="1">
      <c r="B34" s="32"/>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6"/>
      <c r="BE34" s="336"/>
    </row>
    <row r="35" spans="2:44" s="1" customFormat="1" ht="25.95" customHeight="1">
      <c r="B35" s="32"/>
      <c r="C35" s="40"/>
      <c r="D35" s="41" t="s">
        <v>46</v>
      </c>
      <c r="E35" s="42"/>
      <c r="F35" s="42"/>
      <c r="G35" s="42"/>
      <c r="H35" s="42"/>
      <c r="I35" s="42"/>
      <c r="J35" s="42"/>
      <c r="K35" s="42"/>
      <c r="L35" s="42"/>
      <c r="M35" s="42"/>
      <c r="N35" s="42"/>
      <c r="O35" s="42"/>
      <c r="P35" s="42"/>
      <c r="Q35" s="42"/>
      <c r="R35" s="42"/>
      <c r="S35" s="42"/>
      <c r="T35" s="43" t="s">
        <v>47</v>
      </c>
      <c r="U35" s="42"/>
      <c r="V35" s="42"/>
      <c r="W35" s="42"/>
      <c r="X35" s="341" t="s">
        <v>48</v>
      </c>
      <c r="Y35" s="342"/>
      <c r="Z35" s="342"/>
      <c r="AA35" s="342"/>
      <c r="AB35" s="342"/>
      <c r="AC35" s="42"/>
      <c r="AD35" s="42"/>
      <c r="AE35" s="42"/>
      <c r="AF35" s="42"/>
      <c r="AG35" s="42"/>
      <c r="AH35" s="42"/>
      <c r="AI35" s="42"/>
      <c r="AJ35" s="42"/>
      <c r="AK35" s="343">
        <f>SUM(AK26:AK33)</f>
        <v>0</v>
      </c>
      <c r="AL35" s="342"/>
      <c r="AM35" s="342"/>
      <c r="AN35" s="342"/>
      <c r="AO35" s="344"/>
      <c r="AP35" s="40"/>
      <c r="AQ35" s="40"/>
      <c r="AR35" s="36"/>
    </row>
    <row r="36" spans="2:44" s="1" customFormat="1" ht="6.9" customHeight="1">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6"/>
    </row>
    <row r="37" spans="2:44" s="1" customFormat="1" ht="6.9" customHeight="1">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36"/>
    </row>
    <row r="41" spans="2:44" s="1" customFormat="1" ht="6.9" customHeight="1">
      <c r="B41" s="46"/>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36"/>
    </row>
    <row r="42" spans="2:44" s="1" customFormat="1" ht="24.9" customHeight="1">
      <c r="B42" s="32"/>
      <c r="C42" s="21" t="s">
        <v>49</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6"/>
    </row>
    <row r="43" spans="2:44" s="1" customFormat="1" ht="6.9" customHeight="1">
      <c r="B43" s="3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6"/>
    </row>
    <row r="44" spans="2:44" s="1" customFormat="1" ht="12" customHeight="1">
      <c r="B44" s="32"/>
      <c r="C44" s="27" t="s">
        <v>13</v>
      </c>
      <c r="D44" s="33"/>
      <c r="E44" s="33"/>
      <c r="F44" s="33"/>
      <c r="G44" s="33"/>
      <c r="H44" s="33"/>
      <c r="I44" s="33"/>
      <c r="J44" s="33"/>
      <c r="K44" s="33"/>
      <c r="L44" s="33" t="str">
        <f>K5</f>
        <v>JH_SLU_Hradecka</v>
      </c>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6"/>
    </row>
    <row r="45" spans="2:44" s="3" customFormat="1" ht="36.9" customHeight="1">
      <c r="B45" s="48"/>
      <c r="C45" s="49" t="s">
        <v>16</v>
      </c>
      <c r="D45" s="50"/>
      <c r="E45" s="50"/>
      <c r="F45" s="50"/>
      <c r="G45" s="50"/>
      <c r="H45" s="50"/>
      <c r="I45" s="50"/>
      <c r="J45" s="50"/>
      <c r="K45" s="50"/>
      <c r="L45" s="324" t="str">
        <f>K6</f>
        <v>Modernizace a rozšíření gastronomického centra ÚLGaT v areálu Hradecká 17, Opava-STAVBA</v>
      </c>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50"/>
      <c r="AQ45" s="50"/>
      <c r="AR45" s="51"/>
    </row>
    <row r="46" spans="2:44" s="1" customFormat="1" ht="6.9" customHeight="1">
      <c r="B46" s="3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6"/>
    </row>
    <row r="47" spans="2:44" s="1" customFormat="1" ht="12" customHeight="1">
      <c r="B47" s="32"/>
      <c r="C47" s="27" t="s">
        <v>20</v>
      </c>
      <c r="D47" s="33"/>
      <c r="E47" s="33"/>
      <c r="F47" s="33"/>
      <c r="G47" s="33"/>
      <c r="H47" s="33"/>
      <c r="I47" s="33"/>
      <c r="J47" s="33"/>
      <c r="K47" s="33"/>
      <c r="L47" s="52" t="str">
        <f>IF(K8="","",K8)</f>
        <v>Opava</v>
      </c>
      <c r="M47" s="33"/>
      <c r="N47" s="33"/>
      <c r="O47" s="33"/>
      <c r="P47" s="33"/>
      <c r="Q47" s="33"/>
      <c r="R47" s="33"/>
      <c r="S47" s="33"/>
      <c r="T47" s="33"/>
      <c r="U47" s="33"/>
      <c r="V47" s="33"/>
      <c r="W47" s="33"/>
      <c r="X47" s="33"/>
      <c r="Y47" s="33"/>
      <c r="Z47" s="33"/>
      <c r="AA47" s="33"/>
      <c r="AB47" s="33"/>
      <c r="AC47" s="33"/>
      <c r="AD47" s="33"/>
      <c r="AE47" s="33"/>
      <c r="AF47" s="33"/>
      <c r="AG47" s="33"/>
      <c r="AH47" s="33"/>
      <c r="AI47" s="27" t="s">
        <v>22</v>
      </c>
      <c r="AJ47" s="33"/>
      <c r="AK47" s="33"/>
      <c r="AL47" s="33"/>
      <c r="AM47" s="326" t="str">
        <f>IF(AN8="","",AN8)</f>
        <v>17. 7. 2018</v>
      </c>
      <c r="AN47" s="326"/>
      <c r="AO47" s="33"/>
      <c r="AP47" s="33"/>
      <c r="AQ47" s="33"/>
      <c r="AR47" s="36"/>
    </row>
    <row r="48" spans="2:44" s="1" customFormat="1" ht="6.9" customHeight="1">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6"/>
    </row>
    <row r="49" spans="2:56" s="1" customFormat="1" ht="13.65" customHeight="1">
      <c r="B49" s="32"/>
      <c r="C49" s="27" t="s">
        <v>24</v>
      </c>
      <c r="D49" s="33"/>
      <c r="E49" s="33"/>
      <c r="F49" s="33"/>
      <c r="G49" s="33"/>
      <c r="H49" s="33"/>
      <c r="I49" s="33"/>
      <c r="J49" s="33"/>
      <c r="K49" s="33"/>
      <c r="L49" s="33" t="str">
        <f>IF(E11="","",E11)</f>
        <v>Slezská univerzita Opava</v>
      </c>
      <c r="M49" s="33"/>
      <c r="N49" s="33"/>
      <c r="O49" s="33"/>
      <c r="P49" s="33"/>
      <c r="Q49" s="33"/>
      <c r="R49" s="33"/>
      <c r="S49" s="33"/>
      <c r="T49" s="33"/>
      <c r="U49" s="33"/>
      <c r="V49" s="33"/>
      <c r="W49" s="33"/>
      <c r="X49" s="33"/>
      <c r="Y49" s="33"/>
      <c r="Z49" s="33"/>
      <c r="AA49" s="33"/>
      <c r="AB49" s="33"/>
      <c r="AC49" s="33"/>
      <c r="AD49" s="33"/>
      <c r="AE49" s="33"/>
      <c r="AF49" s="33"/>
      <c r="AG49" s="33"/>
      <c r="AH49" s="33"/>
      <c r="AI49" s="27" t="s">
        <v>30</v>
      </c>
      <c r="AJ49" s="33"/>
      <c r="AK49" s="33"/>
      <c r="AL49" s="33"/>
      <c r="AM49" s="322" t="str">
        <f>IF(E17="","",E17)</f>
        <v>BKB Metal, a.s.</v>
      </c>
      <c r="AN49" s="323"/>
      <c r="AO49" s="323"/>
      <c r="AP49" s="323"/>
      <c r="AQ49" s="33"/>
      <c r="AR49" s="36"/>
      <c r="AS49" s="316" t="s">
        <v>50</v>
      </c>
      <c r="AT49" s="317"/>
      <c r="AU49" s="54"/>
      <c r="AV49" s="54"/>
      <c r="AW49" s="54"/>
      <c r="AX49" s="54"/>
      <c r="AY49" s="54"/>
      <c r="AZ49" s="54"/>
      <c r="BA49" s="54"/>
      <c r="BB49" s="54"/>
      <c r="BC49" s="54"/>
      <c r="BD49" s="55"/>
    </row>
    <row r="50" spans="2:56" s="1" customFormat="1" ht="13.65" customHeight="1">
      <c r="B50" s="32"/>
      <c r="C50" s="27" t="s">
        <v>28</v>
      </c>
      <c r="D50" s="33"/>
      <c r="E50" s="33"/>
      <c r="F50" s="33"/>
      <c r="G50" s="33"/>
      <c r="H50" s="33"/>
      <c r="I50" s="33"/>
      <c r="J50" s="33"/>
      <c r="K50" s="33"/>
      <c r="L50" s="33"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7" t="s">
        <v>33</v>
      </c>
      <c r="AJ50" s="33"/>
      <c r="AK50" s="33"/>
      <c r="AL50" s="33"/>
      <c r="AM50" s="322" t="str">
        <f>IF(E20="","",E20)</f>
        <v xml:space="preserve"> </v>
      </c>
      <c r="AN50" s="323"/>
      <c r="AO50" s="323"/>
      <c r="AP50" s="323"/>
      <c r="AQ50" s="33"/>
      <c r="AR50" s="36"/>
      <c r="AS50" s="318"/>
      <c r="AT50" s="319"/>
      <c r="AU50" s="56"/>
      <c r="AV50" s="56"/>
      <c r="AW50" s="56"/>
      <c r="AX50" s="56"/>
      <c r="AY50" s="56"/>
      <c r="AZ50" s="56"/>
      <c r="BA50" s="56"/>
      <c r="BB50" s="56"/>
      <c r="BC50" s="56"/>
      <c r="BD50" s="57"/>
    </row>
    <row r="51" spans="2:56" s="1" customFormat="1" ht="10.95" customHeight="1">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6"/>
      <c r="AS51" s="320"/>
      <c r="AT51" s="321"/>
      <c r="AU51" s="58"/>
      <c r="AV51" s="58"/>
      <c r="AW51" s="58"/>
      <c r="AX51" s="58"/>
      <c r="AY51" s="58"/>
      <c r="AZ51" s="58"/>
      <c r="BA51" s="58"/>
      <c r="BB51" s="58"/>
      <c r="BC51" s="58"/>
      <c r="BD51" s="59"/>
    </row>
    <row r="52" spans="2:56" s="1" customFormat="1" ht="29.25" customHeight="1">
      <c r="B52" s="32"/>
      <c r="C52" s="349" t="s">
        <v>51</v>
      </c>
      <c r="D52" s="338"/>
      <c r="E52" s="338"/>
      <c r="F52" s="338"/>
      <c r="G52" s="338"/>
      <c r="H52" s="60"/>
      <c r="I52" s="337" t="s">
        <v>52</v>
      </c>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40" t="s">
        <v>53</v>
      </c>
      <c r="AH52" s="338"/>
      <c r="AI52" s="338"/>
      <c r="AJ52" s="338"/>
      <c r="AK52" s="338"/>
      <c r="AL52" s="338"/>
      <c r="AM52" s="338"/>
      <c r="AN52" s="337" t="s">
        <v>54</v>
      </c>
      <c r="AO52" s="338"/>
      <c r="AP52" s="339"/>
      <c r="AQ52" s="61" t="s">
        <v>55</v>
      </c>
      <c r="AR52" s="36"/>
      <c r="AS52" s="62" t="s">
        <v>56</v>
      </c>
      <c r="AT52" s="63" t="s">
        <v>57</v>
      </c>
      <c r="AU52" s="63" t="s">
        <v>58</v>
      </c>
      <c r="AV52" s="63" t="s">
        <v>59</v>
      </c>
      <c r="AW52" s="63" t="s">
        <v>60</v>
      </c>
      <c r="AX52" s="63" t="s">
        <v>61</v>
      </c>
      <c r="AY52" s="63" t="s">
        <v>62</v>
      </c>
      <c r="AZ52" s="63" t="s">
        <v>63</v>
      </c>
      <c r="BA52" s="63" t="s">
        <v>64</v>
      </c>
      <c r="BB52" s="63" t="s">
        <v>65</v>
      </c>
      <c r="BC52" s="63" t="s">
        <v>66</v>
      </c>
      <c r="BD52" s="64" t="s">
        <v>67</v>
      </c>
    </row>
    <row r="53" spans="2:56" s="1" customFormat="1" ht="10.95" customHeight="1">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6"/>
      <c r="AS53" s="65"/>
      <c r="AT53" s="66"/>
      <c r="AU53" s="66"/>
      <c r="AV53" s="66"/>
      <c r="AW53" s="66"/>
      <c r="AX53" s="66"/>
      <c r="AY53" s="66"/>
      <c r="AZ53" s="66"/>
      <c r="BA53" s="66"/>
      <c r="BB53" s="66"/>
      <c r="BC53" s="66"/>
      <c r="BD53" s="67"/>
    </row>
    <row r="54" spans="2:90" s="4" customFormat="1" ht="32.4" customHeight="1">
      <c r="B54" s="68"/>
      <c r="C54" s="69" t="s">
        <v>68</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347">
        <f>ROUND(SUM(AG55:AG59),2)</f>
        <v>0</v>
      </c>
      <c r="AH54" s="347"/>
      <c r="AI54" s="347"/>
      <c r="AJ54" s="347"/>
      <c r="AK54" s="347"/>
      <c r="AL54" s="347"/>
      <c r="AM54" s="347"/>
      <c r="AN54" s="348">
        <f aca="true" t="shared" si="0" ref="AN54:AN59">SUM(AG54,AT54)</f>
        <v>0</v>
      </c>
      <c r="AO54" s="348"/>
      <c r="AP54" s="348"/>
      <c r="AQ54" s="72" t="s">
        <v>1</v>
      </c>
      <c r="AR54" s="73"/>
      <c r="AS54" s="74">
        <f>ROUND(SUM(AS55:AS59),2)</f>
        <v>0</v>
      </c>
      <c r="AT54" s="75">
        <f aca="true" t="shared" si="1" ref="AT54:AT59">ROUND(SUM(AV54:AW54),2)</f>
        <v>0</v>
      </c>
      <c r="AU54" s="76">
        <f>ROUND(SUM(AU55:AU59),5)</f>
        <v>0</v>
      </c>
      <c r="AV54" s="75">
        <f>ROUND(AZ54*L29,2)</f>
        <v>0</v>
      </c>
      <c r="AW54" s="75">
        <f>ROUND(BA54*L30,2)</f>
        <v>0</v>
      </c>
      <c r="AX54" s="75">
        <f>ROUND(BB54*L29,2)</f>
        <v>0</v>
      </c>
      <c r="AY54" s="75">
        <f>ROUND(BC54*L30,2)</f>
        <v>0</v>
      </c>
      <c r="AZ54" s="75">
        <f>ROUND(SUM(AZ55:AZ59),2)</f>
        <v>0</v>
      </c>
      <c r="BA54" s="75">
        <f>ROUND(SUM(BA55:BA59),2)</f>
        <v>0</v>
      </c>
      <c r="BB54" s="75">
        <f>ROUND(SUM(BB55:BB59),2)</f>
        <v>0</v>
      </c>
      <c r="BC54" s="75">
        <f>ROUND(SUM(BC55:BC59),2)</f>
        <v>0</v>
      </c>
      <c r="BD54" s="77">
        <f>ROUND(SUM(BD55:BD59),2)</f>
        <v>0</v>
      </c>
      <c r="BS54" s="78" t="s">
        <v>69</v>
      </c>
      <c r="BT54" s="78" t="s">
        <v>70</v>
      </c>
      <c r="BU54" s="79" t="s">
        <v>71</v>
      </c>
      <c r="BV54" s="78" t="s">
        <v>72</v>
      </c>
      <c r="BW54" s="78" t="s">
        <v>5</v>
      </c>
      <c r="BX54" s="78" t="s">
        <v>73</v>
      </c>
      <c r="CL54" s="78" t="s">
        <v>1</v>
      </c>
    </row>
    <row r="55" spans="1:91" s="5" customFormat="1" ht="16.5" customHeight="1">
      <c r="A55" s="80" t="s">
        <v>74</v>
      </c>
      <c r="B55" s="81"/>
      <c r="C55" s="82"/>
      <c r="D55" s="350" t="s">
        <v>75</v>
      </c>
      <c r="E55" s="350"/>
      <c r="F55" s="350"/>
      <c r="G55" s="350"/>
      <c r="H55" s="350"/>
      <c r="I55" s="83"/>
      <c r="J55" s="350" t="s">
        <v>76</v>
      </c>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45">
        <f>'00_VRN - Vedlejší rozpočt...'!J32</f>
        <v>0</v>
      </c>
      <c r="AH55" s="346"/>
      <c r="AI55" s="346"/>
      <c r="AJ55" s="346"/>
      <c r="AK55" s="346"/>
      <c r="AL55" s="346"/>
      <c r="AM55" s="346"/>
      <c r="AN55" s="345">
        <f t="shared" si="0"/>
        <v>0</v>
      </c>
      <c r="AO55" s="346"/>
      <c r="AP55" s="346"/>
      <c r="AQ55" s="84" t="s">
        <v>77</v>
      </c>
      <c r="AR55" s="85"/>
      <c r="AS55" s="86">
        <v>0</v>
      </c>
      <c r="AT55" s="87">
        <f t="shared" si="1"/>
        <v>0</v>
      </c>
      <c r="AU55" s="88">
        <f>'00_VRN - Vedlejší rozpočt...'!P95</f>
        <v>0</v>
      </c>
      <c r="AV55" s="87">
        <f>'00_VRN - Vedlejší rozpočt...'!J35</f>
        <v>0</v>
      </c>
      <c r="AW55" s="87">
        <f>'00_VRN - Vedlejší rozpočt...'!J36</f>
        <v>0</v>
      </c>
      <c r="AX55" s="87">
        <f>'00_VRN - Vedlejší rozpočt...'!J37</f>
        <v>0</v>
      </c>
      <c r="AY55" s="87">
        <f>'00_VRN - Vedlejší rozpočt...'!J38</f>
        <v>0</v>
      </c>
      <c r="AZ55" s="87">
        <f>'00_VRN - Vedlejší rozpočt...'!F35</f>
        <v>0</v>
      </c>
      <c r="BA55" s="87">
        <f>'00_VRN - Vedlejší rozpočt...'!F36</f>
        <v>0</v>
      </c>
      <c r="BB55" s="87">
        <f>'00_VRN - Vedlejší rozpočt...'!F37</f>
        <v>0</v>
      </c>
      <c r="BC55" s="87">
        <f>'00_VRN - Vedlejší rozpočt...'!F38</f>
        <v>0</v>
      </c>
      <c r="BD55" s="89">
        <f>'00_VRN - Vedlejší rozpočt...'!F39</f>
        <v>0</v>
      </c>
      <c r="BT55" s="90" t="s">
        <v>78</v>
      </c>
      <c r="BV55" s="90" t="s">
        <v>72</v>
      </c>
      <c r="BW55" s="90" t="s">
        <v>79</v>
      </c>
      <c r="BX55" s="90" t="s">
        <v>5</v>
      </c>
      <c r="CL55" s="90" t="s">
        <v>1</v>
      </c>
      <c r="CM55" s="90" t="s">
        <v>80</v>
      </c>
    </row>
    <row r="56" spans="1:91" s="5" customFormat="1" ht="27" customHeight="1">
      <c r="A56" s="80" t="s">
        <v>74</v>
      </c>
      <c r="B56" s="81"/>
      <c r="C56" s="82"/>
      <c r="D56" s="350" t="s">
        <v>81</v>
      </c>
      <c r="E56" s="350"/>
      <c r="F56" s="350"/>
      <c r="G56" s="350"/>
      <c r="H56" s="350"/>
      <c r="I56" s="83"/>
      <c r="J56" s="350" t="s">
        <v>82</v>
      </c>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45">
        <f>'01_SO01 - ASŘ + SKŘ'!J32</f>
        <v>0</v>
      </c>
      <c r="AH56" s="346"/>
      <c r="AI56" s="346"/>
      <c r="AJ56" s="346"/>
      <c r="AK56" s="346"/>
      <c r="AL56" s="346"/>
      <c r="AM56" s="346"/>
      <c r="AN56" s="345">
        <f t="shared" si="0"/>
        <v>0</v>
      </c>
      <c r="AO56" s="346"/>
      <c r="AP56" s="346"/>
      <c r="AQ56" s="84" t="s">
        <v>77</v>
      </c>
      <c r="AR56" s="85"/>
      <c r="AS56" s="86">
        <v>0</v>
      </c>
      <c r="AT56" s="87">
        <f t="shared" si="1"/>
        <v>0</v>
      </c>
      <c r="AU56" s="88">
        <f>'01_SO01 - ASŘ + SKŘ'!P118</f>
        <v>0</v>
      </c>
      <c r="AV56" s="87">
        <f>'01_SO01 - ASŘ + SKŘ'!J35</f>
        <v>0</v>
      </c>
      <c r="AW56" s="87">
        <f>'01_SO01 - ASŘ + SKŘ'!J36</f>
        <v>0</v>
      </c>
      <c r="AX56" s="87">
        <f>'01_SO01 - ASŘ + SKŘ'!J37</f>
        <v>0</v>
      </c>
      <c r="AY56" s="87">
        <f>'01_SO01 - ASŘ + SKŘ'!J38</f>
        <v>0</v>
      </c>
      <c r="AZ56" s="87">
        <f>'01_SO01 - ASŘ + SKŘ'!F35</f>
        <v>0</v>
      </c>
      <c r="BA56" s="87">
        <f>'01_SO01 - ASŘ + SKŘ'!F36</f>
        <v>0</v>
      </c>
      <c r="BB56" s="87">
        <f>'01_SO01 - ASŘ + SKŘ'!F37</f>
        <v>0</v>
      </c>
      <c r="BC56" s="87">
        <f>'01_SO01 - ASŘ + SKŘ'!F38</f>
        <v>0</v>
      </c>
      <c r="BD56" s="89">
        <f>'01_SO01 - ASŘ + SKŘ'!F39</f>
        <v>0</v>
      </c>
      <c r="BT56" s="90" t="s">
        <v>78</v>
      </c>
      <c r="BV56" s="90" t="s">
        <v>72</v>
      </c>
      <c r="BW56" s="90" t="s">
        <v>83</v>
      </c>
      <c r="BX56" s="90" t="s">
        <v>5</v>
      </c>
      <c r="CL56" s="90" t="s">
        <v>1</v>
      </c>
      <c r="CM56" s="90" t="s">
        <v>80</v>
      </c>
    </row>
    <row r="57" spans="1:91" s="5" customFormat="1" ht="27" customHeight="1">
      <c r="A57" s="80" t="s">
        <v>74</v>
      </c>
      <c r="B57" s="81"/>
      <c r="C57" s="82"/>
      <c r="D57" s="350" t="s">
        <v>84</v>
      </c>
      <c r="E57" s="350"/>
      <c r="F57" s="350"/>
      <c r="G57" s="350"/>
      <c r="H57" s="350"/>
      <c r="I57" s="83"/>
      <c r="J57" s="350" t="s">
        <v>85</v>
      </c>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45">
        <f>'02_SO01_1 - Zti + ÚT'!J32</f>
        <v>0</v>
      </c>
      <c r="AH57" s="346"/>
      <c r="AI57" s="346"/>
      <c r="AJ57" s="346"/>
      <c r="AK57" s="346"/>
      <c r="AL57" s="346"/>
      <c r="AM57" s="346"/>
      <c r="AN57" s="345">
        <f t="shared" si="0"/>
        <v>0</v>
      </c>
      <c r="AO57" s="346"/>
      <c r="AP57" s="346"/>
      <c r="AQ57" s="84" t="s">
        <v>77</v>
      </c>
      <c r="AR57" s="85"/>
      <c r="AS57" s="86">
        <v>0</v>
      </c>
      <c r="AT57" s="87">
        <f t="shared" si="1"/>
        <v>0</v>
      </c>
      <c r="AU57" s="88">
        <f>'02_SO01_1 - Zti + ÚT'!P98</f>
        <v>0</v>
      </c>
      <c r="AV57" s="87">
        <f>'02_SO01_1 - Zti + ÚT'!J35</f>
        <v>0</v>
      </c>
      <c r="AW57" s="87">
        <f>'02_SO01_1 - Zti + ÚT'!J36</f>
        <v>0</v>
      </c>
      <c r="AX57" s="87">
        <f>'02_SO01_1 - Zti + ÚT'!J37</f>
        <v>0</v>
      </c>
      <c r="AY57" s="87">
        <f>'02_SO01_1 - Zti + ÚT'!J38</f>
        <v>0</v>
      </c>
      <c r="AZ57" s="87">
        <f>'02_SO01_1 - Zti + ÚT'!F35</f>
        <v>0</v>
      </c>
      <c r="BA57" s="87">
        <f>'02_SO01_1 - Zti + ÚT'!F36</f>
        <v>0</v>
      </c>
      <c r="BB57" s="87">
        <f>'02_SO01_1 - Zti + ÚT'!F37</f>
        <v>0</v>
      </c>
      <c r="BC57" s="87">
        <f>'02_SO01_1 - Zti + ÚT'!F38</f>
        <v>0</v>
      </c>
      <c r="BD57" s="89">
        <f>'02_SO01_1 - Zti + ÚT'!F39</f>
        <v>0</v>
      </c>
      <c r="BT57" s="90" t="s">
        <v>78</v>
      </c>
      <c r="BV57" s="90" t="s">
        <v>72</v>
      </c>
      <c r="BW57" s="90" t="s">
        <v>86</v>
      </c>
      <c r="BX57" s="90" t="s">
        <v>5</v>
      </c>
      <c r="CL57" s="90" t="s">
        <v>1</v>
      </c>
      <c r="CM57" s="90" t="s">
        <v>80</v>
      </c>
    </row>
    <row r="58" spans="1:91" s="5" customFormat="1" ht="27" customHeight="1">
      <c r="A58" s="80" t="s">
        <v>74</v>
      </c>
      <c r="B58" s="81"/>
      <c r="C58" s="82"/>
      <c r="D58" s="350" t="s">
        <v>87</v>
      </c>
      <c r="E58" s="350"/>
      <c r="F58" s="350"/>
      <c r="G58" s="350"/>
      <c r="H58" s="350"/>
      <c r="I58" s="83"/>
      <c r="J58" s="350" t="s">
        <v>88</v>
      </c>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45">
        <f>'03_SO01_2 - VZT'!J32</f>
        <v>0</v>
      </c>
      <c r="AH58" s="346"/>
      <c r="AI58" s="346"/>
      <c r="AJ58" s="346"/>
      <c r="AK58" s="346"/>
      <c r="AL58" s="346"/>
      <c r="AM58" s="346"/>
      <c r="AN58" s="345">
        <f t="shared" si="0"/>
        <v>0</v>
      </c>
      <c r="AO58" s="346"/>
      <c r="AP58" s="346"/>
      <c r="AQ58" s="84" t="s">
        <v>77</v>
      </c>
      <c r="AR58" s="85"/>
      <c r="AS58" s="86">
        <v>0</v>
      </c>
      <c r="AT58" s="87">
        <f t="shared" si="1"/>
        <v>0</v>
      </c>
      <c r="AU58" s="88">
        <f>'03_SO01_2 - VZT'!P103</f>
        <v>0</v>
      </c>
      <c r="AV58" s="87">
        <f>'03_SO01_2 - VZT'!J35</f>
        <v>0</v>
      </c>
      <c r="AW58" s="87">
        <f>'03_SO01_2 - VZT'!J36</f>
        <v>0</v>
      </c>
      <c r="AX58" s="87">
        <f>'03_SO01_2 - VZT'!J37</f>
        <v>0</v>
      </c>
      <c r="AY58" s="87">
        <f>'03_SO01_2 - VZT'!J38</f>
        <v>0</v>
      </c>
      <c r="AZ58" s="87">
        <f>'03_SO01_2 - VZT'!F35</f>
        <v>0</v>
      </c>
      <c r="BA58" s="87">
        <f>'03_SO01_2 - VZT'!F36</f>
        <v>0</v>
      </c>
      <c r="BB58" s="87">
        <f>'03_SO01_2 - VZT'!F37</f>
        <v>0</v>
      </c>
      <c r="BC58" s="87">
        <f>'03_SO01_2 - VZT'!F38</f>
        <v>0</v>
      </c>
      <c r="BD58" s="89">
        <f>'03_SO01_2 - VZT'!F39</f>
        <v>0</v>
      </c>
      <c r="BT58" s="90" t="s">
        <v>78</v>
      </c>
      <c r="BV58" s="90" t="s">
        <v>72</v>
      </c>
      <c r="BW58" s="90" t="s">
        <v>89</v>
      </c>
      <c r="BX58" s="90" t="s">
        <v>5</v>
      </c>
      <c r="CL58" s="90" t="s">
        <v>1</v>
      </c>
      <c r="CM58" s="90" t="s">
        <v>80</v>
      </c>
    </row>
    <row r="59" spans="1:91" s="5" customFormat="1" ht="27" customHeight="1">
      <c r="A59" s="80" t="s">
        <v>74</v>
      </c>
      <c r="B59" s="81"/>
      <c r="C59" s="82"/>
      <c r="D59" s="350" t="s">
        <v>90</v>
      </c>
      <c r="E59" s="350"/>
      <c r="F59" s="350"/>
      <c r="G59" s="350"/>
      <c r="H59" s="350"/>
      <c r="I59" s="83"/>
      <c r="J59" s="350" t="s">
        <v>91</v>
      </c>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45">
        <f>'04_SO01_3 - Elektroinstalace'!J32</f>
        <v>0</v>
      </c>
      <c r="AH59" s="346"/>
      <c r="AI59" s="346"/>
      <c r="AJ59" s="346"/>
      <c r="AK59" s="346"/>
      <c r="AL59" s="346"/>
      <c r="AM59" s="346"/>
      <c r="AN59" s="345">
        <f t="shared" si="0"/>
        <v>0</v>
      </c>
      <c r="AO59" s="346"/>
      <c r="AP59" s="346"/>
      <c r="AQ59" s="84" t="s">
        <v>77</v>
      </c>
      <c r="AR59" s="85"/>
      <c r="AS59" s="91">
        <v>0</v>
      </c>
      <c r="AT59" s="92">
        <f t="shared" si="1"/>
        <v>0</v>
      </c>
      <c r="AU59" s="93">
        <f>'04_SO01_3 - Elektroinstalace'!P100</f>
        <v>0</v>
      </c>
      <c r="AV59" s="92">
        <f>'04_SO01_3 - Elektroinstalace'!J35</f>
        <v>0</v>
      </c>
      <c r="AW59" s="92">
        <f>'04_SO01_3 - Elektroinstalace'!J36</f>
        <v>0</v>
      </c>
      <c r="AX59" s="92">
        <f>'04_SO01_3 - Elektroinstalace'!J37</f>
        <v>0</v>
      </c>
      <c r="AY59" s="92">
        <f>'04_SO01_3 - Elektroinstalace'!J38</f>
        <v>0</v>
      </c>
      <c r="AZ59" s="92">
        <f>'04_SO01_3 - Elektroinstalace'!F35</f>
        <v>0</v>
      </c>
      <c r="BA59" s="92">
        <f>'04_SO01_3 - Elektroinstalace'!F36</f>
        <v>0</v>
      </c>
      <c r="BB59" s="92">
        <f>'04_SO01_3 - Elektroinstalace'!F37</f>
        <v>0</v>
      </c>
      <c r="BC59" s="92">
        <f>'04_SO01_3 - Elektroinstalace'!F38</f>
        <v>0</v>
      </c>
      <c r="BD59" s="94">
        <f>'04_SO01_3 - Elektroinstalace'!F39</f>
        <v>0</v>
      </c>
      <c r="BT59" s="90" t="s">
        <v>78</v>
      </c>
      <c r="BV59" s="90" t="s">
        <v>72</v>
      </c>
      <c r="BW59" s="90" t="s">
        <v>92</v>
      </c>
      <c r="BX59" s="90" t="s">
        <v>5</v>
      </c>
      <c r="CL59" s="90" t="s">
        <v>1</v>
      </c>
      <c r="CM59" s="90" t="s">
        <v>80</v>
      </c>
    </row>
    <row r="60" spans="2:44" s="1" customFormat="1" ht="30" customHeight="1">
      <c r="B60" s="32"/>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6"/>
    </row>
    <row r="61" spans="2:44" s="1" customFormat="1" ht="6.9" customHeight="1">
      <c r="B61" s="44"/>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36"/>
    </row>
  </sheetData>
  <sheetProtection algorithmName="SHA-512" hashValue="0sGHfa3sb4+xr7xUNLlUNS6EgXncFOugsRjH3bKZlBm/+Z3ZhDuA5IVHuiKoMPTQ0ityhArB0B79se9Hugi/YA==" saltValue="U2K7vElpQbFDUT877JAJnj6TqZnb4MN43H73scxvDI+FfFmu/CuQ7/PBtJAuDSm97JS26RRbdIHe9Ea5bpOfpw==" spinCount="100000" sheet="1" objects="1" scenarios="1" formatColumns="0" formatRows="0"/>
  <mergeCells count="58">
    <mergeCell ref="D57:H57"/>
    <mergeCell ref="J57:AF57"/>
    <mergeCell ref="D58:H58"/>
    <mergeCell ref="J58:AF58"/>
    <mergeCell ref="D59:H59"/>
    <mergeCell ref="J59:AF59"/>
    <mergeCell ref="C52:G52"/>
    <mergeCell ref="I52:AF52"/>
    <mergeCell ref="D55:H55"/>
    <mergeCell ref="J55:AF55"/>
    <mergeCell ref="D56:H56"/>
    <mergeCell ref="J56:AF56"/>
    <mergeCell ref="AN58:AP58"/>
    <mergeCell ref="AG58:AM58"/>
    <mergeCell ref="AN59:AP59"/>
    <mergeCell ref="AG59:AM59"/>
    <mergeCell ref="AG54:AM54"/>
    <mergeCell ref="AN54:AP54"/>
    <mergeCell ref="AN55:AP55"/>
    <mergeCell ref="AG55:AM55"/>
    <mergeCell ref="AN56:AP56"/>
    <mergeCell ref="AG56:AM56"/>
    <mergeCell ref="AN57:AP57"/>
    <mergeCell ref="AG57:AM57"/>
    <mergeCell ref="L30:P30"/>
    <mergeCell ref="L31:P31"/>
    <mergeCell ref="L32:P32"/>
    <mergeCell ref="L33:P33"/>
    <mergeCell ref="AN52:AP52"/>
    <mergeCell ref="AG52:AM52"/>
    <mergeCell ref="X35:AB35"/>
    <mergeCell ref="AK35:AO35"/>
    <mergeCell ref="AK31:AO31"/>
    <mergeCell ref="W32:AE32"/>
    <mergeCell ref="AK32:AO32"/>
    <mergeCell ref="W33:AE33"/>
    <mergeCell ref="AK33:AO33"/>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s>
  <hyperlinks>
    <hyperlink ref="A55" location="'00_VRN - Vedlejší rozpočt...'!C2" display="/"/>
    <hyperlink ref="A56" location="'01_SO01 - ASŘ + SKŘ'!C2" display="/"/>
    <hyperlink ref="A57" location="'02_SO01_1 - Zti + ÚT'!C2" display="/"/>
    <hyperlink ref="A58" location="'03_SO01_2 - VZT'!C2" display="/"/>
    <hyperlink ref="A59" location="'04_SO01_3 - Elektroinstalace'!C2" display="/"/>
  </hyperlink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6"/>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315"/>
      <c r="M2" s="315"/>
      <c r="N2" s="315"/>
      <c r="O2" s="315"/>
      <c r="P2" s="315"/>
      <c r="Q2" s="315"/>
      <c r="R2" s="315"/>
      <c r="S2" s="315"/>
      <c r="T2" s="315"/>
      <c r="U2" s="315"/>
      <c r="V2" s="315"/>
      <c r="AT2" s="15" t="s">
        <v>79</v>
      </c>
    </row>
    <row r="3" spans="2:46" ht="6.9" customHeight="1">
      <c r="B3" s="96"/>
      <c r="C3" s="97"/>
      <c r="D3" s="97"/>
      <c r="E3" s="97"/>
      <c r="F3" s="97"/>
      <c r="G3" s="97"/>
      <c r="H3" s="97"/>
      <c r="I3" s="98"/>
      <c r="J3" s="97"/>
      <c r="K3" s="97"/>
      <c r="L3" s="18"/>
      <c r="AT3" s="15" t="s">
        <v>80</v>
      </c>
    </row>
    <row r="4" spans="2:46" ht="24.9" customHeight="1">
      <c r="B4" s="18"/>
      <c r="D4" s="99" t="s">
        <v>93</v>
      </c>
      <c r="L4" s="18"/>
      <c r="M4" s="22" t="s">
        <v>10</v>
      </c>
      <c r="AT4" s="15" t="s">
        <v>4</v>
      </c>
    </row>
    <row r="5" spans="2:12" ht="6.9" customHeight="1">
      <c r="B5" s="18"/>
      <c r="L5" s="18"/>
    </row>
    <row r="6" spans="2:12" ht="12" customHeight="1">
      <c r="B6" s="18"/>
      <c r="D6" s="100" t="s">
        <v>16</v>
      </c>
      <c r="L6" s="18"/>
    </row>
    <row r="7" spans="2:12" ht="16.5" customHeight="1">
      <c r="B7" s="18"/>
      <c r="E7" s="355" t="str">
        <f>'Rekapitulace stavby'!K6</f>
        <v>Modernizace a rozšíření gastronomického centra ÚLGaT v areálu Hradecká 17, Opava-STAVBA</v>
      </c>
      <c r="F7" s="356"/>
      <c r="G7" s="356"/>
      <c r="H7" s="356"/>
      <c r="L7" s="18"/>
    </row>
    <row r="8" spans="2:12" s="1" customFormat="1" ht="12" customHeight="1">
      <c r="B8" s="36"/>
      <c r="D8" s="100" t="s">
        <v>94</v>
      </c>
      <c r="I8" s="101"/>
      <c r="L8" s="36"/>
    </row>
    <row r="9" spans="2:12" s="1" customFormat="1" ht="36.9" customHeight="1">
      <c r="B9" s="36"/>
      <c r="E9" s="357" t="s">
        <v>95</v>
      </c>
      <c r="F9" s="358"/>
      <c r="G9" s="358"/>
      <c r="H9" s="358"/>
      <c r="I9" s="101"/>
      <c r="L9" s="36"/>
    </row>
    <row r="10" spans="2:12" s="1" customFormat="1" ht="12">
      <c r="B10" s="36"/>
      <c r="I10" s="101"/>
      <c r="L10" s="36"/>
    </row>
    <row r="11" spans="2:12" s="1" customFormat="1" ht="12" customHeight="1">
      <c r="B11" s="36"/>
      <c r="D11" s="100" t="s">
        <v>18</v>
      </c>
      <c r="F11" s="15" t="s">
        <v>1</v>
      </c>
      <c r="I11" s="102" t="s">
        <v>19</v>
      </c>
      <c r="J11" s="15" t="s">
        <v>1</v>
      </c>
      <c r="L11" s="36"/>
    </row>
    <row r="12" spans="2:12" s="1" customFormat="1" ht="12" customHeight="1">
      <c r="B12" s="36"/>
      <c r="D12" s="100" t="s">
        <v>20</v>
      </c>
      <c r="F12" s="15" t="s">
        <v>21</v>
      </c>
      <c r="I12" s="102" t="s">
        <v>22</v>
      </c>
      <c r="J12" s="103" t="str">
        <f>'Rekapitulace stavby'!AN8</f>
        <v>17. 7. 2018</v>
      </c>
      <c r="L12" s="36"/>
    </row>
    <row r="13" spans="2:12" s="1" customFormat="1" ht="10.95" customHeight="1">
      <c r="B13" s="36"/>
      <c r="I13" s="101"/>
      <c r="L13" s="36"/>
    </row>
    <row r="14" spans="2:12" s="1" customFormat="1" ht="12" customHeight="1">
      <c r="B14" s="36"/>
      <c r="D14" s="100" t="s">
        <v>24</v>
      </c>
      <c r="I14" s="102" t="s">
        <v>25</v>
      </c>
      <c r="J14" s="15" t="s">
        <v>1</v>
      </c>
      <c r="L14" s="36"/>
    </row>
    <row r="15" spans="2:12" s="1" customFormat="1" ht="18" customHeight="1">
      <c r="B15" s="36"/>
      <c r="E15" s="15" t="s">
        <v>26</v>
      </c>
      <c r="I15" s="102" t="s">
        <v>27</v>
      </c>
      <c r="J15" s="15" t="s">
        <v>1</v>
      </c>
      <c r="L15" s="36"/>
    </row>
    <row r="16" spans="2:12" s="1" customFormat="1" ht="6.9" customHeight="1">
      <c r="B16" s="36"/>
      <c r="I16" s="101"/>
      <c r="L16" s="36"/>
    </row>
    <row r="17" spans="2:12" s="1" customFormat="1" ht="12" customHeight="1">
      <c r="B17" s="36"/>
      <c r="D17" s="100" t="s">
        <v>28</v>
      </c>
      <c r="I17" s="102" t="s">
        <v>25</v>
      </c>
      <c r="J17" s="28" t="str">
        <f>'Rekapitulace stavby'!AN13</f>
        <v>Vyplň údaj</v>
      </c>
      <c r="L17" s="36"/>
    </row>
    <row r="18" spans="2:12" s="1" customFormat="1" ht="18" customHeight="1">
      <c r="B18" s="36"/>
      <c r="E18" s="359" t="str">
        <f>'Rekapitulace stavby'!E14</f>
        <v>Vyplň údaj</v>
      </c>
      <c r="F18" s="360"/>
      <c r="G18" s="360"/>
      <c r="H18" s="360"/>
      <c r="I18" s="102" t="s">
        <v>27</v>
      </c>
      <c r="J18" s="28" t="str">
        <f>'Rekapitulace stavby'!AN14</f>
        <v>Vyplň údaj</v>
      </c>
      <c r="L18" s="36"/>
    </row>
    <row r="19" spans="2:12" s="1" customFormat="1" ht="6.9" customHeight="1">
      <c r="B19" s="36"/>
      <c r="I19" s="101"/>
      <c r="L19" s="36"/>
    </row>
    <row r="20" spans="2:12" s="1" customFormat="1" ht="12" customHeight="1">
      <c r="B20" s="36"/>
      <c r="D20" s="100" t="s">
        <v>30</v>
      </c>
      <c r="I20" s="102" t="s">
        <v>25</v>
      </c>
      <c r="J20" s="15" t="s">
        <v>1</v>
      </c>
      <c r="L20" s="36"/>
    </row>
    <row r="21" spans="2:12" s="1" customFormat="1" ht="18" customHeight="1">
      <c r="B21" s="36"/>
      <c r="E21" s="15" t="s">
        <v>31</v>
      </c>
      <c r="I21" s="102" t="s">
        <v>27</v>
      </c>
      <c r="J21" s="15" t="s">
        <v>1</v>
      </c>
      <c r="L21" s="36"/>
    </row>
    <row r="22" spans="2:12" s="1" customFormat="1" ht="6.9" customHeight="1">
      <c r="B22" s="36"/>
      <c r="I22" s="101"/>
      <c r="L22" s="36"/>
    </row>
    <row r="23" spans="2:12" s="1" customFormat="1" ht="12" customHeight="1">
      <c r="B23" s="36"/>
      <c r="D23" s="100" t="s">
        <v>33</v>
      </c>
      <c r="I23" s="102" t="s">
        <v>25</v>
      </c>
      <c r="J23" s="15" t="str">
        <f>IF('Rekapitulace stavby'!AN19="","",'Rekapitulace stavby'!AN19)</f>
        <v/>
      </c>
      <c r="L23" s="36"/>
    </row>
    <row r="24" spans="2:12" s="1" customFormat="1" ht="18" customHeight="1">
      <c r="B24" s="36"/>
      <c r="E24" s="15" t="str">
        <f>IF('Rekapitulace stavby'!E20="","",'Rekapitulace stavby'!E20)</f>
        <v xml:space="preserve"> </v>
      </c>
      <c r="I24" s="102" t="s">
        <v>27</v>
      </c>
      <c r="J24" s="15" t="str">
        <f>IF('Rekapitulace stavby'!AN20="","",'Rekapitulace stavby'!AN20)</f>
        <v/>
      </c>
      <c r="L24" s="36"/>
    </row>
    <row r="25" spans="2:12" s="1" customFormat="1" ht="6.9" customHeight="1">
      <c r="B25" s="36"/>
      <c r="I25" s="101"/>
      <c r="L25" s="36"/>
    </row>
    <row r="26" spans="2:12" s="1" customFormat="1" ht="12" customHeight="1">
      <c r="B26" s="36"/>
      <c r="D26" s="100" t="s">
        <v>35</v>
      </c>
      <c r="I26" s="101"/>
      <c r="L26" s="36"/>
    </row>
    <row r="27" spans="2:12" s="6" customFormat="1" ht="16.5" customHeight="1">
      <c r="B27" s="104"/>
      <c r="E27" s="361" t="s">
        <v>1</v>
      </c>
      <c r="F27" s="361"/>
      <c r="G27" s="361"/>
      <c r="H27" s="361"/>
      <c r="I27" s="105"/>
      <c r="L27" s="104"/>
    </row>
    <row r="28" spans="2:12" s="1" customFormat="1" ht="6.9" customHeight="1">
      <c r="B28" s="36"/>
      <c r="I28" s="101"/>
      <c r="L28" s="36"/>
    </row>
    <row r="29" spans="2:12" s="1" customFormat="1" ht="6.9" customHeight="1">
      <c r="B29" s="36"/>
      <c r="D29" s="54"/>
      <c r="E29" s="54"/>
      <c r="F29" s="54"/>
      <c r="G29" s="54"/>
      <c r="H29" s="54"/>
      <c r="I29" s="106"/>
      <c r="J29" s="54"/>
      <c r="K29" s="54"/>
      <c r="L29" s="36"/>
    </row>
    <row r="30" spans="2:12" s="1" customFormat="1" ht="14.4" customHeight="1">
      <c r="B30" s="36"/>
      <c r="D30" s="107" t="s">
        <v>96</v>
      </c>
      <c r="I30" s="101"/>
      <c r="J30" s="108">
        <f>J61</f>
        <v>0</v>
      </c>
      <c r="L30" s="36"/>
    </row>
    <row r="31" spans="2:12" s="1" customFormat="1" ht="14.4" customHeight="1">
      <c r="B31" s="36"/>
      <c r="D31" s="109" t="s">
        <v>97</v>
      </c>
      <c r="I31" s="101"/>
      <c r="J31" s="108">
        <f>J68</f>
        <v>0</v>
      </c>
      <c r="L31" s="36"/>
    </row>
    <row r="32" spans="2:12" s="1" customFormat="1" ht="25.35" customHeight="1">
      <c r="B32" s="36"/>
      <c r="D32" s="110" t="s">
        <v>36</v>
      </c>
      <c r="I32" s="101"/>
      <c r="J32" s="111">
        <f>ROUND(J30+J31,2)</f>
        <v>0</v>
      </c>
      <c r="L32" s="36"/>
    </row>
    <row r="33" spans="2:12" s="1" customFormat="1" ht="6.9" customHeight="1">
      <c r="B33" s="36"/>
      <c r="D33" s="54"/>
      <c r="E33" s="54"/>
      <c r="F33" s="54"/>
      <c r="G33" s="54"/>
      <c r="H33" s="54"/>
      <c r="I33" s="106"/>
      <c r="J33" s="54"/>
      <c r="K33" s="54"/>
      <c r="L33" s="36"/>
    </row>
    <row r="34" spans="2:12" s="1" customFormat="1" ht="14.4" customHeight="1">
      <c r="B34" s="36"/>
      <c r="F34" s="112" t="s">
        <v>38</v>
      </c>
      <c r="I34" s="113" t="s">
        <v>37</v>
      </c>
      <c r="J34" s="112" t="s">
        <v>39</v>
      </c>
      <c r="L34" s="36"/>
    </row>
    <row r="35" spans="2:12" s="1" customFormat="1" ht="14.4" customHeight="1">
      <c r="B35" s="36"/>
      <c r="D35" s="100" t="s">
        <v>40</v>
      </c>
      <c r="E35" s="100" t="s">
        <v>41</v>
      </c>
      <c r="F35" s="114">
        <f>ROUND((SUM(BE68:BE75)+SUM(BE95:BE105)),2)</f>
        <v>0</v>
      </c>
      <c r="I35" s="115">
        <v>0.21</v>
      </c>
      <c r="J35" s="114">
        <f>ROUND(((SUM(BE68:BE75)+SUM(BE95:BE105))*I35),2)</f>
        <v>0</v>
      </c>
      <c r="L35" s="36"/>
    </row>
    <row r="36" spans="2:12" s="1" customFormat="1" ht="14.4" customHeight="1">
      <c r="B36" s="36"/>
      <c r="E36" s="100" t="s">
        <v>42</v>
      </c>
      <c r="F36" s="114">
        <f>ROUND((SUM(BF68:BF75)+SUM(BF95:BF105)),2)</f>
        <v>0</v>
      </c>
      <c r="I36" s="115">
        <v>0.15</v>
      </c>
      <c r="J36" s="114">
        <f>ROUND(((SUM(BF68:BF75)+SUM(BF95:BF105))*I36),2)</f>
        <v>0</v>
      </c>
      <c r="L36" s="36"/>
    </row>
    <row r="37" spans="2:12" s="1" customFormat="1" ht="14.4" customHeight="1" hidden="1">
      <c r="B37" s="36"/>
      <c r="E37" s="100" t="s">
        <v>43</v>
      </c>
      <c r="F37" s="114">
        <f>ROUND((SUM(BG68:BG75)+SUM(BG95:BG105)),2)</f>
        <v>0</v>
      </c>
      <c r="I37" s="115">
        <v>0.21</v>
      </c>
      <c r="J37" s="114">
        <f>0</f>
        <v>0</v>
      </c>
      <c r="L37" s="36"/>
    </row>
    <row r="38" spans="2:12" s="1" customFormat="1" ht="14.4" customHeight="1" hidden="1">
      <c r="B38" s="36"/>
      <c r="E38" s="100" t="s">
        <v>44</v>
      </c>
      <c r="F38" s="114">
        <f>ROUND((SUM(BH68:BH75)+SUM(BH95:BH105)),2)</f>
        <v>0</v>
      </c>
      <c r="I38" s="115">
        <v>0.15</v>
      </c>
      <c r="J38" s="114">
        <f>0</f>
        <v>0</v>
      </c>
      <c r="L38" s="36"/>
    </row>
    <row r="39" spans="2:12" s="1" customFormat="1" ht="14.4" customHeight="1" hidden="1">
      <c r="B39" s="36"/>
      <c r="E39" s="100" t="s">
        <v>45</v>
      </c>
      <c r="F39" s="114">
        <f>ROUND((SUM(BI68:BI75)+SUM(BI95:BI105)),2)</f>
        <v>0</v>
      </c>
      <c r="I39" s="115">
        <v>0</v>
      </c>
      <c r="J39" s="114">
        <f>0</f>
        <v>0</v>
      </c>
      <c r="L39" s="36"/>
    </row>
    <row r="40" spans="2:12" s="1" customFormat="1" ht="6.9" customHeight="1">
      <c r="B40" s="36"/>
      <c r="I40" s="101"/>
      <c r="L40" s="36"/>
    </row>
    <row r="41" spans="2:12" s="1" customFormat="1" ht="25.35" customHeight="1">
      <c r="B41" s="36"/>
      <c r="C41" s="116"/>
      <c r="D41" s="117" t="s">
        <v>46</v>
      </c>
      <c r="E41" s="118"/>
      <c r="F41" s="118"/>
      <c r="G41" s="119" t="s">
        <v>47</v>
      </c>
      <c r="H41" s="120" t="s">
        <v>48</v>
      </c>
      <c r="I41" s="121"/>
      <c r="J41" s="122">
        <f>SUM(J32:J39)</f>
        <v>0</v>
      </c>
      <c r="K41" s="123"/>
      <c r="L41" s="36"/>
    </row>
    <row r="42" spans="2:12" s="1" customFormat="1" ht="14.4" customHeight="1">
      <c r="B42" s="124"/>
      <c r="C42" s="125"/>
      <c r="D42" s="125"/>
      <c r="E42" s="125"/>
      <c r="F42" s="125"/>
      <c r="G42" s="125"/>
      <c r="H42" s="125"/>
      <c r="I42" s="126"/>
      <c r="J42" s="125"/>
      <c r="K42" s="125"/>
      <c r="L42" s="36"/>
    </row>
    <row r="46" spans="2:12" s="1" customFormat="1" ht="6.9" customHeight="1">
      <c r="B46" s="127"/>
      <c r="C46" s="128"/>
      <c r="D46" s="128"/>
      <c r="E46" s="128"/>
      <c r="F46" s="128"/>
      <c r="G46" s="128"/>
      <c r="H46" s="128"/>
      <c r="I46" s="129"/>
      <c r="J46" s="128"/>
      <c r="K46" s="128"/>
      <c r="L46" s="36"/>
    </row>
    <row r="47" spans="2:12" s="1" customFormat="1" ht="24.9" customHeight="1">
      <c r="B47" s="32"/>
      <c r="C47" s="21" t="s">
        <v>98</v>
      </c>
      <c r="D47" s="33"/>
      <c r="E47" s="33"/>
      <c r="F47" s="33"/>
      <c r="G47" s="33"/>
      <c r="H47" s="33"/>
      <c r="I47" s="101"/>
      <c r="J47" s="33"/>
      <c r="K47" s="33"/>
      <c r="L47" s="36"/>
    </row>
    <row r="48" spans="2:12" s="1" customFormat="1" ht="6.9" customHeight="1">
      <c r="B48" s="32"/>
      <c r="C48" s="33"/>
      <c r="D48" s="33"/>
      <c r="E48" s="33"/>
      <c r="F48" s="33"/>
      <c r="G48" s="33"/>
      <c r="H48" s="33"/>
      <c r="I48" s="101"/>
      <c r="J48" s="33"/>
      <c r="K48" s="33"/>
      <c r="L48" s="36"/>
    </row>
    <row r="49" spans="2:12" s="1" customFormat="1" ht="12" customHeight="1">
      <c r="B49" s="32"/>
      <c r="C49" s="27" t="s">
        <v>16</v>
      </c>
      <c r="D49" s="33"/>
      <c r="E49" s="33"/>
      <c r="F49" s="33"/>
      <c r="G49" s="33"/>
      <c r="H49" s="33"/>
      <c r="I49" s="101"/>
      <c r="J49" s="33"/>
      <c r="K49" s="33"/>
      <c r="L49" s="36"/>
    </row>
    <row r="50" spans="2:12" s="1" customFormat="1" ht="16.5" customHeight="1">
      <c r="B50" s="32"/>
      <c r="C50" s="33"/>
      <c r="D50" s="33"/>
      <c r="E50" s="353" t="str">
        <f>E7</f>
        <v>Modernizace a rozšíření gastronomického centra ÚLGaT v areálu Hradecká 17, Opava-STAVBA</v>
      </c>
      <c r="F50" s="354"/>
      <c r="G50" s="354"/>
      <c r="H50" s="354"/>
      <c r="I50" s="101"/>
      <c r="J50" s="33"/>
      <c r="K50" s="33"/>
      <c r="L50" s="36"/>
    </row>
    <row r="51" spans="2:12" s="1" customFormat="1" ht="12" customHeight="1">
      <c r="B51" s="32"/>
      <c r="C51" s="27" t="s">
        <v>94</v>
      </c>
      <c r="D51" s="33"/>
      <c r="E51" s="33"/>
      <c r="F51" s="33"/>
      <c r="G51" s="33"/>
      <c r="H51" s="33"/>
      <c r="I51" s="101"/>
      <c r="J51" s="33"/>
      <c r="K51" s="33"/>
      <c r="L51" s="36"/>
    </row>
    <row r="52" spans="2:12" s="1" customFormat="1" ht="16.5" customHeight="1">
      <c r="B52" s="32"/>
      <c r="C52" s="33"/>
      <c r="D52" s="33"/>
      <c r="E52" s="324" t="str">
        <f>E9</f>
        <v>00_VRN - Vedlejší rozpočtové náklady</v>
      </c>
      <c r="F52" s="323"/>
      <c r="G52" s="323"/>
      <c r="H52" s="323"/>
      <c r="I52" s="101"/>
      <c r="J52" s="33"/>
      <c r="K52" s="33"/>
      <c r="L52" s="36"/>
    </row>
    <row r="53" spans="2:12" s="1" customFormat="1" ht="6.9" customHeight="1">
      <c r="B53" s="32"/>
      <c r="C53" s="33"/>
      <c r="D53" s="33"/>
      <c r="E53" s="33"/>
      <c r="F53" s="33"/>
      <c r="G53" s="33"/>
      <c r="H53" s="33"/>
      <c r="I53" s="101"/>
      <c r="J53" s="33"/>
      <c r="K53" s="33"/>
      <c r="L53" s="36"/>
    </row>
    <row r="54" spans="2:12" s="1" customFormat="1" ht="12" customHeight="1">
      <c r="B54" s="32"/>
      <c r="C54" s="27" t="s">
        <v>20</v>
      </c>
      <c r="D54" s="33"/>
      <c r="E54" s="33"/>
      <c r="F54" s="25" t="str">
        <f>F12</f>
        <v>Opava</v>
      </c>
      <c r="G54" s="33"/>
      <c r="H54" s="33"/>
      <c r="I54" s="102" t="s">
        <v>22</v>
      </c>
      <c r="J54" s="53" t="str">
        <f>IF(J12="","",J12)</f>
        <v>17. 7. 2018</v>
      </c>
      <c r="K54" s="33"/>
      <c r="L54" s="36"/>
    </row>
    <row r="55" spans="2:12" s="1" customFormat="1" ht="6.9" customHeight="1">
      <c r="B55" s="32"/>
      <c r="C55" s="33"/>
      <c r="D55" s="33"/>
      <c r="E55" s="33"/>
      <c r="F55" s="33"/>
      <c r="G55" s="33"/>
      <c r="H55" s="33"/>
      <c r="I55" s="101"/>
      <c r="J55" s="33"/>
      <c r="K55" s="33"/>
      <c r="L55" s="36"/>
    </row>
    <row r="56" spans="2:12" s="1" customFormat="1" ht="13.65" customHeight="1">
      <c r="B56" s="32"/>
      <c r="C56" s="27" t="s">
        <v>24</v>
      </c>
      <c r="D56" s="33"/>
      <c r="E56" s="33"/>
      <c r="F56" s="25" t="str">
        <f>E15</f>
        <v>Slezská univerzita Opava</v>
      </c>
      <c r="G56" s="33"/>
      <c r="H56" s="33"/>
      <c r="I56" s="102" t="s">
        <v>30</v>
      </c>
      <c r="J56" s="30" t="str">
        <f>E21</f>
        <v>BKB Metal, a.s.</v>
      </c>
      <c r="K56" s="33"/>
      <c r="L56" s="36"/>
    </row>
    <row r="57" spans="2:12" s="1" customFormat="1" ht="13.65" customHeight="1">
      <c r="B57" s="32"/>
      <c r="C57" s="27" t="s">
        <v>28</v>
      </c>
      <c r="D57" s="33"/>
      <c r="E57" s="33"/>
      <c r="F57" s="25" t="str">
        <f>IF(E18="","",E18)</f>
        <v>Vyplň údaj</v>
      </c>
      <c r="G57" s="33"/>
      <c r="H57" s="33"/>
      <c r="I57" s="102" t="s">
        <v>33</v>
      </c>
      <c r="J57" s="30" t="str">
        <f>E24</f>
        <v xml:space="preserve"> </v>
      </c>
      <c r="K57" s="33"/>
      <c r="L57" s="36"/>
    </row>
    <row r="58" spans="2:12" s="1" customFormat="1" ht="10.35" customHeight="1">
      <c r="B58" s="32"/>
      <c r="C58" s="33"/>
      <c r="D58" s="33"/>
      <c r="E58" s="33"/>
      <c r="F58" s="33"/>
      <c r="G58" s="33"/>
      <c r="H58" s="33"/>
      <c r="I58" s="101"/>
      <c r="J58" s="33"/>
      <c r="K58" s="33"/>
      <c r="L58" s="36"/>
    </row>
    <row r="59" spans="2:12" s="1" customFormat="1" ht="29.25" customHeight="1">
      <c r="B59" s="32"/>
      <c r="C59" s="130" t="s">
        <v>99</v>
      </c>
      <c r="D59" s="131"/>
      <c r="E59" s="131"/>
      <c r="F59" s="131"/>
      <c r="G59" s="131"/>
      <c r="H59" s="131"/>
      <c r="I59" s="132"/>
      <c r="J59" s="133" t="s">
        <v>100</v>
      </c>
      <c r="K59" s="131"/>
      <c r="L59" s="36"/>
    </row>
    <row r="60" spans="2:12" s="1" customFormat="1" ht="10.35" customHeight="1">
      <c r="B60" s="32"/>
      <c r="C60" s="33"/>
      <c r="D60" s="33"/>
      <c r="E60" s="33"/>
      <c r="F60" s="33"/>
      <c r="G60" s="33"/>
      <c r="H60" s="33"/>
      <c r="I60" s="101"/>
      <c r="J60" s="33"/>
      <c r="K60" s="33"/>
      <c r="L60" s="36"/>
    </row>
    <row r="61" spans="2:47" s="1" customFormat="1" ht="22.95" customHeight="1">
      <c r="B61" s="32"/>
      <c r="C61" s="134" t="s">
        <v>101</v>
      </c>
      <c r="D61" s="33"/>
      <c r="E61" s="33"/>
      <c r="F61" s="33"/>
      <c r="G61" s="33"/>
      <c r="H61" s="33"/>
      <c r="I61" s="101"/>
      <c r="J61" s="71">
        <f>J95</f>
        <v>0</v>
      </c>
      <c r="K61" s="33"/>
      <c r="L61" s="36"/>
      <c r="AU61" s="15" t="s">
        <v>102</v>
      </c>
    </row>
    <row r="62" spans="2:12" s="7" customFormat="1" ht="24.9" customHeight="1">
      <c r="B62" s="135"/>
      <c r="C62" s="136"/>
      <c r="D62" s="137" t="s">
        <v>103</v>
      </c>
      <c r="E62" s="138"/>
      <c r="F62" s="138"/>
      <c r="G62" s="138"/>
      <c r="H62" s="138"/>
      <c r="I62" s="139"/>
      <c r="J62" s="140">
        <f>J96</f>
        <v>0</v>
      </c>
      <c r="K62" s="136"/>
      <c r="L62" s="141"/>
    </row>
    <row r="63" spans="2:12" s="8" customFormat="1" ht="19.95" customHeight="1">
      <c r="B63" s="142"/>
      <c r="C63" s="143"/>
      <c r="D63" s="144" t="s">
        <v>104</v>
      </c>
      <c r="E63" s="145"/>
      <c r="F63" s="145"/>
      <c r="G63" s="145"/>
      <c r="H63" s="145"/>
      <c r="I63" s="146"/>
      <c r="J63" s="147">
        <f>J97</f>
        <v>0</v>
      </c>
      <c r="K63" s="143"/>
      <c r="L63" s="148"/>
    </row>
    <row r="64" spans="2:12" s="8" customFormat="1" ht="19.95" customHeight="1">
      <c r="B64" s="142"/>
      <c r="C64" s="143"/>
      <c r="D64" s="144" t="s">
        <v>105</v>
      </c>
      <c r="E64" s="145"/>
      <c r="F64" s="145"/>
      <c r="G64" s="145"/>
      <c r="H64" s="145"/>
      <c r="I64" s="146"/>
      <c r="J64" s="147">
        <f>J100</f>
        <v>0</v>
      </c>
      <c r="K64" s="143"/>
      <c r="L64" s="148"/>
    </row>
    <row r="65" spans="2:12" s="8" customFormat="1" ht="19.95" customHeight="1">
      <c r="B65" s="142"/>
      <c r="C65" s="143"/>
      <c r="D65" s="144" t="s">
        <v>106</v>
      </c>
      <c r="E65" s="145"/>
      <c r="F65" s="145"/>
      <c r="G65" s="145"/>
      <c r="H65" s="145"/>
      <c r="I65" s="146"/>
      <c r="J65" s="147">
        <f>J103</f>
        <v>0</v>
      </c>
      <c r="K65" s="143"/>
      <c r="L65" s="148"/>
    </row>
    <row r="66" spans="2:12" s="1" customFormat="1" ht="21.75" customHeight="1">
      <c r="B66" s="32"/>
      <c r="C66" s="33"/>
      <c r="D66" s="33"/>
      <c r="E66" s="33"/>
      <c r="F66" s="33"/>
      <c r="G66" s="33"/>
      <c r="H66" s="33"/>
      <c r="I66" s="101"/>
      <c r="J66" s="33"/>
      <c r="K66" s="33"/>
      <c r="L66" s="36"/>
    </row>
    <row r="67" spans="2:12" s="1" customFormat="1" ht="6.9" customHeight="1">
      <c r="B67" s="32"/>
      <c r="C67" s="33"/>
      <c r="D67" s="33"/>
      <c r="E67" s="33"/>
      <c r="F67" s="33"/>
      <c r="G67" s="33"/>
      <c r="H67" s="33"/>
      <c r="I67" s="101"/>
      <c r="J67" s="33"/>
      <c r="K67" s="33"/>
      <c r="L67" s="36"/>
    </row>
    <row r="68" spans="2:14" s="1" customFormat="1" ht="29.25" customHeight="1">
      <c r="B68" s="32"/>
      <c r="C68" s="134" t="s">
        <v>107</v>
      </c>
      <c r="D68" s="33"/>
      <c r="E68" s="33"/>
      <c r="F68" s="33"/>
      <c r="G68" s="33"/>
      <c r="H68" s="33"/>
      <c r="I68" s="101"/>
      <c r="J68" s="149">
        <f>ROUND(J69+J70+J71+J72+J73+J74,2)</f>
        <v>0</v>
      </c>
      <c r="K68" s="33"/>
      <c r="L68" s="36"/>
      <c r="N68" s="150" t="s">
        <v>40</v>
      </c>
    </row>
    <row r="69" spans="2:65" s="1" customFormat="1" ht="18" customHeight="1">
      <c r="B69" s="32"/>
      <c r="C69" s="33"/>
      <c r="D69" s="351" t="s">
        <v>108</v>
      </c>
      <c r="E69" s="352"/>
      <c r="F69" s="352"/>
      <c r="G69" s="33"/>
      <c r="H69" s="33"/>
      <c r="I69" s="101"/>
      <c r="J69" s="152">
        <v>0</v>
      </c>
      <c r="K69" s="33"/>
      <c r="L69" s="153"/>
      <c r="M69" s="101"/>
      <c r="N69" s="154" t="s">
        <v>41</v>
      </c>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55" t="s">
        <v>109</v>
      </c>
      <c r="AZ69" s="101"/>
      <c r="BA69" s="101"/>
      <c r="BB69" s="101"/>
      <c r="BC69" s="101"/>
      <c r="BD69" s="101"/>
      <c r="BE69" s="156">
        <f aca="true" t="shared" si="0" ref="BE69:BE74">IF(N69="základní",J69,0)</f>
        <v>0</v>
      </c>
      <c r="BF69" s="156">
        <f aca="true" t="shared" si="1" ref="BF69:BF74">IF(N69="snížená",J69,0)</f>
        <v>0</v>
      </c>
      <c r="BG69" s="156">
        <f aca="true" t="shared" si="2" ref="BG69:BG74">IF(N69="zákl. přenesená",J69,0)</f>
        <v>0</v>
      </c>
      <c r="BH69" s="156">
        <f aca="true" t="shared" si="3" ref="BH69:BH74">IF(N69="sníž. přenesená",J69,0)</f>
        <v>0</v>
      </c>
      <c r="BI69" s="156">
        <f aca="true" t="shared" si="4" ref="BI69:BI74">IF(N69="nulová",J69,0)</f>
        <v>0</v>
      </c>
      <c r="BJ69" s="155" t="s">
        <v>78</v>
      </c>
      <c r="BK69" s="101"/>
      <c r="BL69" s="101"/>
      <c r="BM69" s="101"/>
    </row>
    <row r="70" spans="2:65" s="1" customFormat="1" ht="18" customHeight="1">
      <c r="B70" s="32"/>
      <c r="C70" s="33"/>
      <c r="D70" s="351" t="s">
        <v>110</v>
      </c>
      <c r="E70" s="352"/>
      <c r="F70" s="352"/>
      <c r="G70" s="33"/>
      <c r="H70" s="33"/>
      <c r="I70" s="101"/>
      <c r="J70" s="152">
        <v>0</v>
      </c>
      <c r="K70" s="33"/>
      <c r="L70" s="153"/>
      <c r="M70" s="101"/>
      <c r="N70" s="154" t="s">
        <v>41</v>
      </c>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55" t="s">
        <v>109</v>
      </c>
      <c r="AZ70" s="101"/>
      <c r="BA70" s="101"/>
      <c r="BB70" s="101"/>
      <c r="BC70" s="101"/>
      <c r="BD70" s="101"/>
      <c r="BE70" s="156">
        <f t="shared" si="0"/>
        <v>0</v>
      </c>
      <c r="BF70" s="156">
        <f t="shared" si="1"/>
        <v>0</v>
      </c>
      <c r="BG70" s="156">
        <f t="shared" si="2"/>
        <v>0</v>
      </c>
      <c r="BH70" s="156">
        <f t="shared" si="3"/>
        <v>0</v>
      </c>
      <c r="BI70" s="156">
        <f t="shared" si="4"/>
        <v>0</v>
      </c>
      <c r="BJ70" s="155" t="s">
        <v>78</v>
      </c>
      <c r="BK70" s="101"/>
      <c r="BL70" s="101"/>
      <c r="BM70" s="101"/>
    </row>
    <row r="71" spans="2:65" s="1" customFormat="1" ht="18" customHeight="1">
      <c r="B71" s="32"/>
      <c r="C71" s="33"/>
      <c r="D71" s="351" t="s">
        <v>111</v>
      </c>
      <c r="E71" s="352"/>
      <c r="F71" s="352"/>
      <c r="G71" s="33"/>
      <c r="H71" s="33"/>
      <c r="I71" s="101"/>
      <c r="J71" s="152">
        <v>0</v>
      </c>
      <c r="K71" s="33"/>
      <c r="L71" s="153"/>
      <c r="M71" s="101"/>
      <c r="N71" s="154" t="s">
        <v>41</v>
      </c>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55" t="s">
        <v>109</v>
      </c>
      <c r="AZ71" s="101"/>
      <c r="BA71" s="101"/>
      <c r="BB71" s="101"/>
      <c r="BC71" s="101"/>
      <c r="BD71" s="101"/>
      <c r="BE71" s="156">
        <f t="shared" si="0"/>
        <v>0</v>
      </c>
      <c r="BF71" s="156">
        <f t="shared" si="1"/>
        <v>0</v>
      </c>
      <c r="BG71" s="156">
        <f t="shared" si="2"/>
        <v>0</v>
      </c>
      <c r="BH71" s="156">
        <f t="shared" si="3"/>
        <v>0</v>
      </c>
      <c r="BI71" s="156">
        <f t="shared" si="4"/>
        <v>0</v>
      </c>
      <c r="BJ71" s="155" t="s">
        <v>78</v>
      </c>
      <c r="BK71" s="101"/>
      <c r="BL71" s="101"/>
      <c r="BM71" s="101"/>
    </row>
    <row r="72" spans="2:65" s="1" customFormat="1" ht="18" customHeight="1">
      <c r="B72" s="32"/>
      <c r="C72" s="33"/>
      <c r="D72" s="351" t="s">
        <v>112</v>
      </c>
      <c r="E72" s="352"/>
      <c r="F72" s="352"/>
      <c r="G72" s="33"/>
      <c r="H72" s="33"/>
      <c r="I72" s="101"/>
      <c r="J72" s="152">
        <v>0</v>
      </c>
      <c r="K72" s="33"/>
      <c r="L72" s="153"/>
      <c r="M72" s="101"/>
      <c r="N72" s="154" t="s">
        <v>41</v>
      </c>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55" t="s">
        <v>109</v>
      </c>
      <c r="AZ72" s="101"/>
      <c r="BA72" s="101"/>
      <c r="BB72" s="101"/>
      <c r="BC72" s="101"/>
      <c r="BD72" s="101"/>
      <c r="BE72" s="156">
        <f t="shared" si="0"/>
        <v>0</v>
      </c>
      <c r="BF72" s="156">
        <f t="shared" si="1"/>
        <v>0</v>
      </c>
      <c r="BG72" s="156">
        <f t="shared" si="2"/>
        <v>0</v>
      </c>
      <c r="BH72" s="156">
        <f t="shared" si="3"/>
        <v>0</v>
      </c>
      <c r="BI72" s="156">
        <f t="shared" si="4"/>
        <v>0</v>
      </c>
      <c r="BJ72" s="155" t="s">
        <v>78</v>
      </c>
      <c r="BK72" s="101"/>
      <c r="BL72" s="101"/>
      <c r="BM72" s="101"/>
    </row>
    <row r="73" spans="2:65" s="1" customFormat="1" ht="18" customHeight="1">
      <c r="B73" s="32"/>
      <c r="C73" s="33"/>
      <c r="D73" s="351" t="s">
        <v>113</v>
      </c>
      <c r="E73" s="352"/>
      <c r="F73" s="352"/>
      <c r="G73" s="33"/>
      <c r="H73" s="33"/>
      <c r="I73" s="101"/>
      <c r="J73" s="152">
        <v>0</v>
      </c>
      <c r="K73" s="33"/>
      <c r="L73" s="153"/>
      <c r="M73" s="101"/>
      <c r="N73" s="154" t="s">
        <v>41</v>
      </c>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55" t="s">
        <v>109</v>
      </c>
      <c r="AZ73" s="101"/>
      <c r="BA73" s="101"/>
      <c r="BB73" s="101"/>
      <c r="BC73" s="101"/>
      <c r="BD73" s="101"/>
      <c r="BE73" s="156">
        <f t="shared" si="0"/>
        <v>0</v>
      </c>
      <c r="BF73" s="156">
        <f t="shared" si="1"/>
        <v>0</v>
      </c>
      <c r="BG73" s="156">
        <f t="shared" si="2"/>
        <v>0</v>
      </c>
      <c r="BH73" s="156">
        <f t="shared" si="3"/>
        <v>0</v>
      </c>
      <c r="BI73" s="156">
        <f t="shared" si="4"/>
        <v>0</v>
      </c>
      <c r="BJ73" s="155" t="s">
        <v>78</v>
      </c>
      <c r="BK73" s="101"/>
      <c r="BL73" s="101"/>
      <c r="BM73" s="101"/>
    </row>
    <row r="74" spans="2:65" s="1" customFormat="1" ht="18" customHeight="1">
      <c r="B74" s="32"/>
      <c r="C74" s="33"/>
      <c r="D74" s="151" t="s">
        <v>114</v>
      </c>
      <c r="E74" s="33"/>
      <c r="F74" s="33"/>
      <c r="G74" s="33"/>
      <c r="H74" s="33"/>
      <c r="I74" s="101"/>
      <c r="J74" s="152">
        <f>ROUND(J30*T74,2)</f>
        <v>0</v>
      </c>
      <c r="K74" s="33"/>
      <c r="L74" s="153"/>
      <c r="M74" s="101"/>
      <c r="N74" s="154" t="s">
        <v>41</v>
      </c>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55" t="s">
        <v>115</v>
      </c>
      <c r="AZ74" s="101"/>
      <c r="BA74" s="101"/>
      <c r="BB74" s="101"/>
      <c r="BC74" s="101"/>
      <c r="BD74" s="101"/>
      <c r="BE74" s="156">
        <f t="shared" si="0"/>
        <v>0</v>
      </c>
      <c r="BF74" s="156">
        <f t="shared" si="1"/>
        <v>0</v>
      </c>
      <c r="BG74" s="156">
        <f t="shared" si="2"/>
        <v>0</v>
      </c>
      <c r="BH74" s="156">
        <f t="shared" si="3"/>
        <v>0</v>
      </c>
      <c r="BI74" s="156">
        <f t="shared" si="4"/>
        <v>0</v>
      </c>
      <c r="BJ74" s="155" t="s">
        <v>78</v>
      </c>
      <c r="BK74" s="101"/>
      <c r="BL74" s="101"/>
      <c r="BM74" s="101"/>
    </row>
    <row r="75" spans="2:12" s="1" customFormat="1" ht="12">
      <c r="B75" s="32"/>
      <c r="C75" s="33"/>
      <c r="D75" s="33"/>
      <c r="E75" s="33"/>
      <c r="F75" s="33"/>
      <c r="G75" s="33"/>
      <c r="H75" s="33"/>
      <c r="I75" s="101"/>
      <c r="J75" s="33"/>
      <c r="K75" s="33"/>
      <c r="L75" s="36"/>
    </row>
    <row r="76" spans="2:12" s="1" customFormat="1" ht="29.25" customHeight="1">
      <c r="B76" s="32"/>
      <c r="C76" s="157" t="s">
        <v>116</v>
      </c>
      <c r="D76" s="131"/>
      <c r="E76" s="131"/>
      <c r="F76" s="131"/>
      <c r="G76" s="131"/>
      <c r="H76" s="131"/>
      <c r="I76" s="132"/>
      <c r="J76" s="158">
        <f>ROUND(J61+J68,2)</f>
        <v>0</v>
      </c>
      <c r="K76" s="131"/>
      <c r="L76" s="36"/>
    </row>
    <row r="77" spans="2:12" s="1" customFormat="1" ht="6.9" customHeight="1">
      <c r="B77" s="44"/>
      <c r="C77" s="45"/>
      <c r="D77" s="45"/>
      <c r="E77" s="45"/>
      <c r="F77" s="45"/>
      <c r="G77" s="45"/>
      <c r="H77" s="45"/>
      <c r="I77" s="126"/>
      <c r="J77" s="45"/>
      <c r="K77" s="45"/>
      <c r="L77" s="36"/>
    </row>
    <row r="81" spans="2:12" s="1" customFormat="1" ht="6.9" customHeight="1">
      <c r="B81" s="46"/>
      <c r="C81" s="47"/>
      <c r="D81" s="47"/>
      <c r="E81" s="47"/>
      <c r="F81" s="47"/>
      <c r="G81" s="47"/>
      <c r="H81" s="47"/>
      <c r="I81" s="129"/>
      <c r="J81" s="47"/>
      <c r="K81" s="47"/>
      <c r="L81" s="36"/>
    </row>
    <row r="82" spans="2:12" s="1" customFormat="1" ht="24.9" customHeight="1">
      <c r="B82" s="32"/>
      <c r="C82" s="21" t="s">
        <v>117</v>
      </c>
      <c r="D82" s="33"/>
      <c r="E82" s="33"/>
      <c r="F82" s="33"/>
      <c r="G82" s="33"/>
      <c r="H82" s="33"/>
      <c r="I82" s="101"/>
      <c r="J82" s="33"/>
      <c r="K82" s="33"/>
      <c r="L82" s="36"/>
    </row>
    <row r="83" spans="2:12" s="1" customFormat="1" ht="6.9" customHeight="1">
      <c r="B83" s="32"/>
      <c r="C83" s="33"/>
      <c r="D83" s="33"/>
      <c r="E83" s="33"/>
      <c r="F83" s="33"/>
      <c r="G83" s="33"/>
      <c r="H83" s="33"/>
      <c r="I83" s="101"/>
      <c r="J83" s="33"/>
      <c r="K83" s="33"/>
      <c r="L83" s="36"/>
    </row>
    <row r="84" spans="2:12" s="1" customFormat="1" ht="12" customHeight="1">
      <c r="B84" s="32"/>
      <c r="C84" s="27" t="s">
        <v>16</v>
      </c>
      <c r="D84" s="33"/>
      <c r="E84" s="33"/>
      <c r="F84" s="33"/>
      <c r="G84" s="33"/>
      <c r="H84" s="33"/>
      <c r="I84" s="101"/>
      <c r="J84" s="33"/>
      <c r="K84" s="33"/>
      <c r="L84" s="36"/>
    </row>
    <row r="85" spans="2:12" s="1" customFormat="1" ht="16.5" customHeight="1">
      <c r="B85" s="32"/>
      <c r="C85" s="33"/>
      <c r="D85" s="33"/>
      <c r="E85" s="353" t="str">
        <f>E7</f>
        <v>Modernizace a rozšíření gastronomického centra ÚLGaT v areálu Hradecká 17, Opava-STAVBA</v>
      </c>
      <c r="F85" s="354"/>
      <c r="G85" s="354"/>
      <c r="H85" s="354"/>
      <c r="I85" s="101"/>
      <c r="J85" s="33"/>
      <c r="K85" s="33"/>
      <c r="L85" s="36"/>
    </row>
    <row r="86" spans="2:12" s="1" customFormat="1" ht="12" customHeight="1">
      <c r="B86" s="32"/>
      <c r="C86" s="27" t="s">
        <v>94</v>
      </c>
      <c r="D86" s="33"/>
      <c r="E86" s="33"/>
      <c r="F86" s="33"/>
      <c r="G86" s="33"/>
      <c r="H86" s="33"/>
      <c r="I86" s="101"/>
      <c r="J86" s="33"/>
      <c r="K86" s="33"/>
      <c r="L86" s="36"/>
    </row>
    <row r="87" spans="2:12" s="1" customFormat="1" ht="16.5" customHeight="1">
      <c r="B87" s="32"/>
      <c r="C87" s="33"/>
      <c r="D87" s="33"/>
      <c r="E87" s="324" t="str">
        <f>E9</f>
        <v>00_VRN - Vedlejší rozpočtové náklady</v>
      </c>
      <c r="F87" s="323"/>
      <c r="G87" s="323"/>
      <c r="H87" s="323"/>
      <c r="I87" s="101"/>
      <c r="J87" s="33"/>
      <c r="K87" s="33"/>
      <c r="L87" s="36"/>
    </row>
    <row r="88" spans="2:12" s="1" customFormat="1" ht="6.9" customHeight="1">
      <c r="B88" s="32"/>
      <c r="C88" s="33"/>
      <c r="D88" s="33"/>
      <c r="E88" s="33"/>
      <c r="F88" s="33"/>
      <c r="G88" s="33"/>
      <c r="H88" s="33"/>
      <c r="I88" s="101"/>
      <c r="J88" s="33"/>
      <c r="K88" s="33"/>
      <c r="L88" s="36"/>
    </row>
    <row r="89" spans="2:12" s="1" customFormat="1" ht="12" customHeight="1">
      <c r="B89" s="32"/>
      <c r="C89" s="27" t="s">
        <v>20</v>
      </c>
      <c r="D89" s="33"/>
      <c r="E89" s="33"/>
      <c r="F89" s="25" t="str">
        <f>F12</f>
        <v>Opava</v>
      </c>
      <c r="G89" s="33"/>
      <c r="H89" s="33"/>
      <c r="I89" s="102" t="s">
        <v>22</v>
      </c>
      <c r="J89" s="53" t="str">
        <f>IF(J12="","",J12)</f>
        <v>17. 7. 2018</v>
      </c>
      <c r="K89" s="33"/>
      <c r="L89" s="36"/>
    </row>
    <row r="90" spans="2:12" s="1" customFormat="1" ht="6.9" customHeight="1">
      <c r="B90" s="32"/>
      <c r="C90" s="33"/>
      <c r="D90" s="33"/>
      <c r="E90" s="33"/>
      <c r="F90" s="33"/>
      <c r="G90" s="33"/>
      <c r="H90" s="33"/>
      <c r="I90" s="101"/>
      <c r="J90" s="33"/>
      <c r="K90" s="33"/>
      <c r="L90" s="36"/>
    </row>
    <row r="91" spans="2:12" s="1" customFormat="1" ht="13.65" customHeight="1">
      <c r="B91" s="32"/>
      <c r="C91" s="27" t="s">
        <v>24</v>
      </c>
      <c r="D91" s="33"/>
      <c r="E91" s="33"/>
      <c r="F91" s="25" t="str">
        <f>E15</f>
        <v>Slezská univerzita Opava</v>
      </c>
      <c r="G91" s="33"/>
      <c r="H91" s="33"/>
      <c r="I91" s="102" t="s">
        <v>30</v>
      </c>
      <c r="J91" s="30" t="str">
        <f>E21</f>
        <v>BKB Metal, a.s.</v>
      </c>
      <c r="K91" s="33"/>
      <c r="L91" s="36"/>
    </row>
    <row r="92" spans="2:12" s="1" customFormat="1" ht="13.65" customHeight="1">
      <c r="B92" s="32"/>
      <c r="C92" s="27" t="s">
        <v>28</v>
      </c>
      <c r="D92" s="33"/>
      <c r="E92" s="33"/>
      <c r="F92" s="25" t="str">
        <f>IF(E18="","",E18)</f>
        <v>Vyplň údaj</v>
      </c>
      <c r="G92" s="33"/>
      <c r="H92" s="33"/>
      <c r="I92" s="102" t="s">
        <v>33</v>
      </c>
      <c r="J92" s="30" t="str">
        <f>E24</f>
        <v xml:space="preserve"> </v>
      </c>
      <c r="K92" s="33"/>
      <c r="L92" s="36"/>
    </row>
    <row r="93" spans="2:12" s="1" customFormat="1" ht="10.35" customHeight="1">
      <c r="B93" s="32"/>
      <c r="C93" s="33"/>
      <c r="D93" s="33"/>
      <c r="E93" s="33"/>
      <c r="F93" s="33"/>
      <c r="G93" s="33"/>
      <c r="H93" s="33"/>
      <c r="I93" s="101"/>
      <c r="J93" s="33"/>
      <c r="K93" s="33"/>
      <c r="L93" s="36"/>
    </row>
    <row r="94" spans="2:20" s="9" customFormat="1" ht="29.25" customHeight="1">
      <c r="B94" s="159"/>
      <c r="C94" s="160" t="s">
        <v>118</v>
      </c>
      <c r="D94" s="161" t="s">
        <v>55</v>
      </c>
      <c r="E94" s="161" t="s">
        <v>51</v>
      </c>
      <c r="F94" s="161" t="s">
        <v>52</v>
      </c>
      <c r="G94" s="161" t="s">
        <v>119</v>
      </c>
      <c r="H94" s="161" t="s">
        <v>120</v>
      </c>
      <c r="I94" s="162" t="s">
        <v>121</v>
      </c>
      <c r="J94" s="161" t="s">
        <v>100</v>
      </c>
      <c r="K94" s="163" t="s">
        <v>122</v>
      </c>
      <c r="L94" s="164"/>
      <c r="M94" s="62" t="s">
        <v>1</v>
      </c>
      <c r="N94" s="63" t="s">
        <v>40</v>
      </c>
      <c r="O94" s="63" t="s">
        <v>123</v>
      </c>
      <c r="P94" s="63" t="s">
        <v>124</v>
      </c>
      <c r="Q94" s="63" t="s">
        <v>125</v>
      </c>
      <c r="R94" s="63" t="s">
        <v>126</v>
      </c>
      <c r="S94" s="63" t="s">
        <v>127</v>
      </c>
      <c r="T94" s="64" t="s">
        <v>128</v>
      </c>
    </row>
    <row r="95" spans="2:63" s="1" customFormat="1" ht="22.95" customHeight="1">
      <c r="B95" s="32"/>
      <c r="C95" s="69" t="s">
        <v>129</v>
      </c>
      <c r="D95" s="33"/>
      <c r="E95" s="33"/>
      <c r="F95" s="33"/>
      <c r="G95" s="33"/>
      <c r="H95" s="33"/>
      <c r="I95" s="101"/>
      <c r="J95" s="165">
        <f>BK95</f>
        <v>0</v>
      </c>
      <c r="K95" s="33"/>
      <c r="L95" s="36"/>
      <c r="M95" s="65"/>
      <c r="N95" s="66"/>
      <c r="O95" s="66"/>
      <c r="P95" s="166">
        <f>P96</f>
        <v>0</v>
      </c>
      <c r="Q95" s="66"/>
      <c r="R95" s="166">
        <f>R96</f>
        <v>0</v>
      </c>
      <c r="S95" s="66"/>
      <c r="T95" s="167">
        <f>T96</f>
        <v>0</v>
      </c>
      <c r="AT95" s="15" t="s">
        <v>69</v>
      </c>
      <c r="AU95" s="15" t="s">
        <v>102</v>
      </c>
      <c r="BK95" s="168">
        <f>BK96</f>
        <v>0</v>
      </c>
    </row>
    <row r="96" spans="2:63" s="10" customFormat="1" ht="25.95" customHeight="1">
      <c r="B96" s="169"/>
      <c r="C96" s="170"/>
      <c r="D96" s="171" t="s">
        <v>69</v>
      </c>
      <c r="E96" s="172" t="s">
        <v>109</v>
      </c>
      <c r="F96" s="172" t="s">
        <v>76</v>
      </c>
      <c r="G96" s="170"/>
      <c r="H96" s="170"/>
      <c r="I96" s="173"/>
      <c r="J96" s="174">
        <f>BK96</f>
        <v>0</v>
      </c>
      <c r="K96" s="170"/>
      <c r="L96" s="175"/>
      <c r="M96" s="176"/>
      <c r="N96" s="177"/>
      <c r="O96" s="177"/>
      <c r="P96" s="178">
        <f>P97+P100+P103</f>
        <v>0</v>
      </c>
      <c r="Q96" s="177"/>
      <c r="R96" s="178">
        <f>R97+R100+R103</f>
        <v>0</v>
      </c>
      <c r="S96" s="177"/>
      <c r="T96" s="179">
        <f>T97+T100+T103</f>
        <v>0</v>
      </c>
      <c r="AR96" s="180" t="s">
        <v>130</v>
      </c>
      <c r="AT96" s="181" t="s">
        <v>69</v>
      </c>
      <c r="AU96" s="181" t="s">
        <v>70</v>
      </c>
      <c r="AY96" s="180" t="s">
        <v>131</v>
      </c>
      <c r="BK96" s="182">
        <f>BK97+BK100+BK103</f>
        <v>0</v>
      </c>
    </row>
    <row r="97" spans="2:63" s="10" customFormat="1" ht="22.95" customHeight="1">
      <c r="B97" s="169"/>
      <c r="C97" s="170"/>
      <c r="D97" s="171" t="s">
        <v>69</v>
      </c>
      <c r="E97" s="183" t="s">
        <v>132</v>
      </c>
      <c r="F97" s="183" t="s">
        <v>108</v>
      </c>
      <c r="G97" s="170"/>
      <c r="H97" s="170"/>
      <c r="I97" s="173"/>
      <c r="J97" s="184">
        <f>BK97</f>
        <v>0</v>
      </c>
      <c r="K97" s="170"/>
      <c r="L97" s="175"/>
      <c r="M97" s="176"/>
      <c r="N97" s="177"/>
      <c r="O97" s="177"/>
      <c r="P97" s="178">
        <f>SUM(P98:P99)</f>
        <v>0</v>
      </c>
      <c r="Q97" s="177"/>
      <c r="R97" s="178">
        <f>SUM(R98:R99)</f>
        <v>0</v>
      </c>
      <c r="S97" s="177"/>
      <c r="T97" s="179">
        <f>SUM(T98:T99)</f>
        <v>0</v>
      </c>
      <c r="AR97" s="180" t="s">
        <v>130</v>
      </c>
      <c r="AT97" s="181" t="s">
        <v>69</v>
      </c>
      <c r="AU97" s="181" t="s">
        <v>78</v>
      </c>
      <c r="AY97" s="180" t="s">
        <v>131</v>
      </c>
      <c r="BK97" s="182">
        <f>SUM(BK98:BK99)</f>
        <v>0</v>
      </c>
    </row>
    <row r="98" spans="2:65" s="1" customFormat="1" ht="16.5" customHeight="1">
      <c r="B98" s="32"/>
      <c r="C98" s="185" t="s">
        <v>78</v>
      </c>
      <c r="D98" s="185" t="s">
        <v>133</v>
      </c>
      <c r="E98" s="186" t="s">
        <v>134</v>
      </c>
      <c r="F98" s="187" t="s">
        <v>108</v>
      </c>
      <c r="G98" s="188" t="s">
        <v>135</v>
      </c>
      <c r="H98" s="189">
        <v>1</v>
      </c>
      <c r="I98" s="190"/>
      <c r="J98" s="191">
        <f>ROUND(I98*H98,2)</f>
        <v>0</v>
      </c>
      <c r="K98" s="187" t="s">
        <v>136</v>
      </c>
      <c r="L98" s="36"/>
      <c r="M98" s="192" t="s">
        <v>1</v>
      </c>
      <c r="N98" s="193" t="s">
        <v>41</v>
      </c>
      <c r="O98" s="58"/>
      <c r="P98" s="194">
        <f>O98*H98</f>
        <v>0</v>
      </c>
      <c r="Q98" s="194">
        <v>0</v>
      </c>
      <c r="R98" s="194">
        <f>Q98*H98</f>
        <v>0</v>
      </c>
      <c r="S98" s="194">
        <v>0</v>
      </c>
      <c r="T98" s="195">
        <f>S98*H98</f>
        <v>0</v>
      </c>
      <c r="AR98" s="15" t="s">
        <v>137</v>
      </c>
      <c r="AT98" s="15" t="s">
        <v>133</v>
      </c>
      <c r="AU98" s="15" t="s">
        <v>80</v>
      </c>
      <c r="AY98" s="15" t="s">
        <v>131</v>
      </c>
      <c r="BE98" s="196">
        <f>IF(N98="základní",J98,0)</f>
        <v>0</v>
      </c>
      <c r="BF98" s="196">
        <f>IF(N98="snížená",J98,0)</f>
        <v>0</v>
      </c>
      <c r="BG98" s="196">
        <f>IF(N98="zákl. přenesená",J98,0)</f>
        <v>0</v>
      </c>
      <c r="BH98" s="196">
        <f>IF(N98="sníž. přenesená",J98,0)</f>
        <v>0</v>
      </c>
      <c r="BI98" s="196">
        <f>IF(N98="nulová",J98,0)</f>
        <v>0</v>
      </c>
      <c r="BJ98" s="15" t="s">
        <v>78</v>
      </c>
      <c r="BK98" s="196">
        <f>ROUND(I98*H98,2)</f>
        <v>0</v>
      </c>
      <c r="BL98" s="15" t="s">
        <v>137</v>
      </c>
      <c r="BM98" s="15" t="s">
        <v>138</v>
      </c>
    </row>
    <row r="99" spans="2:47" s="1" customFormat="1" ht="12">
      <c r="B99" s="32"/>
      <c r="C99" s="33"/>
      <c r="D99" s="197" t="s">
        <v>139</v>
      </c>
      <c r="E99" s="33"/>
      <c r="F99" s="198" t="s">
        <v>108</v>
      </c>
      <c r="G99" s="33"/>
      <c r="H99" s="33"/>
      <c r="I99" s="101"/>
      <c r="J99" s="33"/>
      <c r="K99" s="33"/>
      <c r="L99" s="36"/>
      <c r="M99" s="199"/>
      <c r="N99" s="58"/>
      <c r="O99" s="58"/>
      <c r="P99" s="58"/>
      <c r="Q99" s="58"/>
      <c r="R99" s="58"/>
      <c r="S99" s="58"/>
      <c r="T99" s="59"/>
      <c r="AT99" s="15" t="s">
        <v>139</v>
      </c>
      <c r="AU99" s="15" t="s">
        <v>80</v>
      </c>
    </row>
    <row r="100" spans="2:63" s="10" customFormat="1" ht="22.95" customHeight="1">
      <c r="B100" s="169"/>
      <c r="C100" s="170"/>
      <c r="D100" s="171" t="s">
        <v>69</v>
      </c>
      <c r="E100" s="183" t="s">
        <v>140</v>
      </c>
      <c r="F100" s="183" t="s">
        <v>141</v>
      </c>
      <c r="G100" s="170"/>
      <c r="H100" s="170"/>
      <c r="I100" s="173"/>
      <c r="J100" s="184">
        <f>BK100</f>
        <v>0</v>
      </c>
      <c r="K100" s="170"/>
      <c r="L100" s="175"/>
      <c r="M100" s="176"/>
      <c r="N100" s="177"/>
      <c r="O100" s="177"/>
      <c r="P100" s="178">
        <f>SUM(P101:P102)</f>
        <v>0</v>
      </c>
      <c r="Q100" s="177"/>
      <c r="R100" s="178">
        <f>SUM(R101:R102)</f>
        <v>0</v>
      </c>
      <c r="S100" s="177"/>
      <c r="T100" s="179">
        <f>SUM(T101:T102)</f>
        <v>0</v>
      </c>
      <c r="AR100" s="180" t="s">
        <v>130</v>
      </c>
      <c r="AT100" s="181" t="s">
        <v>69</v>
      </c>
      <c r="AU100" s="181" t="s">
        <v>78</v>
      </c>
      <c r="AY100" s="180" t="s">
        <v>131</v>
      </c>
      <c r="BK100" s="182">
        <f>SUM(BK101:BK102)</f>
        <v>0</v>
      </c>
    </row>
    <row r="101" spans="2:65" s="1" customFormat="1" ht="16.5" customHeight="1">
      <c r="B101" s="32"/>
      <c r="C101" s="185" t="s">
        <v>142</v>
      </c>
      <c r="D101" s="185" t="s">
        <v>133</v>
      </c>
      <c r="E101" s="186" t="s">
        <v>143</v>
      </c>
      <c r="F101" s="187" t="s">
        <v>144</v>
      </c>
      <c r="G101" s="188" t="s">
        <v>145</v>
      </c>
      <c r="H101" s="189">
        <v>30</v>
      </c>
      <c r="I101" s="190"/>
      <c r="J101" s="191">
        <f>ROUND(I101*H101,2)</f>
        <v>0</v>
      </c>
      <c r="K101" s="187" t="s">
        <v>136</v>
      </c>
      <c r="L101" s="36"/>
      <c r="M101" s="192" t="s">
        <v>1</v>
      </c>
      <c r="N101" s="193" t="s">
        <v>41</v>
      </c>
      <c r="O101" s="58"/>
      <c r="P101" s="194">
        <f>O101*H101</f>
        <v>0</v>
      </c>
      <c r="Q101" s="194">
        <v>0</v>
      </c>
      <c r="R101" s="194">
        <f>Q101*H101</f>
        <v>0</v>
      </c>
      <c r="S101" s="194">
        <v>0</v>
      </c>
      <c r="T101" s="195">
        <f>S101*H101</f>
        <v>0</v>
      </c>
      <c r="AR101" s="15" t="s">
        <v>137</v>
      </c>
      <c r="AT101" s="15" t="s">
        <v>133</v>
      </c>
      <c r="AU101" s="15" t="s">
        <v>80</v>
      </c>
      <c r="AY101" s="15" t="s">
        <v>131</v>
      </c>
      <c r="BE101" s="196">
        <f>IF(N101="základní",J101,0)</f>
        <v>0</v>
      </c>
      <c r="BF101" s="196">
        <f>IF(N101="snížená",J101,0)</f>
        <v>0</v>
      </c>
      <c r="BG101" s="196">
        <f>IF(N101="zákl. přenesená",J101,0)</f>
        <v>0</v>
      </c>
      <c r="BH101" s="196">
        <f>IF(N101="sníž. přenesená",J101,0)</f>
        <v>0</v>
      </c>
      <c r="BI101" s="196">
        <f>IF(N101="nulová",J101,0)</f>
        <v>0</v>
      </c>
      <c r="BJ101" s="15" t="s">
        <v>78</v>
      </c>
      <c r="BK101" s="196">
        <f>ROUND(I101*H101,2)</f>
        <v>0</v>
      </c>
      <c r="BL101" s="15" t="s">
        <v>137</v>
      </c>
      <c r="BM101" s="15" t="s">
        <v>146</v>
      </c>
    </row>
    <row r="102" spans="2:47" s="1" customFormat="1" ht="12">
      <c r="B102" s="32"/>
      <c r="C102" s="33"/>
      <c r="D102" s="197" t="s">
        <v>139</v>
      </c>
      <c r="E102" s="33"/>
      <c r="F102" s="198" t="s">
        <v>144</v>
      </c>
      <c r="G102" s="33"/>
      <c r="H102" s="33"/>
      <c r="I102" s="101"/>
      <c r="J102" s="33"/>
      <c r="K102" s="33"/>
      <c r="L102" s="36"/>
      <c r="M102" s="199"/>
      <c r="N102" s="58"/>
      <c r="O102" s="58"/>
      <c r="P102" s="58"/>
      <c r="Q102" s="58"/>
      <c r="R102" s="58"/>
      <c r="S102" s="58"/>
      <c r="T102" s="59"/>
      <c r="AT102" s="15" t="s">
        <v>139</v>
      </c>
      <c r="AU102" s="15" t="s">
        <v>80</v>
      </c>
    </row>
    <row r="103" spans="2:63" s="10" customFormat="1" ht="22.95" customHeight="1">
      <c r="B103" s="169"/>
      <c r="C103" s="170"/>
      <c r="D103" s="171" t="s">
        <v>69</v>
      </c>
      <c r="E103" s="183" t="s">
        <v>147</v>
      </c>
      <c r="F103" s="183" t="s">
        <v>112</v>
      </c>
      <c r="G103" s="170"/>
      <c r="H103" s="170"/>
      <c r="I103" s="173"/>
      <c r="J103" s="184">
        <f>BK103</f>
        <v>0</v>
      </c>
      <c r="K103" s="170"/>
      <c r="L103" s="175"/>
      <c r="M103" s="176"/>
      <c r="N103" s="177"/>
      <c r="O103" s="177"/>
      <c r="P103" s="178">
        <f>SUM(P104:P105)</f>
        <v>0</v>
      </c>
      <c r="Q103" s="177"/>
      <c r="R103" s="178">
        <f>SUM(R104:R105)</f>
        <v>0</v>
      </c>
      <c r="S103" s="177"/>
      <c r="T103" s="179">
        <f>SUM(T104:T105)</f>
        <v>0</v>
      </c>
      <c r="AR103" s="180" t="s">
        <v>130</v>
      </c>
      <c r="AT103" s="181" t="s">
        <v>69</v>
      </c>
      <c r="AU103" s="181" t="s">
        <v>78</v>
      </c>
      <c r="AY103" s="180" t="s">
        <v>131</v>
      </c>
      <c r="BK103" s="182">
        <f>SUM(BK104:BK105)</f>
        <v>0</v>
      </c>
    </row>
    <row r="104" spans="2:65" s="1" customFormat="1" ht="16.5" customHeight="1">
      <c r="B104" s="32"/>
      <c r="C104" s="185" t="s">
        <v>80</v>
      </c>
      <c r="D104" s="185" t="s">
        <v>133</v>
      </c>
      <c r="E104" s="186" t="s">
        <v>148</v>
      </c>
      <c r="F104" s="187" t="s">
        <v>112</v>
      </c>
      <c r="G104" s="188" t="s">
        <v>135</v>
      </c>
      <c r="H104" s="189">
        <v>1</v>
      </c>
      <c r="I104" s="190"/>
      <c r="J104" s="191">
        <f>ROUND(I104*H104,2)</f>
        <v>0</v>
      </c>
      <c r="K104" s="187" t="s">
        <v>136</v>
      </c>
      <c r="L104" s="36"/>
      <c r="M104" s="192" t="s">
        <v>1</v>
      </c>
      <c r="N104" s="193" t="s">
        <v>41</v>
      </c>
      <c r="O104" s="58"/>
      <c r="P104" s="194">
        <f>O104*H104</f>
        <v>0</v>
      </c>
      <c r="Q104" s="194">
        <v>0</v>
      </c>
      <c r="R104" s="194">
        <f>Q104*H104</f>
        <v>0</v>
      </c>
      <c r="S104" s="194">
        <v>0</v>
      </c>
      <c r="T104" s="195">
        <f>S104*H104</f>
        <v>0</v>
      </c>
      <c r="AR104" s="15" t="s">
        <v>137</v>
      </c>
      <c r="AT104" s="15" t="s">
        <v>133</v>
      </c>
      <c r="AU104" s="15" t="s">
        <v>80</v>
      </c>
      <c r="AY104" s="15" t="s">
        <v>131</v>
      </c>
      <c r="BE104" s="196">
        <f>IF(N104="základní",J104,0)</f>
        <v>0</v>
      </c>
      <c r="BF104" s="196">
        <f>IF(N104="snížená",J104,0)</f>
        <v>0</v>
      </c>
      <c r="BG104" s="196">
        <f>IF(N104="zákl. přenesená",J104,0)</f>
        <v>0</v>
      </c>
      <c r="BH104" s="196">
        <f>IF(N104="sníž. přenesená",J104,0)</f>
        <v>0</v>
      </c>
      <c r="BI104" s="196">
        <f>IF(N104="nulová",J104,0)</f>
        <v>0</v>
      </c>
      <c r="BJ104" s="15" t="s">
        <v>78</v>
      </c>
      <c r="BK104" s="196">
        <f>ROUND(I104*H104,2)</f>
        <v>0</v>
      </c>
      <c r="BL104" s="15" t="s">
        <v>137</v>
      </c>
      <c r="BM104" s="15" t="s">
        <v>149</v>
      </c>
    </row>
    <row r="105" spans="2:47" s="1" customFormat="1" ht="12">
      <c r="B105" s="32"/>
      <c r="C105" s="33"/>
      <c r="D105" s="197" t="s">
        <v>139</v>
      </c>
      <c r="E105" s="33"/>
      <c r="F105" s="198" t="s">
        <v>112</v>
      </c>
      <c r="G105" s="33"/>
      <c r="H105" s="33"/>
      <c r="I105" s="101"/>
      <c r="J105" s="33"/>
      <c r="K105" s="33"/>
      <c r="L105" s="36"/>
      <c r="M105" s="200"/>
      <c r="N105" s="201"/>
      <c r="O105" s="201"/>
      <c r="P105" s="201"/>
      <c r="Q105" s="201"/>
      <c r="R105" s="201"/>
      <c r="S105" s="201"/>
      <c r="T105" s="202"/>
      <c r="AT105" s="15" t="s">
        <v>139</v>
      </c>
      <c r="AU105" s="15" t="s">
        <v>80</v>
      </c>
    </row>
    <row r="106" spans="2:12" s="1" customFormat="1" ht="6.9" customHeight="1">
      <c r="B106" s="44"/>
      <c r="C106" s="45"/>
      <c r="D106" s="45"/>
      <c r="E106" s="45"/>
      <c r="F106" s="45"/>
      <c r="G106" s="45"/>
      <c r="H106" s="45"/>
      <c r="I106" s="126"/>
      <c r="J106" s="45"/>
      <c r="K106" s="45"/>
      <c r="L106" s="36"/>
    </row>
  </sheetData>
  <sheetProtection algorithmName="SHA-512" hashValue="rd1FLUHNDTNu9bWGEUUVbyUC44IGVuYEFaPtTaIhY0j3QUDhFL/U/LYJubG9zN+7uztVkib0os3r3LgzOpxSNQ==" saltValue="B476WglMRDk/Mjx1K1QROc1DW/zjn5fBYF2X2nX9daSgPqFc8BrjbTLPG/9yhPoiv3yuPGKEjznNYIf25ZSlow==" spinCount="100000" sheet="1" objects="1" scenarios="1" formatColumns="0" formatRows="0" autoFilter="0"/>
  <autoFilter ref="C94:K105"/>
  <mergeCells count="14">
    <mergeCell ref="D73:F73"/>
    <mergeCell ref="E85:H85"/>
    <mergeCell ref="E87:H87"/>
    <mergeCell ref="L2:V2"/>
    <mergeCell ref="E52:H52"/>
    <mergeCell ref="D69:F69"/>
    <mergeCell ref="D70:F70"/>
    <mergeCell ref="D71:F71"/>
    <mergeCell ref="D72:F72"/>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landscape" paperSize="9" scale="87"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13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315"/>
      <c r="M2" s="315"/>
      <c r="N2" s="315"/>
      <c r="O2" s="315"/>
      <c r="P2" s="315"/>
      <c r="Q2" s="315"/>
      <c r="R2" s="315"/>
      <c r="S2" s="315"/>
      <c r="T2" s="315"/>
      <c r="U2" s="315"/>
      <c r="V2" s="315"/>
      <c r="AT2" s="15" t="s">
        <v>83</v>
      </c>
    </row>
    <row r="3" spans="2:46" ht="6.9" customHeight="1">
      <c r="B3" s="96"/>
      <c r="C3" s="97"/>
      <c r="D3" s="97"/>
      <c r="E3" s="97"/>
      <c r="F3" s="97"/>
      <c r="G3" s="97"/>
      <c r="H3" s="97"/>
      <c r="I3" s="98"/>
      <c r="J3" s="97"/>
      <c r="K3" s="97"/>
      <c r="L3" s="18"/>
      <c r="AT3" s="15" t="s">
        <v>80</v>
      </c>
    </row>
    <row r="4" spans="2:46" ht="24.9" customHeight="1">
      <c r="B4" s="18"/>
      <c r="D4" s="99" t="s">
        <v>93</v>
      </c>
      <c r="L4" s="18"/>
      <c r="M4" s="22" t="s">
        <v>10</v>
      </c>
      <c r="AT4" s="15" t="s">
        <v>4</v>
      </c>
    </row>
    <row r="5" spans="2:12" ht="6.9" customHeight="1">
      <c r="B5" s="18"/>
      <c r="L5" s="18"/>
    </row>
    <row r="6" spans="2:12" ht="12" customHeight="1">
      <c r="B6" s="18"/>
      <c r="D6" s="100" t="s">
        <v>16</v>
      </c>
      <c r="L6" s="18"/>
    </row>
    <row r="7" spans="2:12" ht="16.5" customHeight="1">
      <c r="B7" s="18"/>
      <c r="E7" s="355" t="str">
        <f>'Rekapitulace stavby'!K6</f>
        <v>Modernizace a rozšíření gastronomického centra ÚLGaT v areálu Hradecká 17, Opava-STAVBA</v>
      </c>
      <c r="F7" s="356"/>
      <c r="G7" s="356"/>
      <c r="H7" s="356"/>
      <c r="L7" s="18"/>
    </row>
    <row r="8" spans="2:12" s="1" customFormat="1" ht="12" customHeight="1">
      <c r="B8" s="36"/>
      <c r="D8" s="100" t="s">
        <v>94</v>
      </c>
      <c r="I8" s="101"/>
      <c r="L8" s="36"/>
    </row>
    <row r="9" spans="2:12" s="1" customFormat="1" ht="36.9" customHeight="1">
      <c r="B9" s="36"/>
      <c r="E9" s="357" t="s">
        <v>150</v>
      </c>
      <c r="F9" s="358"/>
      <c r="G9" s="358"/>
      <c r="H9" s="358"/>
      <c r="I9" s="101"/>
      <c r="L9" s="36"/>
    </row>
    <row r="10" spans="2:12" s="1" customFormat="1" ht="12">
      <c r="B10" s="36"/>
      <c r="I10" s="101"/>
      <c r="L10" s="36"/>
    </row>
    <row r="11" spans="2:12" s="1" customFormat="1" ht="12" customHeight="1">
      <c r="B11" s="36"/>
      <c r="D11" s="100" t="s">
        <v>18</v>
      </c>
      <c r="F11" s="15" t="s">
        <v>1</v>
      </c>
      <c r="I11" s="102" t="s">
        <v>19</v>
      </c>
      <c r="J11" s="15" t="s">
        <v>1</v>
      </c>
      <c r="L11" s="36"/>
    </row>
    <row r="12" spans="2:12" s="1" customFormat="1" ht="12" customHeight="1">
      <c r="B12" s="36"/>
      <c r="D12" s="100" t="s">
        <v>20</v>
      </c>
      <c r="F12" s="15" t="s">
        <v>21</v>
      </c>
      <c r="I12" s="102" t="s">
        <v>22</v>
      </c>
      <c r="J12" s="103" t="str">
        <f>'Rekapitulace stavby'!AN8</f>
        <v>17. 7. 2018</v>
      </c>
      <c r="L12" s="36"/>
    </row>
    <row r="13" spans="2:12" s="1" customFormat="1" ht="10.95" customHeight="1">
      <c r="B13" s="36"/>
      <c r="I13" s="101"/>
      <c r="L13" s="36"/>
    </row>
    <row r="14" spans="2:12" s="1" customFormat="1" ht="12" customHeight="1">
      <c r="B14" s="36"/>
      <c r="D14" s="100" t="s">
        <v>24</v>
      </c>
      <c r="I14" s="102" t="s">
        <v>25</v>
      </c>
      <c r="J14" s="15" t="s">
        <v>1</v>
      </c>
      <c r="L14" s="36"/>
    </row>
    <row r="15" spans="2:12" s="1" customFormat="1" ht="18" customHeight="1">
      <c r="B15" s="36"/>
      <c r="E15" s="15" t="s">
        <v>26</v>
      </c>
      <c r="I15" s="102" t="s">
        <v>27</v>
      </c>
      <c r="J15" s="15" t="s">
        <v>1</v>
      </c>
      <c r="L15" s="36"/>
    </row>
    <row r="16" spans="2:12" s="1" customFormat="1" ht="6.9" customHeight="1">
      <c r="B16" s="36"/>
      <c r="I16" s="101"/>
      <c r="L16" s="36"/>
    </row>
    <row r="17" spans="2:12" s="1" customFormat="1" ht="12" customHeight="1">
      <c r="B17" s="36"/>
      <c r="D17" s="100" t="s">
        <v>28</v>
      </c>
      <c r="I17" s="102" t="s">
        <v>25</v>
      </c>
      <c r="J17" s="28" t="str">
        <f>'Rekapitulace stavby'!AN13</f>
        <v>Vyplň údaj</v>
      </c>
      <c r="L17" s="36"/>
    </row>
    <row r="18" spans="2:12" s="1" customFormat="1" ht="18" customHeight="1">
      <c r="B18" s="36"/>
      <c r="E18" s="359" t="str">
        <f>'Rekapitulace stavby'!E14</f>
        <v>Vyplň údaj</v>
      </c>
      <c r="F18" s="360"/>
      <c r="G18" s="360"/>
      <c r="H18" s="360"/>
      <c r="I18" s="102" t="s">
        <v>27</v>
      </c>
      <c r="J18" s="28" t="str">
        <f>'Rekapitulace stavby'!AN14</f>
        <v>Vyplň údaj</v>
      </c>
      <c r="L18" s="36"/>
    </row>
    <row r="19" spans="2:12" s="1" customFormat="1" ht="6.9" customHeight="1">
      <c r="B19" s="36"/>
      <c r="I19" s="101"/>
      <c r="L19" s="36"/>
    </row>
    <row r="20" spans="2:12" s="1" customFormat="1" ht="12" customHeight="1">
      <c r="B20" s="36"/>
      <c r="D20" s="100" t="s">
        <v>30</v>
      </c>
      <c r="I20" s="102" t="s">
        <v>25</v>
      </c>
      <c r="J20" s="15" t="s">
        <v>1</v>
      </c>
      <c r="L20" s="36"/>
    </row>
    <row r="21" spans="2:12" s="1" customFormat="1" ht="18" customHeight="1">
      <c r="B21" s="36"/>
      <c r="E21" s="15" t="s">
        <v>31</v>
      </c>
      <c r="I21" s="102" t="s">
        <v>27</v>
      </c>
      <c r="J21" s="15" t="s">
        <v>1</v>
      </c>
      <c r="L21" s="36"/>
    </row>
    <row r="22" spans="2:12" s="1" customFormat="1" ht="6.9" customHeight="1">
      <c r="B22" s="36"/>
      <c r="I22" s="101"/>
      <c r="L22" s="36"/>
    </row>
    <row r="23" spans="2:12" s="1" customFormat="1" ht="12" customHeight="1">
      <c r="B23" s="36"/>
      <c r="D23" s="100" t="s">
        <v>33</v>
      </c>
      <c r="I23" s="102" t="s">
        <v>25</v>
      </c>
      <c r="J23" s="15" t="str">
        <f>IF('Rekapitulace stavby'!AN19="","",'Rekapitulace stavby'!AN19)</f>
        <v/>
      </c>
      <c r="L23" s="36"/>
    </row>
    <row r="24" spans="2:12" s="1" customFormat="1" ht="18" customHeight="1">
      <c r="B24" s="36"/>
      <c r="E24" s="15" t="str">
        <f>IF('Rekapitulace stavby'!E20="","",'Rekapitulace stavby'!E20)</f>
        <v xml:space="preserve"> </v>
      </c>
      <c r="I24" s="102" t="s">
        <v>27</v>
      </c>
      <c r="J24" s="15" t="str">
        <f>IF('Rekapitulace stavby'!AN20="","",'Rekapitulace stavby'!AN20)</f>
        <v/>
      </c>
      <c r="L24" s="36"/>
    </row>
    <row r="25" spans="2:12" s="1" customFormat="1" ht="6.9" customHeight="1">
      <c r="B25" s="36"/>
      <c r="I25" s="101"/>
      <c r="L25" s="36"/>
    </row>
    <row r="26" spans="2:12" s="1" customFormat="1" ht="12" customHeight="1">
      <c r="B26" s="36"/>
      <c r="D26" s="100" t="s">
        <v>35</v>
      </c>
      <c r="I26" s="101"/>
      <c r="L26" s="36"/>
    </row>
    <row r="27" spans="2:12" s="6" customFormat="1" ht="16.5" customHeight="1">
      <c r="B27" s="104"/>
      <c r="E27" s="361" t="s">
        <v>1</v>
      </c>
      <c r="F27" s="361"/>
      <c r="G27" s="361"/>
      <c r="H27" s="361"/>
      <c r="I27" s="105"/>
      <c r="L27" s="104"/>
    </row>
    <row r="28" spans="2:12" s="1" customFormat="1" ht="6.9" customHeight="1">
      <c r="B28" s="36"/>
      <c r="I28" s="101"/>
      <c r="L28" s="36"/>
    </row>
    <row r="29" spans="2:12" s="1" customFormat="1" ht="6.9" customHeight="1">
      <c r="B29" s="36"/>
      <c r="D29" s="54"/>
      <c r="E29" s="54"/>
      <c r="F29" s="54"/>
      <c r="G29" s="54"/>
      <c r="H29" s="54"/>
      <c r="I29" s="106"/>
      <c r="J29" s="54"/>
      <c r="K29" s="54"/>
      <c r="L29" s="36"/>
    </row>
    <row r="30" spans="2:12" s="1" customFormat="1" ht="14.4" customHeight="1">
      <c r="B30" s="36"/>
      <c r="D30" s="107" t="s">
        <v>96</v>
      </c>
      <c r="I30" s="101"/>
      <c r="J30" s="108">
        <f>J61</f>
        <v>0</v>
      </c>
      <c r="L30" s="36"/>
    </row>
    <row r="31" spans="2:12" s="1" customFormat="1" ht="14.4" customHeight="1">
      <c r="B31" s="36"/>
      <c r="D31" s="109" t="s">
        <v>97</v>
      </c>
      <c r="I31" s="101"/>
      <c r="J31" s="108">
        <f>J91</f>
        <v>0</v>
      </c>
      <c r="L31" s="36"/>
    </row>
    <row r="32" spans="2:12" s="1" customFormat="1" ht="25.35" customHeight="1">
      <c r="B32" s="36"/>
      <c r="D32" s="110" t="s">
        <v>36</v>
      </c>
      <c r="I32" s="101"/>
      <c r="J32" s="111">
        <f>ROUND(J30+J31,2)</f>
        <v>0</v>
      </c>
      <c r="L32" s="36"/>
    </row>
    <row r="33" spans="2:12" s="1" customFormat="1" ht="6.9" customHeight="1">
      <c r="B33" s="36"/>
      <c r="D33" s="54"/>
      <c r="E33" s="54"/>
      <c r="F33" s="54"/>
      <c r="G33" s="54"/>
      <c r="H33" s="54"/>
      <c r="I33" s="106"/>
      <c r="J33" s="54"/>
      <c r="K33" s="54"/>
      <c r="L33" s="36"/>
    </row>
    <row r="34" spans="2:12" s="1" customFormat="1" ht="14.4" customHeight="1">
      <c r="B34" s="36"/>
      <c r="F34" s="112" t="s">
        <v>38</v>
      </c>
      <c r="I34" s="113" t="s">
        <v>37</v>
      </c>
      <c r="J34" s="112" t="s">
        <v>39</v>
      </c>
      <c r="L34" s="36"/>
    </row>
    <row r="35" spans="2:12" s="1" customFormat="1" ht="14.4" customHeight="1">
      <c r="B35" s="36"/>
      <c r="D35" s="100" t="s">
        <v>40</v>
      </c>
      <c r="E35" s="100" t="s">
        <v>41</v>
      </c>
      <c r="F35" s="114">
        <f>ROUND((SUM(BE91:BE98)+SUM(BE118:BE1129)),2)</f>
        <v>0</v>
      </c>
      <c r="I35" s="115">
        <v>0.21</v>
      </c>
      <c r="J35" s="114">
        <f>ROUND(((SUM(BE91:BE98)+SUM(BE118:BE1129))*I35),2)</f>
        <v>0</v>
      </c>
      <c r="L35" s="36"/>
    </row>
    <row r="36" spans="2:12" s="1" customFormat="1" ht="14.4" customHeight="1">
      <c r="B36" s="36"/>
      <c r="E36" s="100" t="s">
        <v>42</v>
      </c>
      <c r="F36" s="114">
        <f>ROUND((SUM(BF91:BF98)+SUM(BF118:BF1129)),2)</f>
        <v>0</v>
      </c>
      <c r="I36" s="115">
        <v>0.15</v>
      </c>
      <c r="J36" s="114">
        <f>ROUND(((SUM(BF91:BF98)+SUM(BF118:BF1129))*I36),2)</f>
        <v>0</v>
      </c>
      <c r="L36" s="36"/>
    </row>
    <row r="37" spans="2:12" s="1" customFormat="1" ht="14.4" customHeight="1" hidden="1">
      <c r="B37" s="36"/>
      <c r="E37" s="100" t="s">
        <v>43</v>
      </c>
      <c r="F37" s="114">
        <f>ROUND((SUM(BG91:BG98)+SUM(BG118:BG1129)),2)</f>
        <v>0</v>
      </c>
      <c r="I37" s="115">
        <v>0.21</v>
      </c>
      <c r="J37" s="114">
        <f>0</f>
        <v>0</v>
      </c>
      <c r="L37" s="36"/>
    </row>
    <row r="38" spans="2:12" s="1" customFormat="1" ht="14.4" customHeight="1" hidden="1">
      <c r="B38" s="36"/>
      <c r="E38" s="100" t="s">
        <v>44</v>
      </c>
      <c r="F38" s="114">
        <f>ROUND((SUM(BH91:BH98)+SUM(BH118:BH1129)),2)</f>
        <v>0</v>
      </c>
      <c r="I38" s="115">
        <v>0.15</v>
      </c>
      <c r="J38" s="114">
        <f>0</f>
        <v>0</v>
      </c>
      <c r="L38" s="36"/>
    </row>
    <row r="39" spans="2:12" s="1" customFormat="1" ht="14.4" customHeight="1" hidden="1">
      <c r="B39" s="36"/>
      <c r="E39" s="100" t="s">
        <v>45</v>
      </c>
      <c r="F39" s="114">
        <f>ROUND((SUM(BI91:BI98)+SUM(BI118:BI1129)),2)</f>
        <v>0</v>
      </c>
      <c r="I39" s="115">
        <v>0</v>
      </c>
      <c r="J39" s="114">
        <f>0</f>
        <v>0</v>
      </c>
      <c r="L39" s="36"/>
    </row>
    <row r="40" spans="2:12" s="1" customFormat="1" ht="6.9" customHeight="1">
      <c r="B40" s="36"/>
      <c r="I40" s="101"/>
      <c r="L40" s="36"/>
    </row>
    <row r="41" spans="2:12" s="1" customFormat="1" ht="25.35" customHeight="1">
      <c r="B41" s="36"/>
      <c r="C41" s="116"/>
      <c r="D41" s="117" t="s">
        <v>46</v>
      </c>
      <c r="E41" s="118"/>
      <c r="F41" s="118"/>
      <c r="G41" s="119" t="s">
        <v>47</v>
      </c>
      <c r="H41" s="120" t="s">
        <v>48</v>
      </c>
      <c r="I41" s="121"/>
      <c r="J41" s="122">
        <f>SUM(J32:J39)</f>
        <v>0</v>
      </c>
      <c r="K41" s="123"/>
      <c r="L41" s="36"/>
    </row>
    <row r="42" spans="2:12" s="1" customFormat="1" ht="14.4" customHeight="1">
      <c r="B42" s="124"/>
      <c r="C42" s="125"/>
      <c r="D42" s="125"/>
      <c r="E42" s="125"/>
      <c r="F42" s="125"/>
      <c r="G42" s="125"/>
      <c r="H42" s="125"/>
      <c r="I42" s="126"/>
      <c r="J42" s="125"/>
      <c r="K42" s="125"/>
      <c r="L42" s="36"/>
    </row>
    <row r="46" spans="2:12" s="1" customFormat="1" ht="6.9" customHeight="1">
      <c r="B46" s="127"/>
      <c r="C46" s="128"/>
      <c r="D46" s="128"/>
      <c r="E46" s="128"/>
      <c r="F46" s="128"/>
      <c r="G46" s="128"/>
      <c r="H46" s="128"/>
      <c r="I46" s="129"/>
      <c r="J46" s="128"/>
      <c r="K46" s="128"/>
      <c r="L46" s="36"/>
    </row>
    <row r="47" spans="2:12" s="1" customFormat="1" ht="24.9" customHeight="1">
      <c r="B47" s="32"/>
      <c r="C47" s="21" t="s">
        <v>98</v>
      </c>
      <c r="D47" s="33"/>
      <c r="E47" s="33"/>
      <c r="F47" s="33"/>
      <c r="G47" s="33"/>
      <c r="H47" s="33"/>
      <c r="I47" s="101"/>
      <c r="J47" s="33"/>
      <c r="K47" s="33"/>
      <c r="L47" s="36"/>
    </row>
    <row r="48" spans="2:12" s="1" customFormat="1" ht="6.9" customHeight="1">
      <c r="B48" s="32"/>
      <c r="C48" s="33"/>
      <c r="D48" s="33"/>
      <c r="E48" s="33"/>
      <c r="F48" s="33"/>
      <c r="G48" s="33"/>
      <c r="H48" s="33"/>
      <c r="I48" s="101"/>
      <c r="J48" s="33"/>
      <c r="K48" s="33"/>
      <c r="L48" s="36"/>
    </row>
    <row r="49" spans="2:12" s="1" customFormat="1" ht="12" customHeight="1">
      <c r="B49" s="32"/>
      <c r="C49" s="27" t="s">
        <v>16</v>
      </c>
      <c r="D49" s="33"/>
      <c r="E49" s="33"/>
      <c r="F49" s="33"/>
      <c r="G49" s="33"/>
      <c r="H49" s="33"/>
      <c r="I49" s="101"/>
      <c r="J49" s="33"/>
      <c r="K49" s="33"/>
      <c r="L49" s="36"/>
    </row>
    <row r="50" spans="2:12" s="1" customFormat="1" ht="16.5" customHeight="1">
      <c r="B50" s="32"/>
      <c r="C50" s="33"/>
      <c r="D50" s="33"/>
      <c r="E50" s="353" t="str">
        <f>E7</f>
        <v>Modernizace a rozšíření gastronomického centra ÚLGaT v areálu Hradecká 17, Opava-STAVBA</v>
      </c>
      <c r="F50" s="354"/>
      <c r="G50" s="354"/>
      <c r="H50" s="354"/>
      <c r="I50" s="101"/>
      <c r="J50" s="33"/>
      <c r="K50" s="33"/>
      <c r="L50" s="36"/>
    </row>
    <row r="51" spans="2:12" s="1" customFormat="1" ht="12" customHeight="1">
      <c r="B51" s="32"/>
      <c r="C51" s="27" t="s">
        <v>94</v>
      </c>
      <c r="D51" s="33"/>
      <c r="E51" s="33"/>
      <c r="F51" s="33"/>
      <c r="G51" s="33"/>
      <c r="H51" s="33"/>
      <c r="I51" s="101"/>
      <c r="J51" s="33"/>
      <c r="K51" s="33"/>
      <c r="L51" s="36"/>
    </row>
    <row r="52" spans="2:12" s="1" customFormat="1" ht="16.5" customHeight="1">
      <c r="B52" s="32"/>
      <c r="C52" s="33"/>
      <c r="D52" s="33"/>
      <c r="E52" s="324" t="str">
        <f>E9</f>
        <v>01_SO01 - ASŘ + SKŘ</v>
      </c>
      <c r="F52" s="323"/>
      <c r="G52" s="323"/>
      <c r="H52" s="323"/>
      <c r="I52" s="101"/>
      <c r="J52" s="33"/>
      <c r="K52" s="33"/>
      <c r="L52" s="36"/>
    </row>
    <row r="53" spans="2:12" s="1" customFormat="1" ht="6.9" customHeight="1">
      <c r="B53" s="32"/>
      <c r="C53" s="33"/>
      <c r="D53" s="33"/>
      <c r="E53" s="33"/>
      <c r="F53" s="33"/>
      <c r="G53" s="33"/>
      <c r="H53" s="33"/>
      <c r="I53" s="101"/>
      <c r="J53" s="33"/>
      <c r="K53" s="33"/>
      <c r="L53" s="36"/>
    </row>
    <row r="54" spans="2:12" s="1" customFormat="1" ht="12" customHeight="1">
      <c r="B54" s="32"/>
      <c r="C54" s="27" t="s">
        <v>20</v>
      </c>
      <c r="D54" s="33"/>
      <c r="E54" s="33"/>
      <c r="F54" s="25" t="str">
        <f>F12</f>
        <v>Opava</v>
      </c>
      <c r="G54" s="33"/>
      <c r="H54" s="33"/>
      <c r="I54" s="102" t="s">
        <v>22</v>
      </c>
      <c r="J54" s="53" t="str">
        <f>IF(J12="","",J12)</f>
        <v>17. 7. 2018</v>
      </c>
      <c r="K54" s="33"/>
      <c r="L54" s="36"/>
    </row>
    <row r="55" spans="2:12" s="1" customFormat="1" ht="6.9" customHeight="1">
      <c r="B55" s="32"/>
      <c r="C55" s="33"/>
      <c r="D55" s="33"/>
      <c r="E55" s="33"/>
      <c r="F55" s="33"/>
      <c r="G55" s="33"/>
      <c r="H55" s="33"/>
      <c r="I55" s="101"/>
      <c r="J55" s="33"/>
      <c r="K55" s="33"/>
      <c r="L55" s="36"/>
    </row>
    <row r="56" spans="2:12" s="1" customFormat="1" ht="13.65" customHeight="1">
      <c r="B56" s="32"/>
      <c r="C56" s="27" t="s">
        <v>24</v>
      </c>
      <c r="D56" s="33"/>
      <c r="E56" s="33"/>
      <c r="F56" s="25" t="str">
        <f>E15</f>
        <v>Slezská univerzita Opava</v>
      </c>
      <c r="G56" s="33"/>
      <c r="H56" s="33"/>
      <c r="I56" s="102" t="s">
        <v>30</v>
      </c>
      <c r="J56" s="30" t="str">
        <f>E21</f>
        <v>BKB Metal, a.s.</v>
      </c>
      <c r="K56" s="33"/>
      <c r="L56" s="36"/>
    </row>
    <row r="57" spans="2:12" s="1" customFormat="1" ht="13.65" customHeight="1">
      <c r="B57" s="32"/>
      <c r="C57" s="27" t="s">
        <v>28</v>
      </c>
      <c r="D57" s="33"/>
      <c r="E57" s="33"/>
      <c r="F57" s="25" t="str">
        <f>IF(E18="","",E18)</f>
        <v>Vyplň údaj</v>
      </c>
      <c r="G57" s="33"/>
      <c r="H57" s="33"/>
      <c r="I57" s="102" t="s">
        <v>33</v>
      </c>
      <c r="J57" s="30" t="str">
        <f>E24</f>
        <v xml:space="preserve"> </v>
      </c>
      <c r="K57" s="33"/>
      <c r="L57" s="36"/>
    </row>
    <row r="58" spans="2:12" s="1" customFormat="1" ht="10.35" customHeight="1">
      <c r="B58" s="32"/>
      <c r="C58" s="33"/>
      <c r="D58" s="33"/>
      <c r="E58" s="33"/>
      <c r="F58" s="33"/>
      <c r="G58" s="33"/>
      <c r="H58" s="33"/>
      <c r="I58" s="101"/>
      <c r="J58" s="33"/>
      <c r="K58" s="33"/>
      <c r="L58" s="36"/>
    </row>
    <row r="59" spans="2:12" s="1" customFormat="1" ht="29.25" customHeight="1">
      <c r="B59" s="32"/>
      <c r="C59" s="130" t="s">
        <v>99</v>
      </c>
      <c r="D59" s="131"/>
      <c r="E59" s="131"/>
      <c r="F59" s="131"/>
      <c r="G59" s="131"/>
      <c r="H59" s="131"/>
      <c r="I59" s="132"/>
      <c r="J59" s="133" t="s">
        <v>100</v>
      </c>
      <c r="K59" s="131"/>
      <c r="L59" s="36"/>
    </row>
    <row r="60" spans="2:12" s="1" customFormat="1" ht="10.35" customHeight="1">
      <c r="B60" s="32"/>
      <c r="C60" s="33"/>
      <c r="D60" s="33"/>
      <c r="E60" s="33"/>
      <c r="F60" s="33"/>
      <c r="G60" s="33"/>
      <c r="H60" s="33"/>
      <c r="I60" s="101"/>
      <c r="J60" s="33"/>
      <c r="K60" s="33"/>
      <c r="L60" s="36"/>
    </row>
    <row r="61" spans="2:47" s="1" customFormat="1" ht="22.95" customHeight="1">
      <c r="B61" s="32"/>
      <c r="C61" s="134" t="s">
        <v>101</v>
      </c>
      <c r="D61" s="33"/>
      <c r="E61" s="33"/>
      <c r="F61" s="33"/>
      <c r="G61" s="33"/>
      <c r="H61" s="33"/>
      <c r="I61" s="101"/>
      <c r="J61" s="71">
        <f>J118</f>
        <v>0</v>
      </c>
      <c r="K61" s="33"/>
      <c r="L61" s="36"/>
      <c r="AU61" s="15" t="s">
        <v>102</v>
      </c>
    </row>
    <row r="62" spans="2:12" s="7" customFormat="1" ht="24.9" customHeight="1">
      <c r="B62" s="135"/>
      <c r="C62" s="136"/>
      <c r="D62" s="137" t="s">
        <v>151</v>
      </c>
      <c r="E62" s="138"/>
      <c r="F62" s="138"/>
      <c r="G62" s="138"/>
      <c r="H62" s="138"/>
      <c r="I62" s="139"/>
      <c r="J62" s="140">
        <f>J119</f>
        <v>0</v>
      </c>
      <c r="K62" s="136"/>
      <c r="L62" s="141"/>
    </row>
    <row r="63" spans="2:12" s="8" customFormat="1" ht="19.95" customHeight="1">
      <c r="B63" s="142"/>
      <c r="C63" s="143"/>
      <c r="D63" s="144" t="s">
        <v>152</v>
      </c>
      <c r="E63" s="145"/>
      <c r="F63" s="145"/>
      <c r="G63" s="145"/>
      <c r="H63" s="145"/>
      <c r="I63" s="146"/>
      <c r="J63" s="147">
        <f>J120</f>
        <v>0</v>
      </c>
      <c r="K63" s="143"/>
      <c r="L63" s="148"/>
    </row>
    <row r="64" spans="2:12" s="8" customFormat="1" ht="19.95" customHeight="1">
      <c r="B64" s="142"/>
      <c r="C64" s="143"/>
      <c r="D64" s="144" t="s">
        <v>153</v>
      </c>
      <c r="E64" s="145"/>
      <c r="F64" s="145"/>
      <c r="G64" s="145"/>
      <c r="H64" s="145"/>
      <c r="I64" s="146"/>
      <c r="J64" s="147">
        <f>J191</f>
        <v>0</v>
      </c>
      <c r="K64" s="143"/>
      <c r="L64" s="148"/>
    </row>
    <row r="65" spans="2:12" s="8" customFormat="1" ht="19.95" customHeight="1">
      <c r="B65" s="142"/>
      <c r="C65" s="143"/>
      <c r="D65" s="144" t="s">
        <v>154</v>
      </c>
      <c r="E65" s="145"/>
      <c r="F65" s="145"/>
      <c r="G65" s="145"/>
      <c r="H65" s="145"/>
      <c r="I65" s="146"/>
      <c r="J65" s="147">
        <f>J236</f>
        <v>0</v>
      </c>
      <c r="K65" s="143"/>
      <c r="L65" s="148"/>
    </row>
    <row r="66" spans="2:12" s="8" customFormat="1" ht="19.95" customHeight="1">
      <c r="B66" s="142"/>
      <c r="C66" s="143"/>
      <c r="D66" s="144" t="s">
        <v>155</v>
      </c>
      <c r="E66" s="145"/>
      <c r="F66" s="145"/>
      <c r="G66" s="145"/>
      <c r="H66" s="145"/>
      <c r="I66" s="146"/>
      <c r="J66" s="147">
        <f>J293</f>
        <v>0</v>
      </c>
      <c r="K66" s="143"/>
      <c r="L66" s="148"/>
    </row>
    <row r="67" spans="2:12" s="8" customFormat="1" ht="19.95" customHeight="1">
      <c r="B67" s="142"/>
      <c r="C67" s="143"/>
      <c r="D67" s="144" t="s">
        <v>156</v>
      </c>
      <c r="E67" s="145"/>
      <c r="F67" s="145"/>
      <c r="G67" s="145"/>
      <c r="H67" s="145"/>
      <c r="I67" s="146"/>
      <c r="J67" s="147">
        <f>J302</f>
        <v>0</v>
      </c>
      <c r="K67" s="143"/>
      <c r="L67" s="148"/>
    </row>
    <row r="68" spans="2:12" s="8" customFormat="1" ht="19.95" customHeight="1">
      <c r="B68" s="142"/>
      <c r="C68" s="143"/>
      <c r="D68" s="144" t="s">
        <v>157</v>
      </c>
      <c r="E68" s="145"/>
      <c r="F68" s="145"/>
      <c r="G68" s="145"/>
      <c r="H68" s="145"/>
      <c r="I68" s="146"/>
      <c r="J68" s="147">
        <f>J335</f>
        <v>0</v>
      </c>
      <c r="K68" s="143"/>
      <c r="L68" s="148"/>
    </row>
    <row r="69" spans="2:12" s="8" customFormat="1" ht="19.95" customHeight="1">
      <c r="B69" s="142"/>
      <c r="C69" s="143"/>
      <c r="D69" s="144" t="s">
        <v>158</v>
      </c>
      <c r="E69" s="145"/>
      <c r="F69" s="145"/>
      <c r="G69" s="145"/>
      <c r="H69" s="145"/>
      <c r="I69" s="146"/>
      <c r="J69" s="147">
        <f>J531</f>
        <v>0</v>
      </c>
      <c r="K69" s="143"/>
      <c r="L69" s="148"/>
    </row>
    <row r="70" spans="2:12" s="8" customFormat="1" ht="19.95" customHeight="1">
      <c r="B70" s="142"/>
      <c r="C70" s="143"/>
      <c r="D70" s="144" t="s">
        <v>159</v>
      </c>
      <c r="E70" s="145"/>
      <c r="F70" s="145"/>
      <c r="G70" s="145"/>
      <c r="H70" s="145"/>
      <c r="I70" s="146"/>
      <c r="J70" s="147">
        <f>J716</f>
        <v>0</v>
      </c>
      <c r="K70" s="143"/>
      <c r="L70" s="148"/>
    </row>
    <row r="71" spans="2:12" s="8" customFormat="1" ht="19.95" customHeight="1">
      <c r="B71" s="142"/>
      <c r="C71" s="143"/>
      <c r="D71" s="144" t="s">
        <v>160</v>
      </c>
      <c r="E71" s="145"/>
      <c r="F71" s="145"/>
      <c r="G71" s="145"/>
      <c r="H71" s="145"/>
      <c r="I71" s="146"/>
      <c r="J71" s="147">
        <f>J728</f>
        <v>0</v>
      </c>
      <c r="K71" s="143"/>
      <c r="L71" s="148"/>
    </row>
    <row r="72" spans="2:12" s="7" customFormat="1" ht="24.9" customHeight="1">
      <c r="B72" s="135"/>
      <c r="C72" s="136"/>
      <c r="D72" s="137" t="s">
        <v>161</v>
      </c>
      <c r="E72" s="138"/>
      <c r="F72" s="138"/>
      <c r="G72" s="138"/>
      <c r="H72" s="138"/>
      <c r="I72" s="139"/>
      <c r="J72" s="140">
        <f>J731</f>
        <v>0</v>
      </c>
      <c r="K72" s="136"/>
      <c r="L72" s="141"/>
    </row>
    <row r="73" spans="2:12" s="8" customFormat="1" ht="19.95" customHeight="1">
      <c r="B73" s="142"/>
      <c r="C73" s="143"/>
      <c r="D73" s="144" t="s">
        <v>162</v>
      </c>
      <c r="E73" s="145"/>
      <c r="F73" s="145"/>
      <c r="G73" s="145"/>
      <c r="H73" s="145"/>
      <c r="I73" s="146"/>
      <c r="J73" s="147">
        <f>J732</f>
        <v>0</v>
      </c>
      <c r="K73" s="143"/>
      <c r="L73" s="148"/>
    </row>
    <row r="74" spans="2:12" s="8" customFormat="1" ht="19.95" customHeight="1">
      <c r="B74" s="142"/>
      <c r="C74" s="143"/>
      <c r="D74" s="144" t="s">
        <v>163</v>
      </c>
      <c r="E74" s="145"/>
      <c r="F74" s="145"/>
      <c r="G74" s="145"/>
      <c r="H74" s="145"/>
      <c r="I74" s="146"/>
      <c r="J74" s="147">
        <f>J769</f>
        <v>0</v>
      </c>
      <c r="K74" s="143"/>
      <c r="L74" s="148"/>
    </row>
    <row r="75" spans="2:12" s="8" customFormat="1" ht="19.95" customHeight="1">
      <c r="B75" s="142"/>
      <c r="C75" s="143"/>
      <c r="D75" s="144" t="s">
        <v>164</v>
      </c>
      <c r="E75" s="145"/>
      <c r="F75" s="145"/>
      <c r="G75" s="145"/>
      <c r="H75" s="145"/>
      <c r="I75" s="146"/>
      <c r="J75" s="147">
        <f>J798</f>
        <v>0</v>
      </c>
      <c r="K75" s="143"/>
      <c r="L75" s="148"/>
    </row>
    <row r="76" spans="2:12" s="8" customFormat="1" ht="19.95" customHeight="1">
      <c r="B76" s="142"/>
      <c r="C76" s="143"/>
      <c r="D76" s="144" t="s">
        <v>165</v>
      </c>
      <c r="E76" s="145"/>
      <c r="F76" s="145"/>
      <c r="G76" s="145"/>
      <c r="H76" s="145"/>
      <c r="I76" s="146"/>
      <c r="J76" s="147">
        <f>J863</f>
        <v>0</v>
      </c>
      <c r="K76" s="143"/>
      <c r="L76" s="148"/>
    </row>
    <row r="77" spans="2:12" s="8" customFormat="1" ht="19.95" customHeight="1">
      <c r="B77" s="142"/>
      <c r="C77" s="143"/>
      <c r="D77" s="144" t="s">
        <v>166</v>
      </c>
      <c r="E77" s="145"/>
      <c r="F77" s="145"/>
      <c r="G77" s="145"/>
      <c r="H77" s="145"/>
      <c r="I77" s="146"/>
      <c r="J77" s="147">
        <f>J887</f>
        <v>0</v>
      </c>
      <c r="K77" s="143"/>
      <c r="L77" s="148"/>
    </row>
    <row r="78" spans="2:12" s="8" customFormat="1" ht="19.95" customHeight="1">
      <c r="B78" s="142"/>
      <c r="C78" s="143"/>
      <c r="D78" s="144" t="s">
        <v>167</v>
      </c>
      <c r="E78" s="145"/>
      <c r="F78" s="145"/>
      <c r="G78" s="145"/>
      <c r="H78" s="145"/>
      <c r="I78" s="146"/>
      <c r="J78" s="147">
        <f>J950</f>
        <v>0</v>
      </c>
      <c r="K78" s="143"/>
      <c r="L78" s="148"/>
    </row>
    <row r="79" spans="2:12" s="8" customFormat="1" ht="19.95" customHeight="1">
      <c r="B79" s="142"/>
      <c r="C79" s="143"/>
      <c r="D79" s="144" t="s">
        <v>168</v>
      </c>
      <c r="E79" s="145"/>
      <c r="F79" s="145"/>
      <c r="G79" s="145"/>
      <c r="H79" s="145"/>
      <c r="I79" s="146"/>
      <c r="J79" s="147">
        <f>J965</f>
        <v>0</v>
      </c>
      <c r="K79" s="143"/>
      <c r="L79" s="148"/>
    </row>
    <row r="80" spans="2:12" s="8" customFormat="1" ht="19.95" customHeight="1">
      <c r="B80" s="142"/>
      <c r="C80" s="143"/>
      <c r="D80" s="144" t="s">
        <v>169</v>
      </c>
      <c r="E80" s="145"/>
      <c r="F80" s="145"/>
      <c r="G80" s="145"/>
      <c r="H80" s="145"/>
      <c r="I80" s="146"/>
      <c r="J80" s="147">
        <f>J1004</f>
        <v>0</v>
      </c>
      <c r="K80" s="143"/>
      <c r="L80" s="148"/>
    </row>
    <row r="81" spans="2:12" s="8" customFormat="1" ht="19.95" customHeight="1">
      <c r="B81" s="142"/>
      <c r="C81" s="143"/>
      <c r="D81" s="144" t="s">
        <v>170</v>
      </c>
      <c r="E81" s="145"/>
      <c r="F81" s="145"/>
      <c r="G81" s="145"/>
      <c r="H81" s="145"/>
      <c r="I81" s="146"/>
      <c r="J81" s="147">
        <f>J1029</f>
        <v>0</v>
      </c>
      <c r="K81" s="143"/>
      <c r="L81" s="148"/>
    </row>
    <row r="82" spans="2:12" s="8" customFormat="1" ht="19.95" customHeight="1">
      <c r="B82" s="142"/>
      <c r="C82" s="143"/>
      <c r="D82" s="144" t="s">
        <v>171</v>
      </c>
      <c r="E82" s="145"/>
      <c r="F82" s="145"/>
      <c r="G82" s="145"/>
      <c r="H82" s="145"/>
      <c r="I82" s="146"/>
      <c r="J82" s="147">
        <f>J1050</f>
        <v>0</v>
      </c>
      <c r="K82" s="143"/>
      <c r="L82" s="148"/>
    </row>
    <row r="83" spans="2:12" s="8" customFormat="1" ht="19.95" customHeight="1">
      <c r="B83" s="142"/>
      <c r="C83" s="143"/>
      <c r="D83" s="144" t="s">
        <v>172</v>
      </c>
      <c r="E83" s="145"/>
      <c r="F83" s="145"/>
      <c r="G83" s="145"/>
      <c r="H83" s="145"/>
      <c r="I83" s="146"/>
      <c r="J83" s="147">
        <f>J1056</f>
        <v>0</v>
      </c>
      <c r="K83" s="143"/>
      <c r="L83" s="148"/>
    </row>
    <row r="84" spans="2:12" s="8" customFormat="1" ht="19.95" customHeight="1">
      <c r="B84" s="142"/>
      <c r="C84" s="143"/>
      <c r="D84" s="144" t="s">
        <v>173</v>
      </c>
      <c r="E84" s="145"/>
      <c r="F84" s="145"/>
      <c r="G84" s="145"/>
      <c r="H84" s="145"/>
      <c r="I84" s="146"/>
      <c r="J84" s="147">
        <f>J1062</f>
        <v>0</v>
      </c>
      <c r="K84" s="143"/>
      <c r="L84" s="148"/>
    </row>
    <row r="85" spans="2:12" s="8" customFormat="1" ht="19.95" customHeight="1">
      <c r="B85" s="142"/>
      <c r="C85" s="143"/>
      <c r="D85" s="144" t="s">
        <v>174</v>
      </c>
      <c r="E85" s="145"/>
      <c r="F85" s="145"/>
      <c r="G85" s="145"/>
      <c r="H85" s="145"/>
      <c r="I85" s="146"/>
      <c r="J85" s="147">
        <f>J1082</f>
        <v>0</v>
      </c>
      <c r="K85" s="143"/>
      <c r="L85" s="148"/>
    </row>
    <row r="86" spans="2:12" s="8" customFormat="1" ht="19.95" customHeight="1">
      <c r="B86" s="142"/>
      <c r="C86" s="143"/>
      <c r="D86" s="144" t="s">
        <v>175</v>
      </c>
      <c r="E86" s="145"/>
      <c r="F86" s="145"/>
      <c r="G86" s="145"/>
      <c r="H86" s="145"/>
      <c r="I86" s="146"/>
      <c r="J86" s="147">
        <f>J1110</f>
        <v>0</v>
      </c>
      <c r="K86" s="143"/>
      <c r="L86" s="148"/>
    </row>
    <row r="87" spans="2:12" s="8" customFormat="1" ht="19.95" customHeight="1">
      <c r="B87" s="142"/>
      <c r="C87" s="143"/>
      <c r="D87" s="144" t="s">
        <v>176</v>
      </c>
      <c r="E87" s="145"/>
      <c r="F87" s="145"/>
      <c r="G87" s="145"/>
      <c r="H87" s="145"/>
      <c r="I87" s="146"/>
      <c r="J87" s="147">
        <f>J1120</f>
        <v>0</v>
      </c>
      <c r="K87" s="143"/>
      <c r="L87" s="148"/>
    </row>
    <row r="88" spans="2:12" s="7" customFormat="1" ht="24.9" customHeight="1">
      <c r="B88" s="135"/>
      <c r="C88" s="136"/>
      <c r="D88" s="137" t="s">
        <v>177</v>
      </c>
      <c r="E88" s="138"/>
      <c r="F88" s="138"/>
      <c r="G88" s="138"/>
      <c r="H88" s="138"/>
      <c r="I88" s="139"/>
      <c r="J88" s="140">
        <f>J1125</f>
        <v>0</v>
      </c>
      <c r="K88" s="136"/>
      <c r="L88" s="141"/>
    </row>
    <row r="89" spans="2:12" s="1" customFormat="1" ht="21.75" customHeight="1">
      <c r="B89" s="32"/>
      <c r="C89" s="33"/>
      <c r="D89" s="33"/>
      <c r="E89" s="33"/>
      <c r="F89" s="33"/>
      <c r="G89" s="33"/>
      <c r="H89" s="33"/>
      <c r="I89" s="101"/>
      <c r="J89" s="33"/>
      <c r="K89" s="33"/>
      <c r="L89" s="36"/>
    </row>
    <row r="90" spans="2:12" s="1" customFormat="1" ht="6.9" customHeight="1">
      <c r="B90" s="32"/>
      <c r="C90" s="33"/>
      <c r="D90" s="33"/>
      <c r="E90" s="33"/>
      <c r="F90" s="33"/>
      <c r="G90" s="33"/>
      <c r="H90" s="33"/>
      <c r="I90" s="101"/>
      <c r="J90" s="33"/>
      <c r="K90" s="33"/>
      <c r="L90" s="36"/>
    </row>
    <row r="91" spans="2:14" s="1" customFormat="1" ht="29.25" customHeight="1">
      <c r="B91" s="32"/>
      <c r="C91" s="134" t="s">
        <v>107</v>
      </c>
      <c r="D91" s="33"/>
      <c r="E91" s="33"/>
      <c r="F91" s="33"/>
      <c r="G91" s="33"/>
      <c r="H91" s="33"/>
      <c r="I91" s="101"/>
      <c r="J91" s="149">
        <f>ROUND(J92+J93+J94+J95+J96+J97,2)</f>
        <v>0</v>
      </c>
      <c r="K91" s="33"/>
      <c r="L91" s="36"/>
      <c r="N91" s="150" t="s">
        <v>40</v>
      </c>
    </row>
    <row r="92" spans="2:65" s="1" customFormat="1" ht="18" customHeight="1">
      <c r="B92" s="32"/>
      <c r="C92" s="33"/>
      <c r="D92" s="351" t="s">
        <v>108</v>
      </c>
      <c r="E92" s="352"/>
      <c r="F92" s="352"/>
      <c r="G92" s="33"/>
      <c r="H92" s="33"/>
      <c r="I92" s="101"/>
      <c r="J92" s="152">
        <v>0</v>
      </c>
      <c r="K92" s="33"/>
      <c r="L92" s="153"/>
      <c r="M92" s="101"/>
      <c r="N92" s="154" t="s">
        <v>41</v>
      </c>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55" t="s">
        <v>109</v>
      </c>
      <c r="AZ92" s="101"/>
      <c r="BA92" s="101"/>
      <c r="BB92" s="101"/>
      <c r="BC92" s="101"/>
      <c r="BD92" s="101"/>
      <c r="BE92" s="156">
        <f aca="true" t="shared" si="0" ref="BE92:BE97">IF(N92="základní",J92,0)</f>
        <v>0</v>
      </c>
      <c r="BF92" s="156">
        <f aca="true" t="shared" si="1" ref="BF92:BF97">IF(N92="snížená",J92,0)</f>
        <v>0</v>
      </c>
      <c r="BG92" s="156">
        <f aca="true" t="shared" si="2" ref="BG92:BG97">IF(N92="zákl. přenesená",J92,0)</f>
        <v>0</v>
      </c>
      <c r="BH92" s="156">
        <f aca="true" t="shared" si="3" ref="BH92:BH97">IF(N92="sníž. přenesená",J92,0)</f>
        <v>0</v>
      </c>
      <c r="BI92" s="156">
        <f aca="true" t="shared" si="4" ref="BI92:BI97">IF(N92="nulová",J92,0)</f>
        <v>0</v>
      </c>
      <c r="BJ92" s="155" t="s">
        <v>78</v>
      </c>
      <c r="BK92" s="101"/>
      <c r="BL92" s="101"/>
      <c r="BM92" s="101"/>
    </row>
    <row r="93" spans="2:65" s="1" customFormat="1" ht="18" customHeight="1">
      <c r="B93" s="32"/>
      <c r="C93" s="33"/>
      <c r="D93" s="351" t="s">
        <v>110</v>
      </c>
      <c r="E93" s="352"/>
      <c r="F93" s="352"/>
      <c r="G93" s="33"/>
      <c r="H93" s="33"/>
      <c r="I93" s="101"/>
      <c r="J93" s="152">
        <v>0</v>
      </c>
      <c r="K93" s="33"/>
      <c r="L93" s="153"/>
      <c r="M93" s="101"/>
      <c r="N93" s="154" t="s">
        <v>41</v>
      </c>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55" t="s">
        <v>109</v>
      </c>
      <c r="AZ93" s="101"/>
      <c r="BA93" s="101"/>
      <c r="BB93" s="101"/>
      <c r="BC93" s="101"/>
      <c r="BD93" s="101"/>
      <c r="BE93" s="156">
        <f t="shared" si="0"/>
        <v>0</v>
      </c>
      <c r="BF93" s="156">
        <f t="shared" si="1"/>
        <v>0</v>
      </c>
      <c r="BG93" s="156">
        <f t="shared" si="2"/>
        <v>0</v>
      </c>
      <c r="BH93" s="156">
        <f t="shared" si="3"/>
        <v>0</v>
      </c>
      <c r="BI93" s="156">
        <f t="shared" si="4"/>
        <v>0</v>
      </c>
      <c r="BJ93" s="155" t="s">
        <v>78</v>
      </c>
      <c r="BK93" s="101"/>
      <c r="BL93" s="101"/>
      <c r="BM93" s="101"/>
    </row>
    <row r="94" spans="2:65" s="1" customFormat="1" ht="18" customHeight="1">
      <c r="B94" s="32"/>
      <c r="C94" s="33"/>
      <c r="D94" s="351" t="s">
        <v>111</v>
      </c>
      <c r="E94" s="352"/>
      <c r="F94" s="352"/>
      <c r="G94" s="33"/>
      <c r="H94" s="33"/>
      <c r="I94" s="101"/>
      <c r="J94" s="152">
        <v>0</v>
      </c>
      <c r="K94" s="33"/>
      <c r="L94" s="153"/>
      <c r="M94" s="101"/>
      <c r="N94" s="154" t="s">
        <v>41</v>
      </c>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55" t="s">
        <v>109</v>
      </c>
      <c r="AZ94" s="101"/>
      <c r="BA94" s="101"/>
      <c r="BB94" s="101"/>
      <c r="BC94" s="101"/>
      <c r="BD94" s="101"/>
      <c r="BE94" s="156">
        <f t="shared" si="0"/>
        <v>0</v>
      </c>
      <c r="BF94" s="156">
        <f t="shared" si="1"/>
        <v>0</v>
      </c>
      <c r="BG94" s="156">
        <f t="shared" si="2"/>
        <v>0</v>
      </c>
      <c r="BH94" s="156">
        <f t="shared" si="3"/>
        <v>0</v>
      </c>
      <c r="BI94" s="156">
        <f t="shared" si="4"/>
        <v>0</v>
      </c>
      <c r="BJ94" s="155" t="s">
        <v>78</v>
      </c>
      <c r="BK94" s="101"/>
      <c r="BL94" s="101"/>
      <c r="BM94" s="101"/>
    </row>
    <row r="95" spans="2:65" s="1" customFormat="1" ht="18" customHeight="1">
      <c r="B95" s="32"/>
      <c r="C95" s="33"/>
      <c r="D95" s="351" t="s">
        <v>112</v>
      </c>
      <c r="E95" s="352"/>
      <c r="F95" s="352"/>
      <c r="G95" s="33"/>
      <c r="H95" s="33"/>
      <c r="I95" s="101"/>
      <c r="J95" s="152">
        <v>0</v>
      </c>
      <c r="K95" s="33"/>
      <c r="L95" s="153"/>
      <c r="M95" s="101"/>
      <c r="N95" s="154" t="s">
        <v>41</v>
      </c>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55" t="s">
        <v>109</v>
      </c>
      <c r="AZ95" s="101"/>
      <c r="BA95" s="101"/>
      <c r="BB95" s="101"/>
      <c r="BC95" s="101"/>
      <c r="BD95" s="101"/>
      <c r="BE95" s="156">
        <f t="shared" si="0"/>
        <v>0</v>
      </c>
      <c r="BF95" s="156">
        <f t="shared" si="1"/>
        <v>0</v>
      </c>
      <c r="BG95" s="156">
        <f t="shared" si="2"/>
        <v>0</v>
      </c>
      <c r="BH95" s="156">
        <f t="shared" si="3"/>
        <v>0</v>
      </c>
      <c r="BI95" s="156">
        <f t="shared" si="4"/>
        <v>0</v>
      </c>
      <c r="BJ95" s="155" t="s">
        <v>78</v>
      </c>
      <c r="BK95" s="101"/>
      <c r="BL95" s="101"/>
      <c r="BM95" s="101"/>
    </row>
    <row r="96" spans="2:65" s="1" customFormat="1" ht="18" customHeight="1">
      <c r="B96" s="32"/>
      <c r="C96" s="33"/>
      <c r="D96" s="351" t="s">
        <v>113</v>
      </c>
      <c r="E96" s="352"/>
      <c r="F96" s="352"/>
      <c r="G96" s="33"/>
      <c r="H96" s="33"/>
      <c r="I96" s="101"/>
      <c r="J96" s="152">
        <v>0</v>
      </c>
      <c r="K96" s="33"/>
      <c r="L96" s="153"/>
      <c r="M96" s="101"/>
      <c r="N96" s="154" t="s">
        <v>41</v>
      </c>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55" t="s">
        <v>109</v>
      </c>
      <c r="AZ96" s="101"/>
      <c r="BA96" s="101"/>
      <c r="BB96" s="101"/>
      <c r="BC96" s="101"/>
      <c r="BD96" s="101"/>
      <c r="BE96" s="156">
        <f t="shared" si="0"/>
        <v>0</v>
      </c>
      <c r="BF96" s="156">
        <f t="shared" si="1"/>
        <v>0</v>
      </c>
      <c r="BG96" s="156">
        <f t="shared" si="2"/>
        <v>0</v>
      </c>
      <c r="BH96" s="156">
        <f t="shared" si="3"/>
        <v>0</v>
      </c>
      <c r="BI96" s="156">
        <f t="shared" si="4"/>
        <v>0</v>
      </c>
      <c r="BJ96" s="155" t="s">
        <v>78</v>
      </c>
      <c r="BK96" s="101"/>
      <c r="BL96" s="101"/>
      <c r="BM96" s="101"/>
    </row>
    <row r="97" spans="2:65" s="1" customFormat="1" ht="18" customHeight="1">
      <c r="B97" s="32"/>
      <c r="C97" s="33"/>
      <c r="D97" s="151" t="s">
        <v>114</v>
      </c>
      <c r="E97" s="33"/>
      <c r="F97" s="33"/>
      <c r="G97" s="33"/>
      <c r="H97" s="33"/>
      <c r="I97" s="101"/>
      <c r="J97" s="152">
        <f>ROUND(J30*T97,2)</f>
        <v>0</v>
      </c>
      <c r="K97" s="33"/>
      <c r="L97" s="153"/>
      <c r="M97" s="101"/>
      <c r="N97" s="154" t="s">
        <v>41</v>
      </c>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55" t="s">
        <v>115</v>
      </c>
      <c r="AZ97" s="101"/>
      <c r="BA97" s="101"/>
      <c r="BB97" s="101"/>
      <c r="BC97" s="101"/>
      <c r="BD97" s="101"/>
      <c r="BE97" s="156">
        <f t="shared" si="0"/>
        <v>0</v>
      </c>
      <c r="BF97" s="156">
        <f t="shared" si="1"/>
        <v>0</v>
      </c>
      <c r="BG97" s="156">
        <f t="shared" si="2"/>
        <v>0</v>
      </c>
      <c r="BH97" s="156">
        <f t="shared" si="3"/>
        <v>0</v>
      </c>
      <c r="BI97" s="156">
        <f t="shared" si="4"/>
        <v>0</v>
      </c>
      <c r="BJ97" s="155" t="s">
        <v>78</v>
      </c>
      <c r="BK97" s="101"/>
      <c r="BL97" s="101"/>
      <c r="BM97" s="101"/>
    </row>
    <row r="98" spans="2:12" s="1" customFormat="1" ht="12">
      <c r="B98" s="32"/>
      <c r="C98" s="33"/>
      <c r="D98" s="33"/>
      <c r="E98" s="33"/>
      <c r="F98" s="33"/>
      <c r="G98" s="33"/>
      <c r="H98" s="33"/>
      <c r="I98" s="101"/>
      <c r="J98" s="33"/>
      <c r="K98" s="33"/>
      <c r="L98" s="36"/>
    </row>
    <row r="99" spans="2:12" s="1" customFormat="1" ht="29.25" customHeight="1">
      <c r="B99" s="32"/>
      <c r="C99" s="157" t="s">
        <v>116</v>
      </c>
      <c r="D99" s="131"/>
      <c r="E99" s="131"/>
      <c r="F99" s="131"/>
      <c r="G99" s="131"/>
      <c r="H99" s="131"/>
      <c r="I99" s="132"/>
      <c r="J99" s="158">
        <f>ROUND(J61+J91,2)</f>
        <v>0</v>
      </c>
      <c r="K99" s="131"/>
      <c r="L99" s="36"/>
    </row>
    <row r="100" spans="2:12" s="1" customFormat="1" ht="6.9" customHeight="1">
      <c r="B100" s="44"/>
      <c r="C100" s="45"/>
      <c r="D100" s="45"/>
      <c r="E100" s="45"/>
      <c r="F100" s="45"/>
      <c r="G100" s="45"/>
      <c r="H100" s="45"/>
      <c r="I100" s="126"/>
      <c r="J100" s="45"/>
      <c r="K100" s="45"/>
      <c r="L100" s="36"/>
    </row>
    <row r="104" spans="2:12" s="1" customFormat="1" ht="6.9" customHeight="1">
      <c r="B104" s="46"/>
      <c r="C104" s="47"/>
      <c r="D104" s="47"/>
      <c r="E104" s="47"/>
      <c r="F104" s="47"/>
      <c r="G104" s="47"/>
      <c r="H104" s="47"/>
      <c r="I104" s="129"/>
      <c r="J104" s="47"/>
      <c r="K104" s="47"/>
      <c r="L104" s="36"/>
    </row>
    <row r="105" spans="2:12" s="1" customFormat="1" ht="24.9" customHeight="1">
      <c r="B105" s="32"/>
      <c r="C105" s="21" t="s">
        <v>117</v>
      </c>
      <c r="D105" s="33"/>
      <c r="E105" s="33"/>
      <c r="F105" s="33"/>
      <c r="G105" s="33"/>
      <c r="H105" s="33"/>
      <c r="I105" s="101"/>
      <c r="J105" s="33"/>
      <c r="K105" s="33"/>
      <c r="L105" s="36"/>
    </row>
    <row r="106" spans="2:12" s="1" customFormat="1" ht="6.9" customHeight="1">
      <c r="B106" s="32"/>
      <c r="C106" s="33"/>
      <c r="D106" s="33"/>
      <c r="E106" s="33"/>
      <c r="F106" s="33"/>
      <c r="G106" s="33"/>
      <c r="H106" s="33"/>
      <c r="I106" s="101"/>
      <c r="J106" s="33"/>
      <c r="K106" s="33"/>
      <c r="L106" s="36"/>
    </row>
    <row r="107" spans="2:12" s="1" customFormat="1" ht="12" customHeight="1">
      <c r="B107" s="32"/>
      <c r="C107" s="27" t="s">
        <v>16</v>
      </c>
      <c r="D107" s="33"/>
      <c r="E107" s="33"/>
      <c r="F107" s="33"/>
      <c r="G107" s="33"/>
      <c r="H107" s="33"/>
      <c r="I107" s="101"/>
      <c r="J107" s="33"/>
      <c r="K107" s="33"/>
      <c r="L107" s="36"/>
    </row>
    <row r="108" spans="2:12" s="1" customFormat="1" ht="16.5" customHeight="1">
      <c r="B108" s="32"/>
      <c r="C108" s="33"/>
      <c r="D108" s="33"/>
      <c r="E108" s="353" t="str">
        <f>E7</f>
        <v>Modernizace a rozšíření gastronomického centra ÚLGaT v areálu Hradecká 17, Opava-STAVBA</v>
      </c>
      <c r="F108" s="354"/>
      <c r="G108" s="354"/>
      <c r="H108" s="354"/>
      <c r="I108" s="101"/>
      <c r="J108" s="33"/>
      <c r="K108" s="33"/>
      <c r="L108" s="36"/>
    </row>
    <row r="109" spans="2:12" s="1" customFormat="1" ht="12" customHeight="1">
      <c r="B109" s="32"/>
      <c r="C109" s="27" t="s">
        <v>94</v>
      </c>
      <c r="D109" s="33"/>
      <c r="E109" s="33"/>
      <c r="F109" s="33"/>
      <c r="G109" s="33"/>
      <c r="H109" s="33"/>
      <c r="I109" s="101"/>
      <c r="J109" s="33"/>
      <c r="K109" s="33"/>
      <c r="L109" s="36"/>
    </row>
    <row r="110" spans="2:12" s="1" customFormat="1" ht="16.5" customHeight="1">
      <c r="B110" s="32"/>
      <c r="C110" s="33"/>
      <c r="D110" s="33"/>
      <c r="E110" s="324" t="str">
        <f>E9</f>
        <v>01_SO01 - ASŘ + SKŘ</v>
      </c>
      <c r="F110" s="323"/>
      <c r="G110" s="323"/>
      <c r="H110" s="323"/>
      <c r="I110" s="101"/>
      <c r="J110" s="33"/>
      <c r="K110" s="33"/>
      <c r="L110" s="36"/>
    </row>
    <row r="111" spans="2:12" s="1" customFormat="1" ht="6.9" customHeight="1">
      <c r="B111" s="32"/>
      <c r="C111" s="33"/>
      <c r="D111" s="33"/>
      <c r="E111" s="33"/>
      <c r="F111" s="33"/>
      <c r="G111" s="33"/>
      <c r="H111" s="33"/>
      <c r="I111" s="101"/>
      <c r="J111" s="33"/>
      <c r="K111" s="33"/>
      <c r="L111" s="36"/>
    </row>
    <row r="112" spans="2:12" s="1" customFormat="1" ht="12" customHeight="1">
      <c r="B112" s="32"/>
      <c r="C112" s="27" t="s">
        <v>20</v>
      </c>
      <c r="D112" s="33"/>
      <c r="E112" s="33"/>
      <c r="F112" s="25" t="str">
        <f>F12</f>
        <v>Opava</v>
      </c>
      <c r="G112" s="33"/>
      <c r="H112" s="33"/>
      <c r="I112" s="102" t="s">
        <v>22</v>
      </c>
      <c r="J112" s="53" t="str">
        <f>IF(J12="","",J12)</f>
        <v>17. 7. 2018</v>
      </c>
      <c r="K112" s="33"/>
      <c r="L112" s="36"/>
    </row>
    <row r="113" spans="2:12" s="1" customFormat="1" ht="6.9" customHeight="1">
      <c r="B113" s="32"/>
      <c r="C113" s="33"/>
      <c r="D113" s="33"/>
      <c r="E113" s="33"/>
      <c r="F113" s="33"/>
      <c r="G113" s="33"/>
      <c r="H113" s="33"/>
      <c r="I113" s="101"/>
      <c r="J113" s="33"/>
      <c r="K113" s="33"/>
      <c r="L113" s="36"/>
    </row>
    <row r="114" spans="2:12" s="1" customFormat="1" ht="13.65" customHeight="1">
      <c r="B114" s="32"/>
      <c r="C114" s="27" t="s">
        <v>24</v>
      </c>
      <c r="D114" s="33"/>
      <c r="E114" s="33"/>
      <c r="F114" s="25" t="str">
        <f>E15</f>
        <v>Slezská univerzita Opava</v>
      </c>
      <c r="G114" s="33"/>
      <c r="H114" s="33"/>
      <c r="I114" s="102" t="s">
        <v>30</v>
      </c>
      <c r="J114" s="30" t="str">
        <f>E21</f>
        <v>BKB Metal, a.s.</v>
      </c>
      <c r="K114" s="33"/>
      <c r="L114" s="36"/>
    </row>
    <row r="115" spans="2:12" s="1" customFormat="1" ht="13.65" customHeight="1">
      <c r="B115" s="32"/>
      <c r="C115" s="27" t="s">
        <v>28</v>
      </c>
      <c r="D115" s="33"/>
      <c r="E115" s="33"/>
      <c r="F115" s="25" t="str">
        <f>IF(E18="","",E18)</f>
        <v>Vyplň údaj</v>
      </c>
      <c r="G115" s="33"/>
      <c r="H115" s="33"/>
      <c r="I115" s="102" t="s">
        <v>33</v>
      </c>
      <c r="J115" s="30" t="str">
        <f>E24</f>
        <v xml:space="preserve"> </v>
      </c>
      <c r="K115" s="33"/>
      <c r="L115" s="36"/>
    </row>
    <row r="116" spans="2:12" s="1" customFormat="1" ht="10.35" customHeight="1">
      <c r="B116" s="32"/>
      <c r="C116" s="33"/>
      <c r="D116" s="33"/>
      <c r="E116" s="33"/>
      <c r="F116" s="33"/>
      <c r="G116" s="33"/>
      <c r="H116" s="33"/>
      <c r="I116" s="101"/>
      <c r="J116" s="33"/>
      <c r="K116" s="33"/>
      <c r="L116" s="36"/>
    </row>
    <row r="117" spans="2:20" s="9" customFormat="1" ht="29.25" customHeight="1">
      <c r="B117" s="159"/>
      <c r="C117" s="160" t="s">
        <v>118</v>
      </c>
      <c r="D117" s="161" t="s">
        <v>55</v>
      </c>
      <c r="E117" s="161" t="s">
        <v>51</v>
      </c>
      <c r="F117" s="161" t="s">
        <v>52</v>
      </c>
      <c r="G117" s="161" t="s">
        <v>119</v>
      </c>
      <c r="H117" s="161" t="s">
        <v>120</v>
      </c>
      <c r="I117" s="162" t="s">
        <v>121</v>
      </c>
      <c r="J117" s="161" t="s">
        <v>100</v>
      </c>
      <c r="K117" s="163" t="s">
        <v>122</v>
      </c>
      <c r="L117" s="164"/>
      <c r="M117" s="62" t="s">
        <v>1</v>
      </c>
      <c r="N117" s="63" t="s">
        <v>40</v>
      </c>
      <c r="O117" s="63" t="s">
        <v>123</v>
      </c>
      <c r="P117" s="63" t="s">
        <v>124</v>
      </c>
      <c r="Q117" s="63" t="s">
        <v>125</v>
      </c>
      <c r="R117" s="63" t="s">
        <v>126</v>
      </c>
      <c r="S117" s="63" t="s">
        <v>127</v>
      </c>
      <c r="T117" s="64" t="s">
        <v>128</v>
      </c>
    </row>
    <row r="118" spans="2:63" s="1" customFormat="1" ht="22.95" customHeight="1">
      <c r="B118" s="32"/>
      <c r="C118" s="69" t="s">
        <v>129</v>
      </c>
      <c r="D118" s="33"/>
      <c r="E118" s="33"/>
      <c r="F118" s="33"/>
      <c r="G118" s="33"/>
      <c r="H118" s="33"/>
      <c r="I118" s="101"/>
      <c r="J118" s="165">
        <f>BK118</f>
        <v>0</v>
      </c>
      <c r="K118" s="33"/>
      <c r="L118" s="36"/>
      <c r="M118" s="65"/>
      <c r="N118" s="66"/>
      <c r="O118" s="66"/>
      <c r="P118" s="166">
        <f>P119+P731+P1125</f>
        <v>0</v>
      </c>
      <c r="Q118" s="66"/>
      <c r="R118" s="166">
        <f>R119+R731+R1125</f>
        <v>170.38036152</v>
      </c>
      <c r="S118" s="66"/>
      <c r="T118" s="167">
        <f>T119+T731+T1125</f>
        <v>93.0280141</v>
      </c>
      <c r="AT118" s="15" t="s">
        <v>69</v>
      </c>
      <c r="AU118" s="15" t="s">
        <v>102</v>
      </c>
      <c r="BK118" s="168">
        <f>BK119+BK731+BK1125</f>
        <v>0</v>
      </c>
    </row>
    <row r="119" spans="2:63" s="10" customFormat="1" ht="25.95" customHeight="1">
      <c r="B119" s="169"/>
      <c r="C119" s="170"/>
      <c r="D119" s="171" t="s">
        <v>69</v>
      </c>
      <c r="E119" s="172" t="s">
        <v>178</v>
      </c>
      <c r="F119" s="172" t="s">
        <v>179</v>
      </c>
      <c r="G119" s="170"/>
      <c r="H119" s="170"/>
      <c r="I119" s="173"/>
      <c r="J119" s="174">
        <f>BK119</f>
        <v>0</v>
      </c>
      <c r="K119" s="170"/>
      <c r="L119" s="175"/>
      <c r="M119" s="176"/>
      <c r="N119" s="177"/>
      <c r="O119" s="177"/>
      <c r="P119" s="178">
        <f>P120+P191+P236+P293+P302+P335+P531+P716+P728</f>
        <v>0</v>
      </c>
      <c r="Q119" s="177"/>
      <c r="R119" s="178">
        <f>R120+R191+R236+R293+R302+R335+R531+R716+R728</f>
        <v>159.86538470000002</v>
      </c>
      <c r="S119" s="177"/>
      <c r="T119" s="179">
        <f>T120+T191+T236+T293+T302+T335+T531+T716+T728</f>
        <v>90.821292</v>
      </c>
      <c r="AR119" s="180" t="s">
        <v>78</v>
      </c>
      <c r="AT119" s="181" t="s">
        <v>69</v>
      </c>
      <c r="AU119" s="181" t="s">
        <v>70</v>
      </c>
      <c r="AY119" s="180" t="s">
        <v>131</v>
      </c>
      <c r="BK119" s="182">
        <f>BK120+BK191+BK236+BK293+BK302+BK335+BK531+BK716+BK728</f>
        <v>0</v>
      </c>
    </row>
    <row r="120" spans="2:63" s="10" customFormat="1" ht="22.95" customHeight="1">
      <c r="B120" s="169"/>
      <c r="C120" s="170"/>
      <c r="D120" s="171" t="s">
        <v>69</v>
      </c>
      <c r="E120" s="183" t="s">
        <v>78</v>
      </c>
      <c r="F120" s="183" t="s">
        <v>180</v>
      </c>
      <c r="G120" s="170"/>
      <c r="H120" s="170"/>
      <c r="I120" s="173"/>
      <c r="J120" s="184">
        <f>BK120</f>
        <v>0</v>
      </c>
      <c r="K120" s="170"/>
      <c r="L120" s="175"/>
      <c r="M120" s="176"/>
      <c r="N120" s="177"/>
      <c r="O120" s="177"/>
      <c r="P120" s="178">
        <f>SUM(P121:P190)</f>
        <v>0</v>
      </c>
      <c r="Q120" s="177"/>
      <c r="R120" s="178">
        <f>SUM(R121:R190)</f>
        <v>59.92</v>
      </c>
      <c r="S120" s="177"/>
      <c r="T120" s="179">
        <f>SUM(T121:T190)</f>
        <v>27.325</v>
      </c>
      <c r="AR120" s="180" t="s">
        <v>78</v>
      </c>
      <c r="AT120" s="181" t="s">
        <v>69</v>
      </c>
      <c r="AU120" s="181" t="s">
        <v>78</v>
      </c>
      <c r="AY120" s="180" t="s">
        <v>131</v>
      </c>
      <c r="BK120" s="182">
        <f>SUM(BK121:BK190)</f>
        <v>0</v>
      </c>
    </row>
    <row r="121" spans="2:65" s="1" customFormat="1" ht="16.5" customHeight="1">
      <c r="B121" s="32"/>
      <c r="C121" s="185" t="s">
        <v>78</v>
      </c>
      <c r="D121" s="185" t="s">
        <v>133</v>
      </c>
      <c r="E121" s="186" t="s">
        <v>181</v>
      </c>
      <c r="F121" s="187" t="s">
        <v>182</v>
      </c>
      <c r="G121" s="188" t="s">
        <v>183</v>
      </c>
      <c r="H121" s="189">
        <v>43</v>
      </c>
      <c r="I121" s="190"/>
      <c r="J121" s="191">
        <f>ROUND(I121*H121,2)</f>
        <v>0</v>
      </c>
      <c r="K121" s="187" t="s">
        <v>136</v>
      </c>
      <c r="L121" s="36"/>
      <c r="M121" s="192" t="s">
        <v>1</v>
      </c>
      <c r="N121" s="193" t="s">
        <v>41</v>
      </c>
      <c r="O121" s="58"/>
      <c r="P121" s="194">
        <f>O121*H121</f>
        <v>0</v>
      </c>
      <c r="Q121" s="194">
        <v>0</v>
      </c>
      <c r="R121" s="194">
        <f>Q121*H121</f>
        <v>0</v>
      </c>
      <c r="S121" s="194">
        <v>0.26</v>
      </c>
      <c r="T121" s="195">
        <f>S121*H121</f>
        <v>11.18</v>
      </c>
      <c r="AR121" s="15" t="s">
        <v>184</v>
      </c>
      <c r="AT121" s="15" t="s">
        <v>133</v>
      </c>
      <c r="AU121" s="15" t="s">
        <v>80</v>
      </c>
      <c r="AY121" s="15" t="s">
        <v>131</v>
      </c>
      <c r="BE121" s="196">
        <f>IF(N121="základní",J121,0)</f>
        <v>0</v>
      </c>
      <c r="BF121" s="196">
        <f>IF(N121="snížená",J121,0)</f>
        <v>0</v>
      </c>
      <c r="BG121" s="196">
        <f>IF(N121="zákl. přenesená",J121,0)</f>
        <v>0</v>
      </c>
      <c r="BH121" s="196">
        <f>IF(N121="sníž. přenesená",J121,0)</f>
        <v>0</v>
      </c>
      <c r="BI121" s="196">
        <f>IF(N121="nulová",J121,0)</f>
        <v>0</v>
      </c>
      <c r="BJ121" s="15" t="s">
        <v>78</v>
      </c>
      <c r="BK121" s="196">
        <f>ROUND(I121*H121,2)</f>
        <v>0</v>
      </c>
      <c r="BL121" s="15" t="s">
        <v>184</v>
      </c>
      <c r="BM121" s="15" t="s">
        <v>185</v>
      </c>
    </row>
    <row r="122" spans="2:47" s="1" customFormat="1" ht="28.8">
      <c r="B122" s="32"/>
      <c r="C122" s="33"/>
      <c r="D122" s="197" t="s">
        <v>139</v>
      </c>
      <c r="E122" s="33"/>
      <c r="F122" s="198" t="s">
        <v>186</v>
      </c>
      <c r="G122" s="33"/>
      <c r="H122" s="33"/>
      <c r="I122" s="101"/>
      <c r="J122" s="33"/>
      <c r="K122" s="33"/>
      <c r="L122" s="36"/>
      <c r="M122" s="199"/>
      <c r="N122" s="58"/>
      <c r="O122" s="58"/>
      <c r="P122" s="58"/>
      <c r="Q122" s="58"/>
      <c r="R122" s="58"/>
      <c r="S122" s="58"/>
      <c r="T122" s="59"/>
      <c r="AT122" s="15" t="s">
        <v>139</v>
      </c>
      <c r="AU122" s="15" t="s">
        <v>80</v>
      </c>
    </row>
    <row r="123" spans="2:51" s="11" customFormat="1" ht="12">
      <c r="B123" s="203"/>
      <c r="C123" s="204"/>
      <c r="D123" s="197" t="s">
        <v>187</v>
      </c>
      <c r="E123" s="205" t="s">
        <v>1</v>
      </c>
      <c r="F123" s="206" t="s">
        <v>188</v>
      </c>
      <c r="G123" s="204"/>
      <c r="H123" s="205" t="s">
        <v>1</v>
      </c>
      <c r="I123" s="207"/>
      <c r="J123" s="204"/>
      <c r="K123" s="204"/>
      <c r="L123" s="208"/>
      <c r="M123" s="209"/>
      <c r="N123" s="210"/>
      <c r="O123" s="210"/>
      <c r="P123" s="210"/>
      <c r="Q123" s="210"/>
      <c r="R123" s="210"/>
      <c r="S123" s="210"/>
      <c r="T123" s="211"/>
      <c r="AT123" s="212" t="s">
        <v>187</v>
      </c>
      <c r="AU123" s="212" t="s">
        <v>80</v>
      </c>
      <c r="AV123" s="11" t="s">
        <v>78</v>
      </c>
      <c r="AW123" s="11" t="s">
        <v>32</v>
      </c>
      <c r="AX123" s="11" t="s">
        <v>70</v>
      </c>
      <c r="AY123" s="212" t="s">
        <v>131</v>
      </c>
    </row>
    <row r="124" spans="2:51" s="12" customFormat="1" ht="12">
      <c r="B124" s="213"/>
      <c r="C124" s="214"/>
      <c r="D124" s="197" t="s">
        <v>187</v>
      </c>
      <c r="E124" s="215" t="s">
        <v>1</v>
      </c>
      <c r="F124" s="216" t="s">
        <v>189</v>
      </c>
      <c r="G124" s="214"/>
      <c r="H124" s="217">
        <v>15</v>
      </c>
      <c r="I124" s="218"/>
      <c r="J124" s="214"/>
      <c r="K124" s="214"/>
      <c r="L124" s="219"/>
      <c r="M124" s="220"/>
      <c r="N124" s="221"/>
      <c r="O124" s="221"/>
      <c r="P124" s="221"/>
      <c r="Q124" s="221"/>
      <c r="R124" s="221"/>
      <c r="S124" s="221"/>
      <c r="T124" s="222"/>
      <c r="AT124" s="223" t="s">
        <v>187</v>
      </c>
      <c r="AU124" s="223" t="s">
        <v>80</v>
      </c>
      <c r="AV124" s="12" t="s">
        <v>80</v>
      </c>
      <c r="AW124" s="12" t="s">
        <v>32</v>
      </c>
      <c r="AX124" s="12" t="s">
        <v>70</v>
      </c>
      <c r="AY124" s="223" t="s">
        <v>131</v>
      </c>
    </row>
    <row r="125" spans="2:51" s="11" customFormat="1" ht="12">
      <c r="B125" s="203"/>
      <c r="C125" s="204"/>
      <c r="D125" s="197" t="s">
        <v>187</v>
      </c>
      <c r="E125" s="205" t="s">
        <v>1</v>
      </c>
      <c r="F125" s="206" t="s">
        <v>190</v>
      </c>
      <c r="G125" s="204"/>
      <c r="H125" s="205" t="s">
        <v>1</v>
      </c>
      <c r="I125" s="207"/>
      <c r="J125" s="204"/>
      <c r="K125" s="204"/>
      <c r="L125" s="208"/>
      <c r="M125" s="209"/>
      <c r="N125" s="210"/>
      <c r="O125" s="210"/>
      <c r="P125" s="210"/>
      <c r="Q125" s="210"/>
      <c r="R125" s="210"/>
      <c r="S125" s="210"/>
      <c r="T125" s="211"/>
      <c r="AT125" s="212" t="s">
        <v>187</v>
      </c>
      <c r="AU125" s="212" t="s">
        <v>80</v>
      </c>
      <c r="AV125" s="11" t="s">
        <v>78</v>
      </c>
      <c r="AW125" s="11" t="s">
        <v>32</v>
      </c>
      <c r="AX125" s="11" t="s">
        <v>70</v>
      </c>
      <c r="AY125" s="212" t="s">
        <v>131</v>
      </c>
    </row>
    <row r="126" spans="2:51" s="12" customFormat="1" ht="12">
      <c r="B126" s="213"/>
      <c r="C126" s="214"/>
      <c r="D126" s="197" t="s">
        <v>187</v>
      </c>
      <c r="E126" s="215" t="s">
        <v>1</v>
      </c>
      <c r="F126" s="216" t="s">
        <v>191</v>
      </c>
      <c r="G126" s="214"/>
      <c r="H126" s="217">
        <v>28</v>
      </c>
      <c r="I126" s="218"/>
      <c r="J126" s="214"/>
      <c r="K126" s="214"/>
      <c r="L126" s="219"/>
      <c r="M126" s="220"/>
      <c r="N126" s="221"/>
      <c r="O126" s="221"/>
      <c r="P126" s="221"/>
      <c r="Q126" s="221"/>
      <c r="R126" s="221"/>
      <c r="S126" s="221"/>
      <c r="T126" s="222"/>
      <c r="AT126" s="223" t="s">
        <v>187</v>
      </c>
      <c r="AU126" s="223" t="s">
        <v>80</v>
      </c>
      <c r="AV126" s="12" t="s">
        <v>80</v>
      </c>
      <c r="AW126" s="12" t="s">
        <v>32</v>
      </c>
      <c r="AX126" s="12" t="s">
        <v>70</v>
      </c>
      <c r="AY126" s="223" t="s">
        <v>131</v>
      </c>
    </row>
    <row r="127" spans="2:51" s="13" customFormat="1" ht="12">
      <c r="B127" s="224"/>
      <c r="C127" s="225"/>
      <c r="D127" s="197" t="s">
        <v>187</v>
      </c>
      <c r="E127" s="226" t="s">
        <v>1</v>
      </c>
      <c r="F127" s="227" t="s">
        <v>192</v>
      </c>
      <c r="G127" s="225"/>
      <c r="H127" s="228">
        <v>43</v>
      </c>
      <c r="I127" s="229"/>
      <c r="J127" s="225"/>
      <c r="K127" s="225"/>
      <c r="L127" s="230"/>
      <c r="M127" s="231"/>
      <c r="N127" s="232"/>
      <c r="O127" s="232"/>
      <c r="P127" s="232"/>
      <c r="Q127" s="232"/>
      <c r="R127" s="232"/>
      <c r="S127" s="232"/>
      <c r="T127" s="233"/>
      <c r="AT127" s="234" t="s">
        <v>187</v>
      </c>
      <c r="AU127" s="234" t="s">
        <v>80</v>
      </c>
      <c r="AV127" s="13" t="s">
        <v>184</v>
      </c>
      <c r="AW127" s="13" t="s">
        <v>32</v>
      </c>
      <c r="AX127" s="13" t="s">
        <v>78</v>
      </c>
      <c r="AY127" s="234" t="s">
        <v>131</v>
      </c>
    </row>
    <row r="128" spans="2:65" s="1" customFormat="1" ht="16.5" customHeight="1">
      <c r="B128" s="32"/>
      <c r="C128" s="185" t="s">
        <v>80</v>
      </c>
      <c r="D128" s="185" t="s">
        <v>133</v>
      </c>
      <c r="E128" s="186" t="s">
        <v>193</v>
      </c>
      <c r="F128" s="187" t="s">
        <v>194</v>
      </c>
      <c r="G128" s="188" t="s">
        <v>183</v>
      </c>
      <c r="H128" s="189">
        <v>5</v>
      </c>
      <c r="I128" s="190"/>
      <c r="J128" s="191">
        <f>ROUND(I128*H128,2)</f>
        <v>0</v>
      </c>
      <c r="K128" s="187" t="s">
        <v>136</v>
      </c>
      <c r="L128" s="36"/>
      <c r="M128" s="192" t="s">
        <v>1</v>
      </c>
      <c r="N128" s="193" t="s">
        <v>41</v>
      </c>
      <c r="O128" s="58"/>
      <c r="P128" s="194">
        <f>O128*H128</f>
        <v>0</v>
      </c>
      <c r="Q128" s="194">
        <v>0</v>
      </c>
      <c r="R128" s="194">
        <f>Q128*H128</f>
        <v>0</v>
      </c>
      <c r="S128" s="194">
        <v>0.295</v>
      </c>
      <c r="T128" s="195">
        <f>S128*H128</f>
        <v>1.4749999999999999</v>
      </c>
      <c r="AR128" s="15" t="s">
        <v>184</v>
      </c>
      <c r="AT128" s="15" t="s">
        <v>133</v>
      </c>
      <c r="AU128" s="15" t="s">
        <v>80</v>
      </c>
      <c r="AY128" s="15" t="s">
        <v>131</v>
      </c>
      <c r="BE128" s="196">
        <f>IF(N128="základní",J128,0)</f>
        <v>0</v>
      </c>
      <c r="BF128" s="196">
        <f>IF(N128="snížená",J128,0)</f>
        <v>0</v>
      </c>
      <c r="BG128" s="196">
        <f>IF(N128="zákl. přenesená",J128,0)</f>
        <v>0</v>
      </c>
      <c r="BH128" s="196">
        <f>IF(N128="sníž. přenesená",J128,0)</f>
        <v>0</v>
      </c>
      <c r="BI128" s="196">
        <f>IF(N128="nulová",J128,0)</f>
        <v>0</v>
      </c>
      <c r="BJ128" s="15" t="s">
        <v>78</v>
      </c>
      <c r="BK128" s="196">
        <f>ROUND(I128*H128,2)</f>
        <v>0</v>
      </c>
      <c r="BL128" s="15" t="s">
        <v>184</v>
      </c>
      <c r="BM128" s="15" t="s">
        <v>195</v>
      </c>
    </row>
    <row r="129" spans="2:47" s="1" customFormat="1" ht="19.2">
      <c r="B129" s="32"/>
      <c r="C129" s="33"/>
      <c r="D129" s="197" t="s">
        <v>139</v>
      </c>
      <c r="E129" s="33"/>
      <c r="F129" s="198" t="s">
        <v>196</v>
      </c>
      <c r="G129" s="33"/>
      <c r="H129" s="33"/>
      <c r="I129" s="101"/>
      <c r="J129" s="33"/>
      <c r="K129" s="33"/>
      <c r="L129" s="36"/>
      <c r="M129" s="199"/>
      <c r="N129" s="58"/>
      <c r="O129" s="58"/>
      <c r="P129" s="58"/>
      <c r="Q129" s="58"/>
      <c r="R129" s="58"/>
      <c r="S129" s="58"/>
      <c r="T129" s="59"/>
      <c r="AT129" s="15" t="s">
        <v>139</v>
      </c>
      <c r="AU129" s="15" t="s">
        <v>80</v>
      </c>
    </row>
    <row r="130" spans="2:51" s="11" customFormat="1" ht="12">
      <c r="B130" s="203"/>
      <c r="C130" s="204"/>
      <c r="D130" s="197" t="s">
        <v>187</v>
      </c>
      <c r="E130" s="205" t="s">
        <v>1</v>
      </c>
      <c r="F130" s="206" t="s">
        <v>188</v>
      </c>
      <c r="G130" s="204"/>
      <c r="H130" s="205" t="s">
        <v>1</v>
      </c>
      <c r="I130" s="207"/>
      <c r="J130" s="204"/>
      <c r="K130" s="204"/>
      <c r="L130" s="208"/>
      <c r="M130" s="209"/>
      <c r="N130" s="210"/>
      <c r="O130" s="210"/>
      <c r="P130" s="210"/>
      <c r="Q130" s="210"/>
      <c r="R130" s="210"/>
      <c r="S130" s="210"/>
      <c r="T130" s="211"/>
      <c r="AT130" s="212" t="s">
        <v>187</v>
      </c>
      <c r="AU130" s="212" t="s">
        <v>80</v>
      </c>
      <c r="AV130" s="11" t="s">
        <v>78</v>
      </c>
      <c r="AW130" s="11" t="s">
        <v>32</v>
      </c>
      <c r="AX130" s="11" t="s">
        <v>70</v>
      </c>
      <c r="AY130" s="212" t="s">
        <v>131</v>
      </c>
    </row>
    <row r="131" spans="2:51" s="12" customFormat="1" ht="12">
      <c r="B131" s="213"/>
      <c r="C131" s="214"/>
      <c r="D131" s="197" t="s">
        <v>187</v>
      </c>
      <c r="E131" s="215" t="s">
        <v>1</v>
      </c>
      <c r="F131" s="216" t="s">
        <v>197</v>
      </c>
      <c r="G131" s="214"/>
      <c r="H131" s="217">
        <v>5</v>
      </c>
      <c r="I131" s="218"/>
      <c r="J131" s="214"/>
      <c r="K131" s="214"/>
      <c r="L131" s="219"/>
      <c r="M131" s="220"/>
      <c r="N131" s="221"/>
      <c r="O131" s="221"/>
      <c r="P131" s="221"/>
      <c r="Q131" s="221"/>
      <c r="R131" s="221"/>
      <c r="S131" s="221"/>
      <c r="T131" s="222"/>
      <c r="AT131" s="223" t="s">
        <v>187</v>
      </c>
      <c r="AU131" s="223" t="s">
        <v>80</v>
      </c>
      <c r="AV131" s="12" t="s">
        <v>80</v>
      </c>
      <c r="AW131" s="12" t="s">
        <v>32</v>
      </c>
      <c r="AX131" s="12" t="s">
        <v>70</v>
      </c>
      <c r="AY131" s="223" t="s">
        <v>131</v>
      </c>
    </row>
    <row r="132" spans="2:51" s="13" customFormat="1" ht="12">
      <c r="B132" s="224"/>
      <c r="C132" s="225"/>
      <c r="D132" s="197" t="s">
        <v>187</v>
      </c>
      <c r="E132" s="226" t="s">
        <v>1</v>
      </c>
      <c r="F132" s="227" t="s">
        <v>192</v>
      </c>
      <c r="G132" s="225"/>
      <c r="H132" s="228">
        <v>5</v>
      </c>
      <c r="I132" s="229"/>
      <c r="J132" s="225"/>
      <c r="K132" s="225"/>
      <c r="L132" s="230"/>
      <c r="M132" s="231"/>
      <c r="N132" s="232"/>
      <c r="O132" s="232"/>
      <c r="P132" s="232"/>
      <c r="Q132" s="232"/>
      <c r="R132" s="232"/>
      <c r="S132" s="232"/>
      <c r="T132" s="233"/>
      <c r="AT132" s="234" t="s">
        <v>187</v>
      </c>
      <c r="AU132" s="234" t="s">
        <v>80</v>
      </c>
      <c r="AV132" s="13" t="s">
        <v>184</v>
      </c>
      <c r="AW132" s="13" t="s">
        <v>32</v>
      </c>
      <c r="AX132" s="13" t="s">
        <v>78</v>
      </c>
      <c r="AY132" s="234" t="s">
        <v>131</v>
      </c>
    </row>
    <row r="133" spans="2:65" s="1" customFormat="1" ht="16.5" customHeight="1">
      <c r="B133" s="32"/>
      <c r="C133" s="185" t="s">
        <v>142</v>
      </c>
      <c r="D133" s="185" t="s">
        <v>133</v>
      </c>
      <c r="E133" s="186" t="s">
        <v>198</v>
      </c>
      <c r="F133" s="187" t="s">
        <v>199</v>
      </c>
      <c r="G133" s="188" t="s">
        <v>183</v>
      </c>
      <c r="H133" s="189">
        <v>43</v>
      </c>
      <c r="I133" s="190"/>
      <c r="J133" s="191">
        <f>ROUND(I133*H133,2)</f>
        <v>0</v>
      </c>
      <c r="K133" s="187" t="s">
        <v>136</v>
      </c>
      <c r="L133" s="36"/>
      <c r="M133" s="192" t="s">
        <v>1</v>
      </c>
      <c r="N133" s="193" t="s">
        <v>41</v>
      </c>
      <c r="O133" s="58"/>
      <c r="P133" s="194">
        <f>O133*H133</f>
        <v>0</v>
      </c>
      <c r="Q133" s="194">
        <v>0</v>
      </c>
      <c r="R133" s="194">
        <f>Q133*H133</f>
        <v>0</v>
      </c>
      <c r="S133" s="194">
        <v>0.29</v>
      </c>
      <c r="T133" s="195">
        <f>S133*H133</f>
        <v>12.469999999999999</v>
      </c>
      <c r="AR133" s="15" t="s">
        <v>184</v>
      </c>
      <c r="AT133" s="15" t="s">
        <v>133</v>
      </c>
      <c r="AU133" s="15" t="s">
        <v>80</v>
      </c>
      <c r="AY133" s="15" t="s">
        <v>131</v>
      </c>
      <c r="BE133" s="196">
        <f>IF(N133="základní",J133,0)</f>
        <v>0</v>
      </c>
      <c r="BF133" s="196">
        <f>IF(N133="snížená",J133,0)</f>
        <v>0</v>
      </c>
      <c r="BG133" s="196">
        <f>IF(N133="zákl. přenesená",J133,0)</f>
        <v>0</v>
      </c>
      <c r="BH133" s="196">
        <f>IF(N133="sníž. přenesená",J133,0)</f>
        <v>0</v>
      </c>
      <c r="BI133" s="196">
        <f>IF(N133="nulová",J133,0)</f>
        <v>0</v>
      </c>
      <c r="BJ133" s="15" t="s">
        <v>78</v>
      </c>
      <c r="BK133" s="196">
        <f>ROUND(I133*H133,2)</f>
        <v>0</v>
      </c>
      <c r="BL133" s="15" t="s">
        <v>184</v>
      </c>
      <c r="BM133" s="15" t="s">
        <v>200</v>
      </c>
    </row>
    <row r="134" spans="2:47" s="1" customFormat="1" ht="19.2">
      <c r="B134" s="32"/>
      <c r="C134" s="33"/>
      <c r="D134" s="197" t="s">
        <v>139</v>
      </c>
      <c r="E134" s="33"/>
      <c r="F134" s="198" t="s">
        <v>201</v>
      </c>
      <c r="G134" s="33"/>
      <c r="H134" s="33"/>
      <c r="I134" s="101"/>
      <c r="J134" s="33"/>
      <c r="K134" s="33"/>
      <c r="L134" s="36"/>
      <c r="M134" s="199"/>
      <c r="N134" s="58"/>
      <c r="O134" s="58"/>
      <c r="P134" s="58"/>
      <c r="Q134" s="58"/>
      <c r="R134" s="58"/>
      <c r="S134" s="58"/>
      <c r="T134" s="59"/>
      <c r="AT134" s="15" t="s">
        <v>139</v>
      </c>
      <c r="AU134" s="15" t="s">
        <v>80</v>
      </c>
    </row>
    <row r="135" spans="2:51" s="11" customFormat="1" ht="12">
      <c r="B135" s="203"/>
      <c r="C135" s="204"/>
      <c r="D135" s="197" t="s">
        <v>187</v>
      </c>
      <c r="E135" s="205" t="s">
        <v>1</v>
      </c>
      <c r="F135" s="206" t="s">
        <v>188</v>
      </c>
      <c r="G135" s="204"/>
      <c r="H135" s="205" t="s">
        <v>1</v>
      </c>
      <c r="I135" s="207"/>
      <c r="J135" s="204"/>
      <c r="K135" s="204"/>
      <c r="L135" s="208"/>
      <c r="M135" s="209"/>
      <c r="N135" s="210"/>
      <c r="O135" s="210"/>
      <c r="P135" s="210"/>
      <c r="Q135" s="210"/>
      <c r="R135" s="210"/>
      <c r="S135" s="210"/>
      <c r="T135" s="211"/>
      <c r="AT135" s="212" t="s">
        <v>187</v>
      </c>
      <c r="AU135" s="212" t="s">
        <v>80</v>
      </c>
      <c r="AV135" s="11" t="s">
        <v>78</v>
      </c>
      <c r="AW135" s="11" t="s">
        <v>32</v>
      </c>
      <c r="AX135" s="11" t="s">
        <v>70</v>
      </c>
      <c r="AY135" s="212" t="s">
        <v>131</v>
      </c>
    </row>
    <row r="136" spans="2:51" s="12" customFormat="1" ht="12">
      <c r="B136" s="213"/>
      <c r="C136" s="214"/>
      <c r="D136" s="197" t="s">
        <v>187</v>
      </c>
      <c r="E136" s="215" t="s">
        <v>1</v>
      </c>
      <c r="F136" s="216" t="s">
        <v>189</v>
      </c>
      <c r="G136" s="214"/>
      <c r="H136" s="217">
        <v>15</v>
      </c>
      <c r="I136" s="218"/>
      <c r="J136" s="214"/>
      <c r="K136" s="214"/>
      <c r="L136" s="219"/>
      <c r="M136" s="220"/>
      <c r="N136" s="221"/>
      <c r="O136" s="221"/>
      <c r="P136" s="221"/>
      <c r="Q136" s="221"/>
      <c r="R136" s="221"/>
      <c r="S136" s="221"/>
      <c r="T136" s="222"/>
      <c r="AT136" s="223" t="s">
        <v>187</v>
      </c>
      <c r="AU136" s="223" t="s">
        <v>80</v>
      </c>
      <c r="AV136" s="12" t="s">
        <v>80</v>
      </c>
      <c r="AW136" s="12" t="s">
        <v>32</v>
      </c>
      <c r="AX136" s="12" t="s">
        <v>70</v>
      </c>
      <c r="AY136" s="223" t="s">
        <v>131</v>
      </c>
    </row>
    <row r="137" spans="2:51" s="11" customFormat="1" ht="12">
      <c r="B137" s="203"/>
      <c r="C137" s="204"/>
      <c r="D137" s="197" t="s">
        <v>187</v>
      </c>
      <c r="E137" s="205" t="s">
        <v>1</v>
      </c>
      <c r="F137" s="206" t="s">
        <v>190</v>
      </c>
      <c r="G137" s="204"/>
      <c r="H137" s="205" t="s">
        <v>1</v>
      </c>
      <c r="I137" s="207"/>
      <c r="J137" s="204"/>
      <c r="K137" s="204"/>
      <c r="L137" s="208"/>
      <c r="M137" s="209"/>
      <c r="N137" s="210"/>
      <c r="O137" s="210"/>
      <c r="P137" s="210"/>
      <c r="Q137" s="210"/>
      <c r="R137" s="210"/>
      <c r="S137" s="210"/>
      <c r="T137" s="211"/>
      <c r="AT137" s="212" t="s">
        <v>187</v>
      </c>
      <c r="AU137" s="212" t="s">
        <v>80</v>
      </c>
      <c r="AV137" s="11" t="s">
        <v>78</v>
      </c>
      <c r="AW137" s="11" t="s">
        <v>32</v>
      </c>
      <c r="AX137" s="11" t="s">
        <v>70</v>
      </c>
      <c r="AY137" s="212" t="s">
        <v>131</v>
      </c>
    </row>
    <row r="138" spans="2:51" s="12" customFormat="1" ht="12">
      <c r="B138" s="213"/>
      <c r="C138" s="214"/>
      <c r="D138" s="197" t="s">
        <v>187</v>
      </c>
      <c r="E138" s="215" t="s">
        <v>1</v>
      </c>
      <c r="F138" s="216" t="s">
        <v>191</v>
      </c>
      <c r="G138" s="214"/>
      <c r="H138" s="217">
        <v>28</v>
      </c>
      <c r="I138" s="218"/>
      <c r="J138" s="214"/>
      <c r="K138" s="214"/>
      <c r="L138" s="219"/>
      <c r="M138" s="220"/>
      <c r="N138" s="221"/>
      <c r="O138" s="221"/>
      <c r="P138" s="221"/>
      <c r="Q138" s="221"/>
      <c r="R138" s="221"/>
      <c r="S138" s="221"/>
      <c r="T138" s="222"/>
      <c r="AT138" s="223" t="s">
        <v>187</v>
      </c>
      <c r="AU138" s="223" t="s">
        <v>80</v>
      </c>
      <c r="AV138" s="12" t="s">
        <v>80</v>
      </c>
      <c r="AW138" s="12" t="s">
        <v>32</v>
      </c>
      <c r="AX138" s="12" t="s">
        <v>70</v>
      </c>
      <c r="AY138" s="223" t="s">
        <v>131</v>
      </c>
    </row>
    <row r="139" spans="2:51" s="13" customFormat="1" ht="12">
      <c r="B139" s="224"/>
      <c r="C139" s="225"/>
      <c r="D139" s="197" t="s">
        <v>187</v>
      </c>
      <c r="E139" s="226" t="s">
        <v>1</v>
      </c>
      <c r="F139" s="227" t="s">
        <v>192</v>
      </c>
      <c r="G139" s="225"/>
      <c r="H139" s="228">
        <v>43</v>
      </c>
      <c r="I139" s="229"/>
      <c r="J139" s="225"/>
      <c r="K139" s="225"/>
      <c r="L139" s="230"/>
      <c r="M139" s="231"/>
      <c r="N139" s="232"/>
      <c r="O139" s="232"/>
      <c r="P139" s="232"/>
      <c r="Q139" s="232"/>
      <c r="R139" s="232"/>
      <c r="S139" s="232"/>
      <c r="T139" s="233"/>
      <c r="AT139" s="234" t="s">
        <v>187</v>
      </c>
      <c r="AU139" s="234" t="s">
        <v>80</v>
      </c>
      <c r="AV139" s="13" t="s">
        <v>184</v>
      </c>
      <c r="AW139" s="13" t="s">
        <v>32</v>
      </c>
      <c r="AX139" s="13" t="s">
        <v>78</v>
      </c>
      <c r="AY139" s="234" t="s">
        <v>131</v>
      </c>
    </row>
    <row r="140" spans="2:65" s="1" customFormat="1" ht="16.5" customHeight="1">
      <c r="B140" s="32"/>
      <c r="C140" s="185" t="s">
        <v>184</v>
      </c>
      <c r="D140" s="185" t="s">
        <v>133</v>
      </c>
      <c r="E140" s="186" t="s">
        <v>202</v>
      </c>
      <c r="F140" s="187" t="s">
        <v>203</v>
      </c>
      <c r="G140" s="188" t="s">
        <v>183</v>
      </c>
      <c r="H140" s="189">
        <v>5</v>
      </c>
      <c r="I140" s="190"/>
      <c r="J140" s="191">
        <f>ROUND(I140*H140,2)</f>
        <v>0</v>
      </c>
      <c r="K140" s="187" t="s">
        <v>136</v>
      </c>
      <c r="L140" s="36"/>
      <c r="M140" s="192" t="s">
        <v>1</v>
      </c>
      <c r="N140" s="193" t="s">
        <v>41</v>
      </c>
      <c r="O140" s="58"/>
      <c r="P140" s="194">
        <f>O140*H140</f>
        <v>0</v>
      </c>
      <c r="Q140" s="194">
        <v>0</v>
      </c>
      <c r="R140" s="194">
        <f>Q140*H140</f>
        <v>0</v>
      </c>
      <c r="S140" s="194">
        <v>0.44</v>
      </c>
      <c r="T140" s="195">
        <f>S140*H140</f>
        <v>2.2</v>
      </c>
      <c r="AR140" s="15" t="s">
        <v>184</v>
      </c>
      <c r="AT140" s="15" t="s">
        <v>133</v>
      </c>
      <c r="AU140" s="15" t="s">
        <v>80</v>
      </c>
      <c r="AY140" s="15" t="s">
        <v>131</v>
      </c>
      <c r="BE140" s="196">
        <f>IF(N140="základní",J140,0)</f>
        <v>0</v>
      </c>
      <c r="BF140" s="196">
        <f>IF(N140="snížená",J140,0)</f>
        <v>0</v>
      </c>
      <c r="BG140" s="196">
        <f>IF(N140="zákl. přenesená",J140,0)</f>
        <v>0</v>
      </c>
      <c r="BH140" s="196">
        <f>IF(N140="sníž. přenesená",J140,0)</f>
        <v>0</v>
      </c>
      <c r="BI140" s="196">
        <f>IF(N140="nulová",J140,0)</f>
        <v>0</v>
      </c>
      <c r="BJ140" s="15" t="s">
        <v>78</v>
      </c>
      <c r="BK140" s="196">
        <f>ROUND(I140*H140,2)</f>
        <v>0</v>
      </c>
      <c r="BL140" s="15" t="s">
        <v>184</v>
      </c>
      <c r="BM140" s="15" t="s">
        <v>204</v>
      </c>
    </row>
    <row r="141" spans="2:47" s="1" customFormat="1" ht="19.2">
      <c r="B141" s="32"/>
      <c r="C141" s="33"/>
      <c r="D141" s="197" t="s">
        <v>139</v>
      </c>
      <c r="E141" s="33"/>
      <c r="F141" s="198" t="s">
        <v>205</v>
      </c>
      <c r="G141" s="33"/>
      <c r="H141" s="33"/>
      <c r="I141" s="101"/>
      <c r="J141" s="33"/>
      <c r="K141" s="33"/>
      <c r="L141" s="36"/>
      <c r="M141" s="199"/>
      <c r="N141" s="58"/>
      <c r="O141" s="58"/>
      <c r="P141" s="58"/>
      <c r="Q141" s="58"/>
      <c r="R141" s="58"/>
      <c r="S141" s="58"/>
      <c r="T141" s="59"/>
      <c r="AT141" s="15" t="s">
        <v>139</v>
      </c>
      <c r="AU141" s="15" t="s">
        <v>80</v>
      </c>
    </row>
    <row r="142" spans="2:51" s="11" customFormat="1" ht="12">
      <c r="B142" s="203"/>
      <c r="C142" s="204"/>
      <c r="D142" s="197" t="s">
        <v>187</v>
      </c>
      <c r="E142" s="205" t="s">
        <v>1</v>
      </c>
      <c r="F142" s="206" t="s">
        <v>188</v>
      </c>
      <c r="G142" s="204"/>
      <c r="H142" s="205" t="s">
        <v>1</v>
      </c>
      <c r="I142" s="207"/>
      <c r="J142" s="204"/>
      <c r="K142" s="204"/>
      <c r="L142" s="208"/>
      <c r="M142" s="209"/>
      <c r="N142" s="210"/>
      <c r="O142" s="210"/>
      <c r="P142" s="210"/>
      <c r="Q142" s="210"/>
      <c r="R142" s="210"/>
      <c r="S142" s="210"/>
      <c r="T142" s="211"/>
      <c r="AT142" s="212" t="s">
        <v>187</v>
      </c>
      <c r="AU142" s="212" t="s">
        <v>80</v>
      </c>
      <c r="AV142" s="11" t="s">
        <v>78</v>
      </c>
      <c r="AW142" s="11" t="s">
        <v>32</v>
      </c>
      <c r="AX142" s="11" t="s">
        <v>70</v>
      </c>
      <c r="AY142" s="212" t="s">
        <v>131</v>
      </c>
    </row>
    <row r="143" spans="2:51" s="12" customFormat="1" ht="12">
      <c r="B143" s="213"/>
      <c r="C143" s="214"/>
      <c r="D143" s="197" t="s">
        <v>187</v>
      </c>
      <c r="E143" s="215" t="s">
        <v>1</v>
      </c>
      <c r="F143" s="216" t="s">
        <v>197</v>
      </c>
      <c r="G143" s="214"/>
      <c r="H143" s="217">
        <v>5</v>
      </c>
      <c r="I143" s="218"/>
      <c r="J143" s="214"/>
      <c r="K143" s="214"/>
      <c r="L143" s="219"/>
      <c r="M143" s="220"/>
      <c r="N143" s="221"/>
      <c r="O143" s="221"/>
      <c r="P143" s="221"/>
      <c r="Q143" s="221"/>
      <c r="R143" s="221"/>
      <c r="S143" s="221"/>
      <c r="T143" s="222"/>
      <c r="AT143" s="223" t="s">
        <v>187</v>
      </c>
      <c r="AU143" s="223" t="s">
        <v>80</v>
      </c>
      <c r="AV143" s="12" t="s">
        <v>80</v>
      </c>
      <c r="AW143" s="12" t="s">
        <v>32</v>
      </c>
      <c r="AX143" s="12" t="s">
        <v>70</v>
      </c>
      <c r="AY143" s="223" t="s">
        <v>131</v>
      </c>
    </row>
    <row r="144" spans="2:51" s="13" customFormat="1" ht="12">
      <c r="B144" s="224"/>
      <c r="C144" s="225"/>
      <c r="D144" s="197" t="s">
        <v>187</v>
      </c>
      <c r="E144" s="226" t="s">
        <v>1</v>
      </c>
      <c r="F144" s="227" t="s">
        <v>192</v>
      </c>
      <c r="G144" s="225"/>
      <c r="H144" s="228">
        <v>5</v>
      </c>
      <c r="I144" s="229"/>
      <c r="J144" s="225"/>
      <c r="K144" s="225"/>
      <c r="L144" s="230"/>
      <c r="M144" s="231"/>
      <c r="N144" s="232"/>
      <c r="O144" s="232"/>
      <c r="P144" s="232"/>
      <c r="Q144" s="232"/>
      <c r="R144" s="232"/>
      <c r="S144" s="232"/>
      <c r="T144" s="233"/>
      <c r="AT144" s="234" t="s">
        <v>187</v>
      </c>
      <c r="AU144" s="234" t="s">
        <v>80</v>
      </c>
      <c r="AV144" s="13" t="s">
        <v>184</v>
      </c>
      <c r="AW144" s="13" t="s">
        <v>32</v>
      </c>
      <c r="AX144" s="13" t="s">
        <v>78</v>
      </c>
      <c r="AY144" s="234" t="s">
        <v>131</v>
      </c>
    </row>
    <row r="145" spans="2:65" s="1" customFormat="1" ht="16.5" customHeight="1">
      <c r="B145" s="32"/>
      <c r="C145" s="185" t="s">
        <v>130</v>
      </c>
      <c r="D145" s="185" t="s">
        <v>133</v>
      </c>
      <c r="E145" s="186" t="s">
        <v>206</v>
      </c>
      <c r="F145" s="187" t="s">
        <v>207</v>
      </c>
      <c r="G145" s="188" t="s">
        <v>208</v>
      </c>
      <c r="H145" s="189">
        <v>29.96</v>
      </c>
      <c r="I145" s="190"/>
      <c r="J145" s="191">
        <f>ROUND(I145*H145,2)</f>
        <v>0</v>
      </c>
      <c r="K145" s="187" t="s">
        <v>136</v>
      </c>
      <c r="L145" s="36"/>
      <c r="M145" s="192" t="s">
        <v>1</v>
      </c>
      <c r="N145" s="193" t="s">
        <v>41</v>
      </c>
      <c r="O145" s="58"/>
      <c r="P145" s="194">
        <f>O145*H145</f>
        <v>0</v>
      </c>
      <c r="Q145" s="194">
        <v>0</v>
      </c>
      <c r="R145" s="194">
        <f>Q145*H145</f>
        <v>0</v>
      </c>
      <c r="S145" s="194">
        <v>0</v>
      </c>
      <c r="T145" s="195">
        <f>S145*H145</f>
        <v>0</v>
      </c>
      <c r="AR145" s="15" t="s">
        <v>184</v>
      </c>
      <c r="AT145" s="15" t="s">
        <v>133</v>
      </c>
      <c r="AU145" s="15" t="s">
        <v>80</v>
      </c>
      <c r="AY145" s="15" t="s">
        <v>131</v>
      </c>
      <c r="BE145" s="196">
        <f>IF(N145="základní",J145,0)</f>
        <v>0</v>
      </c>
      <c r="BF145" s="196">
        <f>IF(N145="snížená",J145,0)</f>
        <v>0</v>
      </c>
      <c r="BG145" s="196">
        <f>IF(N145="zákl. přenesená",J145,0)</f>
        <v>0</v>
      </c>
      <c r="BH145" s="196">
        <f>IF(N145="sníž. přenesená",J145,0)</f>
        <v>0</v>
      </c>
      <c r="BI145" s="196">
        <f>IF(N145="nulová",J145,0)</f>
        <v>0</v>
      </c>
      <c r="BJ145" s="15" t="s">
        <v>78</v>
      </c>
      <c r="BK145" s="196">
        <f>ROUND(I145*H145,2)</f>
        <v>0</v>
      </c>
      <c r="BL145" s="15" t="s">
        <v>184</v>
      </c>
      <c r="BM145" s="15" t="s">
        <v>209</v>
      </c>
    </row>
    <row r="146" spans="2:47" s="1" customFormat="1" ht="19.2">
      <c r="B146" s="32"/>
      <c r="C146" s="33"/>
      <c r="D146" s="197" t="s">
        <v>139</v>
      </c>
      <c r="E146" s="33"/>
      <c r="F146" s="198" t="s">
        <v>210</v>
      </c>
      <c r="G146" s="33"/>
      <c r="H146" s="33"/>
      <c r="I146" s="101"/>
      <c r="J146" s="33"/>
      <c r="K146" s="33"/>
      <c r="L146" s="36"/>
      <c r="M146" s="199"/>
      <c r="N146" s="58"/>
      <c r="O146" s="58"/>
      <c r="P146" s="58"/>
      <c r="Q146" s="58"/>
      <c r="R146" s="58"/>
      <c r="S146" s="58"/>
      <c r="T146" s="59"/>
      <c r="AT146" s="15" t="s">
        <v>139</v>
      </c>
      <c r="AU146" s="15" t="s">
        <v>80</v>
      </c>
    </row>
    <row r="147" spans="2:51" s="11" customFormat="1" ht="12">
      <c r="B147" s="203"/>
      <c r="C147" s="204"/>
      <c r="D147" s="197" t="s">
        <v>187</v>
      </c>
      <c r="E147" s="205" t="s">
        <v>1</v>
      </c>
      <c r="F147" s="206" t="s">
        <v>188</v>
      </c>
      <c r="G147" s="204"/>
      <c r="H147" s="205" t="s">
        <v>1</v>
      </c>
      <c r="I147" s="207"/>
      <c r="J147" s="204"/>
      <c r="K147" s="204"/>
      <c r="L147" s="208"/>
      <c r="M147" s="209"/>
      <c r="N147" s="210"/>
      <c r="O147" s="210"/>
      <c r="P147" s="210"/>
      <c r="Q147" s="210"/>
      <c r="R147" s="210"/>
      <c r="S147" s="210"/>
      <c r="T147" s="211"/>
      <c r="AT147" s="212" t="s">
        <v>187</v>
      </c>
      <c r="AU147" s="212" t="s">
        <v>80</v>
      </c>
      <c r="AV147" s="11" t="s">
        <v>78</v>
      </c>
      <c r="AW147" s="11" t="s">
        <v>32</v>
      </c>
      <c r="AX147" s="11" t="s">
        <v>70</v>
      </c>
      <c r="AY147" s="212" t="s">
        <v>131</v>
      </c>
    </row>
    <row r="148" spans="2:51" s="12" customFormat="1" ht="12">
      <c r="B148" s="213"/>
      <c r="C148" s="214"/>
      <c r="D148" s="197" t="s">
        <v>187</v>
      </c>
      <c r="E148" s="215" t="s">
        <v>1</v>
      </c>
      <c r="F148" s="216" t="s">
        <v>211</v>
      </c>
      <c r="G148" s="214"/>
      <c r="H148" s="217">
        <v>6.195</v>
      </c>
      <c r="I148" s="218"/>
      <c r="J148" s="214"/>
      <c r="K148" s="214"/>
      <c r="L148" s="219"/>
      <c r="M148" s="220"/>
      <c r="N148" s="221"/>
      <c r="O148" s="221"/>
      <c r="P148" s="221"/>
      <c r="Q148" s="221"/>
      <c r="R148" s="221"/>
      <c r="S148" s="221"/>
      <c r="T148" s="222"/>
      <c r="AT148" s="223" t="s">
        <v>187</v>
      </c>
      <c r="AU148" s="223" t="s">
        <v>80</v>
      </c>
      <c r="AV148" s="12" t="s">
        <v>80</v>
      </c>
      <c r="AW148" s="12" t="s">
        <v>32</v>
      </c>
      <c r="AX148" s="12" t="s">
        <v>70</v>
      </c>
      <c r="AY148" s="223" t="s">
        <v>131</v>
      </c>
    </row>
    <row r="149" spans="2:51" s="11" customFormat="1" ht="12">
      <c r="B149" s="203"/>
      <c r="C149" s="204"/>
      <c r="D149" s="197" t="s">
        <v>187</v>
      </c>
      <c r="E149" s="205" t="s">
        <v>1</v>
      </c>
      <c r="F149" s="206" t="s">
        <v>212</v>
      </c>
      <c r="G149" s="204"/>
      <c r="H149" s="205" t="s">
        <v>1</v>
      </c>
      <c r="I149" s="207"/>
      <c r="J149" s="204"/>
      <c r="K149" s="204"/>
      <c r="L149" s="208"/>
      <c r="M149" s="209"/>
      <c r="N149" s="210"/>
      <c r="O149" s="210"/>
      <c r="P149" s="210"/>
      <c r="Q149" s="210"/>
      <c r="R149" s="210"/>
      <c r="S149" s="210"/>
      <c r="T149" s="211"/>
      <c r="AT149" s="212" t="s">
        <v>187</v>
      </c>
      <c r="AU149" s="212" t="s">
        <v>80</v>
      </c>
      <c r="AV149" s="11" t="s">
        <v>78</v>
      </c>
      <c r="AW149" s="11" t="s">
        <v>32</v>
      </c>
      <c r="AX149" s="11" t="s">
        <v>70</v>
      </c>
      <c r="AY149" s="212" t="s">
        <v>131</v>
      </c>
    </row>
    <row r="150" spans="2:51" s="12" customFormat="1" ht="12">
      <c r="B150" s="213"/>
      <c r="C150" s="214"/>
      <c r="D150" s="197" t="s">
        <v>187</v>
      </c>
      <c r="E150" s="215" t="s">
        <v>1</v>
      </c>
      <c r="F150" s="216" t="s">
        <v>213</v>
      </c>
      <c r="G150" s="214"/>
      <c r="H150" s="217">
        <v>1.645</v>
      </c>
      <c r="I150" s="218"/>
      <c r="J150" s="214"/>
      <c r="K150" s="214"/>
      <c r="L150" s="219"/>
      <c r="M150" s="220"/>
      <c r="N150" s="221"/>
      <c r="O150" s="221"/>
      <c r="P150" s="221"/>
      <c r="Q150" s="221"/>
      <c r="R150" s="221"/>
      <c r="S150" s="221"/>
      <c r="T150" s="222"/>
      <c r="AT150" s="223" t="s">
        <v>187</v>
      </c>
      <c r="AU150" s="223" t="s">
        <v>80</v>
      </c>
      <c r="AV150" s="12" t="s">
        <v>80</v>
      </c>
      <c r="AW150" s="12" t="s">
        <v>32</v>
      </c>
      <c r="AX150" s="12" t="s">
        <v>70</v>
      </c>
      <c r="AY150" s="223" t="s">
        <v>131</v>
      </c>
    </row>
    <row r="151" spans="2:51" s="11" customFormat="1" ht="12">
      <c r="B151" s="203"/>
      <c r="C151" s="204"/>
      <c r="D151" s="197" t="s">
        <v>187</v>
      </c>
      <c r="E151" s="205" t="s">
        <v>1</v>
      </c>
      <c r="F151" s="206" t="s">
        <v>190</v>
      </c>
      <c r="G151" s="204"/>
      <c r="H151" s="205" t="s">
        <v>1</v>
      </c>
      <c r="I151" s="207"/>
      <c r="J151" s="204"/>
      <c r="K151" s="204"/>
      <c r="L151" s="208"/>
      <c r="M151" s="209"/>
      <c r="N151" s="210"/>
      <c r="O151" s="210"/>
      <c r="P151" s="210"/>
      <c r="Q151" s="210"/>
      <c r="R151" s="210"/>
      <c r="S151" s="210"/>
      <c r="T151" s="211"/>
      <c r="AT151" s="212" t="s">
        <v>187</v>
      </c>
      <c r="AU151" s="212" t="s">
        <v>80</v>
      </c>
      <c r="AV151" s="11" t="s">
        <v>78</v>
      </c>
      <c r="AW151" s="11" t="s">
        <v>32</v>
      </c>
      <c r="AX151" s="11" t="s">
        <v>70</v>
      </c>
      <c r="AY151" s="212" t="s">
        <v>131</v>
      </c>
    </row>
    <row r="152" spans="2:51" s="12" customFormat="1" ht="12">
      <c r="B152" s="213"/>
      <c r="C152" s="214"/>
      <c r="D152" s="197" t="s">
        <v>187</v>
      </c>
      <c r="E152" s="215" t="s">
        <v>1</v>
      </c>
      <c r="F152" s="216" t="s">
        <v>214</v>
      </c>
      <c r="G152" s="214"/>
      <c r="H152" s="217">
        <v>22.12</v>
      </c>
      <c r="I152" s="218"/>
      <c r="J152" s="214"/>
      <c r="K152" s="214"/>
      <c r="L152" s="219"/>
      <c r="M152" s="220"/>
      <c r="N152" s="221"/>
      <c r="O152" s="221"/>
      <c r="P152" s="221"/>
      <c r="Q152" s="221"/>
      <c r="R152" s="221"/>
      <c r="S152" s="221"/>
      <c r="T152" s="222"/>
      <c r="AT152" s="223" t="s">
        <v>187</v>
      </c>
      <c r="AU152" s="223" t="s">
        <v>80</v>
      </c>
      <c r="AV152" s="12" t="s">
        <v>80</v>
      </c>
      <c r="AW152" s="12" t="s">
        <v>32</v>
      </c>
      <c r="AX152" s="12" t="s">
        <v>70</v>
      </c>
      <c r="AY152" s="223" t="s">
        <v>131</v>
      </c>
    </row>
    <row r="153" spans="2:51" s="13" customFormat="1" ht="12">
      <c r="B153" s="224"/>
      <c r="C153" s="225"/>
      <c r="D153" s="197" t="s">
        <v>187</v>
      </c>
      <c r="E153" s="226" t="s">
        <v>1</v>
      </c>
      <c r="F153" s="227" t="s">
        <v>192</v>
      </c>
      <c r="G153" s="225"/>
      <c r="H153" s="228">
        <v>29.96</v>
      </c>
      <c r="I153" s="229"/>
      <c r="J153" s="225"/>
      <c r="K153" s="225"/>
      <c r="L153" s="230"/>
      <c r="M153" s="231"/>
      <c r="N153" s="232"/>
      <c r="O153" s="232"/>
      <c r="P153" s="232"/>
      <c r="Q153" s="232"/>
      <c r="R153" s="232"/>
      <c r="S153" s="232"/>
      <c r="T153" s="233"/>
      <c r="AT153" s="234" t="s">
        <v>187</v>
      </c>
      <c r="AU153" s="234" t="s">
        <v>80</v>
      </c>
      <c r="AV153" s="13" t="s">
        <v>184</v>
      </c>
      <c r="AW153" s="13" t="s">
        <v>32</v>
      </c>
      <c r="AX153" s="13" t="s">
        <v>78</v>
      </c>
      <c r="AY153" s="234" t="s">
        <v>131</v>
      </c>
    </row>
    <row r="154" spans="2:65" s="1" customFormat="1" ht="16.5" customHeight="1">
      <c r="B154" s="32"/>
      <c r="C154" s="185" t="s">
        <v>215</v>
      </c>
      <c r="D154" s="185" t="s">
        <v>133</v>
      </c>
      <c r="E154" s="186" t="s">
        <v>216</v>
      </c>
      <c r="F154" s="187" t="s">
        <v>217</v>
      </c>
      <c r="G154" s="188" t="s">
        <v>208</v>
      </c>
      <c r="H154" s="189">
        <v>29.96</v>
      </c>
      <c r="I154" s="190"/>
      <c r="J154" s="191">
        <f>ROUND(I154*H154,2)</f>
        <v>0</v>
      </c>
      <c r="K154" s="187" t="s">
        <v>136</v>
      </c>
      <c r="L154" s="36"/>
      <c r="M154" s="192" t="s">
        <v>1</v>
      </c>
      <c r="N154" s="193" t="s">
        <v>41</v>
      </c>
      <c r="O154" s="58"/>
      <c r="P154" s="194">
        <f>O154*H154</f>
        <v>0</v>
      </c>
      <c r="Q154" s="194">
        <v>0</v>
      </c>
      <c r="R154" s="194">
        <f>Q154*H154</f>
        <v>0</v>
      </c>
      <c r="S154" s="194">
        <v>0</v>
      </c>
      <c r="T154" s="195">
        <f>S154*H154</f>
        <v>0</v>
      </c>
      <c r="AR154" s="15" t="s">
        <v>184</v>
      </c>
      <c r="AT154" s="15" t="s">
        <v>133</v>
      </c>
      <c r="AU154" s="15" t="s">
        <v>80</v>
      </c>
      <c r="AY154" s="15" t="s">
        <v>131</v>
      </c>
      <c r="BE154" s="196">
        <f>IF(N154="základní",J154,0)</f>
        <v>0</v>
      </c>
      <c r="BF154" s="196">
        <f>IF(N154="snížená",J154,0)</f>
        <v>0</v>
      </c>
      <c r="BG154" s="196">
        <f>IF(N154="zákl. přenesená",J154,0)</f>
        <v>0</v>
      </c>
      <c r="BH154" s="196">
        <f>IF(N154="sníž. přenesená",J154,0)</f>
        <v>0</v>
      </c>
      <c r="BI154" s="196">
        <f>IF(N154="nulová",J154,0)</f>
        <v>0</v>
      </c>
      <c r="BJ154" s="15" t="s">
        <v>78</v>
      </c>
      <c r="BK154" s="196">
        <f>ROUND(I154*H154,2)</f>
        <v>0</v>
      </c>
      <c r="BL154" s="15" t="s">
        <v>184</v>
      </c>
      <c r="BM154" s="15" t="s">
        <v>218</v>
      </c>
    </row>
    <row r="155" spans="2:47" s="1" customFormat="1" ht="19.2">
      <c r="B155" s="32"/>
      <c r="C155" s="33"/>
      <c r="D155" s="197" t="s">
        <v>139</v>
      </c>
      <c r="E155" s="33"/>
      <c r="F155" s="198" t="s">
        <v>219</v>
      </c>
      <c r="G155" s="33"/>
      <c r="H155" s="33"/>
      <c r="I155" s="101"/>
      <c r="J155" s="33"/>
      <c r="K155" s="33"/>
      <c r="L155" s="36"/>
      <c r="M155" s="199"/>
      <c r="N155" s="58"/>
      <c r="O155" s="58"/>
      <c r="P155" s="58"/>
      <c r="Q155" s="58"/>
      <c r="R155" s="58"/>
      <c r="S155" s="58"/>
      <c r="T155" s="59"/>
      <c r="AT155" s="15" t="s">
        <v>139</v>
      </c>
      <c r="AU155" s="15" t="s">
        <v>80</v>
      </c>
    </row>
    <row r="156" spans="2:65" s="1" customFormat="1" ht="16.5" customHeight="1">
      <c r="B156" s="32"/>
      <c r="C156" s="185" t="s">
        <v>220</v>
      </c>
      <c r="D156" s="185" t="s">
        <v>133</v>
      </c>
      <c r="E156" s="186" t="s">
        <v>221</v>
      </c>
      <c r="F156" s="187" t="s">
        <v>222</v>
      </c>
      <c r="G156" s="188" t="s">
        <v>208</v>
      </c>
      <c r="H156" s="189">
        <v>29.96</v>
      </c>
      <c r="I156" s="190"/>
      <c r="J156" s="191">
        <f>ROUND(I156*H156,2)</f>
        <v>0</v>
      </c>
      <c r="K156" s="187" t="s">
        <v>136</v>
      </c>
      <c r="L156" s="36"/>
      <c r="M156" s="192" t="s">
        <v>1</v>
      </c>
      <c r="N156" s="193" t="s">
        <v>41</v>
      </c>
      <c r="O156" s="58"/>
      <c r="P156" s="194">
        <f>O156*H156</f>
        <v>0</v>
      </c>
      <c r="Q156" s="194">
        <v>0</v>
      </c>
      <c r="R156" s="194">
        <f>Q156*H156</f>
        <v>0</v>
      </c>
      <c r="S156" s="194">
        <v>0</v>
      </c>
      <c r="T156" s="195">
        <f>S156*H156</f>
        <v>0</v>
      </c>
      <c r="AR156" s="15" t="s">
        <v>184</v>
      </c>
      <c r="AT156" s="15" t="s">
        <v>133</v>
      </c>
      <c r="AU156" s="15" t="s">
        <v>80</v>
      </c>
      <c r="AY156" s="15" t="s">
        <v>131</v>
      </c>
      <c r="BE156" s="196">
        <f>IF(N156="základní",J156,0)</f>
        <v>0</v>
      </c>
      <c r="BF156" s="196">
        <f>IF(N156="snížená",J156,0)</f>
        <v>0</v>
      </c>
      <c r="BG156" s="196">
        <f>IF(N156="zákl. přenesená",J156,0)</f>
        <v>0</v>
      </c>
      <c r="BH156" s="196">
        <f>IF(N156="sníž. přenesená",J156,0)</f>
        <v>0</v>
      </c>
      <c r="BI156" s="196">
        <f>IF(N156="nulová",J156,0)</f>
        <v>0</v>
      </c>
      <c r="BJ156" s="15" t="s">
        <v>78</v>
      </c>
      <c r="BK156" s="196">
        <f>ROUND(I156*H156,2)</f>
        <v>0</v>
      </c>
      <c r="BL156" s="15" t="s">
        <v>184</v>
      </c>
      <c r="BM156" s="15" t="s">
        <v>223</v>
      </c>
    </row>
    <row r="157" spans="2:47" s="1" customFormat="1" ht="19.2">
      <c r="B157" s="32"/>
      <c r="C157" s="33"/>
      <c r="D157" s="197" t="s">
        <v>139</v>
      </c>
      <c r="E157" s="33"/>
      <c r="F157" s="198" t="s">
        <v>224</v>
      </c>
      <c r="G157" s="33"/>
      <c r="H157" s="33"/>
      <c r="I157" s="101"/>
      <c r="J157" s="33"/>
      <c r="K157" s="33"/>
      <c r="L157" s="36"/>
      <c r="M157" s="199"/>
      <c r="N157" s="58"/>
      <c r="O157" s="58"/>
      <c r="P157" s="58"/>
      <c r="Q157" s="58"/>
      <c r="R157" s="58"/>
      <c r="S157" s="58"/>
      <c r="T157" s="59"/>
      <c r="AT157" s="15" t="s">
        <v>139</v>
      </c>
      <c r="AU157" s="15" t="s">
        <v>80</v>
      </c>
    </row>
    <row r="158" spans="2:65" s="1" customFormat="1" ht="16.5" customHeight="1">
      <c r="B158" s="32"/>
      <c r="C158" s="185" t="s">
        <v>225</v>
      </c>
      <c r="D158" s="185" t="s">
        <v>133</v>
      </c>
      <c r="E158" s="186" t="s">
        <v>226</v>
      </c>
      <c r="F158" s="187" t="s">
        <v>227</v>
      </c>
      <c r="G158" s="188" t="s">
        <v>208</v>
      </c>
      <c r="H158" s="189">
        <v>419.44</v>
      </c>
      <c r="I158" s="190"/>
      <c r="J158" s="191">
        <f>ROUND(I158*H158,2)</f>
        <v>0</v>
      </c>
      <c r="K158" s="187" t="s">
        <v>136</v>
      </c>
      <c r="L158" s="36"/>
      <c r="M158" s="192" t="s">
        <v>1</v>
      </c>
      <c r="N158" s="193" t="s">
        <v>41</v>
      </c>
      <c r="O158" s="58"/>
      <c r="P158" s="194">
        <f>O158*H158</f>
        <v>0</v>
      </c>
      <c r="Q158" s="194">
        <v>0</v>
      </c>
      <c r="R158" s="194">
        <f>Q158*H158</f>
        <v>0</v>
      </c>
      <c r="S158" s="194">
        <v>0</v>
      </c>
      <c r="T158" s="195">
        <f>S158*H158</f>
        <v>0</v>
      </c>
      <c r="AR158" s="15" t="s">
        <v>184</v>
      </c>
      <c r="AT158" s="15" t="s">
        <v>133</v>
      </c>
      <c r="AU158" s="15" t="s">
        <v>80</v>
      </c>
      <c r="AY158" s="15" t="s">
        <v>131</v>
      </c>
      <c r="BE158" s="196">
        <f>IF(N158="základní",J158,0)</f>
        <v>0</v>
      </c>
      <c r="BF158" s="196">
        <f>IF(N158="snížená",J158,0)</f>
        <v>0</v>
      </c>
      <c r="BG158" s="196">
        <f>IF(N158="zákl. přenesená",J158,0)</f>
        <v>0</v>
      </c>
      <c r="BH158" s="196">
        <f>IF(N158="sníž. přenesená",J158,0)</f>
        <v>0</v>
      </c>
      <c r="BI158" s="196">
        <f>IF(N158="nulová",J158,0)</f>
        <v>0</v>
      </c>
      <c r="BJ158" s="15" t="s">
        <v>78</v>
      </c>
      <c r="BK158" s="196">
        <f>ROUND(I158*H158,2)</f>
        <v>0</v>
      </c>
      <c r="BL158" s="15" t="s">
        <v>184</v>
      </c>
      <c r="BM158" s="15" t="s">
        <v>228</v>
      </c>
    </row>
    <row r="159" spans="2:47" s="1" customFormat="1" ht="19.2">
      <c r="B159" s="32"/>
      <c r="C159" s="33"/>
      <c r="D159" s="197" t="s">
        <v>139</v>
      </c>
      <c r="E159" s="33"/>
      <c r="F159" s="198" t="s">
        <v>229</v>
      </c>
      <c r="G159" s="33"/>
      <c r="H159" s="33"/>
      <c r="I159" s="101"/>
      <c r="J159" s="33"/>
      <c r="K159" s="33"/>
      <c r="L159" s="36"/>
      <c r="M159" s="199"/>
      <c r="N159" s="58"/>
      <c r="O159" s="58"/>
      <c r="P159" s="58"/>
      <c r="Q159" s="58"/>
      <c r="R159" s="58"/>
      <c r="S159" s="58"/>
      <c r="T159" s="59"/>
      <c r="AT159" s="15" t="s">
        <v>139</v>
      </c>
      <c r="AU159" s="15" t="s">
        <v>80</v>
      </c>
    </row>
    <row r="160" spans="2:51" s="12" customFormat="1" ht="12">
      <c r="B160" s="213"/>
      <c r="C160" s="214"/>
      <c r="D160" s="197" t="s">
        <v>187</v>
      </c>
      <c r="E160" s="214"/>
      <c r="F160" s="216" t="s">
        <v>230</v>
      </c>
      <c r="G160" s="214"/>
      <c r="H160" s="217">
        <v>419.44</v>
      </c>
      <c r="I160" s="218"/>
      <c r="J160" s="214"/>
      <c r="K160" s="214"/>
      <c r="L160" s="219"/>
      <c r="M160" s="220"/>
      <c r="N160" s="221"/>
      <c r="O160" s="221"/>
      <c r="P160" s="221"/>
      <c r="Q160" s="221"/>
      <c r="R160" s="221"/>
      <c r="S160" s="221"/>
      <c r="T160" s="222"/>
      <c r="AT160" s="223" t="s">
        <v>187</v>
      </c>
      <c r="AU160" s="223" t="s">
        <v>80</v>
      </c>
      <c r="AV160" s="12" t="s">
        <v>80</v>
      </c>
      <c r="AW160" s="12" t="s">
        <v>4</v>
      </c>
      <c r="AX160" s="12" t="s">
        <v>78</v>
      </c>
      <c r="AY160" s="223" t="s">
        <v>131</v>
      </c>
    </row>
    <row r="161" spans="2:65" s="1" customFormat="1" ht="16.5" customHeight="1">
      <c r="B161" s="32"/>
      <c r="C161" s="185" t="s">
        <v>231</v>
      </c>
      <c r="D161" s="185" t="s">
        <v>133</v>
      </c>
      <c r="E161" s="186" t="s">
        <v>232</v>
      </c>
      <c r="F161" s="187" t="s">
        <v>233</v>
      </c>
      <c r="G161" s="188" t="s">
        <v>208</v>
      </c>
      <c r="H161" s="189">
        <v>29.96</v>
      </c>
      <c r="I161" s="190"/>
      <c r="J161" s="191">
        <f>ROUND(I161*H161,2)</f>
        <v>0</v>
      </c>
      <c r="K161" s="187" t="s">
        <v>136</v>
      </c>
      <c r="L161" s="36"/>
      <c r="M161" s="192" t="s">
        <v>1</v>
      </c>
      <c r="N161" s="193" t="s">
        <v>41</v>
      </c>
      <c r="O161" s="58"/>
      <c r="P161" s="194">
        <f>O161*H161</f>
        <v>0</v>
      </c>
      <c r="Q161" s="194">
        <v>0</v>
      </c>
      <c r="R161" s="194">
        <f>Q161*H161</f>
        <v>0</v>
      </c>
      <c r="S161" s="194">
        <v>0</v>
      </c>
      <c r="T161" s="195">
        <f>S161*H161</f>
        <v>0</v>
      </c>
      <c r="AR161" s="15" t="s">
        <v>184</v>
      </c>
      <c r="AT161" s="15" t="s">
        <v>133</v>
      </c>
      <c r="AU161" s="15" t="s">
        <v>80</v>
      </c>
      <c r="AY161" s="15" t="s">
        <v>131</v>
      </c>
      <c r="BE161" s="196">
        <f>IF(N161="základní",J161,0)</f>
        <v>0</v>
      </c>
      <c r="BF161" s="196">
        <f>IF(N161="snížená",J161,0)</f>
        <v>0</v>
      </c>
      <c r="BG161" s="196">
        <f>IF(N161="zákl. přenesená",J161,0)</f>
        <v>0</v>
      </c>
      <c r="BH161" s="196">
        <f>IF(N161="sníž. přenesená",J161,0)</f>
        <v>0</v>
      </c>
      <c r="BI161" s="196">
        <f>IF(N161="nulová",J161,0)</f>
        <v>0</v>
      </c>
      <c r="BJ161" s="15" t="s">
        <v>78</v>
      </c>
      <c r="BK161" s="196">
        <f>ROUND(I161*H161,2)</f>
        <v>0</v>
      </c>
      <c r="BL161" s="15" t="s">
        <v>184</v>
      </c>
      <c r="BM161" s="15" t="s">
        <v>234</v>
      </c>
    </row>
    <row r="162" spans="2:47" s="1" customFormat="1" ht="12">
      <c r="B162" s="32"/>
      <c r="C162" s="33"/>
      <c r="D162" s="197" t="s">
        <v>139</v>
      </c>
      <c r="E162" s="33"/>
      <c r="F162" s="198" t="s">
        <v>235</v>
      </c>
      <c r="G162" s="33"/>
      <c r="H162" s="33"/>
      <c r="I162" s="101"/>
      <c r="J162" s="33"/>
      <c r="K162" s="33"/>
      <c r="L162" s="36"/>
      <c r="M162" s="199"/>
      <c r="N162" s="58"/>
      <c r="O162" s="58"/>
      <c r="P162" s="58"/>
      <c r="Q162" s="58"/>
      <c r="R162" s="58"/>
      <c r="S162" s="58"/>
      <c r="T162" s="59"/>
      <c r="AT162" s="15" t="s">
        <v>139</v>
      </c>
      <c r="AU162" s="15" t="s">
        <v>80</v>
      </c>
    </row>
    <row r="163" spans="2:65" s="1" customFormat="1" ht="16.5" customHeight="1">
      <c r="B163" s="32"/>
      <c r="C163" s="185" t="s">
        <v>236</v>
      </c>
      <c r="D163" s="185" t="s">
        <v>133</v>
      </c>
      <c r="E163" s="186" t="s">
        <v>237</v>
      </c>
      <c r="F163" s="187" t="s">
        <v>238</v>
      </c>
      <c r="G163" s="188" t="s">
        <v>239</v>
      </c>
      <c r="H163" s="189">
        <v>56.924</v>
      </c>
      <c r="I163" s="190"/>
      <c r="J163" s="191">
        <f>ROUND(I163*H163,2)</f>
        <v>0</v>
      </c>
      <c r="K163" s="187" t="s">
        <v>136</v>
      </c>
      <c r="L163" s="36"/>
      <c r="M163" s="192" t="s">
        <v>1</v>
      </c>
      <c r="N163" s="193" t="s">
        <v>41</v>
      </c>
      <c r="O163" s="58"/>
      <c r="P163" s="194">
        <f>O163*H163</f>
        <v>0</v>
      </c>
      <c r="Q163" s="194">
        <v>0</v>
      </c>
      <c r="R163" s="194">
        <f>Q163*H163</f>
        <v>0</v>
      </c>
      <c r="S163" s="194">
        <v>0</v>
      </c>
      <c r="T163" s="195">
        <f>S163*H163</f>
        <v>0</v>
      </c>
      <c r="AR163" s="15" t="s">
        <v>184</v>
      </c>
      <c r="AT163" s="15" t="s">
        <v>133</v>
      </c>
      <c r="AU163" s="15" t="s">
        <v>80</v>
      </c>
      <c r="AY163" s="15" t="s">
        <v>131</v>
      </c>
      <c r="BE163" s="196">
        <f>IF(N163="základní",J163,0)</f>
        <v>0</v>
      </c>
      <c r="BF163" s="196">
        <f>IF(N163="snížená",J163,0)</f>
        <v>0</v>
      </c>
      <c r="BG163" s="196">
        <f>IF(N163="zákl. přenesená",J163,0)</f>
        <v>0</v>
      </c>
      <c r="BH163" s="196">
        <f>IF(N163="sníž. přenesená",J163,0)</f>
        <v>0</v>
      </c>
      <c r="BI163" s="196">
        <f>IF(N163="nulová",J163,0)</f>
        <v>0</v>
      </c>
      <c r="BJ163" s="15" t="s">
        <v>78</v>
      </c>
      <c r="BK163" s="196">
        <f>ROUND(I163*H163,2)</f>
        <v>0</v>
      </c>
      <c r="BL163" s="15" t="s">
        <v>184</v>
      </c>
      <c r="BM163" s="15" t="s">
        <v>240</v>
      </c>
    </row>
    <row r="164" spans="2:47" s="1" customFormat="1" ht="19.2">
      <c r="B164" s="32"/>
      <c r="C164" s="33"/>
      <c r="D164" s="197" t="s">
        <v>139</v>
      </c>
      <c r="E164" s="33"/>
      <c r="F164" s="198" t="s">
        <v>241</v>
      </c>
      <c r="G164" s="33"/>
      <c r="H164" s="33"/>
      <c r="I164" s="101"/>
      <c r="J164" s="33"/>
      <c r="K164" s="33"/>
      <c r="L164" s="36"/>
      <c r="M164" s="199"/>
      <c r="N164" s="58"/>
      <c r="O164" s="58"/>
      <c r="P164" s="58"/>
      <c r="Q164" s="58"/>
      <c r="R164" s="58"/>
      <c r="S164" s="58"/>
      <c r="T164" s="59"/>
      <c r="AT164" s="15" t="s">
        <v>139</v>
      </c>
      <c r="AU164" s="15" t="s">
        <v>80</v>
      </c>
    </row>
    <row r="165" spans="2:51" s="12" customFormat="1" ht="12">
      <c r="B165" s="213"/>
      <c r="C165" s="214"/>
      <c r="D165" s="197" t="s">
        <v>187</v>
      </c>
      <c r="E165" s="215" t="s">
        <v>1</v>
      </c>
      <c r="F165" s="216" t="s">
        <v>242</v>
      </c>
      <c r="G165" s="214"/>
      <c r="H165" s="217">
        <v>56.924</v>
      </c>
      <c r="I165" s="218"/>
      <c r="J165" s="214"/>
      <c r="K165" s="214"/>
      <c r="L165" s="219"/>
      <c r="M165" s="220"/>
      <c r="N165" s="221"/>
      <c r="O165" s="221"/>
      <c r="P165" s="221"/>
      <c r="Q165" s="221"/>
      <c r="R165" s="221"/>
      <c r="S165" s="221"/>
      <c r="T165" s="222"/>
      <c r="AT165" s="223" t="s">
        <v>187</v>
      </c>
      <c r="AU165" s="223" t="s">
        <v>80</v>
      </c>
      <c r="AV165" s="12" t="s">
        <v>80</v>
      </c>
      <c r="AW165" s="12" t="s">
        <v>32</v>
      </c>
      <c r="AX165" s="12" t="s">
        <v>78</v>
      </c>
      <c r="AY165" s="223" t="s">
        <v>131</v>
      </c>
    </row>
    <row r="166" spans="2:65" s="1" customFormat="1" ht="16.5" customHeight="1">
      <c r="B166" s="32"/>
      <c r="C166" s="185" t="s">
        <v>243</v>
      </c>
      <c r="D166" s="185" t="s">
        <v>133</v>
      </c>
      <c r="E166" s="186" t="s">
        <v>244</v>
      </c>
      <c r="F166" s="187" t="s">
        <v>245</v>
      </c>
      <c r="G166" s="188" t="s">
        <v>208</v>
      </c>
      <c r="H166" s="189">
        <v>29.96</v>
      </c>
      <c r="I166" s="190"/>
      <c r="J166" s="191">
        <f>ROUND(I166*H166,2)</f>
        <v>0</v>
      </c>
      <c r="K166" s="187" t="s">
        <v>136</v>
      </c>
      <c r="L166" s="36"/>
      <c r="M166" s="192" t="s">
        <v>1</v>
      </c>
      <c r="N166" s="193" t="s">
        <v>41</v>
      </c>
      <c r="O166" s="58"/>
      <c r="P166" s="194">
        <f>O166*H166</f>
        <v>0</v>
      </c>
      <c r="Q166" s="194">
        <v>0</v>
      </c>
      <c r="R166" s="194">
        <f>Q166*H166</f>
        <v>0</v>
      </c>
      <c r="S166" s="194">
        <v>0</v>
      </c>
      <c r="T166" s="195">
        <f>S166*H166</f>
        <v>0</v>
      </c>
      <c r="AR166" s="15" t="s">
        <v>184</v>
      </c>
      <c r="AT166" s="15" t="s">
        <v>133</v>
      </c>
      <c r="AU166" s="15" t="s">
        <v>80</v>
      </c>
      <c r="AY166" s="15" t="s">
        <v>131</v>
      </c>
      <c r="BE166" s="196">
        <f>IF(N166="základní",J166,0)</f>
        <v>0</v>
      </c>
      <c r="BF166" s="196">
        <f>IF(N166="snížená",J166,0)</f>
        <v>0</v>
      </c>
      <c r="BG166" s="196">
        <f>IF(N166="zákl. přenesená",J166,0)</f>
        <v>0</v>
      </c>
      <c r="BH166" s="196">
        <f>IF(N166="sníž. přenesená",J166,0)</f>
        <v>0</v>
      </c>
      <c r="BI166" s="196">
        <f>IF(N166="nulová",J166,0)</f>
        <v>0</v>
      </c>
      <c r="BJ166" s="15" t="s">
        <v>78</v>
      </c>
      <c r="BK166" s="196">
        <f>ROUND(I166*H166,2)</f>
        <v>0</v>
      </c>
      <c r="BL166" s="15" t="s">
        <v>184</v>
      </c>
      <c r="BM166" s="15" t="s">
        <v>246</v>
      </c>
    </row>
    <row r="167" spans="2:47" s="1" customFormat="1" ht="19.2">
      <c r="B167" s="32"/>
      <c r="C167" s="33"/>
      <c r="D167" s="197" t="s">
        <v>139</v>
      </c>
      <c r="E167" s="33"/>
      <c r="F167" s="198" t="s">
        <v>247</v>
      </c>
      <c r="G167" s="33"/>
      <c r="H167" s="33"/>
      <c r="I167" s="101"/>
      <c r="J167" s="33"/>
      <c r="K167" s="33"/>
      <c r="L167" s="36"/>
      <c r="M167" s="199"/>
      <c r="N167" s="58"/>
      <c r="O167" s="58"/>
      <c r="P167" s="58"/>
      <c r="Q167" s="58"/>
      <c r="R167" s="58"/>
      <c r="S167" s="58"/>
      <c r="T167" s="59"/>
      <c r="AT167" s="15" t="s">
        <v>139</v>
      </c>
      <c r="AU167" s="15" t="s">
        <v>80</v>
      </c>
    </row>
    <row r="168" spans="2:51" s="11" customFormat="1" ht="12">
      <c r="B168" s="203"/>
      <c r="C168" s="204"/>
      <c r="D168" s="197" t="s">
        <v>187</v>
      </c>
      <c r="E168" s="205" t="s">
        <v>1</v>
      </c>
      <c r="F168" s="206" t="s">
        <v>188</v>
      </c>
      <c r="G168" s="204"/>
      <c r="H168" s="205" t="s">
        <v>1</v>
      </c>
      <c r="I168" s="207"/>
      <c r="J168" s="204"/>
      <c r="K168" s="204"/>
      <c r="L168" s="208"/>
      <c r="M168" s="209"/>
      <c r="N168" s="210"/>
      <c r="O168" s="210"/>
      <c r="P168" s="210"/>
      <c r="Q168" s="210"/>
      <c r="R168" s="210"/>
      <c r="S168" s="210"/>
      <c r="T168" s="211"/>
      <c r="AT168" s="212" t="s">
        <v>187</v>
      </c>
      <c r="AU168" s="212" t="s">
        <v>80</v>
      </c>
      <c r="AV168" s="11" t="s">
        <v>78</v>
      </c>
      <c r="AW168" s="11" t="s">
        <v>32</v>
      </c>
      <c r="AX168" s="11" t="s">
        <v>70</v>
      </c>
      <c r="AY168" s="212" t="s">
        <v>131</v>
      </c>
    </row>
    <row r="169" spans="2:51" s="12" customFormat="1" ht="12">
      <c r="B169" s="213"/>
      <c r="C169" s="214"/>
      <c r="D169" s="197" t="s">
        <v>187</v>
      </c>
      <c r="E169" s="215" t="s">
        <v>1</v>
      </c>
      <c r="F169" s="216" t="s">
        <v>211</v>
      </c>
      <c r="G169" s="214"/>
      <c r="H169" s="217">
        <v>6.195</v>
      </c>
      <c r="I169" s="218"/>
      <c r="J169" s="214"/>
      <c r="K169" s="214"/>
      <c r="L169" s="219"/>
      <c r="M169" s="220"/>
      <c r="N169" s="221"/>
      <c r="O169" s="221"/>
      <c r="P169" s="221"/>
      <c r="Q169" s="221"/>
      <c r="R169" s="221"/>
      <c r="S169" s="221"/>
      <c r="T169" s="222"/>
      <c r="AT169" s="223" t="s">
        <v>187</v>
      </c>
      <c r="AU169" s="223" t="s">
        <v>80</v>
      </c>
      <c r="AV169" s="12" t="s">
        <v>80</v>
      </c>
      <c r="AW169" s="12" t="s">
        <v>32</v>
      </c>
      <c r="AX169" s="12" t="s">
        <v>70</v>
      </c>
      <c r="AY169" s="223" t="s">
        <v>131</v>
      </c>
    </row>
    <row r="170" spans="2:51" s="11" customFormat="1" ht="12">
      <c r="B170" s="203"/>
      <c r="C170" s="204"/>
      <c r="D170" s="197" t="s">
        <v>187</v>
      </c>
      <c r="E170" s="205" t="s">
        <v>1</v>
      </c>
      <c r="F170" s="206" t="s">
        <v>212</v>
      </c>
      <c r="G170" s="204"/>
      <c r="H170" s="205" t="s">
        <v>1</v>
      </c>
      <c r="I170" s="207"/>
      <c r="J170" s="204"/>
      <c r="K170" s="204"/>
      <c r="L170" s="208"/>
      <c r="M170" s="209"/>
      <c r="N170" s="210"/>
      <c r="O170" s="210"/>
      <c r="P170" s="210"/>
      <c r="Q170" s="210"/>
      <c r="R170" s="210"/>
      <c r="S170" s="210"/>
      <c r="T170" s="211"/>
      <c r="AT170" s="212" t="s">
        <v>187</v>
      </c>
      <c r="AU170" s="212" t="s">
        <v>80</v>
      </c>
      <c r="AV170" s="11" t="s">
        <v>78</v>
      </c>
      <c r="AW170" s="11" t="s">
        <v>32</v>
      </c>
      <c r="AX170" s="11" t="s">
        <v>70</v>
      </c>
      <c r="AY170" s="212" t="s">
        <v>131</v>
      </c>
    </row>
    <row r="171" spans="2:51" s="12" customFormat="1" ht="12">
      <c r="B171" s="213"/>
      <c r="C171" s="214"/>
      <c r="D171" s="197" t="s">
        <v>187</v>
      </c>
      <c r="E171" s="215" t="s">
        <v>1</v>
      </c>
      <c r="F171" s="216" t="s">
        <v>213</v>
      </c>
      <c r="G171" s="214"/>
      <c r="H171" s="217">
        <v>1.645</v>
      </c>
      <c r="I171" s="218"/>
      <c r="J171" s="214"/>
      <c r="K171" s="214"/>
      <c r="L171" s="219"/>
      <c r="M171" s="220"/>
      <c r="N171" s="221"/>
      <c r="O171" s="221"/>
      <c r="P171" s="221"/>
      <c r="Q171" s="221"/>
      <c r="R171" s="221"/>
      <c r="S171" s="221"/>
      <c r="T171" s="222"/>
      <c r="AT171" s="223" t="s">
        <v>187</v>
      </c>
      <c r="AU171" s="223" t="s">
        <v>80</v>
      </c>
      <c r="AV171" s="12" t="s">
        <v>80</v>
      </c>
      <c r="AW171" s="12" t="s">
        <v>32</v>
      </c>
      <c r="AX171" s="12" t="s">
        <v>70</v>
      </c>
      <c r="AY171" s="223" t="s">
        <v>131</v>
      </c>
    </row>
    <row r="172" spans="2:51" s="11" customFormat="1" ht="12">
      <c r="B172" s="203"/>
      <c r="C172" s="204"/>
      <c r="D172" s="197" t="s">
        <v>187</v>
      </c>
      <c r="E172" s="205" t="s">
        <v>1</v>
      </c>
      <c r="F172" s="206" t="s">
        <v>190</v>
      </c>
      <c r="G172" s="204"/>
      <c r="H172" s="205" t="s">
        <v>1</v>
      </c>
      <c r="I172" s="207"/>
      <c r="J172" s="204"/>
      <c r="K172" s="204"/>
      <c r="L172" s="208"/>
      <c r="M172" s="209"/>
      <c r="N172" s="210"/>
      <c r="O172" s="210"/>
      <c r="P172" s="210"/>
      <c r="Q172" s="210"/>
      <c r="R172" s="210"/>
      <c r="S172" s="210"/>
      <c r="T172" s="211"/>
      <c r="AT172" s="212" t="s">
        <v>187</v>
      </c>
      <c r="AU172" s="212" t="s">
        <v>80</v>
      </c>
      <c r="AV172" s="11" t="s">
        <v>78</v>
      </c>
      <c r="AW172" s="11" t="s">
        <v>32</v>
      </c>
      <c r="AX172" s="11" t="s">
        <v>70</v>
      </c>
      <c r="AY172" s="212" t="s">
        <v>131</v>
      </c>
    </row>
    <row r="173" spans="2:51" s="12" customFormat="1" ht="12">
      <c r="B173" s="213"/>
      <c r="C173" s="214"/>
      <c r="D173" s="197" t="s">
        <v>187</v>
      </c>
      <c r="E173" s="215" t="s">
        <v>1</v>
      </c>
      <c r="F173" s="216" t="s">
        <v>214</v>
      </c>
      <c r="G173" s="214"/>
      <c r="H173" s="217">
        <v>22.12</v>
      </c>
      <c r="I173" s="218"/>
      <c r="J173" s="214"/>
      <c r="K173" s="214"/>
      <c r="L173" s="219"/>
      <c r="M173" s="220"/>
      <c r="N173" s="221"/>
      <c r="O173" s="221"/>
      <c r="P173" s="221"/>
      <c r="Q173" s="221"/>
      <c r="R173" s="221"/>
      <c r="S173" s="221"/>
      <c r="T173" s="222"/>
      <c r="AT173" s="223" t="s">
        <v>187</v>
      </c>
      <c r="AU173" s="223" t="s">
        <v>80</v>
      </c>
      <c r="AV173" s="12" t="s">
        <v>80</v>
      </c>
      <c r="AW173" s="12" t="s">
        <v>32</v>
      </c>
      <c r="AX173" s="12" t="s">
        <v>70</v>
      </c>
      <c r="AY173" s="223" t="s">
        <v>131</v>
      </c>
    </row>
    <row r="174" spans="2:51" s="13" customFormat="1" ht="12">
      <c r="B174" s="224"/>
      <c r="C174" s="225"/>
      <c r="D174" s="197" t="s">
        <v>187</v>
      </c>
      <c r="E174" s="226" t="s">
        <v>1</v>
      </c>
      <c r="F174" s="227" t="s">
        <v>192</v>
      </c>
      <c r="G174" s="225"/>
      <c r="H174" s="228">
        <v>29.96</v>
      </c>
      <c r="I174" s="229"/>
      <c r="J174" s="225"/>
      <c r="K174" s="225"/>
      <c r="L174" s="230"/>
      <c r="M174" s="231"/>
      <c r="N174" s="232"/>
      <c r="O174" s="232"/>
      <c r="P174" s="232"/>
      <c r="Q174" s="232"/>
      <c r="R174" s="232"/>
      <c r="S174" s="232"/>
      <c r="T174" s="233"/>
      <c r="AT174" s="234" t="s">
        <v>187</v>
      </c>
      <c r="AU174" s="234" t="s">
        <v>80</v>
      </c>
      <c r="AV174" s="13" t="s">
        <v>184</v>
      </c>
      <c r="AW174" s="13" t="s">
        <v>32</v>
      </c>
      <c r="AX174" s="13" t="s">
        <v>78</v>
      </c>
      <c r="AY174" s="234" t="s">
        <v>131</v>
      </c>
    </row>
    <row r="175" spans="2:65" s="1" customFormat="1" ht="16.5" customHeight="1">
      <c r="B175" s="32"/>
      <c r="C175" s="235" t="s">
        <v>248</v>
      </c>
      <c r="D175" s="235" t="s">
        <v>249</v>
      </c>
      <c r="E175" s="236" t="s">
        <v>250</v>
      </c>
      <c r="F175" s="237" t="s">
        <v>251</v>
      </c>
      <c r="G175" s="238" t="s">
        <v>239</v>
      </c>
      <c r="H175" s="239">
        <v>45.92</v>
      </c>
      <c r="I175" s="240"/>
      <c r="J175" s="241">
        <f>ROUND(I175*H175,2)</f>
        <v>0</v>
      </c>
      <c r="K175" s="237" t="s">
        <v>136</v>
      </c>
      <c r="L175" s="242"/>
      <c r="M175" s="243" t="s">
        <v>1</v>
      </c>
      <c r="N175" s="244" t="s">
        <v>41</v>
      </c>
      <c r="O175" s="58"/>
      <c r="P175" s="194">
        <f>O175*H175</f>
        <v>0</v>
      </c>
      <c r="Q175" s="194">
        <v>1</v>
      </c>
      <c r="R175" s="194">
        <f>Q175*H175</f>
        <v>45.92</v>
      </c>
      <c r="S175" s="194">
        <v>0</v>
      </c>
      <c r="T175" s="195">
        <f>S175*H175</f>
        <v>0</v>
      </c>
      <c r="AR175" s="15" t="s">
        <v>225</v>
      </c>
      <c r="AT175" s="15" t="s">
        <v>249</v>
      </c>
      <c r="AU175" s="15" t="s">
        <v>80</v>
      </c>
      <c r="AY175" s="15" t="s">
        <v>131</v>
      </c>
      <c r="BE175" s="196">
        <f>IF(N175="základní",J175,0)</f>
        <v>0</v>
      </c>
      <c r="BF175" s="196">
        <f>IF(N175="snížená",J175,0)</f>
        <v>0</v>
      </c>
      <c r="BG175" s="196">
        <f>IF(N175="zákl. přenesená",J175,0)</f>
        <v>0</v>
      </c>
      <c r="BH175" s="196">
        <f>IF(N175="sníž. přenesená",J175,0)</f>
        <v>0</v>
      </c>
      <c r="BI175" s="196">
        <f>IF(N175="nulová",J175,0)</f>
        <v>0</v>
      </c>
      <c r="BJ175" s="15" t="s">
        <v>78</v>
      </c>
      <c r="BK175" s="196">
        <f>ROUND(I175*H175,2)</f>
        <v>0</v>
      </c>
      <c r="BL175" s="15" t="s">
        <v>184</v>
      </c>
      <c r="BM175" s="15" t="s">
        <v>252</v>
      </c>
    </row>
    <row r="176" spans="2:47" s="1" customFormat="1" ht="12">
      <c r="B176" s="32"/>
      <c r="C176" s="33"/>
      <c r="D176" s="197" t="s">
        <v>139</v>
      </c>
      <c r="E176" s="33"/>
      <c r="F176" s="198" t="s">
        <v>251</v>
      </c>
      <c r="G176" s="33"/>
      <c r="H176" s="33"/>
      <c r="I176" s="101"/>
      <c r="J176" s="33"/>
      <c r="K176" s="33"/>
      <c r="L176" s="36"/>
      <c r="M176" s="199"/>
      <c r="N176" s="58"/>
      <c r="O176" s="58"/>
      <c r="P176" s="58"/>
      <c r="Q176" s="58"/>
      <c r="R176" s="58"/>
      <c r="S176" s="58"/>
      <c r="T176" s="59"/>
      <c r="AT176" s="15" t="s">
        <v>139</v>
      </c>
      <c r="AU176" s="15" t="s">
        <v>80</v>
      </c>
    </row>
    <row r="177" spans="2:51" s="11" customFormat="1" ht="12">
      <c r="B177" s="203"/>
      <c r="C177" s="204"/>
      <c r="D177" s="197" t="s">
        <v>187</v>
      </c>
      <c r="E177" s="205" t="s">
        <v>1</v>
      </c>
      <c r="F177" s="206" t="s">
        <v>188</v>
      </c>
      <c r="G177" s="204"/>
      <c r="H177" s="205" t="s">
        <v>1</v>
      </c>
      <c r="I177" s="207"/>
      <c r="J177" s="204"/>
      <c r="K177" s="204"/>
      <c r="L177" s="208"/>
      <c r="M177" s="209"/>
      <c r="N177" s="210"/>
      <c r="O177" s="210"/>
      <c r="P177" s="210"/>
      <c r="Q177" s="210"/>
      <c r="R177" s="210"/>
      <c r="S177" s="210"/>
      <c r="T177" s="211"/>
      <c r="AT177" s="212" t="s">
        <v>187</v>
      </c>
      <c r="AU177" s="212" t="s">
        <v>80</v>
      </c>
      <c r="AV177" s="11" t="s">
        <v>78</v>
      </c>
      <c r="AW177" s="11" t="s">
        <v>32</v>
      </c>
      <c r="AX177" s="11" t="s">
        <v>70</v>
      </c>
      <c r="AY177" s="212" t="s">
        <v>131</v>
      </c>
    </row>
    <row r="178" spans="2:51" s="12" customFormat="1" ht="12">
      <c r="B178" s="213"/>
      <c r="C178" s="214"/>
      <c r="D178" s="197" t="s">
        <v>187</v>
      </c>
      <c r="E178" s="215" t="s">
        <v>1</v>
      </c>
      <c r="F178" s="216" t="s">
        <v>253</v>
      </c>
      <c r="G178" s="214"/>
      <c r="H178" s="217">
        <v>10.29</v>
      </c>
      <c r="I178" s="218"/>
      <c r="J178" s="214"/>
      <c r="K178" s="214"/>
      <c r="L178" s="219"/>
      <c r="M178" s="220"/>
      <c r="N178" s="221"/>
      <c r="O178" s="221"/>
      <c r="P178" s="221"/>
      <c r="Q178" s="221"/>
      <c r="R178" s="221"/>
      <c r="S178" s="221"/>
      <c r="T178" s="222"/>
      <c r="AT178" s="223" t="s">
        <v>187</v>
      </c>
      <c r="AU178" s="223" t="s">
        <v>80</v>
      </c>
      <c r="AV178" s="12" t="s">
        <v>80</v>
      </c>
      <c r="AW178" s="12" t="s">
        <v>32</v>
      </c>
      <c r="AX178" s="12" t="s">
        <v>70</v>
      </c>
      <c r="AY178" s="223" t="s">
        <v>131</v>
      </c>
    </row>
    <row r="179" spans="2:51" s="11" customFormat="1" ht="12">
      <c r="B179" s="203"/>
      <c r="C179" s="204"/>
      <c r="D179" s="197" t="s">
        <v>187</v>
      </c>
      <c r="E179" s="205" t="s">
        <v>1</v>
      </c>
      <c r="F179" s="206" t="s">
        <v>212</v>
      </c>
      <c r="G179" s="204"/>
      <c r="H179" s="205" t="s">
        <v>1</v>
      </c>
      <c r="I179" s="207"/>
      <c r="J179" s="204"/>
      <c r="K179" s="204"/>
      <c r="L179" s="208"/>
      <c r="M179" s="209"/>
      <c r="N179" s="210"/>
      <c r="O179" s="210"/>
      <c r="P179" s="210"/>
      <c r="Q179" s="210"/>
      <c r="R179" s="210"/>
      <c r="S179" s="210"/>
      <c r="T179" s="211"/>
      <c r="AT179" s="212" t="s">
        <v>187</v>
      </c>
      <c r="AU179" s="212" t="s">
        <v>80</v>
      </c>
      <c r="AV179" s="11" t="s">
        <v>78</v>
      </c>
      <c r="AW179" s="11" t="s">
        <v>32</v>
      </c>
      <c r="AX179" s="11" t="s">
        <v>70</v>
      </c>
      <c r="AY179" s="212" t="s">
        <v>131</v>
      </c>
    </row>
    <row r="180" spans="2:51" s="12" customFormat="1" ht="12">
      <c r="B180" s="213"/>
      <c r="C180" s="214"/>
      <c r="D180" s="197" t="s">
        <v>187</v>
      </c>
      <c r="E180" s="215" t="s">
        <v>1</v>
      </c>
      <c r="F180" s="216" t="s">
        <v>254</v>
      </c>
      <c r="G180" s="214"/>
      <c r="H180" s="217">
        <v>2.59</v>
      </c>
      <c r="I180" s="218"/>
      <c r="J180" s="214"/>
      <c r="K180" s="214"/>
      <c r="L180" s="219"/>
      <c r="M180" s="220"/>
      <c r="N180" s="221"/>
      <c r="O180" s="221"/>
      <c r="P180" s="221"/>
      <c r="Q180" s="221"/>
      <c r="R180" s="221"/>
      <c r="S180" s="221"/>
      <c r="T180" s="222"/>
      <c r="AT180" s="223" t="s">
        <v>187</v>
      </c>
      <c r="AU180" s="223" t="s">
        <v>80</v>
      </c>
      <c r="AV180" s="12" t="s">
        <v>80</v>
      </c>
      <c r="AW180" s="12" t="s">
        <v>32</v>
      </c>
      <c r="AX180" s="12" t="s">
        <v>70</v>
      </c>
      <c r="AY180" s="223" t="s">
        <v>131</v>
      </c>
    </row>
    <row r="181" spans="2:51" s="11" customFormat="1" ht="12">
      <c r="B181" s="203"/>
      <c r="C181" s="204"/>
      <c r="D181" s="197" t="s">
        <v>187</v>
      </c>
      <c r="E181" s="205" t="s">
        <v>1</v>
      </c>
      <c r="F181" s="206" t="s">
        <v>190</v>
      </c>
      <c r="G181" s="204"/>
      <c r="H181" s="205" t="s">
        <v>1</v>
      </c>
      <c r="I181" s="207"/>
      <c r="J181" s="204"/>
      <c r="K181" s="204"/>
      <c r="L181" s="208"/>
      <c r="M181" s="209"/>
      <c r="N181" s="210"/>
      <c r="O181" s="210"/>
      <c r="P181" s="210"/>
      <c r="Q181" s="210"/>
      <c r="R181" s="210"/>
      <c r="S181" s="210"/>
      <c r="T181" s="211"/>
      <c r="AT181" s="212" t="s">
        <v>187</v>
      </c>
      <c r="AU181" s="212" t="s">
        <v>80</v>
      </c>
      <c r="AV181" s="11" t="s">
        <v>78</v>
      </c>
      <c r="AW181" s="11" t="s">
        <v>32</v>
      </c>
      <c r="AX181" s="11" t="s">
        <v>70</v>
      </c>
      <c r="AY181" s="212" t="s">
        <v>131</v>
      </c>
    </row>
    <row r="182" spans="2:51" s="12" customFormat="1" ht="12">
      <c r="B182" s="213"/>
      <c r="C182" s="214"/>
      <c r="D182" s="197" t="s">
        <v>187</v>
      </c>
      <c r="E182" s="215" t="s">
        <v>1</v>
      </c>
      <c r="F182" s="216" t="s">
        <v>255</v>
      </c>
      <c r="G182" s="214"/>
      <c r="H182" s="217">
        <v>33.04</v>
      </c>
      <c r="I182" s="218"/>
      <c r="J182" s="214"/>
      <c r="K182" s="214"/>
      <c r="L182" s="219"/>
      <c r="M182" s="220"/>
      <c r="N182" s="221"/>
      <c r="O182" s="221"/>
      <c r="P182" s="221"/>
      <c r="Q182" s="221"/>
      <c r="R182" s="221"/>
      <c r="S182" s="221"/>
      <c r="T182" s="222"/>
      <c r="AT182" s="223" t="s">
        <v>187</v>
      </c>
      <c r="AU182" s="223" t="s">
        <v>80</v>
      </c>
      <c r="AV182" s="12" t="s">
        <v>80</v>
      </c>
      <c r="AW182" s="12" t="s">
        <v>32</v>
      </c>
      <c r="AX182" s="12" t="s">
        <v>70</v>
      </c>
      <c r="AY182" s="223" t="s">
        <v>131</v>
      </c>
    </row>
    <row r="183" spans="2:51" s="13" customFormat="1" ht="12">
      <c r="B183" s="224"/>
      <c r="C183" s="225"/>
      <c r="D183" s="197" t="s">
        <v>187</v>
      </c>
      <c r="E183" s="226" t="s">
        <v>1</v>
      </c>
      <c r="F183" s="227" t="s">
        <v>192</v>
      </c>
      <c r="G183" s="225"/>
      <c r="H183" s="228">
        <v>45.92</v>
      </c>
      <c r="I183" s="229"/>
      <c r="J183" s="225"/>
      <c r="K183" s="225"/>
      <c r="L183" s="230"/>
      <c r="M183" s="231"/>
      <c r="N183" s="232"/>
      <c r="O183" s="232"/>
      <c r="P183" s="232"/>
      <c r="Q183" s="232"/>
      <c r="R183" s="232"/>
      <c r="S183" s="232"/>
      <c r="T183" s="233"/>
      <c r="AT183" s="234" t="s">
        <v>187</v>
      </c>
      <c r="AU183" s="234" t="s">
        <v>80</v>
      </c>
      <c r="AV183" s="13" t="s">
        <v>184</v>
      </c>
      <c r="AW183" s="13" t="s">
        <v>32</v>
      </c>
      <c r="AX183" s="13" t="s">
        <v>78</v>
      </c>
      <c r="AY183" s="234" t="s">
        <v>131</v>
      </c>
    </row>
    <row r="184" spans="2:65" s="1" customFormat="1" ht="16.5" customHeight="1">
      <c r="B184" s="32"/>
      <c r="C184" s="235" t="s">
        <v>256</v>
      </c>
      <c r="D184" s="235" t="s">
        <v>249</v>
      </c>
      <c r="E184" s="236" t="s">
        <v>257</v>
      </c>
      <c r="F184" s="237" t="s">
        <v>258</v>
      </c>
      <c r="G184" s="238" t="s">
        <v>239</v>
      </c>
      <c r="H184" s="239">
        <v>14</v>
      </c>
      <c r="I184" s="240"/>
      <c r="J184" s="241">
        <f>ROUND(I184*H184,2)</f>
        <v>0</v>
      </c>
      <c r="K184" s="237" t="s">
        <v>136</v>
      </c>
      <c r="L184" s="242"/>
      <c r="M184" s="243" t="s">
        <v>1</v>
      </c>
      <c r="N184" s="244" t="s">
        <v>41</v>
      </c>
      <c r="O184" s="58"/>
      <c r="P184" s="194">
        <f>O184*H184</f>
        <v>0</v>
      </c>
      <c r="Q184" s="194">
        <v>1</v>
      </c>
      <c r="R184" s="194">
        <f>Q184*H184</f>
        <v>14</v>
      </c>
      <c r="S184" s="194">
        <v>0</v>
      </c>
      <c r="T184" s="195">
        <f>S184*H184</f>
        <v>0</v>
      </c>
      <c r="AR184" s="15" t="s">
        <v>225</v>
      </c>
      <c r="AT184" s="15" t="s">
        <v>249</v>
      </c>
      <c r="AU184" s="15" t="s">
        <v>80</v>
      </c>
      <c r="AY184" s="15" t="s">
        <v>131</v>
      </c>
      <c r="BE184" s="196">
        <f>IF(N184="základní",J184,0)</f>
        <v>0</v>
      </c>
      <c r="BF184" s="196">
        <f>IF(N184="snížená",J184,0)</f>
        <v>0</v>
      </c>
      <c r="BG184" s="196">
        <f>IF(N184="zákl. přenesená",J184,0)</f>
        <v>0</v>
      </c>
      <c r="BH184" s="196">
        <f>IF(N184="sníž. přenesená",J184,0)</f>
        <v>0</v>
      </c>
      <c r="BI184" s="196">
        <f>IF(N184="nulová",J184,0)</f>
        <v>0</v>
      </c>
      <c r="BJ184" s="15" t="s">
        <v>78</v>
      </c>
      <c r="BK184" s="196">
        <f>ROUND(I184*H184,2)</f>
        <v>0</v>
      </c>
      <c r="BL184" s="15" t="s">
        <v>184</v>
      </c>
      <c r="BM184" s="15" t="s">
        <v>259</v>
      </c>
    </row>
    <row r="185" spans="2:47" s="1" customFormat="1" ht="12">
      <c r="B185" s="32"/>
      <c r="C185" s="33"/>
      <c r="D185" s="197" t="s">
        <v>139</v>
      </c>
      <c r="E185" s="33"/>
      <c r="F185" s="198" t="s">
        <v>258</v>
      </c>
      <c r="G185" s="33"/>
      <c r="H185" s="33"/>
      <c r="I185" s="101"/>
      <c r="J185" s="33"/>
      <c r="K185" s="33"/>
      <c r="L185" s="36"/>
      <c r="M185" s="199"/>
      <c r="N185" s="58"/>
      <c r="O185" s="58"/>
      <c r="P185" s="58"/>
      <c r="Q185" s="58"/>
      <c r="R185" s="58"/>
      <c r="S185" s="58"/>
      <c r="T185" s="59"/>
      <c r="AT185" s="15" t="s">
        <v>139</v>
      </c>
      <c r="AU185" s="15" t="s">
        <v>80</v>
      </c>
    </row>
    <row r="186" spans="2:51" s="11" customFormat="1" ht="12">
      <c r="B186" s="203"/>
      <c r="C186" s="204"/>
      <c r="D186" s="197" t="s">
        <v>187</v>
      </c>
      <c r="E186" s="205" t="s">
        <v>1</v>
      </c>
      <c r="F186" s="206" t="s">
        <v>260</v>
      </c>
      <c r="G186" s="204"/>
      <c r="H186" s="205" t="s">
        <v>1</v>
      </c>
      <c r="I186" s="207"/>
      <c r="J186" s="204"/>
      <c r="K186" s="204"/>
      <c r="L186" s="208"/>
      <c r="M186" s="209"/>
      <c r="N186" s="210"/>
      <c r="O186" s="210"/>
      <c r="P186" s="210"/>
      <c r="Q186" s="210"/>
      <c r="R186" s="210"/>
      <c r="S186" s="210"/>
      <c r="T186" s="211"/>
      <c r="AT186" s="212" t="s">
        <v>187</v>
      </c>
      <c r="AU186" s="212" t="s">
        <v>80</v>
      </c>
      <c r="AV186" s="11" t="s">
        <v>78</v>
      </c>
      <c r="AW186" s="11" t="s">
        <v>32</v>
      </c>
      <c r="AX186" s="11" t="s">
        <v>70</v>
      </c>
      <c r="AY186" s="212" t="s">
        <v>131</v>
      </c>
    </row>
    <row r="187" spans="2:51" s="12" customFormat="1" ht="12">
      <c r="B187" s="213"/>
      <c r="C187" s="214"/>
      <c r="D187" s="197" t="s">
        <v>187</v>
      </c>
      <c r="E187" s="215" t="s">
        <v>1</v>
      </c>
      <c r="F187" s="216" t="s">
        <v>261</v>
      </c>
      <c r="G187" s="214"/>
      <c r="H187" s="217">
        <v>2.8</v>
      </c>
      <c r="I187" s="218"/>
      <c r="J187" s="214"/>
      <c r="K187" s="214"/>
      <c r="L187" s="219"/>
      <c r="M187" s="220"/>
      <c r="N187" s="221"/>
      <c r="O187" s="221"/>
      <c r="P187" s="221"/>
      <c r="Q187" s="221"/>
      <c r="R187" s="221"/>
      <c r="S187" s="221"/>
      <c r="T187" s="222"/>
      <c r="AT187" s="223" t="s">
        <v>187</v>
      </c>
      <c r="AU187" s="223" t="s">
        <v>80</v>
      </c>
      <c r="AV187" s="12" t="s">
        <v>80</v>
      </c>
      <c r="AW187" s="12" t="s">
        <v>32</v>
      </c>
      <c r="AX187" s="12" t="s">
        <v>70</v>
      </c>
      <c r="AY187" s="223" t="s">
        <v>131</v>
      </c>
    </row>
    <row r="188" spans="2:51" s="11" customFormat="1" ht="12">
      <c r="B188" s="203"/>
      <c r="C188" s="204"/>
      <c r="D188" s="197" t="s">
        <v>187</v>
      </c>
      <c r="E188" s="205" t="s">
        <v>1</v>
      </c>
      <c r="F188" s="206" t="s">
        <v>190</v>
      </c>
      <c r="G188" s="204"/>
      <c r="H188" s="205" t="s">
        <v>1</v>
      </c>
      <c r="I188" s="207"/>
      <c r="J188" s="204"/>
      <c r="K188" s="204"/>
      <c r="L188" s="208"/>
      <c r="M188" s="209"/>
      <c r="N188" s="210"/>
      <c r="O188" s="210"/>
      <c r="P188" s="210"/>
      <c r="Q188" s="210"/>
      <c r="R188" s="210"/>
      <c r="S188" s="210"/>
      <c r="T188" s="211"/>
      <c r="AT188" s="212" t="s">
        <v>187</v>
      </c>
      <c r="AU188" s="212" t="s">
        <v>80</v>
      </c>
      <c r="AV188" s="11" t="s">
        <v>78</v>
      </c>
      <c r="AW188" s="11" t="s">
        <v>32</v>
      </c>
      <c r="AX188" s="11" t="s">
        <v>70</v>
      </c>
      <c r="AY188" s="212" t="s">
        <v>131</v>
      </c>
    </row>
    <row r="189" spans="2:51" s="12" customFormat="1" ht="12">
      <c r="B189" s="213"/>
      <c r="C189" s="214"/>
      <c r="D189" s="197" t="s">
        <v>187</v>
      </c>
      <c r="E189" s="215" t="s">
        <v>1</v>
      </c>
      <c r="F189" s="216" t="s">
        <v>262</v>
      </c>
      <c r="G189" s="214"/>
      <c r="H189" s="217">
        <v>11.2</v>
      </c>
      <c r="I189" s="218"/>
      <c r="J189" s="214"/>
      <c r="K189" s="214"/>
      <c r="L189" s="219"/>
      <c r="M189" s="220"/>
      <c r="N189" s="221"/>
      <c r="O189" s="221"/>
      <c r="P189" s="221"/>
      <c r="Q189" s="221"/>
      <c r="R189" s="221"/>
      <c r="S189" s="221"/>
      <c r="T189" s="222"/>
      <c r="AT189" s="223" t="s">
        <v>187</v>
      </c>
      <c r="AU189" s="223" t="s">
        <v>80</v>
      </c>
      <c r="AV189" s="12" t="s">
        <v>80</v>
      </c>
      <c r="AW189" s="12" t="s">
        <v>32</v>
      </c>
      <c r="AX189" s="12" t="s">
        <v>70</v>
      </c>
      <c r="AY189" s="223" t="s">
        <v>131</v>
      </c>
    </row>
    <row r="190" spans="2:51" s="13" customFormat="1" ht="12">
      <c r="B190" s="224"/>
      <c r="C190" s="225"/>
      <c r="D190" s="197" t="s">
        <v>187</v>
      </c>
      <c r="E190" s="226" t="s">
        <v>1</v>
      </c>
      <c r="F190" s="227" t="s">
        <v>192</v>
      </c>
      <c r="G190" s="225"/>
      <c r="H190" s="228">
        <v>14</v>
      </c>
      <c r="I190" s="229"/>
      <c r="J190" s="225"/>
      <c r="K190" s="225"/>
      <c r="L190" s="230"/>
      <c r="M190" s="231"/>
      <c r="N190" s="232"/>
      <c r="O190" s="232"/>
      <c r="P190" s="232"/>
      <c r="Q190" s="232"/>
      <c r="R190" s="232"/>
      <c r="S190" s="232"/>
      <c r="T190" s="233"/>
      <c r="AT190" s="234" t="s">
        <v>187</v>
      </c>
      <c r="AU190" s="234" t="s">
        <v>80</v>
      </c>
      <c r="AV190" s="13" t="s">
        <v>184</v>
      </c>
      <c r="AW190" s="13" t="s">
        <v>32</v>
      </c>
      <c r="AX190" s="13" t="s">
        <v>78</v>
      </c>
      <c r="AY190" s="234" t="s">
        <v>131</v>
      </c>
    </row>
    <row r="191" spans="2:63" s="10" customFormat="1" ht="22.95" customHeight="1">
      <c r="B191" s="169"/>
      <c r="C191" s="170"/>
      <c r="D191" s="171" t="s">
        <v>69</v>
      </c>
      <c r="E191" s="183" t="s">
        <v>80</v>
      </c>
      <c r="F191" s="183" t="s">
        <v>263</v>
      </c>
      <c r="G191" s="170"/>
      <c r="H191" s="170"/>
      <c r="I191" s="173"/>
      <c r="J191" s="184">
        <f>BK191</f>
        <v>0</v>
      </c>
      <c r="K191" s="170"/>
      <c r="L191" s="175"/>
      <c r="M191" s="176"/>
      <c r="N191" s="177"/>
      <c r="O191" s="177"/>
      <c r="P191" s="178">
        <f>SUM(P192:P235)</f>
        <v>0</v>
      </c>
      <c r="Q191" s="177"/>
      <c r="R191" s="178">
        <f>SUM(R192:R235)</f>
        <v>17.13302011</v>
      </c>
      <c r="S191" s="177"/>
      <c r="T191" s="179">
        <f>SUM(T192:T235)</f>
        <v>0</v>
      </c>
      <c r="AR191" s="180" t="s">
        <v>78</v>
      </c>
      <c r="AT191" s="181" t="s">
        <v>69</v>
      </c>
      <c r="AU191" s="181" t="s">
        <v>78</v>
      </c>
      <c r="AY191" s="180" t="s">
        <v>131</v>
      </c>
      <c r="BK191" s="182">
        <f>SUM(BK192:BK235)</f>
        <v>0</v>
      </c>
    </row>
    <row r="192" spans="2:65" s="1" customFormat="1" ht="16.5" customHeight="1">
      <c r="B192" s="32"/>
      <c r="C192" s="185" t="s">
        <v>264</v>
      </c>
      <c r="D192" s="185" t="s">
        <v>133</v>
      </c>
      <c r="E192" s="186" t="s">
        <v>265</v>
      </c>
      <c r="F192" s="187" t="s">
        <v>266</v>
      </c>
      <c r="G192" s="188" t="s">
        <v>208</v>
      </c>
      <c r="H192" s="189">
        <v>3.538</v>
      </c>
      <c r="I192" s="190"/>
      <c r="J192" s="191">
        <f>ROUND(I192*H192,2)</f>
        <v>0</v>
      </c>
      <c r="K192" s="187" t="s">
        <v>136</v>
      </c>
      <c r="L192" s="36"/>
      <c r="M192" s="192" t="s">
        <v>1</v>
      </c>
      <c r="N192" s="193" t="s">
        <v>41</v>
      </c>
      <c r="O192" s="58"/>
      <c r="P192" s="194">
        <f>O192*H192</f>
        <v>0</v>
      </c>
      <c r="Q192" s="194">
        <v>2.16</v>
      </c>
      <c r="R192" s="194">
        <f>Q192*H192</f>
        <v>7.64208</v>
      </c>
      <c r="S192" s="194">
        <v>0</v>
      </c>
      <c r="T192" s="195">
        <f>S192*H192</f>
        <v>0</v>
      </c>
      <c r="AR192" s="15" t="s">
        <v>184</v>
      </c>
      <c r="AT192" s="15" t="s">
        <v>133</v>
      </c>
      <c r="AU192" s="15" t="s">
        <v>80</v>
      </c>
      <c r="AY192" s="15" t="s">
        <v>131</v>
      </c>
      <c r="BE192" s="196">
        <f>IF(N192="základní",J192,0)</f>
        <v>0</v>
      </c>
      <c r="BF192" s="196">
        <f>IF(N192="snížená",J192,0)</f>
        <v>0</v>
      </c>
      <c r="BG192" s="196">
        <f>IF(N192="zákl. přenesená",J192,0)</f>
        <v>0</v>
      </c>
      <c r="BH192" s="196">
        <f>IF(N192="sníž. přenesená",J192,0)</f>
        <v>0</v>
      </c>
      <c r="BI192" s="196">
        <f>IF(N192="nulová",J192,0)</f>
        <v>0</v>
      </c>
      <c r="BJ192" s="15" t="s">
        <v>78</v>
      </c>
      <c r="BK192" s="196">
        <f>ROUND(I192*H192,2)</f>
        <v>0</v>
      </c>
      <c r="BL192" s="15" t="s">
        <v>184</v>
      </c>
      <c r="BM192" s="15" t="s">
        <v>267</v>
      </c>
    </row>
    <row r="193" spans="2:47" s="1" customFormat="1" ht="12">
      <c r="B193" s="32"/>
      <c r="C193" s="33"/>
      <c r="D193" s="197" t="s">
        <v>139</v>
      </c>
      <c r="E193" s="33"/>
      <c r="F193" s="198" t="s">
        <v>268</v>
      </c>
      <c r="G193" s="33"/>
      <c r="H193" s="33"/>
      <c r="I193" s="101"/>
      <c r="J193" s="33"/>
      <c r="K193" s="33"/>
      <c r="L193" s="36"/>
      <c r="M193" s="199"/>
      <c r="N193" s="58"/>
      <c r="O193" s="58"/>
      <c r="P193" s="58"/>
      <c r="Q193" s="58"/>
      <c r="R193" s="58"/>
      <c r="S193" s="58"/>
      <c r="T193" s="59"/>
      <c r="AT193" s="15" t="s">
        <v>139</v>
      </c>
      <c r="AU193" s="15" t="s">
        <v>80</v>
      </c>
    </row>
    <row r="194" spans="2:51" s="11" customFormat="1" ht="12">
      <c r="B194" s="203"/>
      <c r="C194" s="204"/>
      <c r="D194" s="197" t="s">
        <v>187</v>
      </c>
      <c r="E194" s="205" t="s">
        <v>1</v>
      </c>
      <c r="F194" s="206" t="s">
        <v>269</v>
      </c>
      <c r="G194" s="204"/>
      <c r="H194" s="205" t="s">
        <v>1</v>
      </c>
      <c r="I194" s="207"/>
      <c r="J194" s="204"/>
      <c r="K194" s="204"/>
      <c r="L194" s="208"/>
      <c r="M194" s="209"/>
      <c r="N194" s="210"/>
      <c r="O194" s="210"/>
      <c r="P194" s="210"/>
      <c r="Q194" s="210"/>
      <c r="R194" s="210"/>
      <c r="S194" s="210"/>
      <c r="T194" s="211"/>
      <c r="AT194" s="212" t="s">
        <v>187</v>
      </c>
      <c r="AU194" s="212" t="s">
        <v>80</v>
      </c>
      <c r="AV194" s="11" t="s">
        <v>78</v>
      </c>
      <c r="AW194" s="11" t="s">
        <v>32</v>
      </c>
      <c r="AX194" s="11" t="s">
        <v>70</v>
      </c>
      <c r="AY194" s="212" t="s">
        <v>131</v>
      </c>
    </row>
    <row r="195" spans="2:51" s="12" customFormat="1" ht="12">
      <c r="B195" s="213"/>
      <c r="C195" s="214"/>
      <c r="D195" s="197" t="s">
        <v>187</v>
      </c>
      <c r="E195" s="215" t="s">
        <v>1</v>
      </c>
      <c r="F195" s="216" t="s">
        <v>270</v>
      </c>
      <c r="G195" s="214"/>
      <c r="H195" s="217">
        <v>0.462</v>
      </c>
      <c r="I195" s="218"/>
      <c r="J195" s="214"/>
      <c r="K195" s="214"/>
      <c r="L195" s="219"/>
      <c r="M195" s="220"/>
      <c r="N195" s="221"/>
      <c r="O195" s="221"/>
      <c r="P195" s="221"/>
      <c r="Q195" s="221"/>
      <c r="R195" s="221"/>
      <c r="S195" s="221"/>
      <c r="T195" s="222"/>
      <c r="AT195" s="223" t="s">
        <v>187</v>
      </c>
      <c r="AU195" s="223" t="s">
        <v>80</v>
      </c>
      <c r="AV195" s="12" t="s">
        <v>80</v>
      </c>
      <c r="AW195" s="12" t="s">
        <v>32</v>
      </c>
      <c r="AX195" s="12" t="s">
        <v>70</v>
      </c>
      <c r="AY195" s="223" t="s">
        <v>131</v>
      </c>
    </row>
    <row r="196" spans="2:51" s="11" customFormat="1" ht="12">
      <c r="B196" s="203"/>
      <c r="C196" s="204"/>
      <c r="D196" s="197" t="s">
        <v>187</v>
      </c>
      <c r="E196" s="205" t="s">
        <v>1</v>
      </c>
      <c r="F196" s="206" t="s">
        <v>271</v>
      </c>
      <c r="G196" s="204"/>
      <c r="H196" s="205" t="s">
        <v>1</v>
      </c>
      <c r="I196" s="207"/>
      <c r="J196" s="204"/>
      <c r="K196" s="204"/>
      <c r="L196" s="208"/>
      <c r="M196" s="209"/>
      <c r="N196" s="210"/>
      <c r="O196" s="210"/>
      <c r="P196" s="210"/>
      <c r="Q196" s="210"/>
      <c r="R196" s="210"/>
      <c r="S196" s="210"/>
      <c r="T196" s="211"/>
      <c r="AT196" s="212" t="s">
        <v>187</v>
      </c>
      <c r="AU196" s="212" t="s">
        <v>80</v>
      </c>
      <c r="AV196" s="11" t="s">
        <v>78</v>
      </c>
      <c r="AW196" s="11" t="s">
        <v>32</v>
      </c>
      <c r="AX196" s="11" t="s">
        <v>70</v>
      </c>
      <c r="AY196" s="212" t="s">
        <v>131</v>
      </c>
    </row>
    <row r="197" spans="2:51" s="12" customFormat="1" ht="12">
      <c r="B197" s="213"/>
      <c r="C197" s="214"/>
      <c r="D197" s="197" t="s">
        <v>187</v>
      </c>
      <c r="E197" s="215" t="s">
        <v>1</v>
      </c>
      <c r="F197" s="216" t="s">
        <v>272</v>
      </c>
      <c r="G197" s="214"/>
      <c r="H197" s="217">
        <v>0.828</v>
      </c>
      <c r="I197" s="218"/>
      <c r="J197" s="214"/>
      <c r="K197" s="214"/>
      <c r="L197" s="219"/>
      <c r="M197" s="220"/>
      <c r="N197" s="221"/>
      <c r="O197" s="221"/>
      <c r="P197" s="221"/>
      <c r="Q197" s="221"/>
      <c r="R197" s="221"/>
      <c r="S197" s="221"/>
      <c r="T197" s="222"/>
      <c r="AT197" s="223" t="s">
        <v>187</v>
      </c>
      <c r="AU197" s="223" t="s">
        <v>80</v>
      </c>
      <c r="AV197" s="12" t="s">
        <v>80</v>
      </c>
      <c r="AW197" s="12" t="s">
        <v>32</v>
      </c>
      <c r="AX197" s="12" t="s">
        <v>70</v>
      </c>
      <c r="AY197" s="223" t="s">
        <v>131</v>
      </c>
    </row>
    <row r="198" spans="2:51" s="11" customFormat="1" ht="12">
      <c r="B198" s="203"/>
      <c r="C198" s="204"/>
      <c r="D198" s="197" t="s">
        <v>187</v>
      </c>
      <c r="E198" s="205" t="s">
        <v>1</v>
      </c>
      <c r="F198" s="206" t="s">
        <v>273</v>
      </c>
      <c r="G198" s="204"/>
      <c r="H198" s="205" t="s">
        <v>1</v>
      </c>
      <c r="I198" s="207"/>
      <c r="J198" s="204"/>
      <c r="K198" s="204"/>
      <c r="L198" s="208"/>
      <c r="M198" s="209"/>
      <c r="N198" s="210"/>
      <c r="O198" s="210"/>
      <c r="P198" s="210"/>
      <c r="Q198" s="210"/>
      <c r="R198" s="210"/>
      <c r="S198" s="210"/>
      <c r="T198" s="211"/>
      <c r="AT198" s="212" t="s">
        <v>187</v>
      </c>
      <c r="AU198" s="212" t="s">
        <v>80</v>
      </c>
      <c r="AV198" s="11" t="s">
        <v>78</v>
      </c>
      <c r="AW198" s="11" t="s">
        <v>32</v>
      </c>
      <c r="AX198" s="11" t="s">
        <v>70</v>
      </c>
      <c r="AY198" s="212" t="s">
        <v>131</v>
      </c>
    </row>
    <row r="199" spans="2:51" s="12" customFormat="1" ht="12">
      <c r="B199" s="213"/>
      <c r="C199" s="214"/>
      <c r="D199" s="197" t="s">
        <v>187</v>
      </c>
      <c r="E199" s="215" t="s">
        <v>1</v>
      </c>
      <c r="F199" s="216" t="s">
        <v>274</v>
      </c>
      <c r="G199" s="214"/>
      <c r="H199" s="217">
        <v>0.823</v>
      </c>
      <c r="I199" s="218"/>
      <c r="J199" s="214"/>
      <c r="K199" s="214"/>
      <c r="L199" s="219"/>
      <c r="M199" s="220"/>
      <c r="N199" s="221"/>
      <c r="O199" s="221"/>
      <c r="P199" s="221"/>
      <c r="Q199" s="221"/>
      <c r="R199" s="221"/>
      <c r="S199" s="221"/>
      <c r="T199" s="222"/>
      <c r="AT199" s="223" t="s">
        <v>187</v>
      </c>
      <c r="AU199" s="223" t="s">
        <v>80</v>
      </c>
      <c r="AV199" s="12" t="s">
        <v>80</v>
      </c>
      <c r="AW199" s="12" t="s">
        <v>32</v>
      </c>
      <c r="AX199" s="12" t="s">
        <v>70</v>
      </c>
      <c r="AY199" s="223" t="s">
        <v>131</v>
      </c>
    </row>
    <row r="200" spans="2:51" s="11" customFormat="1" ht="12">
      <c r="B200" s="203"/>
      <c r="C200" s="204"/>
      <c r="D200" s="197" t="s">
        <v>187</v>
      </c>
      <c r="E200" s="205" t="s">
        <v>1</v>
      </c>
      <c r="F200" s="206" t="s">
        <v>275</v>
      </c>
      <c r="G200" s="204"/>
      <c r="H200" s="205" t="s">
        <v>1</v>
      </c>
      <c r="I200" s="207"/>
      <c r="J200" s="204"/>
      <c r="K200" s="204"/>
      <c r="L200" s="208"/>
      <c r="M200" s="209"/>
      <c r="N200" s="210"/>
      <c r="O200" s="210"/>
      <c r="P200" s="210"/>
      <c r="Q200" s="210"/>
      <c r="R200" s="210"/>
      <c r="S200" s="210"/>
      <c r="T200" s="211"/>
      <c r="AT200" s="212" t="s">
        <v>187</v>
      </c>
      <c r="AU200" s="212" t="s">
        <v>80</v>
      </c>
      <c r="AV200" s="11" t="s">
        <v>78</v>
      </c>
      <c r="AW200" s="11" t="s">
        <v>32</v>
      </c>
      <c r="AX200" s="11" t="s">
        <v>70</v>
      </c>
      <c r="AY200" s="212" t="s">
        <v>131</v>
      </c>
    </row>
    <row r="201" spans="2:51" s="12" customFormat="1" ht="12">
      <c r="B201" s="213"/>
      <c r="C201" s="214"/>
      <c r="D201" s="197" t="s">
        <v>187</v>
      </c>
      <c r="E201" s="215" t="s">
        <v>1</v>
      </c>
      <c r="F201" s="216" t="s">
        <v>276</v>
      </c>
      <c r="G201" s="214"/>
      <c r="H201" s="217">
        <v>1.425</v>
      </c>
      <c r="I201" s="218"/>
      <c r="J201" s="214"/>
      <c r="K201" s="214"/>
      <c r="L201" s="219"/>
      <c r="M201" s="220"/>
      <c r="N201" s="221"/>
      <c r="O201" s="221"/>
      <c r="P201" s="221"/>
      <c r="Q201" s="221"/>
      <c r="R201" s="221"/>
      <c r="S201" s="221"/>
      <c r="T201" s="222"/>
      <c r="AT201" s="223" t="s">
        <v>187</v>
      </c>
      <c r="AU201" s="223" t="s">
        <v>80</v>
      </c>
      <c r="AV201" s="12" t="s">
        <v>80</v>
      </c>
      <c r="AW201" s="12" t="s">
        <v>32</v>
      </c>
      <c r="AX201" s="12" t="s">
        <v>70</v>
      </c>
      <c r="AY201" s="223" t="s">
        <v>131</v>
      </c>
    </row>
    <row r="202" spans="2:51" s="13" customFormat="1" ht="12">
      <c r="B202" s="224"/>
      <c r="C202" s="225"/>
      <c r="D202" s="197" t="s">
        <v>187</v>
      </c>
      <c r="E202" s="226" t="s">
        <v>1</v>
      </c>
      <c r="F202" s="227" t="s">
        <v>192</v>
      </c>
      <c r="G202" s="225"/>
      <c r="H202" s="228">
        <v>3.5380000000000003</v>
      </c>
      <c r="I202" s="229"/>
      <c r="J202" s="225"/>
      <c r="K202" s="225"/>
      <c r="L202" s="230"/>
      <c r="M202" s="231"/>
      <c r="N202" s="232"/>
      <c r="O202" s="232"/>
      <c r="P202" s="232"/>
      <c r="Q202" s="232"/>
      <c r="R202" s="232"/>
      <c r="S202" s="232"/>
      <c r="T202" s="233"/>
      <c r="AT202" s="234" t="s">
        <v>187</v>
      </c>
      <c r="AU202" s="234" t="s">
        <v>80</v>
      </c>
      <c r="AV202" s="13" t="s">
        <v>184</v>
      </c>
      <c r="AW202" s="13" t="s">
        <v>32</v>
      </c>
      <c r="AX202" s="13" t="s">
        <v>78</v>
      </c>
      <c r="AY202" s="234" t="s">
        <v>131</v>
      </c>
    </row>
    <row r="203" spans="2:65" s="1" customFormat="1" ht="16.5" customHeight="1">
      <c r="B203" s="32"/>
      <c r="C203" s="185" t="s">
        <v>8</v>
      </c>
      <c r="D203" s="185" t="s">
        <v>133</v>
      </c>
      <c r="E203" s="186" t="s">
        <v>277</v>
      </c>
      <c r="F203" s="187" t="s">
        <v>278</v>
      </c>
      <c r="G203" s="188" t="s">
        <v>239</v>
      </c>
      <c r="H203" s="189">
        <v>0.075</v>
      </c>
      <c r="I203" s="190"/>
      <c r="J203" s="191">
        <f>ROUND(I203*H203,2)</f>
        <v>0</v>
      </c>
      <c r="K203" s="187" t="s">
        <v>136</v>
      </c>
      <c r="L203" s="36"/>
      <c r="M203" s="192" t="s">
        <v>1</v>
      </c>
      <c r="N203" s="193" t="s">
        <v>41</v>
      </c>
      <c r="O203" s="58"/>
      <c r="P203" s="194">
        <f>O203*H203</f>
        <v>0</v>
      </c>
      <c r="Q203" s="194">
        <v>1.06277</v>
      </c>
      <c r="R203" s="194">
        <f>Q203*H203</f>
        <v>0.07970775</v>
      </c>
      <c r="S203" s="194">
        <v>0</v>
      </c>
      <c r="T203" s="195">
        <f>S203*H203</f>
        <v>0</v>
      </c>
      <c r="AR203" s="15" t="s">
        <v>184</v>
      </c>
      <c r="AT203" s="15" t="s">
        <v>133</v>
      </c>
      <c r="AU203" s="15" t="s">
        <v>80</v>
      </c>
      <c r="AY203" s="15" t="s">
        <v>131</v>
      </c>
      <c r="BE203" s="196">
        <f>IF(N203="základní",J203,0)</f>
        <v>0</v>
      </c>
      <c r="BF203" s="196">
        <f>IF(N203="snížená",J203,0)</f>
        <v>0</v>
      </c>
      <c r="BG203" s="196">
        <f>IF(N203="zákl. přenesená",J203,0)</f>
        <v>0</v>
      </c>
      <c r="BH203" s="196">
        <f>IF(N203="sníž. přenesená",J203,0)</f>
        <v>0</v>
      </c>
      <c r="BI203" s="196">
        <f>IF(N203="nulová",J203,0)</f>
        <v>0</v>
      </c>
      <c r="BJ203" s="15" t="s">
        <v>78</v>
      </c>
      <c r="BK203" s="196">
        <f>ROUND(I203*H203,2)</f>
        <v>0</v>
      </c>
      <c r="BL203" s="15" t="s">
        <v>184</v>
      </c>
      <c r="BM203" s="15" t="s">
        <v>279</v>
      </c>
    </row>
    <row r="204" spans="2:47" s="1" customFormat="1" ht="12">
      <c r="B204" s="32"/>
      <c r="C204" s="33"/>
      <c r="D204" s="197" t="s">
        <v>139</v>
      </c>
      <c r="E204" s="33"/>
      <c r="F204" s="198" t="s">
        <v>280</v>
      </c>
      <c r="G204" s="33"/>
      <c r="H204" s="33"/>
      <c r="I204" s="101"/>
      <c r="J204" s="33"/>
      <c r="K204" s="33"/>
      <c r="L204" s="36"/>
      <c r="M204" s="199"/>
      <c r="N204" s="58"/>
      <c r="O204" s="58"/>
      <c r="P204" s="58"/>
      <c r="Q204" s="58"/>
      <c r="R204" s="58"/>
      <c r="S204" s="58"/>
      <c r="T204" s="59"/>
      <c r="AT204" s="15" t="s">
        <v>139</v>
      </c>
      <c r="AU204" s="15" t="s">
        <v>80</v>
      </c>
    </row>
    <row r="205" spans="2:51" s="11" customFormat="1" ht="12">
      <c r="B205" s="203"/>
      <c r="C205" s="204"/>
      <c r="D205" s="197" t="s">
        <v>187</v>
      </c>
      <c r="E205" s="205" t="s">
        <v>1</v>
      </c>
      <c r="F205" s="206" t="s">
        <v>269</v>
      </c>
      <c r="G205" s="204"/>
      <c r="H205" s="205" t="s">
        <v>1</v>
      </c>
      <c r="I205" s="207"/>
      <c r="J205" s="204"/>
      <c r="K205" s="204"/>
      <c r="L205" s="208"/>
      <c r="M205" s="209"/>
      <c r="N205" s="210"/>
      <c r="O205" s="210"/>
      <c r="P205" s="210"/>
      <c r="Q205" s="210"/>
      <c r="R205" s="210"/>
      <c r="S205" s="210"/>
      <c r="T205" s="211"/>
      <c r="AT205" s="212" t="s">
        <v>187</v>
      </c>
      <c r="AU205" s="212" t="s">
        <v>80</v>
      </c>
      <c r="AV205" s="11" t="s">
        <v>78</v>
      </c>
      <c r="AW205" s="11" t="s">
        <v>32</v>
      </c>
      <c r="AX205" s="11" t="s">
        <v>70</v>
      </c>
      <c r="AY205" s="212" t="s">
        <v>131</v>
      </c>
    </row>
    <row r="206" spans="2:51" s="12" customFormat="1" ht="12">
      <c r="B206" s="213"/>
      <c r="C206" s="214"/>
      <c r="D206" s="197" t="s">
        <v>187</v>
      </c>
      <c r="E206" s="215" t="s">
        <v>1</v>
      </c>
      <c r="F206" s="216" t="s">
        <v>281</v>
      </c>
      <c r="G206" s="214"/>
      <c r="H206" s="217">
        <v>0.003</v>
      </c>
      <c r="I206" s="218"/>
      <c r="J206" s="214"/>
      <c r="K206" s="214"/>
      <c r="L206" s="219"/>
      <c r="M206" s="220"/>
      <c r="N206" s="221"/>
      <c r="O206" s="221"/>
      <c r="P206" s="221"/>
      <c r="Q206" s="221"/>
      <c r="R206" s="221"/>
      <c r="S206" s="221"/>
      <c r="T206" s="222"/>
      <c r="AT206" s="223" t="s">
        <v>187</v>
      </c>
      <c r="AU206" s="223" t="s">
        <v>80</v>
      </c>
      <c r="AV206" s="12" t="s">
        <v>80</v>
      </c>
      <c r="AW206" s="12" t="s">
        <v>32</v>
      </c>
      <c r="AX206" s="12" t="s">
        <v>70</v>
      </c>
      <c r="AY206" s="223" t="s">
        <v>131</v>
      </c>
    </row>
    <row r="207" spans="2:51" s="11" customFormat="1" ht="12">
      <c r="B207" s="203"/>
      <c r="C207" s="204"/>
      <c r="D207" s="197" t="s">
        <v>187</v>
      </c>
      <c r="E207" s="205" t="s">
        <v>1</v>
      </c>
      <c r="F207" s="206" t="s">
        <v>271</v>
      </c>
      <c r="G207" s="204"/>
      <c r="H207" s="205" t="s">
        <v>1</v>
      </c>
      <c r="I207" s="207"/>
      <c r="J207" s="204"/>
      <c r="K207" s="204"/>
      <c r="L207" s="208"/>
      <c r="M207" s="209"/>
      <c r="N207" s="210"/>
      <c r="O207" s="210"/>
      <c r="P207" s="210"/>
      <c r="Q207" s="210"/>
      <c r="R207" s="210"/>
      <c r="S207" s="210"/>
      <c r="T207" s="211"/>
      <c r="AT207" s="212" t="s">
        <v>187</v>
      </c>
      <c r="AU207" s="212" t="s">
        <v>80</v>
      </c>
      <c r="AV207" s="11" t="s">
        <v>78</v>
      </c>
      <c r="AW207" s="11" t="s">
        <v>32</v>
      </c>
      <c r="AX207" s="11" t="s">
        <v>70</v>
      </c>
      <c r="AY207" s="212" t="s">
        <v>131</v>
      </c>
    </row>
    <row r="208" spans="2:51" s="12" customFormat="1" ht="12">
      <c r="B208" s="213"/>
      <c r="C208" s="214"/>
      <c r="D208" s="197" t="s">
        <v>187</v>
      </c>
      <c r="E208" s="215" t="s">
        <v>1</v>
      </c>
      <c r="F208" s="216" t="s">
        <v>282</v>
      </c>
      <c r="G208" s="214"/>
      <c r="H208" s="217">
        <v>0.006</v>
      </c>
      <c r="I208" s="218"/>
      <c r="J208" s="214"/>
      <c r="K208" s="214"/>
      <c r="L208" s="219"/>
      <c r="M208" s="220"/>
      <c r="N208" s="221"/>
      <c r="O208" s="221"/>
      <c r="P208" s="221"/>
      <c r="Q208" s="221"/>
      <c r="R208" s="221"/>
      <c r="S208" s="221"/>
      <c r="T208" s="222"/>
      <c r="AT208" s="223" t="s">
        <v>187</v>
      </c>
      <c r="AU208" s="223" t="s">
        <v>80</v>
      </c>
      <c r="AV208" s="12" t="s">
        <v>80</v>
      </c>
      <c r="AW208" s="12" t="s">
        <v>32</v>
      </c>
      <c r="AX208" s="12" t="s">
        <v>70</v>
      </c>
      <c r="AY208" s="223" t="s">
        <v>131</v>
      </c>
    </row>
    <row r="209" spans="2:51" s="11" customFormat="1" ht="12">
      <c r="B209" s="203"/>
      <c r="C209" s="204"/>
      <c r="D209" s="197" t="s">
        <v>187</v>
      </c>
      <c r="E209" s="205" t="s">
        <v>1</v>
      </c>
      <c r="F209" s="206" t="s">
        <v>273</v>
      </c>
      <c r="G209" s="204"/>
      <c r="H209" s="205" t="s">
        <v>1</v>
      </c>
      <c r="I209" s="207"/>
      <c r="J209" s="204"/>
      <c r="K209" s="204"/>
      <c r="L209" s="208"/>
      <c r="M209" s="209"/>
      <c r="N209" s="210"/>
      <c r="O209" s="210"/>
      <c r="P209" s="210"/>
      <c r="Q209" s="210"/>
      <c r="R209" s="210"/>
      <c r="S209" s="210"/>
      <c r="T209" s="211"/>
      <c r="AT209" s="212" t="s">
        <v>187</v>
      </c>
      <c r="AU209" s="212" t="s">
        <v>80</v>
      </c>
      <c r="AV209" s="11" t="s">
        <v>78</v>
      </c>
      <c r="AW209" s="11" t="s">
        <v>32</v>
      </c>
      <c r="AX209" s="11" t="s">
        <v>70</v>
      </c>
      <c r="AY209" s="212" t="s">
        <v>131</v>
      </c>
    </row>
    <row r="210" spans="2:51" s="12" customFormat="1" ht="12">
      <c r="B210" s="213"/>
      <c r="C210" s="214"/>
      <c r="D210" s="197" t="s">
        <v>187</v>
      </c>
      <c r="E210" s="215" t="s">
        <v>1</v>
      </c>
      <c r="F210" s="216" t="s">
        <v>283</v>
      </c>
      <c r="G210" s="214"/>
      <c r="H210" s="217">
        <v>0.024</v>
      </c>
      <c r="I210" s="218"/>
      <c r="J210" s="214"/>
      <c r="K210" s="214"/>
      <c r="L210" s="219"/>
      <c r="M210" s="220"/>
      <c r="N210" s="221"/>
      <c r="O210" s="221"/>
      <c r="P210" s="221"/>
      <c r="Q210" s="221"/>
      <c r="R210" s="221"/>
      <c r="S210" s="221"/>
      <c r="T210" s="222"/>
      <c r="AT210" s="223" t="s">
        <v>187</v>
      </c>
      <c r="AU210" s="223" t="s">
        <v>80</v>
      </c>
      <c r="AV210" s="12" t="s">
        <v>80</v>
      </c>
      <c r="AW210" s="12" t="s">
        <v>32</v>
      </c>
      <c r="AX210" s="12" t="s">
        <v>70</v>
      </c>
      <c r="AY210" s="223" t="s">
        <v>131</v>
      </c>
    </row>
    <row r="211" spans="2:51" s="11" customFormat="1" ht="12">
      <c r="B211" s="203"/>
      <c r="C211" s="204"/>
      <c r="D211" s="197" t="s">
        <v>187</v>
      </c>
      <c r="E211" s="205" t="s">
        <v>1</v>
      </c>
      <c r="F211" s="206" t="s">
        <v>275</v>
      </c>
      <c r="G211" s="204"/>
      <c r="H211" s="205" t="s">
        <v>1</v>
      </c>
      <c r="I211" s="207"/>
      <c r="J211" s="204"/>
      <c r="K211" s="204"/>
      <c r="L211" s="208"/>
      <c r="M211" s="209"/>
      <c r="N211" s="210"/>
      <c r="O211" s="210"/>
      <c r="P211" s="210"/>
      <c r="Q211" s="210"/>
      <c r="R211" s="210"/>
      <c r="S211" s="210"/>
      <c r="T211" s="211"/>
      <c r="AT211" s="212" t="s">
        <v>187</v>
      </c>
      <c r="AU211" s="212" t="s">
        <v>80</v>
      </c>
      <c r="AV211" s="11" t="s">
        <v>78</v>
      </c>
      <c r="AW211" s="11" t="s">
        <v>32</v>
      </c>
      <c r="AX211" s="11" t="s">
        <v>70</v>
      </c>
      <c r="AY211" s="212" t="s">
        <v>131</v>
      </c>
    </row>
    <row r="212" spans="2:51" s="12" customFormat="1" ht="12">
      <c r="B212" s="213"/>
      <c r="C212" s="214"/>
      <c r="D212" s="197" t="s">
        <v>187</v>
      </c>
      <c r="E212" s="215" t="s">
        <v>1</v>
      </c>
      <c r="F212" s="216" t="s">
        <v>284</v>
      </c>
      <c r="G212" s="214"/>
      <c r="H212" s="217">
        <v>0.042</v>
      </c>
      <c r="I212" s="218"/>
      <c r="J212" s="214"/>
      <c r="K212" s="214"/>
      <c r="L212" s="219"/>
      <c r="M212" s="220"/>
      <c r="N212" s="221"/>
      <c r="O212" s="221"/>
      <c r="P212" s="221"/>
      <c r="Q212" s="221"/>
      <c r="R212" s="221"/>
      <c r="S212" s="221"/>
      <c r="T212" s="222"/>
      <c r="AT212" s="223" t="s">
        <v>187</v>
      </c>
      <c r="AU212" s="223" t="s">
        <v>80</v>
      </c>
      <c r="AV212" s="12" t="s">
        <v>80</v>
      </c>
      <c r="AW212" s="12" t="s">
        <v>32</v>
      </c>
      <c r="AX212" s="12" t="s">
        <v>70</v>
      </c>
      <c r="AY212" s="223" t="s">
        <v>131</v>
      </c>
    </row>
    <row r="213" spans="2:51" s="13" customFormat="1" ht="12">
      <c r="B213" s="224"/>
      <c r="C213" s="225"/>
      <c r="D213" s="197" t="s">
        <v>187</v>
      </c>
      <c r="E213" s="226" t="s">
        <v>1</v>
      </c>
      <c r="F213" s="227" t="s">
        <v>192</v>
      </c>
      <c r="G213" s="225"/>
      <c r="H213" s="228">
        <v>0.07500000000000001</v>
      </c>
      <c r="I213" s="229"/>
      <c r="J213" s="225"/>
      <c r="K213" s="225"/>
      <c r="L213" s="230"/>
      <c r="M213" s="231"/>
      <c r="N213" s="232"/>
      <c r="O213" s="232"/>
      <c r="P213" s="232"/>
      <c r="Q213" s="232"/>
      <c r="R213" s="232"/>
      <c r="S213" s="232"/>
      <c r="T213" s="233"/>
      <c r="AT213" s="234" t="s">
        <v>187</v>
      </c>
      <c r="AU213" s="234" t="s">
        <v>80</v>
      </c>
      <c r="AV213" s="13" t="s">
        <v>184</v>
      </c>
      <c r="AW213" s="13" t="s">
        <v>32</v>
      </c>
      <c r="AX213" s="13" t="s">
        <v>78</v>
      </c>
      <c r="AY213" s="234" t="s">
        <v>131</v>
      </c>
    </row>
    <row r="214" spans="2:65" s="1" customFormat="1" ht="16.5" customHeight="1">
      <c r="B214" s="32"/>
      <c r="C214" s="185" t="s">
        <v>285</v>
      </c>
      <c r="D214" s="185" t="s">
        <v>133</v>
      </c>
      <c r="E214" s="186" t="s">
        <v>286</v>
      </c>
      <c r="F214" s="187" t="s">
        <v>287</v>
      </c>
      <c r="G214" s="188" t="s">
        <v>208</v>
      </c>
      <c r="H214" s="189">
        <v>3.538</v>
      </c>
      <c r="I214" s="190"/>
      <c r="J214" s="191">
        <f>ROUND(I214*H214,2)</f>
        <v>0</v>
      </c>
      <c r="K214" s="187" t="s">
        <v>136</v>
      </c>
      <c r="L214" s="36"/>
      <c r="M214" s="192" t="s">
        <v>1</v>
      </c>
      <c r="N214" s="193" t="s">
        <v>41</v>
      </c>
      <c r="O214" s="58"/>
      <c r="P214" s="194">
        <f>O214*H214</f>
        <v>0</v>
      </c>
      <c r="Q214" s="194">
        <v>2.25634</v>
      </c>
      <c r="R214" s="194">
        <f>Q214*H214</f>
        <v>7.9829309199999985</v>
      </c>
      <c r="S214" s="194">
        <v>0</v>
      </c>
      <c r="T214" s="195">
        <f>S214*H214</f>
        <v>0</v>
      </c>
      <c r="AR214" s="15" t="s">
        <v>184</v>
      </c>
      <c r="AT214" s="15" t="s">
        <v>133</v>
      </c>
      <c r="AU214" s="15" t="s">
        <v>80</v>
      </c>
      <c r="AY214" s="15" t="s">
        <v>131</v>
      </c>
      <c r="BE214" s="196">
        <f>IF(N214="základní",J214,0)</f>
        <v>0</v>
      </c>
      <c r="BF214" s="196">
        <f>IF(N214="snížená",J214,0)</f>
        <v>0</v>
      </c>
      <c r="BG214" s="196">
        <f>IF(N214="zákl. přenesená",J214,0)</f>
        <v>0</v>
      </c>
      <c r="BH214" s="196">
        <f>IF(N214="sníž. přenesená",J214,0)</f>
        <v>0</v>
      </c>
      <c r="BI214" s="196">
        <f>IF(N214="nulová",J214,0)</f>
        <v>0</v>
      </c>
      <c r="BJ214" s="15" t="s">
        <v>78</v>
      </c>
      <c r="BK214" s="196">
        <f>ROUND(I214*H214,2)</f>
        <v>0</v>
      </c>
      <c r="BL214" s="15" t="s">
        <v>184</v>
      </c>
      <c r="BM214" s="15" t="s">
        <v>288</v>
      </c>
    </row>
    <row r="215" spans="2:47" s="1" customFormat="1" ht="12">
      <c r="B215" s="32"/>
      <c r="C215" s="33"/>
      <c r="D215" s="197" t="s">
        <v>139</v>
      </c>
      <c r="E215" s="33"/>
      <c r="F215" s="198" t="s">
        <v>289</v>
      </c>
      <c r="G215" s="33"/>
      <c r="H215" s="33"/>
      <c r="I215" s="101"/>
      <c r="J215" s="33"/>
      <c r="K215" s="33"/>
      <c r="L215" s="36"/>
      <c r="M215" s="199"/>
      <c r="N215" s="58"/>
      <c r="O215" s="58"/>
      <c r="P215" s="58"/>
      <c r="Q215" s="58"/>
      <c r="R215" s="58"/>
      <c r="S215" s="58"/>
      <c r="T215" s="59"/>
      <c r="AT215" s="15" t="s">
        <v>139</v>
      </c>
      <c r="AU215" s="15" t="s">
        <v>80</v>
      </c>
    </row>
    <row r="216" spans="2:51" s="11" customFormat="1" ht="12">
      <c r="B216" s="203"/>
      <c r="C216" s="204"/>
      <c r="D216" s="197" t="s">
        <v>187</v>
      </c>
      <c r="E216" s="205" t="s">
        <v>1</v>
      </c>
      <c r="F216" s="206" t="s">
        <v>269</v>
      </c>
      <c r="G216" s="204"/>
      <c r="H216" s="205" t="s">
        <v>1</v>
      </c>
      <c r="I216" s="207"/>
      <c r="J216" s="204"/>
      <c r="K216" s="204"/>
      <c r="L216" s="208"/>
      <c r="M216" s="209"/>
      <c r="N216" s="210"/>
      <c r="O216" s="210"/>
      <c r="P216" s="210"/>
      <c r="Q216" s="210"/>
      <c r="R216" s="210"/>
      <c r="S216" s="210"/>
      <c r="T216" s="211"/>
      <c r="AT216" s="212" t="s">
        <v>187</v>
      </c>
      <c r="AU216" s="212" t="s">
        <v>80</v>
      </c>
      <c r="AV216" s="11" t="s">
        <v>78</v>
      </c>
      <c r="AW216" s="11" t="s">
        <v>32</v>
      </c>
      <c r="AX216" s="11" t="s">
        <v>70</v>
      </c>
      <c r="AY216" s="212" t="s">
        <v>131</v>
      </c>
    </row>
    <row r="217" spans="2:51" s="12" customFormat="1" ht="12">
      <c r="B217" s="213"/>
      <c r="C217" s="214"/>
      <c r="D217" s="197" t="s">
        <v>187</v>
      </c>
      <c r="E217" s="215" t="s">
        <v>1</v>
      </c>
      <c r="F217" s="216" t="s">
        <v>270</v>
      </c>
      <c r="G217" s="214"/>
      <c r="H217" s="217">
        <v>0.462</v>
      </c>
      <c r="I217" s="218"/>
      <c r="J217" s="214"/>
      <c r="K217" s="214"/>
      <c r="L217" s="219"/>
      <c r="M217" s="220"/>
      <c r="N217" s="221"/>
      <c r="O217" s="221"/>
      <c r="P217" s="221"/>
      <c r="Q217" s="221"/>
      <c r="R217" s="221"/>
      <c r="S217" s="221"/>
      <c r="T217" s="222"/>
      <c r="AT217" s="223" t="s">
        <v>187</v>
      </c>
      <c r="AU217" s="223" t="s">
        <v>80</v>
      </c>
      <c r="AV217" s="12" t="s">
        <v>80</v>
      </c>
      <c r="AW217" s="12" t="s">
        <v>32</v>
      </c>
      <c r="AX217" s="12" t="s">
        <v>70</v>
      </c>
      <c r="AY217" s="223" t="s">
        <v>131</v>
      </c>
    </row>
    <row r="218" spans="2:51" s="11" customFormat="1" ht="12">
      <c r="B218" s="203"/>
      <c r="C218" s="204"/>
      <c r="D218" s="197" t="s">
        <v>187</v>
      </c>
      <c r="E218" s="205" t="s">
        <v>1</v>
      </c>
      <c r="F218" s="206" t="s">
        <v>271</v>
      </c>
      <c r="G218" s="204"/>
      <c r="H218" s="205" t="s">
        <v>1</v>
      </c>
      <c r="I218" s="207"/>
      <c r="J218" s="204"/>
      <c r="K218" s="204"/>
      <c r="L218" s="208"/>
      <c r="M218" s="209"/>
      <c r="N218" s="210"/>
      <c r="O218" s="210"/>
      <c r="P218" s="210"/>
      <c r="Q218" s="210"/>
      <c r="R218" s="210"/>
      <c r="S218" s="210"/>
      <c r="T218" s="211"/>
      <c r="AT218" s="212" t="s">
        <v>187</v>
      </c>
      <c r="AU218" s="212" t="s">
        <v>80</v>
      </c>
      <c r="AV218" s="11" t="s">
        <v>78</v>
      </c>
      <c r="AW218" s="11" t="s">
        <v>32</v>
      </c>
      <c r="AX218" s="11" t="s">
        <v>70</v>
      </c>
      <c r="AY218" s="212" t="s">
        <v>131</v>
      </c>
    </row>
    <row r="219" spans="2:51" s="12" customFormat="1" ht="12">
      <c r="B219" s="213"/>
      <c r="C219" s="214"/>
      <c r="D219" s="197" t="s">
        <v>187</v>
      </c>
      <c r="E219" s="215" t="s">
        <v>1</v>
      </c>
      <c r="F219" s="216" t="s">
        <v>272</v>
      </c>
      <c r="G219" s="214"/>
      <c r="H219" s="217">
        <v>0.828</v>
      </c>
      <c r="I219" s="218"/>
      <c r="J219" s="214"/>
      <c r="K219" s="214"/>
      <c r="L219" s="219"/>
      <c r="M219" s="220"/>
      <c r="N219" s="221"/>
      <c r="O219" s="221"/>
      <c r="P219" s="221"/>
      <c r="Q219" s="221"/>
      <c r="R219" s="221"/>
      <c r="S219" s="221"/>
      <c r="T219" s="222"/>
      <c r="AT219" s="223" t="s">
        <v>187</v>
      </c>
      <c r="AU219" s="223" t="s">
        <v>80</v>
      </c>
      <c r="AV219" s="12" t="s">
        <v>80</v>
      </c>
      <c r="AW219" s="12" t="s">
        <v>32</v>
      </c>
      <c r="AX219" s="12" t="s">
        <v>70</v>
      </c>
      <c r="AY219" s="223" t="s">
        <v>131</v>
      </c>
    </row>
    <row r="220" spans="2:51" s="11" customFormat="1" ht="12">
      <c r="B220" s="203"/>
      <c r="C220" s="204"/>
      <c r="D220" s="197" t="s">
        <v>187</v>
      </c>
      <c r="E220" s="205" t="s">
        <v>1</v>
      </c>
      <c r="F220" s="206" t="s">
        <v>273</v>
      </c>
      <c r="G220" s="204"/>
      <c r="H220" s="205" t="s">
        <v>1</v>
      </c>
      <c r="I220" s="207"/>
      <c r="J220" s="204"/>
      <c r="K220" s="204"/>
      <c r="L220" s="208"/>
      <c r="M220" s="209"/>
      <c r="N220" s="210"/>
      <c r="O220" s="210"/>
      <c r="P220" s="210"/>
      <c r="Q220" s="210"/>
      <c r="R220" s="210"/>
      <c r="S220" s="210"/>
      <c r="T220" s="211"/>
      <c r="AT220" s="212" t="s">
        <v>187</v>
      </c>
      <c r="AU220" s="212" t="s">
        <v>80</v>
      </c>
      <c r="AV220" s="11" t="s">
        <v>78</v>
      </c>
      <c r="AW220" s="11" t="s">
        <v>32</v>
      </c>
      <c r="AX220" s="11" t="s">
        <v>70</v>
      </c>
      <c r="AY220" s="212" t="s">
        <v>131</v>
      </c>
    </row>
    <row r="221" spans="2:51" s="12" customFormat="1" ht="12">
      <c r="B221" s="213"/>
      <c r="C221" s="214"/>
      <c r="D221" s="197" t="s">
        <v>187</v>
      </c>
      <c r="E221" s="215" t="s">
        <v>1</v>
      </c>
      <c r="F221" s="216" t="s">
        <v>274</v>
      </c>
      <c r="G221" s="214"/>
      <c r="H221" s="217">
        <v>0.823</v>
      </c>
      <c r="I221" s="218"/>
      <c r="J221" s="214"/>
      <c r="K221" s="214"/>
      <c r="L221" s="219"/>
      <c r="M221" s="220"/>
      <c r="N221" s="221"/>
      <c r="O221" s="221"/>
      <c r="P221" s="221"/>
      <c r="Q221" s="221"/>
      <c r="R221" s="221"/>
      <c r="S221" s="221"/>
      <c r="T221" s="222"/>
      <c r="AT221" s="223" t="s">
        <v>187</v>
      </c>
      <c r="AU221" s="223" t="s">
        <v>80</v>
      </c>
      <c r="AV221" s="12" t="s">
        <v>80</v>
      </c>
      <c r="AW221" s="12" t="s">
        <v>32</v>
      </c>
      <c r="AX221" s="12" t="s">
        <v>70</v>
      </c>
      <c r="AY221" s="223" t="s">
        <v>131</v>
      </c>
    </row>
    <row r="222" spans="2:51" s="11" customFormat="1" ht="12">
      <c r="B222" s="203"/>
      <c r="C222" s="204"/>
      <c r="D222" s="197" t="s">
        <v>187</v>
      </c>
      <c r="E222" s="205" t="s">
        <v>1</v>
      </c>
      <c r="F222" s="206" t="s">
        <v>275</v>
      </c>
      <c r="G222" s="204"/>
      <c r="H222" s="205" t="s">
        <v>1</v>
      </c>
      <c r="I222" s="207"/>
      <c r="J222" s="204"/>
      <c r="K222" s="204"/>
      <c r="L222" s="208"/>
      <c r="M222" s="209"/>
      <c r="N222" s="210"/>
      <c r="O222" s="210"/>
      <c r="P222" s="210"/>
      <c r="Q222" s="210"/>
      <c r="R222" s="210"/>
      <c r="S222" s="210"/>
      <c r="T222" s="211"/>
      <c r="AT222" s="212" t="s">
        <v>187</v>
      </c>
      <c r="AU222" s="212" t="s">
        <v>80</v>
      </c>
      <c r="AV222" s="11" t="s">
        <v>78</v>
      </c>
      <c r="AW222" s="11" t="s">
        <v>32</v>
      </c>
      <c r="AX222" s="11" t="s">
        <v>70</v>
      </c>
      <c r="AY222" s="212" t="s">
        <v>131</v>
      </c>
    </row>
    <row r="223" spans="2:51" s="12" customFormat="1" ht="12">
      <c r="B223" s="213"/>
      <c r="C223" s="214"/>
      <c r="D223" s="197" t="s">
        <v>187</v>
      </c>
      <c r="E223" s="215" t="s">
        <v>1</v>
      </c>
      <c r="F223" s="216" t="s">
        <v>276</v>
      </c>
      <c r="G223" s="214"/>
      <c r="H223" s="217">
        <v>1.425</v>
      </c>
      <c r="I223" s="218"/>
      <c r="J223" s="214"/>
      <c r="K223" s="214"/>
      <c r="L223" s="219"/>
      <c r="M223" s="220"/>
      <c r="N223" s="221"/>
      <c r="O223" s="221"/>
      <c r="P223" s="221"/>
      <c r="Q223" s="221"/>
      <c r="R223" s="221"/>
      <c r="S223" s="221"/>
      <c r="T223" s="222"/>
      <c r="AT223" s="223" t="s">
        <v>187</v>
      </c>
      <c r="AU223" s="223" t="s">
        <v>80</v>
      </c>
      <c r="AV223" s="12" t="s">
        <v>80</v>
      </c>
      <c r="AW223" s="12" t="s">
        <v>32</v>
      </c>
      <c r="AX223" s="12" t="s">
        <v>70</v>
      </c>
      <c r="AY223" s="223" t="s">
        <v>131</v>
      </c>
    </row>
    <row r="224" spans="2:51" s="13" customFormat="1" ht="12">
      <c r="B224" s="224"/>
      <c r="C224" s="225"/>
      <c r="D224" s="197" t="s">
        <v>187</v>
      </c>
      <c r="E224" s="226" t="s">
        <v>1</v>
      </c>
      <c r="F224" s="227" t="s">
        <v>192</v>
      </c>
      <c r="G224" s="225"/>
      <c r="H224" s="228">
        <v>3.5380000000000003</v>
      </c>
      <c r="I224" s="229"/>
      <c r="J224" s="225"/>
      <c r="K224" s="225"/>
      <c r="L224" s="230"/>
      <c r="M224" s="231"/>
      <c r="N224" s="232"/>
      <c r="O224" s="232"/>
      <c r="P224" s="232"/>
      <c r="Q224" s="232"/>
      <c r="R224" s="232"/>
      <c r="S224" s="232"/>
      <c r="T224" s="233"/>
      <c r="AT224" s="234" t="s">
        <v>187</v>
      </c>
      <c r="AU224" s="234" t="s">
        <v>80</v>
      </c>
      <c r="AV224" s="13" t="s">
        <v>184</v>
      </c>
      <c r="AW224" s="13" t="s">
        <v>32</v>
      </c>
      <c r="AX224" s="13" t="s">
        <v>78</v>
      </c>
      <c r="AY224" s="234" t="s">
        <v>131</v>
      </c>
    </row>
    <row r="225" spans="2:65" s="1" customFormat="1" ht="16.5" customHeight="1">
      <c r="B225" s="32"/>
      <c r="C225" s="185" t="s">
        <v>290</v>
      </c>
      <c r="D225" s="185" t="s">
        <v>133</v>
      </c>
      <c r="E225" s="186" t="s">
        <v>291</v>
      </c>
      <c r="F225" s="187" t="s">
        <v>292</v>
      </c>
      <c r="G225" s="188" t="s">
        <v>208</v>
      </c>
      <c r="H225" s="189">
        <v>0.576</v>
      </c>
      <c r="I225" s="190"/>
      <c r="J225" s="191">
        <f>ROUND(I225*H225,2)</f>
        <v>0</v>
      </c>
      <c r="K225" s="187" t="s">
        <v>136</v>
      </c>
      <c r="L225" s="36"/>
      <c r="M225" s="192" t="s">
        <v>1</v>
      </c>
      <c r="N225" s="193" t="s">
        <v>41</v>
      </c>
      <c r="O225" s="58"/>
      <c r="P225" s="194">
        <f>O225*H225</f>
        <v>0</v>
      </c>
      <c r="Q225" s="194">
        <v>2.45329</v>
      </c>
      <c r="R225" s="194">
        <f>Q225*H225</f>
        <v>1.41309504</v>
      </c>
      <c r="S225" s="194">
        <v>0</v>
      </c>
      <c r="T225" s="195">
        <f>S225*H225</f>
        <v>0</v>
      </c>
      <c r="AR225" s="15" t="s">
        <v>184</v>
      </c>
      <c r="AT225" s="15" t="s">
        <v>133</v>
      </c>
      <c r="AU225" s="15" t="s">
        <v>80</v>
      </c>
      <c r="AY225" s="15" t="s">
        <v>131</v>
      </c>
      <c r="BE225" s="196">
        <f>IF(N225="základní",J225,0)</f>
        <v>0</v>
      </c>
      <c r="BF225" s="196">
        <f>IF(N225="snížená",J225,0)</f>
        <v>0</v>
      </c>
      <c r="BG225" s="196">
        <f>IF(N225="zákl. přenesená",J225,0)</f>
        <v>0</v>
      </c>
      <c r="BH225" s="196">
        <f>IF(N225="sníž. přenesená",J225,0)</f>
        <v>0</v>
      </c>
      <c r="BI225" s="196">
        <f>IF(N225="nulová",J225,0)</f>
        <v>0</v>
      </c>
      <c r="BJ225" s="15" t="s">
        <v>78</v>
      </c>
      <c r="BK225" s="196">
        <f>ROUND(I225*H225,2)</f>
        <v>0</v>
      </c>
      <c r="BL225" s="15" t="s">
        <v>184</v>
      </c>
      <c r="BM225" s="15" t="s">
        <v>293</v>
      </c>
    </row>
    <row r="226" spans="2:47" s="1" customFormat="1" ht="12">
      <c r="B226" s="32"/>
      <c r="C226" s="33"/>
      <c r="D226" s="197" t="s">
        <v>139</v>
      </c>
      <c r="E226" s="33"/>
      <c r="F226" s="198" t="s">
        <v>294</v>
      </c>
      <c r="G226" s="33"/>
      <c r="H226" s="33"/>
      <c r="I226" s="101"/>
      <c r="J226" s="33"/>
      <c r="K226" s="33"/>
      <c r="L226" s="36"/>
      <c r="M226" s="199"/>
      <c r="N226" s="58"/>
      <c r="O226" s="58"/>
      <c r="P226" s="58"/>
      <c r="Q226" s="58"/>
      <c r="R226" s="58"/>
      <c r="S226" s="58"/>
      <c r="T226" s="59"/>
      <c r="AT226" s="15" t="s">
        <v>139</v>
      </c>
      <c r="AU226" s="15" t="s">
        <v>80</v>
      </c>
    </row>
    <row r="227" spans="2:51" s="11" customFormat="1" ht="12">
      <c r="B227" s="203"/>
      <c r="C227" s="204"/>
      <c r="D227" s="197" t="s">
        <v>187</v>
      </c>
      <c r="E227" s="205" t="s">
        <v>1</v>
      </c>
      <c r="F227" s="206" t="s">
        <v>295</v>
      </c>
      <c r="G227" s="204"/>
      <c r="H227" s="205" t="s">
        <v>1</v>
      </c>
      <c r="I227" s="207"/>
      <c r="J227" s="204"/>
      <c r="K227" s="204"/>
      <c r="L227" s="208"/>
      <c r="M227" s="209"/>
      <c r="N227" s="210"/>
      <c r="O227" s="210"/>
      <c r="P227" s="210"/>
      <c r="Q227" s="210"/>
      <c r="R227" s="210"/>
      <c r="S227" s="210"/>
      <c r="T227" s="211"/>
      <c r="AT227" s="212" t="s">
        <v>187</v>
      </c>
      <c r="AU227" s="212" t="s">
        <v>80</v>
      </c>
      <c r="AV227" s="11" t="s">
        <v>78</v>
      </c>
      <c r="AW227" s="11" t="s">
        <v>32</v>
      </c>
      <c r="AX227" s="11" t="s">
        <v>70</v>
      </c>
      <c r="AY227" s="212" t="s">
        <v>131</v>
      </c>
    </row>
    <row r="228" spans="2:51" s="12" customFormat="1" ht="12">
      <c r="B228" s="213"/>
      <c r="C228" s="214"/>
      <c r="D228" s="197" t="s">
        <v>187</v>
      </c>
      <c r="E228" s="215" t="s">
        <v>1</v>
      </c>
      <c r="F228" s="216" t="s">
        <v>296</v>
      </c>
      <c r="G228" s="214"/>
      <c r="H228" s="217">
        <v>0.576</v>
      </c>
      <c r="I228" s="218"/>
      <c r="J228" s="214"/>
      <c r="K228" s="214"/>
      <c r="L228" s="219"/>
      <c r="M228" s="220"/>
      <c r="N228" s="221"/>
      <c r="O228" s="221"/>
      <c r="P228" s="221"/>
      <c r="Q228" s="221"/>
      <c r="R228" s="221"/>
      <c r="S228" s="221"/>
      <c r="T228" s="222"/>
      <c r="AT228" s="223" t="s">
        <v>187</v>
      </c>
      <c r="AU228" s="223" t="s">
        <v>80</v>
      </c>
      <c r="AV228" s="12" t="s">
        <v>80</v>
      </c>
      <c r="AW228" s="12" t="s">
        <v>32</v>
      </c>
      <c r="AX228" s="12" t="s">
        <v>70</v>
      </c>
      <c r="AY228" s="223" t="s">
        <v>131</v>
      </c>
    </row>
    <row r="229" spans="2:51" s="13" customFormat="1" ht="12">
      <c r="B229" s="224"/>
      <c r="C229" s="225"/>
      <c r="D229" s="197" t="s">
        <v>187</v>
      </c>
      <c r="E229" s="226" t="s">
        <v>1</v>
      </c>
      <c r="F229" s="227" t="s">
        <v>192</v>
      </c>
      <c r="G229" s="225"/>
      <c r="H229" s="228">
        <v>0.576</v>
      </c>
      <c r="I229" s="229"/>
      <c r="J229" s="225"/>
      <c r="K229" s="225"/>
      <c r="L229" s="230"/>
      <c r="M229" s="231"/>
      <c r="N229" s="232"/>
      <c r="O229" s="232"/>
      <c r="P229" s="232"/>
      <c r="Q229" s="232"/>
      <c r="R229" s="232"/>
      <c r="S229" s="232"/>
      <c r="T229" s="233"/>
      <c r="AT229" s="234" t="s">
        <v>187</v>
      </c>
      <c r="AU229" s="234" t="s">
        <v>80</v>
      </c>
      <c r="AV229" s="13" t="s">
        <v>184</v>
      </c>
      <c r="AW229" s="13" t="s">
        <v>32</v>
      </c>
      <c r="AX229" s="13" t="s">
        <v>78</v>
      </c>
      <c r="AY229" s="234" t="s">
        <v>131</v>
      </c>
    </row>
    <row r="230" spans="2:65" s="1" customFormat="1" ht="16.5" customHeight="1">
      <c r="B230" s="32"/>
      <c r="C230" s="185" t="s">
        <v>297</v>
      </c>
      <c r="D230" s="185" t="s">
        <v>133</v>
      </c>
      <c r="E230" s="186" t="s">
        <v>298</v>
      </c>
      <c r="F230" s="187" t="s">
        <v>299</v>
      </c>
      <c r="G230" s="188" t="s">
        <v>183</v>
      </c>
      <c r="H230" s="189">
        <v>5.76</v>
      </c>
      <c r="I230" s="190"/>
      <c r="J230" s="191">
        <f>ROUND(I230*H230,2)</f>
        <v>0</v>
      </c>
      <c r="K230" s="187" t="s">
        <v>136</v>
      </c>
      <c r="L230" s="36"/>
      <c r="M230" s="192" t="s">
        <v>1</v>
      </c>
      <c r="N230" s="193" t="s">
        <v>41</v>
      </c>
      <c r="O230" s="58"/>
      <c r="P230" s="194">
        <f>O230*H230</f>
        <v>0</v>
      </c>
      <c r="Q230" s="194">
        <v>0.00264</v>
      </c>
      <c r="R230" s="194">
        <f>Q230*H230</f>
        <v>0.0152064</v>
      </c>
      <c r="S230" s="194">
        <v>0</v>
      </c>
      <c r="T230" s="195">
        <f>S230*H230</f>
        <v>0</v>
      </c>
      <c r="AR230" s="15" t="s">
        <v>184</v>
      </c>
      <c r="AT230" s="15" t="s">
        <v>133</v>
      </c>
      <c r="AU230" s="15" t="s">
        <v>80</v>
      </c>
      <c r="AY230" s="15" t="s">
        <v>131</v>
      </c>
      <c r="BE230" s="196">
        <f>IF(N230="základní",J230,0)</f>
        <v>0</v>
      </c>
      <c r="BF230" s="196">
        <f>IF(N230="snížená",J230,0)</f>
        <v>0</v>
      </c>
      <c r="BG230" s="196">
        <f>IF(N230="zákl. přenesená",J230,0)</f>
        <v>0</v>
      </c>
      <c r="BH230" s="196">
        <f>IF(N230="sníž. přenesená",J230,0)</f>
        <v>0</v>
      </c>
      <c r="BI230" s="196">
        <f>IF(N230="nulová",J230,0)</f>
        <v>0</v>
      </c>
      <c r="BJ230" s="15" t="s">
        <v>78</v>
      </c>
      <c r="BK230" s="196">
        <f>ROUND(I230*H230,2)</f>
        <v>0</v>
      </c>
      <c r="BL230" s="15" t="s">
        <v>184</v>
      </c>
      <c r="BM230" s="15" t="s">
        <v>300</v>
      </c>
    </row>
    <row r="231" spans="2:47" s="1" customFormat="1" ht="12">
      <c r="B231" s="32"/>
      <c r="C231" s="33"/>
      <c r="D231" s="197" t="s">
        <v>139</v>
      </c>
      <c r="E231" s="33"/>
      <c r="F231" s="198" t="s">
        <v>301</v>
      </c>
      <c r="G231" s="33"/>
      <c r="H231" s="33"/>
      <c r="I231" s="101"/>
      <c r="J231" s="33"/>
      <c r="K231" s="33"/>
      <c r="L231" s="36"/>
      <c r="M231" s="199"/>
      <c r="N231" s="58"/>
      <c r="O231" s="58"/>
      <c r="P231" s="58"/>
      <c r="Q231" s="58"/>
      <c r="R231" s="58"/>
      <c r="S231" s="58"/>
      <c r="T231" s="59"/>
      <c r="AT231" s="15" t="s">
        <v>139</v>
      </c>
      <c r="AU231" s="15" t="s">
        <v>80</v>
      </c>
    </row>
    <row r="232" spans="2:51" s="12" customFormat="1" ht="12">
      <c r="B232" s="213"/>
      <c r="C232" s="214"/>
      <c r="D232" s="197" t="s">
        <v>187</v>
      </c>
      <c r="E232" s="215" t="s">
        <v>1</v>
      </c>
      <c r="F232" s="216" t="s">
        <v>302</v>
      </c>
      <c r="G232" s="214"/>
      <c r="H232" s="217">
        <v>5.76</v>
      </c>
      <c r="I232" s="218"/>
      <c r="J232" s="214"/>
      <c r="K232" s="214"/>
      <c r="L232" s="219"/>
      <c r="M232" s="220"/>
      <c r="N232" s="221"/>
      <c r="O232" s="221"/>
      <c r="P232" s="221"/>
      <c r="Q232" s="221"/>
      <c r="R232" s="221"/>
      <c r="S232" s="221"/>
      <c r="T232" s="222"/>
      <c r="AT232" s="223" t="s">
        <v>187</v>
      </c>
      <c r="AU232" s="223" t="s">
        <v>80</v>
      </c>
      <c r="AV232" s="12" t="s">
        <v>80</v>
      </c>
      <c r="AW232" s="12" t="s">
        <v>32</v>
      </c>
      <c r="AX232" s="12" t="s">
        <v>70</v>
      </c>
      <c r="AY232" s="223" t="s">
        <v>131</v>
      </c>
    </row>
    <row r="233" spans="2:51" s="13" customFormat="1" ht="12">
      <c r="B233" s="224"/>
      <c r="C233" s="225"/>
      <c r="D233" s="197" t="s">
        <v>187</v>
      </c>
      <c r="E233" s="226" t="s">
        <v>1</v>
      </c>
      <c r="F233" s="227" t="s">
        <v>192</v>
      </c>
      <c r="G233" s="225"/>
      <c r="H233" s="228">
        <v>5.76</v>
      </c>
      <c r="I233" s="229"/>
      <c r="J233" s="225"/>
      <c r="K233" s="225"/>
      <c r="L233" s="230"/>
      <c r="M233" s="231"/>
      <c r="N233" s="232"/>
      <c r="O233" s="232"/>
      <c r="P233" s="232"/>
      <c r="Q233" s="232"/>
      <c r="R233" s="232"/>
      <c r="S233" s="232"/>
      <c r="T233" s="233"/>
      <c r="AT233" s="234" t="s">
        <v>187</v>
      </c>
      <c r="AU233" s="234" t="s">
        <v>80</v>
      </c>
      <c r="AV233" s="13" t="s">
        <v>184</v>
      </c>
      <c r="AW233" s="13" t="s">
        <v>32</v>
      </c>
      <c r="AX233" s="13" t="s">
        <v>78</v>
      </c>
      <c r="AY233" s="234" t="s">
        <v>131</v>
      </c>
    </row>
    <row r="234" spans="2:65" s="1" customFormat="1" ht="16.5" customHeight="1">
      <c r="B234" s="32"/>
      <c r="C234" s="185" t="s">
        <v>303</v>
      </c>
      <c r="D234" s="185" t="s">
        <v>133</v>
      </c>
      <c r="E234" s="186" t="s">
        <v>304</v>
      </c>
      <c r="F234" s="187" t="s">
        <v>305</v>
      </c>
      <c r="G234" s="188" t="s">
        <v>183</v>
      </c>
      <c r="H234" s="189">
        <v>5.76</v>
      </c>
      <c r="I234" s="190"/>
      <c r="J234" s="191">
        <f>ROUND(I234*H234,2)</f>
        <v>0</v>
      </c>
      <c r="K234" s="187" t="s">
        <v>136</v>
      </c>
      <c r="L234" s="36"/>
      <c r="M234" s="192" t="s">
        <v>1</v>
      </c>
      <c r="N234" s="193" t="s">
        <v>41</v>
      </c>
      <c r="O234" s="58"/>
      <c r="P234" s="194">
        <f>O234*H234</f>
        <v>0</v>
      </c>
      <c r="Q234" s="194">
        <v>0</v>
      </c>
      <c r="R234" s="194">
        <f>Q234*H234</f>
        <v>0</v>
      </c>
      <c r="S234" s="194">
        <v>0</v>
      </c>
      <c r="T234" s="195">
        <f>S234*H234</f>
        <v>0</v>
      </c>
      <c r="AR234" s="15" t="s">
        <v>184</v>
      </c>
      <c r="AT234" s="15" t="s">
        <v>133</v>
      </c>
      <c r="AU234" s="15" t="s">
        <v>80</v>
      </c>
      <c r="AY234" s="15" t="s">
        <v>131</v>
      </c>
      <c r="BE234" s="196">
        <f>IF(N234="základní",J234,0)</f>
        <v>0</v>
      </c>
      <c r="BF234" s="196">
        <f>IF(N234="snížená",J234,0)</f>
        <v>0</v>
      </c>
      <c r="BG234" s="196">
        <f>IF(N234="zákl. přenesená",J234,0)</f>
        <v>0</v>
      </c>
      <c r="BH234" s="196">
        <f>IF(N234="sníž. přenesená",J234,0)</f>
        <v>0</v>
      </c>
      <c r="BI234" s="196">
        <f>IF(N234="nulová",J234,0)</f>
        <v>0</v>
      </c>
      <c r="BJ234" s="15" t="s">
        <v>78</v>
      </c>
      <c r="BK234" s="196">
        <f>ROUND(I234*H234,2)</f>
        <v>0</v>
      </c>
      <c r="BL234" s="15" t="s">
        <v>184</v>
      </c>
      <c r="BM234" s="15" t="s">
        <v>306</v>
      </c>
    </row>
    <row r="235" spans="2:47" s="1" customFormat="1" ht="12">
      <c r="B235" s="32"/>
      <c r="C235" s="33"/>
      <c r="D235" s="197" t="s">
        <v>139</v>
      </c>
      <c r="E235" s="33"/>
      <c r="F235" s="198" t="s">
        <v>307</v>
      </c>
      <c r="G235" s="33"/>
      <c r="H235" s="33"/>
      <c r="I235" s="101"/>
      <c r="J235" s="33"/>
      <c r="K235" s="33"/>
      <c r="L235" s="36"/>
      <c r="M235" s="199"/>
      <c r="N235" s="58"/>
      <c r="O235" s="58"/>
      <c r="P235" s="58"/>
      <c r="Q235" s="58"/>
      <c r="R235" s="58"/>
      <c r="S235" s="58"/>
      <c r="T235" s="59"/>
      <c r="AT235" s="15" t="s">
        <v>139</v>
      </c>
      <c r="AU235" s="15" t="s">
        <v>80</v>
      </c>
    </row>
    <row r="236" spans="2:63" s="10" customFormat="1" ht="22.95" customHeight="1">
      <c r="B236" s="169"/>
      <c r="C236" s="170"/>
      <c r="D236" s="171" t="s">
        <v>69</v>
      </c>
      <c r="E236" s="183" t="s">
        <v>142</v>
      </c>
      <c r="F236" s="183" t="s">
        <v>308</v>
      </c>
      <c r="G236" s="170"/>
      <c r="H236" s="170"/>
      <c r="I236" s="173"/>
      <c r="J236" s="184">
        <f>BK236</f>
        <v>0</v>
      </c>
      <c r="K236" s="170"/>
      <c r="L236" s="175"/>
      <c r="M236" s="176"/>
      <c r="N236" s="177"/>
      <c r="O236" s="177"/>
      <c r="P236" s="178">
        <f>SUM(P237:P292)</f>
        <v>0</v>
      </c>
      <c r="Q236" s="177"/>
      <c r="R236" s="178">
        <f>SUM(R237:R292)</f>
        <v>14.52939411</v>
      </c>
      <c r="S236" s="177"/>
      <c r="T236" s="179">
        <f>SUM(T237:T292)</f>
        <v>0</v>
      </c>
      <c r="AR236" s="180" t="s">
        <v>78</v>
      </c>
      <c r="AT236" s="181" t="s">
        <v>69</v>
      </c>
      <c r="AU236" s="181" t="s">
        <v>78</v>
      </c>
      <c r="AY236" s="180" t="s">
        <v>131</v>
      </c>
      <c r="BK236" s="182">
        <f>SUM(BK237:BK292)</f>
        <v>0</v>
      </c>
    </row>
    <row r="237" spans="2:65" s="1" customFormat="1" ht="22.5" customHeight="1">
      <c r="B237" s="32"/>
      <c r="C237" s="185" t="s">
        <v>309</v>
      </c>
      <c r="D237" s="185" t="s">
        <v>133</v>
      </c>
      <c r="E237" s="186" t="s">
        <v>310</v>
      </c>
      <c r="F237" s="187" t="s">
        <v>311</v>
      </c>
      <c r="G237" s="188" t="s">
        <v>183</v>
      </c>
      <c r="H237" s="189">
        <v>11.8</v>
      </c>
      <c r="I237" s="190"/>
      <c r="J237" s="191">
        <f>ROUND(I237*H237,2)</f>
        <v>0</v>
      </c>
      <c r="K237" s="187" t="s">
        <v>136</v>
      </c>
      <c r="L237" s="36"/>
      <c r="M237" s="192" t="s">
        <v>1</v>
      </c>
      <c r="N237" s="193" t="s">
        <v>41</v>
      </c>
      <c r="O237" s="58"/>
      <c r="P237" s="194">
        <f>O237*H237</f>
        <v>0</v>
      </c>
      <c r="Q237" s="194">
        <v>0.20223</v>
      </c>
      <c r="R237" s="194">
        <f>Q237*H237</f>
        <v>2.386314</v>
      </c>
      <c r="S237" s="194">
        <v>0</v>
      </c>
      <c r="T237" s="195">
        <f>S237*H237</f>
        <v>0</v>
      </c>
      <c r="AR237" s="15" t="s">
        <v>184</v>
      </c>
      <c r="AT237" s="15" t="s">
        <v>133</v>
      </c>
      <c r="AU237" s="15" t="s">
        <v>80</v>
      </c>
      <c r="AY237" s="15" t="s">
        <v>131</v>
      </c>
      <c r="BE237" s="196">
        <f>IF(N237="základní",J237,0)</f>
        <v>0</v>
      </c>
      <c r="BF237" s="196">
        <f>IF(N237="snížená",J237,0)</f>
        <v>0</v>
      </c>
      <c r="BG237" s="196">
        <f>IF(N237="zákl. přenesená",J237,0)</f>
        <v>0</v>
      </c>
      <c r="BH237" s="196">
        <f>IF(N237="sníž. přenesená",J237,0)</f>
        <v>0</v>
      </c>
      <c r="BI237" s="196">
        <f>IF(N237="nulová",J237,0)</f>
        <v>0</v>
      </c>
      <c r="BJ237" s="15" t="s">
        <v>78</v>
      </c>
      <c r="BK237" s="196">
        <f>ROUND(I237*H237,2)</f>
        <v>0</v>
      </c>
      <c r="BL237" s="15" t="s">
        <v>184</v>
      </c>
      <c r="BM237" s="15" t="s">
        <v>312</v>
      </c>
    </row>
    <row r="238" spans="2:47" s="1" customFormat="1" ht="19.2">
      <c r="B238" s="32"/>
      <c r="C238" s="33"/>
      <c r="D238" s="197" t="s">
        <v>139</v>
      </c>
      <c r="E238" s="33"/>
      <c r="F238" s="198" t="s">
        <v>313</v>
      </c>
      <c r="G238" s="33"/>
      <c r="H238" s="33"/>
      <c r="I238" s="101"/>
      <c r="J238" s="33"/>
      <c r="K238" s="33"/>
      <c r="L238" s="36"/>
      <c r="M238" s="199"/>
      <c r="N238" s="58"/>
      <c r="O238" s="58"/>
      <c r="P238" s="58"/>
      <c r="Q238" s="58"/>
      <c r="R238" s="58"/>
      <c r="S238" s="58"/>
      <c r="T238" s="59"/>
      <c r="AT238" s="15" t="s">
        <v>139</v>
      </c>
      <c r="AU238" s="15" t="s">
        <v>80</v>
      </c>
    </row>
    <row r="239" spans="2:51" s="12" customFormat="1" ht="12">
      <c r="B239" s="213"/>
      <c r="C239" s="214"/>
      <c r="D239" s="197" t="s">
        <v>187</v>
      </c>
      <c r="E239" s="215" t="s">
        <v>1</v>
      </c>
      <c r="F239" s="216" t="s">
        <v>314</v>
      </c>
      <c r="G239" s="214"/>
      <c r="H239" s="217">
        <v>11.8</v>
      </c>
      <c r="I239" s="218"/>
      <c r="J239" s="214"/>
      <c r="K239" s="214"/>
      <c r="L239" s="219"/>
      <c r="M239" s="220"/>
      <c r="N239" s="221"/>
      <c r="O239" s="221"/>
      <c r="P239" s="221"/>
      <c r="Q239" s="221"/>
      <c r="R239" s="221"/>
      <c r="S239" s="221"/>
      <c r="T239" s="222"/>
      <c r="AT239" s="223" t="s">
        <v>187</v>
      </c>
      <c r="AU239" s="223" t="s">
        <v>80</v>
      </c>
      <c r="AV239" s="12" t="s">
        <v>80</v>
      </c>
      <c r="AW239" s="12" t="s">
        <v>32</v>
      </c>
      <c r="AX239" s="12" t="s">
        <v>70</v>
      </c>
      <c r="AY239" s="223" t="s">
        <v>131</v>
      </c>
    </row>
    <row r="240" spans="2:51" s="13" customFormat="1" ht="12">
      <c r="B240" s="224"/>
      <c r="C240" s="225"/>
      <c r="D240" s="197" t="s">
        <v>187</v>
      </c>
      <c r="E240" s="226" t="s">
        <v>1</v>
      </c>
      <c r="F240" s="227" t="s">
        <v>192</v>
      </c>
      <c r="G240" s="225"/>
      <c r="H240" s="228">
        <v>11.8</v>
      </c>
      <c r="I240" s="229"/>
      <c r="J240" s="225"/>
      <c r="K240" s="225"/>
      <c r="L240" s="230"/>
      <c r="M240" s="231"/>
      <c r="N240" s="232"/>
      <c r="O240" s="232"/>
      <c r="P240" s="232"/>
      <c r="Q240" s="232"/>
      <c r="R240" s="232"/>
      <c r="S240" s="232"/>
      <c r="T240" s="233"/>
      <c r="AT240" s="234" t="s">
        <v>187</v>
      </c>
      <c r="AU240" s="234" t="s">
        <v>80</v>
      </c>
      <c r="AV240" s="13" t="s">
        <v>184</v>
      </c>
      <c r="AW240" s="13" t="s">
        <v>32</v>
      </c>
      <c r="AX240" s="13" t="s">
        <v>78</v>
      </c>
      <c r="AY240" s="234" t="s">
        <v>131</v>
      </c>
    </row>
    <row r="241" spans="2:65" s="1" customFormat="1" ht="16.5" customHeight="1">
      <c r="B241" s="32"/>
      <c r="C241" s="185" t="s">
        <v>7</v>
      </c>
      <c r="D241" s="185" t="s">
        <v>133</v>
      </c>
      <c r="E241" s="186" t="s">
        <v>315</v>
      </c>
      <c r="F241" s="187" t="s">
        <v>316</v>
      </c>
      <c r="G241" s="188" t="s">
        <v>317</v>
      </c>
      <c r="H241" s="189">
        <v>1</v>
      </c>
      <c r="I241" s="190"/>
      <c r="J241" s="191">
        <f>ROUND(I241*H241,2)</f>
        <v>0</v>
      </c>
      <c r="K241" s="187" t="s">
        <v>136</v>
      </c>
      <c r="L241" s="36"/>
      <c r="M241" s="192" t="s">
        <v>1</v>
      </c>
      <c r="N241" s="193" t="s">
        <v>41</v>
      </c>
      <c r="O241" s="58"/>
      <c r="P241" s="194">
        <f>O241*H241</f>
        <v>0</v>
      </c>
      <c r="Q241" s="194">
        <v>0.68753</v>
      </c>
      <c r="R241" s="194">
        <f>Q241*H241</f>
        <v>0.68753</v>
      </c>
      <c r="S241" s="194">
        <v>0</v>
      </c>
      <c r="T241" s="195">
        <f>S241*H241</f>
        <v>0</v>
      </c>
      <c r="AR241" s="15" t="s">
        <v>184</v>
      </c>
      <c r="AT241" s="15" t="s">
        <v>133</v>
      </c>
      <c r="AU241" s="15" t="s">
        <v>80</v>
      </c>
      <c r="AY241" s="15" t="s">
        <v>131</v>
      </c>
      <c r="BE241" s="196">
        <f>IF(N241="základní",J241,0)</f>
        <v>0</v>
      </c>
      <c r="BF241" s="196">
        <f>IF(N241="snížená",J241,0)</f>
        <v>0</v>
      </c>
      <c r="BG241" s="196">
        <f>IF(N241="zákl. přenesená",J241,0)</f>
        <v>0</v>
      </c>
      <c r="BH241" s="196">
        <f>IF(N241="sníž. přenesená",J241,0)</f>
        <v>0</v>
      </c>
      <c r="BI241" s="196">
        <f>IF(N241="nulová",J241,0)</f>
        <v>0</v>
      </c>
      <c r="BJ241" s="15" t="s">
        <v>78</v>
      </c>
      <c r="BK241" s="196">
        <f>ROUND(I241*H241,2)</f>
        <v>0</v>
      </c>
      <c r="BL241" s="15" t="s">
        <v>184</v>
      </c>
      <c r="BM241" s="15" t="s">
        <v>318</v>
      </c>
    </row>
    <row r="242" spans="2:47" s="1" customFormat="1" ht="19.2">
      <c r="B242" s="32"/>
      <c r="C242" s="33"/>
      <c r="D242" s="197" t="s">
        <v>139</v>
      </c>
      <c r="E242" s="33"/>
      <c r="F242" s="198" t="s">
        <v>319</v>
      </c>
      <c r="G242" s="33"/>
      <c r="H242" s="33"/>
      <c r="I242" s="101"/>
      <c r="J242" s="33"/>
      <c r="K242" s="33"/>
      <c r="L242" s="36"/>
      <c r="M242" s="199"/>
      <c r="N242" s="58"/>
      <c r="O242" s="58"/>
      <c r="P242" s="58"/>
      <c r="Q242" s="58"/>
      <c r="R242" s="58"/>
      <c r="S242" s="58"/>
      <c r="T242" s="59"/>
      <c r="AT242" s="15" t="s">
        <v>139</v>
      </c>
      <c r="AU242" s="15" t="s">
        <v>80</v>
      </c>
    </row>
    <row r="243" spans="2:65" s="1" customFormat="1" ht="16.5" customHeight="1">
      <c r="B243" s="32"/>
      <c r="C243" s="185" t="s">
        <v>320</v>
      </c>
      <c r="D243" s="185" t="s">
        <v>133</v>
      </c>
      <c r="E243" s="186" t="s">
        <v>321</v>
      </c>
      <c r="F243" s="187" t="s">
        <v>322</v>
      </c>
      <c r="G243" s="188" t="s">
        <v>323</v>
      </c>
      <c r="H243" s="189">
        <v>3</v>
      </c>
      <c r="I243" s="190"/>
      <c r="J243" s="191">
        <f>ROUND(I243*H243,2)</f>
        <v>0</v>
      </c>
      <c r="K243" s="187" t="s">
        <v>136</v>
      </c>
      <c r="L243" s="36"/>
      <c r="M243" s="192" t="s">
        <v>1</v>
      </c>
      <c r="N243" s="193" t="s">
        <v>41</v>
      </c>
      <c r="O243" s="58"/>
      <c r="P243" s="194">
        <f>O243*H243</f>
        <v>0</v>
      </c>
      <c r="Q243" s="194">
        <v>0.20988</v>
      </c>
      <c r="R243" s="194">
        <f>Q243*H243</f>
        <v>0.62964</v>
      </c>
      <c r="S243" s="194">
        <v>0</v>
      </c>
      <c r="T243" s="195">
        <f>S243*H243</f>
        <v>0</v>
      </c>
      <c r="AR243" s="15" t="s">
        <v>184</v>
      </c>
      <c r="AT243" s="15" t="s">
        <v>133</v>
      </c>
      <c r="AU243" s="15" t="s">
        <v>80</v>
      </c>
      <c r="AY243" s="15" t="s">
        <v>131</v>
      </c>
      <c r="BE243" s="196">
        <f>IF(N243="základní",J243,0)</f>
        <v>0</v>
      </c>
      <c r="BF243" s="196">
        <f>IF(N243="snížená",J243,0)</f>
        <v>0</v>
      </c>
      <c r="BG243" s="196">
        <f>IF(N243="zákl. přenesená",J243,0)</f>
        <v>0</v>
      </c>
      <c r="BH243" s="196">
        <f>IF(N243="sníž. přenesená",J243,0)</f>
        <v>0</v>
      </c>
      <c r="BI243" s="196">
        <f>IF(N243="nulová",J243,0)</f>
        <v>0</v>
      </c>
      <c r="BJ243" s="15" t="s">
        <v>78</v>
      </c>
      <c r="BK243" s="196">
        <f>ROUND(I243*H243,2)</f>
        <v>0</v>
      </c>
      <c r="BL243" s="15" t="s">
        <v>184</v>
      </c>
      <c r="BM243" s="15" t="s">
        <v>324</v>
      </c>
    </row>
    <row r="244" spans="2:47" s="1" customFormat="1" ht="28.8">
      <c r="B244" s="32"/>
      <c r="C244" s="33"/>
      <c r="D244" s="197" t="s">
        <v>139</v>
      </c>
      <c r="E244" s="33"/>
      <c r="F244" s="198" t="s">
        <v>325</v>
      </c>
      <c r="G244" s="33"/>
      <c r="H244" s="33"/>
      <c r="I244" s="101"/>
      <c r="J244" s="33"/>
      <c r="K244" s="33"/>
      <c r="L244" s="36"/>
      <c r="M244" s="199"/>
      <c r="N244" s="58"/>
      <c r="O244" s="58"/>
      <c r="P244" s="58"/>
      <c r="Q244" s="58"/>
      <c r="R244" s="58"/>
      <c r="S244" s="58"/>
      <c r="T244" s="59"/>
      <c r="AT244" s="15" t="s">
        <v>139</v>
      </c>
      <c r="AU244" s="15" t="s">
        <v>80</v>
      </c>
    </row>
    <row r="245" spans="2:65" s="1" customFormat="1" ht="16.5" customHeight="1">
      <c r="B245" s="32"/>
      <c r="C245" s="185" t="s">
        <v>326</v>
      </c>
      <c r="D245" s="185" t="s">
        <v>133</v>
      </c>
      <c r="E245" s="186" t="s">
        <v>327</v>
      </c>
      <c r="F245" s="187" t="s">
        <v>328</v>
      </c>
      <c r="G245" s="188" t="s">
        <v>329</v>
      </c>
      <c r="H245" s="189">
        <v>1</v>
      </c>
      <c r="I245" s="190"/>
      <c r="J245" s="191">
        <f>ROUND(I245*H245,2)</f>
        <v>0</v>
      </c>
      <c r="K245" s="187" t="s">
        <v>136</v>
      </c>
      <c r="L245" s="36"/>
      <c r="M245" s="192" t="s">
        <v>1</v>
      </c>
      <c r="N245" s="193" t="s">
        <v>41</v>
      </c>
      <c r="O245" s="58"/>
      <c r="P245" s="194">
        <f>O245*H245</f>
        <v>0</v>
      </c>
      <c r="Q245" s="194">
        <v>0.0005</v>
      </c>
      <c r="R245" s="194">
        <f>Q245*H245</f>
        <v>0.0005</v>
      </c>
      <c r="S245" s="194">
        <v>0</v>
      </c>
      <c r="T245" s="195">
        <f>S245*H245</f>
        <v>0</v>
      </c>
      <c r="AR245" s="15" t="s">
        <v>184</v>
      </c>
      <c r="AT245" s="15" t="s">
        <v>133</v>
      </c>
      <c r="AU245" s="15" t="s">
        <v>80</v>
      </c>
      <c r="AY245" s="15" t="s">
        <v>131</v>
      </c>
      <c r="BE245" s="196">
        <f>IF(N245="základní",J245,0)</f>
        <v>0</v>
      </c>
      <c r="BF245" s="196">
        <f>IF(N245="snížená",J245,0)</f>
        <v>0</v>
      </c>
      <c r="BG245" s="196">
        <f>IF(N245="zákl. přenesená",J245,0)</f>
        <v>0</v>
      </c>
      <c r="BH245" s="196">
        <f>IF(N245="sníž. přenesená",J245,0)</f>
        <v>0</v>
      </c>
      <c r="BI245" s="196">
        <f>IF(N245="nulová",J245,0)</f>
        <v>0</v>
      </c>
      <c r="BJ245" s="15" t="s">
        <v>78</v>
      </c>
      <c r="BK245" s="196">
        <f>ROUND(I245*H245,2)</f>
        <v>0</v>
      </c>
      <c r="BL245" s="15" t="s">
        <v>184</v>
      </c>
      <c r="BM245" s="15" t="s">
        <v>330</v>
      </c>
    </row>
    <row r="246" spans="2:47" s="1" customFormat="1" ht="28.8">
      <c r="B246" s="32"/>
      <c r="C246" s="33"/>
      <c r="D246" s="197" t="s">
        <v>139</v>
      </c>
      <c r="E246" s="33"/>
      <c r="F246" s="198" t="s">
        <v>331</v>
      </c>
      <c r="G246" s="33"/>
      <c r="H246" s="33"/>
      <c r="I246" s="101"/>
      <c r="J246" s="33"/>
      <c r="K246" s="33"/>
      <c r="L246" s="36"/>
      <c r="M246" s="199"/>
      <c r="N246" s="58"/>
      <c r="O246" s="58"/>
      <c r="P246" s="58"/>
      <c r="Q246" s="58"/>
      <c r="R246" s="58"/>
      <c r="S246" s="58"/>
      <c r="T246" s="59"/>
      <c r="AT246" s="15" t="s">
        <v>139</v>
      </c>
      <c r="AU246" s="15" t="s">
        <v>80</v>
      </c>
    </row>
    <row r="247" spans="2:65" s="1" customFormat="1" ht="16.5" customHeight="1">
      <c r="B247" s="32"/>
      <c r="C247" s="185" t="s">
        <v>332</v>
      </c>
      <c r="D247" s="185" t="s">
        <v>133</v>
      </c>
      <c r="E247" s="186" t="s">
        <v>333</v>
      </c>
      <c r="F247" s="187" t="s">
        <v>334</v>
      </c>
      <c r="G247" s="188" t="s">
        <v>323</v>
      </c>
      <c r="H247" s="189">
        <v>2</v>
      </c>
      <c r="I247" s="190"/>
      <c r="J247" s="191">
        <f>ROUND(I247*H247,2)</f>
        <v>0</v>
      </c>
      <c r="K247" s="187" t="s">
        <v>136</v>
      </c>
      <c r="L247" s="36"/>
      <c r="M247" s="192" t="s">
        <v>1</v>
      </c>
      <c r="N247" s="193" t="s">
        <v>41</v>
      </c>
      <c r="O247" s="58"/>
      <c r="P247" s="194">
        <f>O247*H247</f>
        <v>0</v>
      </c>
      <c r="Q247" s="194">
        <v>0.34648</v>
      </c>
      <c r="R247" s="194">
        <f>Q247*H247</f>
        <v>0.69296</v>
      </c>
      <c r="S247" s="194">
        <v>0</v>
      </c>
      <c r="T247" s="195">
        <f>S247*H247</f>
        <v>0</v>
      </c>
      <c r="AR247" s="15" t="s">
        <v>184</v>
      </c>
      <c r="AT247" s="15" t="s">
        <v>133</v>
      </c>
      <c r="AU247" s="15" t="s">
        <v>80</v>
      </c>
      <c r="AY247" s="15" t="s">
        <v>131</v>
      </c>
      <c r="BE247" s="196">
        <f>IF(N247="základní",J247,0)</f>
        <v>0</v>
      </c>
      <c r="BF247" s="196">
        <f>IF(N247="snížená",J247,0)</f>
        <v>0</v>
      </c>
      <c r="BG247" s="196">
        <f>IF(N247="zákl. přenesená",J247,0)</f>
        <v>0</v>
      </c>
      <c r="BH247" s="196">
        <f>IF(N247="sníž. přenesená",J247,0)</f>
        <v>0</v>
      </c>
      <c r="BI247" s="196">
        <f>IF(N247="nulová",J247,0)</f>
        <v>0</v>
      </c>
      <c r="BJ247" s="15" t="s">
        <v>78</v>
      </c>
      <c r="BK247" s="196">
        <f>ROUND(I247*H247,2)</f>
        <v>0</v>
      </c>
      <c r="BL247" s="15" t="s">
        <v>184</v>
      </c>
      <c r="BM247" s="15" t="s">
        <v>335</v>
      </c>
    </row>
    <row r="248" spans="2:47" s="1" customFormat="1" ht="28.8">
      <c r="B248" s="32"/>
      <c r="C248" s="33"/>
      <c r="D248" s="197" t="s">
        <v>139</v>
      </c>
      <c r="E248" s="33"/>
      <c r="F248" s="198" t="s">
        <v>336</v>
      </c>
      <c r="G248" s="33"/>
      <c r="H248" s="33"/>
      <c r="I248" s="101"/>
      <c r="J248" s="33"/>
      <c r="K248" s="33"/>
      <c r="L248" s="36"/>
      <c r="M248" s="199"/>
      <c r="N248" s="58"/>
      <c r="O248" s="58"/>
      <c r="P248" s="58"/>
      <c r="Q248" s="58"/>
      <c r="R248" s="58"/>
      <c r="S248" s="58"/>
      <c r="T248" s="59"/>
      <c r="AT248" s="15" t="s">
        <v>139</v>
      </c>
      <c r="AU248" s="15" t="s">
        <v>80</v>
      </c>
    </row>
    <row r="249" spans="2:65" s="1" customFormat="1" ht="16.5" customHeight="1">
      <c r="B249" s="32"/>
      <c r="C249" s="185" t="s">
        <v>337</v>
      </c>
      <c r="D249" s="185" t="s">
        <v>133</v>
      </c>
      <c r="E249" s="186" t="s">
        <v>338</v>
      </c>
      <c r="F249" s="187" t="s">
        <v>339</v>
      </c>
      <c r="G249" s="188" t="s">
        <v>329</v>
      </c>
      <c r="H249" s="189">
        <v>1</v>
      </c>
      <c r="I249" s="190"/>
      <c r="J249" s="191">
        <f>ROUND(I249*H249,2)</f>
        <v>0</v>
      </c>
      <c r="K249" s="187" t="s">
        <v>136</v>
      </c>
      <c r="L249" s="36"/>
      <c r="M249" s="192" t="s">
        <v>1</v>
      </c>
      <c r="N249" s="193" t="s">
        <v>41</v>
      </c>
      <c r="O249" s="58"/>
      <c r="P249" s="194">
        <f>O249*H249</f>
        <v>0</v>
      </c>
      <c r="Q249" s="194">
        <v>0.025</v>
      </c>
      <c r="R249" s="194">
        <f>Q249*H249</f>
        <v>0.025</v>
      </c>
      <c r="S249" s="194">
        <v>0</v>
      </c>
      <c r="T249" s="195">
        <f>S249*H249</f>
        <v>0</v>
      </c>
      <c r="AR249" s="15" t="s">
        <v>184</v>
      </c>
      <c r="AT249" s="15" t="s">
        <v>133</v>
      </c>
      <c r="AU249" s="15" t="s">
        <v>80</v>
      </c>
      <c r="AY249" s="15" t="s">
        <v>131</v>
      </c>
      <c r="BE249" s="196">
        <f>IF(N249="základní",J249,0)</f>
        <v>0</v>
      </c>
      <c r="BF249" s="196">
        <f>IF(N249="snížená",J249,0)</f>
        <v>0</v>
      </c>
      <c r="BG249" s="196">
        <f>IF(N249="zákl. přenesená",J249,0)</f>
        <v>0</v>
      </c>
      <c r="BH249" s="196">
        <f>IF(N249="sníž. přenesená",J249,0)</f>
        <v>0</v>
      </c>
      <c r="BI249" s="196">
        <f>IF(N249="nulová",J249,0)</f>
        <v>0</v>
      </c>
      <c r="BJ249" s="15" t="s">
        <v>78</v>
      </c>
      <c r="BK249" s="196">
        <f>ROUND(I249*H249,2)</f>
        <v>0</v>
      </c>
      <c r="BL249" s="15" t="s">
        <v>184</v>
      </c>
      <c r="BM249" s="15" t="s">
        <v>340</v>
      </c>
    </row>
    <row r="250" spans="2:47" s="1" customFormat="1" ht="38.4">
      <c r="B250" s="32"/>
      <c r="C250" s="33"/>
      <c r="D250" s="197" t="s">
        <v>139</v>
      </c>
      <c r="E250" s="33"/>
      <c r="F250" s="198" t="s">
        <v>341</v>
      </c>
      <c r="G250" s="33"/>
      <c r="H250" s="33"/>
      <c r="I250" s="101"/>
      <c r="J250" s="33"/>
      <c r="K250" s="33"/>
      <c r="L250" s="36"/>
      <c r="M250" s="199"/>
      <c r="N250" s="58"/>
      <c r="O250" s="58"/>
      <c r="P250" s="58"/>
      <c r="Q250" s="58"/>
      <c r="R250" s="58"/>
      <c r="S250" s="58"/>
      <c r="T250" s="59"/>
      <c r="AT250" s="15" t="s">
        <v>139</v>
      </c>
      <c r="AU250" s="15" t="s">
        <v>80</v>
      </c>
    </row>
    <row r="251" spans="2:65" s="1" customFormat="1" ht="16.5" customHeight="1">
      <c r="B251" s="32"/>
      <c r="C251" s="185" t="s">
        <v>342</v>
      </c>
      <c r="D251" s="185" t="s">
        <v>133</v>
      </c>
      <c r="E251" s="186" t="s">
        <v>343</v>
      </c>
      <c r="F251" s="187" t="s">
        <v>344</v>
      </c>
      <c r="G251" s="188" t="s">
        <v>329</v>
      </c>
      <c r="H251" s="189">
        <v>2</v>
      </c>
      <c r="I251" s="190"/>
      <c r="J251" s="191">
        <f>ROUND(I251*H251,2)</f>
        <v>0</v>
      </c>
      <c r="K251" s="187" t="s">
        <v>136</v>
      </c>
      <c r="L251" s="36"/>
      <c r="M251" s="192" t="s">
        <v>1</v>
      </c>
      <c r="N251" s="193" t="s">
        <v>41</v>
      </c>
      <c r="O251" s="58"/>
      <c r="P251" s="194">
        <f>O251*H251</f>
        <v>0</v>
      </c>
      <c r="Q251" s="194">
        <v>0.02628</v>
      </c>
      <c r="R251" s="194">
        <f>Q251*H251</f>
        <v>0.05256</v>
      </c>
      <c r="S251" s="194">
        <v>0</v>
      </c>
      <c r="T251" s="195">
        <f>S251*H251</f>
        <v>0</v>
      </c>
      <c r="AR251" s="15" t="s">
        <v>184</v>
      </c>
      <c r="AT251" s="15" t="s">
        <v>133</v>
      </c>
      <c r="AU251" s="15" t="s">
        <v>80</v>
      </c>
      <c r="AY251" s="15" t="s">
        <v>131</v>
      </c>
      <c r="BE251" s="196">
        <f>IF(N251="základní",J251,0)</f>
        <v>0</v>
      </c>
      <c r="BF251" s="196">
        <f>IF(N251="snížená",J251,0)</f>
        <v>0</v>
      </c>
      <c r="BG251" s="196">
        <f>IF(N251="zákl. přenesená",J251,0)</f>
        <v>0</v>
      </c>
      <c r="BH251" s="196">
        <f>IF(N251="sníž. přenesená",J251,0)</f>
        <v>0</v>
      </c>
      <c r="BI251" s="196">
        <f>IF(N251="nulová",J251,0)</f>
        <v>0</v>
      </c>
      <c r="BJ251" s="15" t="s">
        <v>78</v>
      </c>
      <c r="BK251" s="196">
        <f>ROUND(I251*H251,2)</f>
        <v>0</v>
      </c>
      <c r="BL251" s="15" t="s">
        <v>184</v>
      </c>
      <c r="BM251" s="15" t="s">
        <v>345</v>
      </c>
    </row>
    <row r="252" spans="2:47" s="1" customFormat="1" ht="19.2">
      <c r="B252" s="32"/>
      <c r="C252" s="33"/>
      <c r="D252" s="197" t="s">
        <v>139</v>
      </c>
      <c r="E252" s="33"/>
      <c r="F252" s="198" t="s">
        <v>346</v>
      </c>
      <c r="G252" s="33"/>
      <c r="H252" s="33"/>
      <c r="I252" s="101"/>
      <c r="J252" s="33"/>
      <c r="K252" s="33"/>
      <c r="L252" s="36"/>
      <c r="M252" s="199"/>
      <c r="N252" s="58"/>
      <c r="O252" s="58"/>
      <c r="P252" s="58"/>
      <c r="Q252" s="58"/>
      <c r="R252" s="58"/>
      <c r="S252" s="58"/>
      <c r="T252" s="59"/>
      <c r="AT252" s="15" t="s">
        <v>139</v>
      </c>
      <c r="AU252" s="15" t="s">
        <v>80</v>
      </c>
    </row>
    <row r="253" spans="2:65" s="1" customFormat="1" ht="16.5" customHeight="1">
      <c r="B253" s="32"/>
      <c r="C253" s="185" t="s">
        <v>347</v>
      </c>
      <c r="D253" s="185" t="s">
        <v>133</v>
      </c>
      <c r="E253" s="186" t="s">
        <v>348</v>
      </c>
      <c r="F253" s="187" t="s">
        <v>349</v>
      </c>
      <c r="G253" s="188" t="s">
        <v>329</v>
      </c>
      <c r="H253" s="189">
        <v>1</v>
      </c>
      <c r="I253" s="190"/>
      <c r="J253" s="191">
        <f>ROUND(I253*H253,2)</f>
        <v>0</v>
      </c>
      <c r="K253" s="187" t="s">
        <v>136</v>
      </c>
      <c r="L253" s="36"/>
      <c r="M253" s="192" t="s">
        <v>1</v>
      </c>
      <c r="N253" s="193" t="s">
        <v>41</v>
      </c>
      <c r="O253" s="58"/>
      <c r="P253" s="194">
        <f>O253*H253</f>
        <v>0</v>
      </c>
      <c r="Q253" s="194">
        <v>0.03963</v>
      </c>
      <c r="R253" s="194">
        <f>Q253*H253</f>
        <v>0.03963</v>
      </c>
      <c r="S253" s="194">
        <v>0</v>
      </c>
      <c r="T253" s="195">
        <f>S253*H253</f>
        <v>0</v>
      </c>
      <c r="AR253" s="15" t="s">
        <v>184</v>
      </c>
      <c r="AT253" s="15" t="s">
        <v>133</v>
      </c>
      <c r="AU253" s="15" t="s">
        <v>80</v>
      </c>
      <c r="AY253" s="15" t="s">
        <v>131</v>
      </c>
      <c r="BE253" s="196">
        <f>IF(N253="základní",J253,0)</f>
        <v>0</v>
      </c>
      <c r="BF253" s="196">
        <f>IF(N253="snížená",J253,0)</f>
        <v>0</v>
      </c>
      <c r="BG253" s="196">
        <f>IF(N253="zákl. přenesená",J253,0)</f>
        <v>0</v>
      </c>
      <c r="BH253" s="196">
        <f>IF(N253="sníž. přenesená",J253,0)</f>
        <v>0</v>
      </c>
      <c r="BI253" s="196">
        <f>IF(N253="nulová",J253,0)</f>
        <v>0</v>
      </c>
      <c r="BJ253" s="15" t="s">
        <v>78</v>
      </c>
      <c r="BK253" s="196">
        <f>ROUND(I253*H253,2)</f>
        <v>0</v>
      </c>
      <c r="BL253" s="15" t="s">
        <v>184</v>
      </c>
      <c r="BM253" s="15" t="s">
        <v>350</v>
      </c>
    </row>
    <row r="254" spans="2:47" s="1" customFormat="1" ht="19.2">
      <c r="B254" s="32"/>
      <c r="C254" s="33"/>
      <c r="D254" s="197" t="s">
        <v>139</v>
      </c>
      <c r="E254" s="33"/>
      <c r="F254" s="198" t="s">
        <v>351</v>
      </c>
      <c r="G254" s="33"/>
      <c r="H254" s="33"/>
      <c r="I254" s="101"/>
      <c r="J254" s="33"/>
      <c r="K254" s="33"/>
      <c r="L254" s="36"/>
      <c r="M254" s="199"/>
      <c r="N254" s="58"/>
      <c r="O254" s="58"/>
      <c r="P254" s="58"/>
      <c r="Q254" s="58"/>
      <c r="R254" s="58"/>
      <c r="S254" s="58"/>
      <c r="T254" s="59"/>
      <c r="AT254" s="15" t="s">
        <v>139</v>
      </c>
      <c r="AU254" s="15" t="s">
        <v>80</v>
      </c>
    </row>
    <row r="255" spans="2:65" s="1" customFormat="1" ht="16.5" customHeight="1">
      <c r="B255" s="32"/>
      <c r="C255" s="185" t="s">
        <v>352</v>
      </c>
      <c r="D255" s="185" t="s">
        <v>133</v>
      </c>
      <c r="E255" s="186" t="s">
        <v>353</v>
      </c>
      <c r="F255" s="187" t="s">
        <v>354</v>
      </c>
      <c r="G255" s="188" t="s">
        <v>239</v>
      </c>
      <c r="H255" s="189">
        <v>0.058</v>
      </c>
      <c r="I255" s="190"/>
      <c r="J255" s="191">
        <f>ROUND(I255*H255,2)</f>
        <v>0</v>
      </c>
      <c r="K255" s="187" t="s">
        <v>136</v>
      </c>
      <c r="L255" s="36"/>
      <c r="M255" s="192" t="s">
        <v>1</v>
      </c>
      <c r="N255" s="193" t="s">
        <v>41</v>
      </c>
      <c r="O255" s="58"/>
      <c r="P255" s="194">
        <f>O255*H255</f>
        <v>0</v>
      </c>
      <c r="Q255" s="194">
        <v>0.01709</v>
      </c>
      <c r="R255" s="194">
        <f>Q255*H255</f>
        <v>0.0009912200000000001</v>
      </c>
      <c r="S255" s="194">
        <v>0</v>
      </c>
      <c r="T255" s="195">
        <f>S255*H255</f>
        <v>0</v>
      </c>
      <c r="AR255" s="15" t="s">
        <v>184</v>
      </c>
      <c r="AT255" s="15" t="s">
        <v>133</v>
      </c>
      <c r="AU255" s="15" t="s">
        <v>80</v>
      </c>
      <c r="AY255" s="15" t="s">
        <v>131</v>
      </c>
      <c r="BE255" s="196">
        <f>IF(N255="základní",J255,0)</f>
        <v>0</v>
      </c>
      <c r="BF255" s="196">
        <f>IF(N255="snížená",J255,0)</f>
        <v>0</v>
      </c>
      <c r="BG255" s="196">
        <f>IF(N255="zákl. přenesená",J255,0)</f>
        <v>0</v>
      </c>
      <c r="BH255" s="196">
        <f>IF(N255="sníž. přenesená",J255,0)</f>
        <v>0</v>
      </c>
      <c r="BI255" s="196">
        <f>IF(N255="nulová",J255,0)</f>
        <v>0</v>
      </c>
      <c r="BJ255" s="15" t="s">
        <v>78</v>
      </c>
      <c r="BK255" s="196">
        <f>ROUND(I255*H255,2)</f>
        <v>0</v>
      </c>
      <c r="BL255" s="15" t="s">
        <v>184</v>
      </c>
      <c r="BM255" s="15" t="s">
        <v>355</v>
      </c>
    </row>
    <row r="256" spans="2:47" s="1" customFormat="1" ht="12">
      <c r="B256" s="32"/>
      <c r="C256" s="33"/>
      <c r="D256" s="197" t="s">
        <v>139</v>
      </c>
      <c r="E256" s="33"/>
      <c r="F256" s="198" t="s">
        <v>356</v>
      </c>
      <c r="G256" s="33"/>
      <c r="H256" s="33"/>
      <c r="I256" s="101"/>
      <c r="J256" s="33"/>
      <c r="K256" s="33"/>
      <c r="L256" s="36"/>
      <c r="M256" s="199"/>
      <c r="N256" s="58"/>
      <c r="O256" s="58"/>
      <c r="P256" s="58"/>
      <c r="Q256" s="58"/>
      <c r="R256" s="58"/>
      <c r="S256" s="58"/>
      <c r="T256" s="59"/>
      <c r="AT256" s="15" t="s">
        <v>139</v>
      </c>
      <c r="AU256" s="15" t="s">
        <v>80</v>
      </c>
    </row>
    <row r="257" spans="2:51" s="11" customFormat="1" ht="12">
      <c r="B257" s="203"/>
      <c r="C257" s="204"/>
      <c r="D257" s="197" t="s">
        <v>187</v>
      </c>
      <c r="E257" s="205" t="s">
        <v>1</v>
      </c>
      <c r="F257" s="206" t="s">
        <v>357</v>
      </c>
      <c r="G257" s="204"/>
      <c r="H257" s="205" t="s">
        <v>1</v>
      </c>
      <c r="I257" s="207"/>
      <c r="J257" s="204"/>
      <c r="K257" s="204"/>
      <c r="L257" s="208"/>
      <c r="M257" s="209"/>
      <c r="N257" s="210"/>
      <c r="O257" s="210"/>
      <c r="P257" s="210"/>
      <c r="Q257" s="210"/>
      <c r="R257" s="210"/>
      <c r="S257" s="210"/>
      <c r="T257" s="211"/>
      <c r="AT257" s="212" t="s">
        <v>187</v>
      </c>
      <c r="AU257" s="212" t="s">
        <v>80</v>
      </c>
      <c r="AV257" s="11" t="s">
        <v>78</v>
      </c>
      <c r="AW257" s="11" t="s">
        <v>32</v>
      </c>
      <c r="AX257" s="11" t="s">
        <v>70</v>
      </c>
      <c r="AY257" s="212" t="s">
        <v>131</v>
      </c>
    </row>
    <row r="258" spans="2:51" s="12" customFormat="1" ht="12">
      <c r="B258" s="213"/>
      <c r="C258" s="214"/>
      <c r="D258" s="197" t="s">
        <v>187</v>
      </c>
      <c r="E258" s="215" t="s">
        <v>1</v>
      </c>
      <c r="F258" s="216" t="s">
        <v>358</v>
      </c>
      <c r="G258" s="214"/>
      <c r="H258" s="217">
        <v>0.058</v>
      </c>
      <c r="I258" s="218"/>
      <c r="J258" s="214"/>
      <c r="K258" s="214"/>
      <c r="L258" s="219"/>
      <c r="M258" s="220"/>
      <c r="N258" s="221"/>
      <c r="O258" s="221"/>
      <c r="P258" s="221"/>
      <c r="Q258" s="221"/>
      <c r="R258" s="221"/>
      <c r="S258" s="221"/>
      <c r="T258" s="222"/>
      <c r="AT258" s="223" t="s">
        <v>187</v>
      </c>
      <c r="AU258" s="223" t="s">
        <v>80</v>
      </c>
      <c r="AV258" s="12" t="s">
        <v>80</v>
      </c>
      <c r="AW258" s="12" t="s">
        <v>32</v>
      </c>
      <c r="AX258" s="12" t="s">
        <v>70</v>
      </c>
      <c r="AY258" s="223" t="s">
        <v>131</v>
      </c>
    </row>
    <row r="259" spans="2:51" s="13" customFormat="1" ht="12">
      <c r="B259" s="224"/>
      <c r="C259" s="225"/>
      <c r="D259" s="197" t="s">
        <v>187</v>
      </c>
      <c r="E259" s="226" t="s">
        <v>1</v>
      </c>
      <c r="F259" s="227" t="s">
        <v>192</v>
      </c>
      <c r="G259" s="225"/>
      <c r="H259" s="228">
        <v>0.058</v>
      </c>
      <c r="I259" s="229"/>
      <c r="J259" s="225"/>
      <c r="K259" s="225"/>
      <c r="L259" s="230"/>
      <c r="M259" s="231"/>
      <c r="N259" s="232"/>
      <c r="O259" s="232"/>
      <c r="P259" s="232"/>
      <c r="Q259" s="232"/>
      <c r="R259" s="232"/>
      <c r="S259" s="232"/>
      <c r="T259" s="233"/>
      <c r="AT259" s="234" t="s">
        <v>187</v>
      </c>
      <c r="AU259" s="234" t="s">
        <v>80</v>
      </c>
      <c r="AV259" s="13" t="s">
        <v>184</v>
      </c>
      <c r="AW259" s="13" t="s">
        <v>32</v>
      </c>
      <c r="AX259" s="13" t="s">
        <v>78</v>
      </c>
      <c r="AY259" s="234" t="s">
        <v>131</v>
      </c>
    </row>
    <row r="260" spans="2:65" s="1" customFormat="1" ht="16.5" customHeight="1">
      <c r="B260" s="32"/>
      <c r="C260" s="235" t="s">
        <v>359</v>
      </c>
      <c r="D260" s="235" t="s">
        <v>249</v>
      </c>
      <c r="E260" s="236" t="s">
        <v>360</v>
      </c>
      <c r="F260" s="237" t="s">
        <v>361</v>
      </c>
      <c r="G260" s="238" t="s">
        <v>239</v>
      </c>
      <c r="H260" s="239">
        <v>0.058</v>
      </c>
      <c r="I260" s="240"/>
      <c r="J260" s="241">
        <f>ROUND(I260*H260,2)</f>
        <v>0</v>
      </c>
      <c r="K260" s="237" t="s">
        <v>136</v>
      </c>
      <c r="L260" s="242"/>
      <c r="M260" s="243" t="s">
        <v>1</v>
      </c>
      <c r="N260" s="244" t="s">
        <v>41</v>
      </c>
      <c r="O260" s="58"/>
      <c r="P260" s="194">
        <f>O260*H260</f>
        <v>0</v>
      </c>
      <c r="Q260" s="194">
        <v>1</v>
      </c>
      <c r="R260" s="194">
        <f>Q260*H260</f>
        <v>0.058</v>
      </c>
      <c r="S260" s="194">
        <v>0</v>
      </c>
      <c r="T260" s="195">
        <f>S260*H260</f>
        <v>0</v>
      </c>
      <c r="AR260" s="15" t="s">
        <v>225</v>
      </c>
      <c r="AT260" s="15" t="s">
        <v>249</v>
      </c>
      <c r="AU260" s="15" t="s">
        <v>80</v>
      </c>
      <c r="AY260" s="15" t="s">
        <v>131</v>
      </c>
      <c r="BE260" s="196">
        <f>IF(N260="základní",J260,0)</f>
        <v>0</v>
      </c>
      <c r="BF260" s="196">
        <f>IF(N260="snížená",J260,0)</f>
        <v>0</v>
      </c>
      <c r="BG260" s="196">
        <f>IF(N260="zákl. přenesená",J260,0)</f>
        <v>0</v>
      </c>
      <c r="BH260" s="196">
        <f>IF(N260="sníž. přenesená",J260,0)</f>
        <v>0</v>
      </c>
      <c r="BI260" s="196">
        <f>IF(N260="nulová",J260,0)</f>
        <v>0</v>
      </c>
      <c r="BJ260" s="15" t="s">
        <v>78</v>
      </c>
      <c r="BK260" s="196">
        <f>ROUND(I260*H260,2)</f>
        <v>0</v>
      </c>
      <c r="BL260" s="15" t="s">
        <v>184</v>
      </c>
      <c r="BM260" s="15" t="s">
        <v>362</v>
      </c>
    </row>
    <row r="261" spans="2:47" s="1" customFormat="1" ht="12">
      <c r="B261" s="32"/>
      <c r="C261" s="33"/>
      <c r="D261" s="197" t="s">
        <v>139</v>
      </c>
      <c r="E261" s="33"/>
      <c r="F261" s="198" t="s">
        <v>361</v>
      </c>
      <c r="G261" s="33"/>
      <c r="H261" s="33"/>
      <c r="I261" s="101"/>
      <c r="J261" s="33"/>
      <c r="K261" s="33"/>
      <c r="L261" s="36"/>
      <c r="M261" s="199"/>
      <c r="N261" s="58"/>
      <c r="O261" s="58"/>
      <c r="P261" s="58"/>
      <c r="Q261" s="58"/>
      <c r="R261" s="58"/>
      <c r="S261" s="58"/>
      <c r="T261" s="59"/>
      <c r="AT261" s="15" t="s">
        <v>139</v>
      </c>
      <c r="AU261" s="15" t="s">
        <v>80</v>
      </c>
    </row>
    <row r="262" spans="2:47" s="1" customFormat="1" ht="19.2">
      <c r="B262" s="32"/>
      <c r="C262" s="33"/>
      <c r="D262" s="197" t="s">
        <v>363</v>
      </c>
      <c r="E262" s="33"/>
      <c r="F262" s="245" t="s">
        <v>364</v>
      </c>
      <c r="G262" s="33"/>
      <c r="H262" s="33"/>
      <c r="I262" s="101"/>
      <c r="J262" s="33"/>
      <c r="K262" s="33"/>
      <c r="L262" s="36"/>
      <c r="M262" s="199"/>
      <c r="N262" s="58"/>
      <c r="O262" s="58"/>
      <c r="P262" s="58"/>
      <c r="Q262" s="58"/>
      <c r="R262" s="58"/>
      <c r="S262" s="58"/>
      <c r="T262" s="59"/>
      <c r="AT262" s="15" t="s">
        <v>363</v>
      </c>
      <c r="AU262" s="15" t="s">
        <v>80</v>
      </c>
    </row>
    <row r="263" spans="2:65" s="1" customFormat="1" ht="16.5" customHeight="1">
      <c r="B263" s="32"/>
      <c r="C263" s="185" t="s">
        <v>365</v>
      </c>
      <c r="D263" s="185" t="s">
        <v>133</v>
      </c>
      <c r="E263" s="186" t="s">
        <v>366</v>
      </c>
      <c r="F263" s="187" t="s">
        <v>367</v>
      </c>
      <c r="G263" s="188" t="s">
        <v>239</v>
      </c>
      <c r="H263" s="189">
        <v>0.15</v>
      </c>
      <c r="I263" s="190"/>
      <c r="J263" s="191">
        <f>ROUND(I263*H263,2)</f>
        <v>0</v>
      </c>
      <c r="K263" s="187" t="s">
        <v>136</v>
      </c>
      <c r="L263" s="36"/>
      <c r="M263" s="192" t="s">
        <v>1</v>
      </c>
      <c r="N263" s="193" t="s">
        <v>41</v>
      </c>
      <c r="O263" s="58"/>
      <c r="P263" s="194">
        <f>O263*H263</f>
        <v>0</v>
      </c>
      <c r="Q263" s="194">
        <v>1.09</v>
      </c>
      <c r="R263" s="194">
        <f>Q263*H263</f>
        <v>0.1635</v>
      </c>
      <c r="S263" s="194">
        <v>0</v>
      </c>
      <c r="T263" s="195">
        <f>S263*H263</f>
        <v>0</v>
      </c>
      <c r="AR263" s="15" t="s">
        <v>184</v>
      </c>
      <c r="AT263" s="15" t="s">
        <v>133</v>
      </c>
      <c r="AU263" s="15" t="s">
        <v>80</v>
      </c>
      <c r="AY263" s="15" t="s">
        <v>131</v>
      </c>
      <c r="BE263" s="196">
        <f>IF(N263="základní",J263,0)</f>
        <v>0</v>
      </c>
      <c r="BF263" s="196">
        <f>IF(N263="snížená",J263,0)</f>
        <v>0</v>
      </c>
      <c r="BG263" s="196">
        <f>IF(N263="zákl. přenesená",J263,0)</f>
        <v>0</v>
      </c>
      <c r="BH263" s="196">
        <f>IF(N263="sníž. přenesená",J263,0)</f>
        <v>0</v>
      </c>
      <c r="BI263" s="196">
        <f>IF(N263="nulová",J263,0)</f>
        <v>0</v>
      </c>
      <c r="BJ263" s="15" t="s">
        <v>78</v>
      </c>
      <c r="BK263" s="196">
        <f>ROUND(I263*H263,2)</f>
        <v>0</v>
      </c>
      <c r="BL263" s="15" t="s">
        <v>184</v>
      </c>
      <c r="BM263" s="15" t="s">
        <v>368</v>
      </c>
    </row>
    <row r="264" spans="2:47" s="1" customFormat="1" ht="12">
      <c r="B264" s="32"/>
      <c r="C264" s="33"/>
      <c r="D264" s="197" t="s">
        <v>139</v>
      </c>
      <c r="E264" s="33"/>
      <c r="F264" s="198" t="s">
        <v>369</v>
      </c>
      <c r="G264" s="33"/>
      <c r="H264" s="33"/>
      <c r="I264" s="101"/>
      <c r="J264" s="33"/>
      <c r="K264" s="33"/>
      <c r="L264" s="36"/>
      <c r="M264" s="199"/>
      <c r="N264" s="58"/>
      <c r="O264" s="58"/>
      <c r="P264" s="58"/>
      <c r="Q264" s="58"/>
      <c r="R264" s="58"/>
      <c r="S264" s="58"/>
      <c r="T264" s="59"/>
      <c r="AT264" s="15" t="s">
        <v>139</v>
      </c>
      <c r="AU264" s="15" t="s">
        <v>80</v>
      </c>
    </row>
    <row r="265" spans="2:51" s="12" customFormat="1" ht="12">
      <c r="B265" s="213"/>
      <c r="C265" s="214"/>
      <c r="D265" s="197" t="s">
        <v>187</v>
      </c>
      <c r="E265" s="215" t="s">
        <v>1</v>
      </c>
      <c r="F265" s="216" t="s">
        <v>370</v>
      </c>
      <c r="G265" s="214"/>
      <c r="H265" s="217">
        <v>0.15</v>
      </c>
      <c r="I265" s="218"/>
      <c r="J265" s="214"/>
      <c r="K265" s="214"/>
      <c r="L265" s="219"/>
      <c r="M265" s="220"/>
      <c r="N265" s="221"/>
      <c r="O265" s="221"/>
      <c r="P265" s="221"/>
      <c r="Q265" s="221"/>
      <c r="R265" s="221"/>
      <c r="S265" s="221"/>
      <c r="T265" s="222"/>
      <c r="AT265" s="223" t="s">
        <v>187</v>
      </c>
      <c r="AU265" s="223" t="s">
        <v>80</v>
      </c>
      <c r="AV265" s="12" t="s">
        <v>80</v>
      </c>
      <c r="AW265" s="12" t="s">
        <v>32</v>
      </c>
      <c r="AX265" s="12" t="s">
        <v>70</v>
      </c>
      <c r="AY265" s="223" t="s">
        <v>131</v>
      </c>
    </row>
    <row r="266" spans="2:51" s="13" customFormat="1" ht="12">
      <c r="B266" s="224"/>
      <c r="C266" s="225"/>
      <c r="D266" s="197" t="s">
        <v>187</v>
      </c>
      <c r="E266" s="226" t="s">
        <v>1</v>
      </c>
      <c r="F266" s="227" t="s">
        <v>192</v>
      </c>
      <c r="G266" s="225"/>
      <c r="H266" s="228">
        <v>0.15</v>
      </c>
      <c r="I266" s="229"/>
      <c r="J266" s="225"/>
      <c r="K266" s="225"/>
      <c r="L266" s="230"/>
      <c r="M266" s="231"/>
      <c r="N266" s="232"/>
      <c r="O266" s="232"/>
      <c r="P266" s="232"/>
      <c r="Q266" s="232"/>
      <c r="R266" s="232"/>
      <c r="S266" s="232"/>
      <c r="T266" s="233"/>
      <c r="AT266" s="234" t="s">
        <v>187</v>
      </c>
      <c r="AU266" s="234" t="s">
        <v>80</v>
      </c>
      <c r="AV266" s="13" t="s">
        <v>184</v>
      </c>
      <c r="AW266" s="13" t="s">
        <v>32</v>
      </c>
      <c r="AX266" s="13" t="s">
        <v>78</v>
      </c>
      <c r="AY266" s="234" t="s">
        <v>131</v>
      </c>
    </row>
    <row r="267" spans="2:65" s="1" customFormat="1" ht="16.5" customHeight="1">
      <c r="B267" s="32"/>
      <c r="C267" s="185" t="s">
        <v>371</v>
      </c>
      <c r="D267" s="185" t="s">
        <v>133</v>
      </c>
      <c r="E267" s="186" t="s">
        <v>372</v>
      </c>
      <c r="F267" s="187" t="s">
        <v>373</v>
      </c>
      <c r="G267" s="188" t="s">
        <v>208</v>
      </c>
      <c r="H267" s="189">
        <v>0.308</v>
      </c>
      <c r="I267" s="190"/>
      <c r="J267" s="191">
        <f>ROUND(I267*H267,2)</f>
        <v>0</v>
      </c>
      <c r="K267" s="187" t="s">
        <v>136</v>
      </c>
      <c r="L267" s="36"/>
      <c r="M267" s="192" t="s">
        <v>1</v>
      </c>
      <c r="N267" s="193" t="s">
        <v>41</v>
      </c>
      <c r="O267" s="58"/>
      <c r="P267" s="194">
        <f>O267*H267</f>
        <v>0</v>
      </c>
      <c r="Q267" s="194">
        <v>2.45329</v>
      </c>
      <c r="R267" s="194">
        <f>Q267*H267</f>
        <v>0.75561332</v>
      </c>
      <c r="S267" s="194">
        <v>0</v>
      </c>
      <c r="T267" s="195">
        <f>S267*H267</f>
        <v>0</v>
      </c>
      <c r="AR267" s="15" t="s">
        <v>184</v>
      </c>
      <c r="AT267" s="15" t="s">
        <v>133</v>
      </c>
      <c r="AU267" s="15" t="s">
        <v>80</v>
      </c>
      <c r="AY267" s="15" t="s">
        <v>131</v>
      </c>
      <c r="BE267" s="196">
        <f>IF(N267="základní",J267,0)</f>
        <v>0</v>
      </c>
      <c r="BF267" s="196">
        <f>IF(N267="snížená",J267,0)</f>
        <v>0</v>
      </c>
      <c r="BG267" s="196">
        <f>IF(N267="zákl. přenesená",J267,0)</f>
        <v>0</v>
      </c>
      <c r="BH267" s="196">
        <f>IF(N267="sníž. přenesená",J267,0)</f>
        <v>0</v>
      </c>
      <c r="BI267" s="196">
        <f>IF(N267="nulová",J267,0)</f>
        <v>0</v>
      </c>
      <c r="BJ267" s="15" t="s">
        <v>78</v>
      </c>
      <c r="BK267" s="196">
        <f>ROUND(I267*H267,2)</f>
        <v>0</v>
      </c>
      <c r="BL267" s="15" t="s">
        <v>184</v>
      </c>
      <c r="BM267" s="15" t="s">
        <v>374</v>
      </c>
    </row>
    <row r="268" spans="2:47" s="1" customFormat="1" ht="12">
      <c r="B268" s="32"/>
      <c r="C268" s="33"/>
      <c r="D268" s="197" t="s">
        <v>139</v>
      </c>
      <c r="E268" s="33"/>
      <c r="F268" s="198" t="s">
        <v>375</v>
      </c>
      <c r="G268" s="33"/>
      <c r="H268" s="33"/>
      <c r="I268" s="101"/>
      <c r="J268" s="33"/>
      <c r="K268" s="33"/>
      <c r="L268" s="36"/>
      <c r="M268" s="199"/>
      <c r="N268" s="58"/>
      <c r="O268" s="58"/>
      <c r="P268" s="58"/>
      <c r="Q268" s="58"/>
      <c r="R268" s="58"/>
      <c r="S268" s="58"/>
      <c r="T268" s="59"/>
      <c r="AT268" s="15" t="s">
        <v>139</v>
      </c>
      <c r="AU268" s="15" t="s">
        <v>80</v>
      </c>
    </row>
    <row r="269" spans="2:51" s="11" customFormat="1" ht="12">
      <c r="B269" s="203"/>
      <c r="C269" s="204"/>
      <c r="D269" s="197" t="s">
        <v>187</v>
      </c>
      <c r="E269" s="205" t="s">
        <v>1</v>
      </c>
      <c r="F269" s="206" t="s">
        <v>376</v>
      </c>
      <c r="G269" s="204"/>
      <c r="H269" s="205" t="s">
        <v>1</v>
      </c>
      <c r="I269" s="207"/>
      <c r="J269" s="204"/>
      <c r="K269" s="204"/>
      <c r="L269" s="208"/>
      <c r="M269" s="209"/>
      <c r="N269" s="210"/>
      <c r="O269" s="210"/>
      <c r="P269" s="210"/>
      <c r="Q269" s="210"/>
      <c r="R269" s="210"/>
      <c r="S269" s="210"/>
      <c r="T269" s="211"/>
      <c r="AT269" s="212" t="s">
        <v>187</v>
      </c>
      <c r="AU269" s="212" t="s">
        <v>80</v>
      </c>
      <c r="AV269" s="11" t="s">
        <v>78</v>
      </c>
      <c r="AW269" s="11" t="s">
        <v>32</v>
      </c>
      <c r="AX269" s="11" t="s">
        <v>70</v>
      </c>
      <c r="AY269" s="212" t="s">
        <v>131</v>
      </c>
    </row>
    <row r="270" spans="2:51" s="12" customFormat="1" ht="12">
      <c r="B270" s="213"/>
      <c r="C270" s="214"/>
      <c r="D270" s="197" t="s">
        <v>187</v>
      </c>
      <c r="E270" s="215" t="s">
        <v>1</v>
      </c>
      <c r="F270" s="216" t="s">
        <v>377</v>
      </c>
      <c r="G270" s="214"/>
      <c r="H270" s="217">
        <v>0.308</v>
      </c>
      <c r="I270" s="218"/>
      <c r="J270" s="214"/>
      <c r="K270" s="214"/>
      <c r="L270" s="219"/>
      <c r="M270" s="220"/>
      <c r="N270" s="221"/>
      <c r="O270" s="221"/>
      <c r="P270" s="221"/>
      <c r="Q270" s="221"/>
      <c r="R270" s="221"/>
      <c r="S270" s="221"/>
      <c r="T270" s="222"/>
      <c r="AT270" s="223" t="s">
        <v>187</v>
      </c>
      <c r="AU270" s="223" t="s">
        <v>80</v>
      </c>
      <c r="AV270" s="12" t="s">
        <v>80</v>
      </c>
      <c r="AW270" s="12" t="s">
        <v>32</v>
      </c>
      <c r="AX270" s="12" t="s">
        <v>70</v>
      </c>
      <c r="AY270" s="223" t="s">
        <v>131</v>
      </c>
    </row>
    <row r="271" spans="2:51" s="13" customFormat="1" ht="12">
      <c r="B271" s="224"/>
      <c r="C271" s="225"/>
      <c r="D271" s="197" t="s">
        <v>187</v>
      </c>
      <c r="E271" s="226" t="s">
        <v>1</v>
      </c>
      <c r="F271" s="227" t="s">
        <v>192</v>
      </c>
      <c r="G271" s="225"/>
      <c r="H271" s="228">
        <v>0.308</v>
      </c>
      <c r="I271" s="229"/>
      <c r="J271" s="225"/>
      <c r="K271" s="225"/>
      <c r="L271" s="230"/>
      <c r="M271" s="231"/>
      <c r="N271" s="232"/>
      <c r="O271" s="232"/>
      <c r="P271" s="232"/>
      <c r="Q271" s="232"/>
      <c r="R271" s="232"/>
      <c r="S271" s="232"/>
      <c r="T271" s="233"/>
      <c r="AT271" s="234" t="s">
        <v>187</v>
      </c>
      <c r="AU271" s="234" t="s">
        <v>80</v>
      </c>
      <c r="AV271" s="13" t="s">
        <v>184</v>
      </c>
      <c r="AW271" s="13" t="s">
        <v>32</v>
      </c>
      <c r="AX271" s="13" t="s">
        <v>78</v>
      </c>
      <c r="AY271" s="234" t="s">
        <v>131</v>
      </c>
    </row>
    <row r="272" spans="2:65" s="1" customFormat="1" ht="16.5" customHeight="1">
      <c r="B272" s="32"/>
      <c r="C272" s="185" t="s">
        <v>378</v>
      </c>
      <c r="D272" s="185" t="s">
        <v>133</v>
      </c>
      <c r="E272" s="186" t="s">
        <v>379</v>
      </c>
      <c r="F272" s="187" t="s">
        <v>380</v>
      </c>
      <c r="G272" s="188" t="s">
        <v>239</v>
      </c>
      <c r="H272" s="189">
        <v>0.026</v>
      </c>
      <c r="I272" s="190"/>
      <c r="J272" s="191">
        <f>ROUND(I272*H272,2)</f>
        <v>0</v>
      </c>
      <c r="K272" s="187" t="s">
        <v>136</v>
      </c>
      <c r="L272" s="36"/>
      <c r="M272" s="192" t="s">
        <v>1</v>
      </c>
      <c r="N272" s="193" t="s">
        <v>41</v>
      </c>
      <c r="O272" s="58"/>
      <c r="P272" s="194">
        <f>O272*H272</f>
        <v>0</v>
      </c>
      <c r="Q272" s="194">
        <v>1.05197</v>
      </c>
      <c r="R272" s="194">
        <f>Q272*H272</f>
        <v>0.02735122</v>
      </c>
      <c r="S272" s="194">
        <v>0</v>
      </c>
      <c r="T272" s="195">
        <f>S272*H272</f>
        <v>0</v>
      </c>
      <c r="AR272" s="15" t="s">
        <v>184</v>
      </c>
      <c r="AT272" s="15" t="s">
        <v>133</v>
      </c>
      <c r="AU272" s="15" t="s">
        <v>80</v>
      </c>
      <c r="AY272" s="15" t="s">
        <v>131</v>
      </c>
      <c r="BE272" s="196">
        <f>IF(N272="základní",J272,0)</f>
        <v>0</v>
      </c>
      <c r="BF272" s="196">
        <f>IF(N272="snížená",J272,0)</f>
        <v>0</v>
      </c>
      <c r="BG272" s="196">
        <f>IF(N272="zákl. přenesená",J272,0)</f>
        <v>0</v>
      </c>
      <c r="BH272" s="196">
        <f>IF(N272="sníž. přenesená",J272,0)</f>
        <v>0</v>
      </c>
      <c r="BI272" s="196">
        <f>IF(N272="nulová",J272,0)</f>
        <v>0</v>
      </c>
      <c r="BJ272" s="15" t="s">
        <v>78</v>
      </c>
      <c r="BK272" s="196">
        <f>ROUND(I272*H272,2)</f>
        <v>0</v>
      </c>
      <c r="BL272" s="15" t="s">
        <v>184</v>
      </c>
      <c r="BM272" s="15" t="s">
        <v>381</v>
      </c>
    </row>
    <row r="273" spans="2:47" s="1" customFormat="1" ht="19.2">
      <c r="B273" s="32"/>
      <c r="C273" s="33"/>
      <c r="D273" s="197" t="s">
        <v>139</v>
      </c>
      <c r="E273" s="33"/>
      <c r="F273" s="198" t="s">
        <v>382</v>
      </c>
      <c r="G273" s="33"/>
      <c r="H273" s="33"/>
      <c r="I273" s="101"/>
      <c r="J273" s="33"/>
      <c r="K273" s="33"/>
      <c r="L273" s="36"/>
      <c r="M273" s="199"/>
      <c r="N273" s="58"/>
      <c r="O273" s="58"/>
      <c r="P273" s="58"/>
      <c r="Q273" s="58"/>
      <c r="R273" s="58"/>
      <c r="S273" s="58"/>
      <c r="T273" s="59"/>
      <c r="AT273" s="15" t="s">
        <v>139</v>
      </c>
      <c r="AU273" s="15" t="s">
        <v>80</v>
      </c>
    </row>
    <row r="274" spans="2:51" s="11" customFormat="1" ht="12">
      <c r="B274" s="203"/>
      <c r="C274" s="204"/>
      <c r="D274" s="197" t="s">
        <v>187</v>
      </c>
      <c r="E274" s="205" t="s">
        <v>1</v>
      </c>
      <c r="F274" s="206" t="s">
        <v>383</v>
      </c>
      <c r="G274" s="204"/>
      <c r="H274" s="205" t="s">
        <v>1</v>
      </c>
      <c r="I274" s="207"/>
      <c r="J274" s="204"/>
      <c r="K274" s="204"/>
      <c r="L274" s="208"/>
      <c r="M274" s="209"/>
      <c r="N274" s="210"/>
      <c r="O274" s="210"/>
      <c r="P274" s="210"/>
      <c r="Q274" s="210"/>
      <c r="R274" s="210"/>
      <c r="S274" s="210"/>
      <c r="T274" s="211"/>
      <c r="AT274" s="212" t="s">
        <v>187</v>
      </c>
      <c r="AU274" s="212" t="s">
        <v>80</v>
      </c>
      <c r="AV274" s="11" t="s">
        <v>78</v>
      </c>
      <c r="AW274" s="11" t="s">
        <v>32</v>
      </c>
      <c r="AX274" s="11" t="s">
        <v>70</v>
      </c>
      <c r="AY274" s="212" t="s">
        <v>131</v>
      </c>
    </row>
    <row r="275" spans="2:51" s="12" customFormat="1" ht="12">
      <c r="B275" s="213"/>
      <c r="C275" s="214"/>
      <c r="D275" s="197" t="s">
        <v>187</v>
      </c>
      <c r="E275" s="215" t="s">
        <v>1</v>
      </c>
      <c r="F275" s="216" t="s">
        <v>384</v>
      </c>
      <c r="G275" s="214"/>
      <c r="H275" s="217">
        <v>0.026</v>
      </c>
      <c r="I275" s="218"/>
      <c r="J275" s="214"/>
      <c r="K275" s="214"/>
      <c r="L275" s="219"/>
      <c r="M275" s="220"/>
      <c r="N275" s="221"/>
      <c r="O275" s="221"/>
      <c r="P275" s="221"/>
      <c r="Q275" s="221"/>
      <c r="R275" s="221"/>
      <c r="S275" s="221"/>
      <c r="T275" s="222"/>
      <c r="AT275" s="223" t="s">
        <v>187</v>
      </c>
      <c r="AU275" s="223" t="s">
        <v>80</v>
      </c>
      <c r="AV275" s="12" t="s">
        <v>80</v>
      </c>
      <c r="AW275" s="12" t="s">
        <v>32</v>
      </c>
      <c r="AX275" s="12" t="s">
        <v>70</v>
      </c>
      <c r="AY275" s="223" t="s">
        <v>131</v>
      </c>
    </row>
    <row r="276" spans="2:51" s="13" customFormat="1" ht="12">
      <c r="B276" s="224"/>
      <c r="C276" s="225"/>
      <c r="D276" s="197" t="s">
        <v>187</v>
      </c>
      <c r="E276" s="226" t="s">
        <v>1</v>
      </c>
      <c r="F276" s="227" t="s">
        <v>192</v>
      </c>
      <c r="G276" s="225"/>
      <c r="H276" s="228">
        <v>0.026</v>
      </c>
      <c r="I276" s="229"/>
      <c r="J276" s="225"/>
      <c r="K276" s="225"/>
      <c r="L276" s="230"/>
      <c r="M276" s="231"/>
      <c r="N276" s="232"/>
      <c r="O276" s="232"/>
      <c r="P276" s="232"/>
      <c r="Q276" s="232"/>
      <c r="R276" s="232"/>
      <c r="S276" s="232"/>
      <c r="T276" s="233"/>
      <c r="AT276" s="234" t="s">
        <v>187</v>
      </c>
      <c r="AU276" s="234" t="s">
        <v>80</v>
      </c>
      <c r="AV276" s="13" t="s">
        <v>184</v>
      </c>
      <c r="AW276" s="13" t="s">
        <v>32</v>
      </c>
      <c r="AX276" s="13" t="s">
        <v>78</v>
      </c>
      <c r="AY276" s="234" t="s">
        <v>131</v>
      </c>
    </row>
    <row r="277" spans="2:65" s="1" customFormat="1" ht="16.5" customHeight="1">
      <c r="B277" s="32"/>
      <c r="C277" s="185" t="s">
        <v>385</v>
      </c>
      <c r="D277" s="185" t="s">
        <v>133</v>
      </c>
      <c r="E277" s="186" t="s">
        <v>386</v>
      </c>
      <c r="F277" s="187" t="s">
        <v>387</v>
      </c>
      <c r="G277" s="188" t="s">
        <v>183</v>
      </c>
      <c r="H277" s="189">
        <v>40.205</v>
      </c>
      <c r="I277" s="190"/>
      <c r="J277" s="191">
        <f>ROUND(I277*H277,2)</f>
        <v>0</v>
      </c>
      <c r="K277" s="187" t="s">
        <v>136</v>
      </c>
      <c r="L277" s="36"/>
      <c r="M277" s="192" t="s">
        <v>1</v>
      </c>
      <c r="N277" s="193" t="s">
        <v>41</v>
      </c>
      <c r="O277" s="58"/>
      <c r="P277" s="194">
        <f>O277*H277</f>
        <v>0</v>
      </c>
      <c r="Q277" s="194">
        <v>0.06917</v>
      </c>
      <c r="R277" s="194">
        <f>Q277*H277</f>
        <v>2.7809798499999996</v>
      </c>
      <c r="S277" s="194">
        <v>0</v>
      </c>
      <c r="T277" s="195">
        <f>S277*H277</f>
        <v>0</v>
      </c>
      <c r="AR277" s="15" t="s">
        <v>184</v>
      </c>
      <c r="AT277" s="15" t="s">
        <v>133</v>
      </c>
      <c r="AU277" s="15" t="s">
        <v>80</v>
      </c>
      <c r="AY277" s="15" t="s">
        <v>131</v>
      </c>
      <c r="BE277" s="196">
        <f>IF(N277="základní",J277,0)</f>
        <v>0</v>
      </c>
      <c r="BF277" s="196">
        <f>IF(N277="snížená",J277,0)</f>
        <v>0</v>
      </c>
      <c r="BG277" s="196">
        <f>IF(N277="zákl. přenesená",J277,0)</f>
        <v>0</v>
      </c>
      <c r="BH277" s="196">
        <f>IF(N277="sníž. přenesená",J277,0)</f>
        <v>0</v>
      </c>
      <c r="BI277" s="196">
        <f>IF(N277="nulová",J277,0)</f>
        <v>0</v>
      </c>
      <c r="BJ277" s="15" t="s">
        <v>78</v>
      </c>
      <c r="BK277" s="196">
        <f>ROUND(I277*H277,2)</f>
        <v>0</v>
      </c>
      <c r="BL277" s="15" t="s">
        <v>184</v>
      </c>
      <c r="BM277" s="15" t="s">
        <v>388</v>
      </c>
    </row>
    <row r="278" spans="2:47" s="1" customFormat="1" ht="12">
      <c r="B278" s="32"/>
      <c r="C278" s="33"/>
      <c r="D278" s="197" t="s">
        <v>139</v>
      </c>
      <c r="E278" s="33"/>
      <c r="F278" s="198" t="s">
        <v>389</v>
      </c>
      <c r="G278" s="33"/>
      <c r="H278" s="33"/>
      <c r="I278" s="101"/>
      <c r="J278" s="33"/>
      <c r="K278" s="33"/>
      <c r="L278" s="36"/>
      <c r="M278" s="199"/>
      <c r="N278" s="58"/>
      <c r="O278" s="58"/>
      <c r="P278" s="58"/>
      <c r="Q278" s="58"/>
      <c r="R278" s="58"/>
      <c r="S278" s="58"/>
      <c r="T278" s="59"/>
      <c r="AT278" s="15" t="s">
        <v>139</v>
      </c>
      <c r="AU278" s="15" t="s">
        <v>80</v>
      </c>
    </row>
    <row r="279" spans="2:51" s="12" customFormat="1" ht="12">
      <c r="B279" s="213"/>
      <c r="C279" s="214"/>
      <c r="D279" s="197" t="s">
        <v>187</v>
      </c>
      <c r="E279" s="215" t="s">
        <v>1</v>
      </c>
      <c r="F279" s="216" t="s">
        <v>390</v>
      </c>
      <c r="G279" s="214"/>
      <c r="H279" s="217">
        <v>8.825</v>
      </c>
      <c r="I279" s="218"/>
      <c r="J279" s="214"/>
      <c r="K279" s="214"/>
      <c r="L279" s="219"/>
      <c r="M279" s="220"/>
      <c r="N279" s="221"/>
      <c r="O279" s="221"/>
      <c r="P279" s="221"/>
      <c r="Q279" s="221"/>
      <c r="R279" s="221"/>
      <c r="S279" s="221"/>
      <c r="T279" s="222"/>
      <c r="AT279" s="223" t="s">
        <v>187</v>
      </c>
      <c r="AU279" s="223" t="s">
        <v>80</v>
      </c>
      <c r="AV279" s="12" t="s">
        <v>80</v>
      </c>
      <c r="AW279" s="12" t="s">
        <v>32</v>
      </c>
      <c r="AX279" s="12" t="s">
        <v>70</v>
      </c>
      <c r="AY279" s="223" t="s">
        <v>131</v>
      </c>
    </row>
    <row r="280" spans="2:51" s="12" customFormat="1" ht="12">
      <c r="B280" s="213"/>
      <c r="C280" s="214"/>
      <c r="D280" s="197" t="s">
        <v>187</v>
      </c>
      <c r="E280" s="215" t="s">
        <v>1</v>
      </c>
      <c r="F280" s="216" t="s">
        <v>391</v>
      </c>
      <c r="G280" s="214"/>
      <c r="H280" s="217">
        <v>3.344</v>
      </c>
      <c r="I280" s="218"/>
      <c r="J280" s="214"/>
      <c r="K280" s="214"/>
      <c r="L280" s="219"/>
      <c r="M280" s="220"/>
      <c r="N280" s="221"/>
      <c r="O280" s="221"/>
      <c r="P280" s="221"/>
      <c r="Q280" s="221"/>
      <c r="R280" s="221"/>
      <c r="S280" s="221"/>
      <c r="T280" s="222"/>
      <c r="AT280" s="223" t="s">
        <v>187</v>
      </c>
      <c r="AU280" s="223" t="s">
        <v>80</v>
      </c>
      <c r="AV280" s="12" t="s">
        <v>80</v>
      </c>
      <c r="AW280" s="12" t="s">
        <v>32</v>
      </c>
      <c r="AX280" s="12" t="s">
        <v>70</v>
      </c>
      <c r="AY280" s="223" t="s">
        <v>131</v>
      </c>
    </row>
    <row r="281" spans="2:51" s="12" customFormat="1" ht="12">
      <c r="B281" s="213"/>
      <c r="C281" s="214"/>
      <c r="D281" s="197" t="s">
        <v>187</v>
      </c>
      <c r="E281" s="215" t="s">
        <v>1</v>
      </c>
      <c r="F281" s="216" t="s">
        <v>392</v>
      </c>
      <c r="G281" s="214"/>
      <c r="H281" s="217">
        <v>31.236</v>
      </c>
      <c r="I281" s="218"/>
      <c r="J281" s="214"/>
      <c r="K281" s="214"/>
      <c r="L281" s="219"/>
      <c r="M281" s="220"/>
      <c r="N281" s="221"/>
      <c r="O281" s="221"/>
      <c r="P281" s="221"/>
      <c r="Q281" s="221"/>
      <c r="R281" s="221"/>
      <c r="S281" s="221"/>
      <c r="T281" s="222"/>
      <c r="AT281" s="223" t="s">
        <v>187</v>
      </c>
      <c r="AU281" s="223" t="s">
        <v>80</v>
      </c>
      <c r="AV281" s="12" t="s">
        <v>80</v>
      </c>
      <c r="AW281" s="12" t="s">
        <v>32</v>
      </c>
      <c r="AX281" s="12" t="s">
        <v>70</v>
      </c>
      <c r="AY281" s="223" t="s">
        <v>131</v>
      </c>
    </row>
    <row r="282" spans="2:51" s="12" customFormat="1" ht="12">
      <c r="B282" s="213"/>
      <c r="C282" s="214"/>
      <c r="D282" s="197" t="s">
        <v>187</v>
      </c>
      <c r="E282" s="215" t="s">
        <v>1</v>
      </c>
      <c r="F282" s="216" t="s">
        <v>393</v>
      </c>
      <c r="G282" s="214"/>
      <c r="H282" s="217">
        <v>-3.2</v>
      </c>
      <c r="I282" s="218"/>
      <c r="J282" s="214"/>
      <c r="K282" s="214"/>
      <c r="L282" s="219"/>
      <c r="M282" s="220"/>
      <c r="N282" s="221"/>
      <c r="O282" s="221"/>
      <c r="P282" s="221"/>
      <c r="Q282" s="221"/>
      <c r="R282" s="221"/>
      <c r="S282" s="221"/>
      <c r="T282" s="222"/>
      <c r="AT282" s="223" t="s">
        <v>187</v>
      </c>
      <c r="AU282" s="223" t="s">
        <v>80</v>
      </c>
      <c r="AV282" s="12" t="s">
        <v>80</v>
      </c>
      <c r="AW282" s="12" t="s">
        <v>32</v>
      </c>
      <c r="AX282" s="12" t="s">
        <v>70</v>
      </c>
      <c r="AY282" s="223" t="s">
        <v>131</v>
      </c>
    </row>
    <row r="283" spans="2:51" s="13" customFormat="1" ht="12">
      <c r="B283" s="224"/>
      <c r="C283" s="225"/>
      <c r="D283" s="197" t="s">
        <v>187</v>
      </c>
      <c r="E283" s="226" t="s">
        <v>1</v>
      </c>
      <c r="F283" s="227" t="s">
        <v>192</v>
      </c>
      <c r="G283" s="225"/>
      <c r="H283" s="228">
        <v>40.205</v>
      </c>
      <c r="I283" s="229"/>
      <c r="J283" s="225"/>
      <c r="K283" s="225"/>
      <c r="L283" s="230"/>
      <c r="M283" s="231"/>
      <c r="N283" s="232"/>
      <c r="O283" s="232"/>
      <c r="P283" s="232"/>
      <c r="Q283" s="232"/>
      <c r="R283" s="232"/>
      <c r="S283" s="232"/>
      <c r="T283" s="233"/>
      <c r="AT283" s="234" t="s">
        <v>187</v>
      </c>
      <c r="AU283" s="234" t="s">
        <v>80</v>
      </c>
      <c r="AV283" s="13" t="s">
        <v>184</v>
      </c>
      <c r="AW283" s="13" t="s">
        <v>32</v>
      </c>
      <c r="AX283" s="13" t="s">
        <v>78</v>
      </c>
      <c r="AY283" s="234" t="s">
        <v>131</v>
      </c>
    </row>
    <row r="284" spans="2:65" s="1" customFormat="1" ht="16.5" customHeight="1">
      <c r="B284" s="32"/>
      <c r="C284" s="185" t="s">
        <v>394</v>
      </c>
      <c r="D284" s="185" t="s">
        <v>133</v>
      </c>
      <c r="E284" s="186" t="s">
        <v>395</v>
      </c>
      <c r="F284" s="187" t="s">
        <v>396</v>
      </c>
      <c r="G284" s="188" t="s">
        <v>183</v>
      </c>
      <c r="H284" s="189">
        <v>35.146</v>
      </c>
      <c r="I284" s="190"/>
      <c r="J284" s="191">
        <f>ROUND(I284*H284,2)</f>
        <v>0</v>
      </c>
      <c r="K284" s="187" t="s">
        <v>136</v>
      </c>
      <c r="L284" s="36"/>
      <c r="M284" s="192" t="s">
        <v>1</v>
      </c>
      <c r="N284" s="193" t="s">
        <v>41</v>
      </c>
      <c r="O284" s="58"/>
      <c r="P284" s="194">
        <f>O284*H284</f>
        <v>0</v>
      </c>
      <c r="Q284" s="194">
        <v>0.10325</v>
      </c>
      <c r="R284" s="194">
        <f>Q284*H284</f>
        <v>3.6288245</v>
      </c>
      <c r="S284" s="194">
        <v>0</v>
      </c>
      <c r="T284" s="195">
        <f>S284*H284</f>
        <v>0</v>
      </c>
      <c r="AR284" s="15" t="s">
        <v>184</v>
      </c>
      <c r="AT284" s="15" t="s">
        <v>133</v>
      </c>
      <c r="AU284" s="15" t="s">
        <v>80</v>
      </c>
      <c r="AY284" s="15" t="s">
        <v>131</v>
      </c>
      <c r="BE284" s="196">
        <f>IF(N284="základní",J284,0)</f>
        <v>0</v>
      </c>
      <c r="BF284" s="196">
        <f>IF(N284="snížená",J284,0)</f>
        <v>0</v>
      </c>
      <c r="BG284" s="196">
        <f>IF(N284="zákl. přenesená",J284,0)</f>
        <v>0</v>
      </c>
      <c r="BH284" s="196">
        <f>IF(N284="sníž. přenesená",J284,0)</f>
        <v>0</v>
      </c>
      <c r="BI284" s="196">
        <f>IF(N284="nulová",J284,0)</f>
        <v>0</v>
      </c>
      <c r="BJ284" s="15" t="s">
        <v>78</v>
      </c>
      <c r="BK284" s="196">
        <f>ROUND(I284*H284,2)</f>
        <v>0</v>
      </c>
      <c r="BL284" s="15" t="s">
        <v>184</v>
      </c>
      <c r="BM284" s="15" t="s">
        <v>397</v>
      </c>
    </row>
    <row r="285" spans="2:47" s="1" customFormat="1" ht="12">
      <c r="B285" s="32"/>
      <c r="C285" s="33"/>
      <c r="D285" s="197" t="s">
        <v>139</v>
      </c>
      <c r="E285" s="33"/>
      <c r="F285" s="198" t="s">
        <v>398</v>
      </c>
      <c r="G285" s="33"/>
      <c r="H285" s="33"/>
      <c r="I285" s="101"/>
      <c r="J285" s="33"/>
      <c r="K285" s="33"/>
      <c r="L285" s="36"/>
      <c r="M285" s="199"/>
      <c r="N285" s="58"/>
      <c r="O285" s="58"/>
      <c r="P285" s="58"/>
      <c r="Q285" s="58"/>
      <c r="R285" s="58"/>
      <c r="S285" s="58"/>
      <c r="T285" s="59"/>
      <c r="AT285" s="15" t="s">
        <v>139</v>
      </c>
      <c r="AU285" s="15" t="s">
        <v>80</v>
      </c>
    </row>
    <row r="286" spans="2:51" s="12" customFormat="1" ht="12">
      <c r="B286" s="213"/>
      <c r="C286" s="214"/>
      <c r="D286" s="197" t="s">
        <v>187</v>
      </c>
      <c r="E286" s="215" t="s">
        <v>1</v>
      </c>
      <c r="F286" s="216" t="s">
        <v>399</v>
      </c>
      <c r="G286" s="214"/>
      <c r="H286" s="217">
        <v>21.508</v>
      </c>
      <c r="I286" s="218"/>
      <c r="J286" s="214"/>
      <c r="K286" s="214"/>
      <c r="L286" s="219"/>
      <c r="M286" s="220"/>
      <c r="N286" s="221"/>
      <c r="O286" s="221"/>
      <c r="P286" s="221"/>
      <c r="Q286" s="221"/>
      <c r="R286" s="221"/>
      <c r="S286" s="221"/>
      <c r="T286" s="222"/>
      <c r="AT286" s="223" t="s">
        <v>187</v>
      </c>
      <c r="AU286" s="223" t="s">
        <v>80</v>
      </c>
      <c r="AV286" s="12" t="s">
        <v>80</v>
      </c>
      <c r="AW286" s="12" t="s">
        <v>32</v>
      </c>
      <c r="AX286" s="12" t="s">
        <v>70</v>
      </c>
      <c r="AY286" s="223" t="s">
        <v>131</v>
      </c>
    </row>
    <row r="287" spans="2:51" s="12" customFormat="1" ht="12">
      <c r="B287" s="213"/>
      <c r="C287" s="214"/>
      <c r="D287" s="197" t="s">
        <v>187</v>
      </c>
      <c r="E287" s="215" t="s">
        <v>1</v>
      </c>
      <c r="F287" s="216" t="s">
        <v>400</v>
      </c>
      <c r="G287" s="214"/>
      <c r="H287" s="217">
        <v>13.638</v>
      </c>
      <c r="I287" s="218"/>
      <c r="J287" s="214"/>
      <c r="K287" s="214"/>
      <c r="L287" s="219"/>
      <c r="M287" s="220"/>
      <c r="N287" s="221"/>
      <c r="O287" s="221"/>
      <c r="P287" s="221"/>
      <c r="Q287" s="221"/>
      <c r="R287" s="221"/>
      <c r="S287" s="221"/>
      <c r="T287" s="222"/>
      <c r="AT287" s="223" t="s">
        <v>187</v>
      </c>
      <c r="AU287" s="223" t="s">
        <v>80</v>
      </c>
      <c r="AV287" s="12" t="s">
        <v>80</v>
      </c>
      <c r="AW287" s="12" t="s">
        <v>32</v>
      </c>
      <c r="AX287" s="12" t="s">
        <v>70</v>
      </c>
      <c r="AY287" s="223" t="s">
        <v>131</v>
      </c>
    </row>
    <row r="288" spans="2:51" s="13" customFormat="1" ht="12">
      <c r="B288" s="224"/>
      <c r="C288" s="225"/>
      <c r="D288" s="197" t="s">
        <v>187</v>
      </c>
      <c r="E288" s="226" t="s">
        <v>1</v>
      </c>
      <c r="F288" s="227" t="s">
        <v>192</v>
      </c>
      <c r="G288" s="225"/>
      <c r="H288" s="228">
        <v>35.146</v>
      </c>
      <c r="I288" s="229"/>
      <c r="J288" s="225"/>
      <c r="K288" s="225"/>
      <c r="L288" s="230"/>
      <c r="M288" s="231"/>
      <c r="N288" s="232"/>
      <c r="O288" s="232"/>
      <c r="P288" s="232"/>
      <c r="Q288" s="232"/>
      <c r="R288" s="232"/>
      <c r="S288" s="232"/>
      <c r="T288" s="233"/>
      <c r="AT288" s="234" t="s">
        <v>187</v>
      </c>
      <c r="AU288" s="234" t="s">
        <v>80</v>
      </c>
      <c r="AV288" s="13" t="s">
        <v>184</v>
      </c>
      <c r="AW288" s="13" t="s">
        <v>32</v>
      </c>
      <c r="AX288" s="13" t="s">
        <v>78</v>
      </c>
      <c r="AY288" s="234" t="s">
        <v>131</v>
      </c>
    </row>
    <row r="289" spans="2:65" s="1" customFormat="1" ht="16.5" customHeight="1">
      <c r="B289" s="32"/>
      <c r="C289" s="185" t="s">
        <v>401</v>
      </c>
      <c r="D289" s="185" t="s">
        <v>133</v>
      </c>
      <c r="E289" s="186" t="s">
        <v>402</v>
      </c>
      <c r="F289" s="187" t="s">
        <v>403</v>
      </c>
      <c r="G289" s="188" t="s">
        <v>404</v>
      </c>
      <c r="H289" s="189">
        <v>1</v>
      </c>
      <c r="I289" s="190"/>
      <c r="J289" s="191">
        <f>ROUND(I289*H289,2)</f>
        <v>0</v>
      </c>
      <c r="K289" s="187" t="s">
        <v>1</v>
      </c>
      <c r="L289" s="36"/>
      <c r="M289" s="192" t="s">
        <v>1</v>
      </c>
      <c r="N289" s="193" t="s">
        <v>41</v>
      </c>
      <c r="O289" s="58"/>
      <c r="P289" s="194">
        <f>O289*H289</f>
        <v>0</v>
      </c>
      <c r="Q289" s="194">
        <v>2.6</v>
      </c>
      <c r="R289" s="194">
        <f>Q289*H289</f>
        <v>2.6</v>
      </c>
      <c r="S289" s="194">
        <v>0</v>
      </c>
      <c r="T289" s="195">
        <f>S289*H289</f>
        <v>0</v>
      </c>
      <c r="AR289" s="15" t="s">
        <v>184</v>
      </c>
      <c r="AT289" s="15" t="s">
        <v>133</v>
      </c>
      <c r="AU289" s="15" t="s">
        <v>80</v>
      </c>
      <c r="AY289" s="15" t="s">
        <v>131</v>
      </c>
      <c r="BE289" s="196">
        <f>IF(N289="základní",J289,0)</f>
        <v>0</v>
      </c>
      <c r="BF289" s="196">
        <f>IF(N289="snížená",J289,0)</f>
        <v>0</v>
      </c>
      <c r="BG289" s="196">
        <f>IF(N289="zákl. přenesená",J289,0)</f>
        <v>0</v>
      </c>
      <c r="BH289" s="196">
        <f>IF(N289="sníž. přenesená",J289,0)</f>
        <v>0</v>
      </c>
      <c r="BI289" s="196">
        <f>IF(N289="nulová",J289,0)</f>
        <v>0</v>
      </c>
      <c r="BJ289" s="15" t="s">
        <v>78</v>
      </c>
      <c r="BK289" s="196">
        <f>ROUND(I289*H289,2)</f>
        <v>0</v>
      </c>
      <c r="BL289" s="15" t="s">
        <v>184</v>
      </c>
      <c r="BM289" s="15" t="s">
        <v>405</v>
      </c>
    </row>
    <row r="290" spans="2:47" s="1" customFormat="1" ht="38.4">
      <c r="B290" s="32"/>
      <c r="C290" s="33"/>
      <c r="D290" s="197" t="s">
        <v>139</v>
      </c>
      <c r="E290" s="33"/>
      <c r="F290" s="198" t="s">
        <v>406</v>
      </c>
      <c r="G290" s="33"/>
      <c r="H290" s="33"/>
      <c r="I290" s="101"/>
      <c r="J290" s="33"/>
      <c r="K290" s="33"/>
      <c r="L290" s="36"/>
      <c r="M290" s="199"/>
      <c r="N290" s="58"/>
      <c r="O290" s="58"/>
      <c r="P290" s="58"/>
      <c r="Q290" s="58"/>
      <c r="R290" s="58"/>
      <c r="S290" s="58"/>
      <c r="T290" s="59"/>
      <c r="AT290" s="15" t="s">
        <v>139</v>
      </c>
      <c r="AU290" s="15" t="s">
        <v>80</v>
      </c>
    </row>
    <row r="291" spans="2:51" s="11" customFormat="1" ht="12">
      <c r="B291" s="203"/>
      <c r="C291" s="204"/>
      <c r="D291" s="197" t="s">
        <v>187</v>
      </c>
      <c r="E291" s="205" t="s">
        <v>1</v>
      </c>
      <c r="F291" s="206" t="s">
        <v>407</v>
      </c>
      <c r="G291" s="204"/>
      <c r="H291" s="205" t="s">
        <v>1</v>
      </c>
      <c r="I291" s="207"/>
      <c r="J291" s="204"/>
      <c r="K291" s="204"/>
      <c r="L291" s="208"/>
      <c r="M291" s="209"/>
      <c r="N291" s="210"/>
      <c r="O291" s="210"/>
      <c r="P291" s="210"/>
      <c r="Q291" s="210"/>
      <c r="R291" s="210"/>
      <c r="S291" s="210"/>
      <c r="T291" s="211"/>
      <c r="AT291" s="212" t="s">
        <v>187</v>
      </c>
      <c r="AU291" s="212" t="s">
        <v>80</v>
      </c>
      <c r="AV291" s="11" t="s">
        <v>78</v>
      </c>
      <c r="AW291" s="11" t="s">
        <v>32</v>
      </c>
      <c r="AX291" s="11" t="s">
        <v>70</v>
      </c>
      <c r="AY291" s="212" t="s">
        <v>131</v>
      </c>
    </row>
    <row r="292" spans="2:51" s="12" customFormat="1" ht="12">
      <c r="B292" s="213"/>
      <c r="C292" s="214"/>
      <c r="D292" s="197" t="s">
        <v>187</v>
      </c>
      <c r="E292" s="215" t="s">
        <v>1</v>
      </c>
      <c r="F292" s="216" t="s">
        <v>78</v>
      </c>
      <c r="G292" s="214"/>
      <c r="H292" s="217">
        <v>1</v>
      </c>
      <c r="I292" s="218"/>
      <c r="J292" s="214"/>
      <c r="K292" s="214"/>
      <c r="L292" s="219"/>
      <c r="M292" s="220"/>
      <c r="N292" s="221"/>
      <c r="O292" s="221"/>
      <c r="P292" s="221"/>
      <c r="Q292" s="221"/>
      <c r="R292" s="221"/>
      <c r="S292" s="221"/>
      <c r="T292" s="222"/>
      <c r="AT292" s="223" t="s">
        <v>187</v>
      </c>
      <c r="AU292" s="223" t="s">
        <v>80</v>
      </c>
      <c r="AV292" s="12" t="s">
        <v>80</v>
      </c>
      <c r="AW292" s="12" t="s">
        <v>32</v>
      </c>
      <c r="AX292" s="12" t="s">
        <v>78</v>
      </c>
      <c r="AY292" s="223" t="s">
        <v>131</v>
      </c>
    </row>
    <row r="293" spans="2:63" s="10" customFormat="1" ht="22.95" customHeight="1">
      <c r="B293" s="169"/>
      <c r="C293" s="170"/>
      <c r="D293" s="171" t="s">
        <v>69</v>
      </c>
      <c r="E293" s="183" t="s">
        <v>184</v>
      </c>
      <c r="F293" s="183" t="s">
        <v>408</v>
      </c>
      <c r="G293" s="170"/>
      <c r="H293" s="170"/>
      <c r="I293" s="173"/>
      <c r="J293" s="184">
        <f>BK293</f>
        <v>0</v>
      </c>
      <c r="K293" s="170"/>
      <c r="L293" s="175"/>
      <c r="M293" s="176"/>
      <c r="N293" s="177"/>
      <c r="O293" s="177"/>
      <c r="P293" s="178">
        <f>SUM(P294:P301)</f>
        <v>0</v>
      </c>
      <c r="Q293" s="177"/>
      <c r="R293" s="178">
        <f>SUM(R294:R301)</f>
        <v>0.7628175</v>
      </c>
      <c r="S293" s="177"/>
      <c r="T293" s="179">
        <f>SUM(T294:T301)</f>
        <v>0</v>
      </c>
      <c r="AR293" s="180" t="s">
        <v>78</v>
      </c>
      <c r="AT293" s="181" t="s">
        <v>69</v>
      </c>
      <c r="AU293" s="181" t="s">
        <v>78</v>
      </c>
      <c r="AY293" s="180" t="s">
        <v>131</v>
      </c>
      <c r="BK293" s="182">
        <f>SUM(BK294:BK301)</f>
        <v>0</v>
      </c>
    </row>
    <row r="294" spans="2:65" s="1" customFormat="1" ht="16.5" customHeight="1">
      <c r="B294" s="32"/>
      <c r="C294" s="185" t="s">
        <v>409</v>
      </c>
      <c r="D294" s="185" t="s">
        <v>133</v>
      </c>
      <c r="E294" s="186" t="s">
        <v>410</v>
      </c>
      <c r="F294" s="187" t="s">
        <v>411</v>
      </c>
      <c r="G294" s="188" t="s">
        <v>239</v>
      </c>
      <c r="H294" s="189">
        <v>0.75</v>
      </c>
      <c r="I294" s="190"/>
      <c r="J294" s="191">
        <f>ROUND(I294*H294,2)</f>
        <v>0</v>
      </c>
      <c r="K294" s="187" t="s">
        <v>136</v>
      </c>
      <c r="L294" s="36"/>
      <c r="M294" s="192" t="s">
        <v>1</v>
      </c>
      <c r="N294" s="193" t="s">
        <v>41</v>
      </c>
      <c r="O294" s="58"/>
      <c r="P294" s="194">
        <f>O294*H294</f>
        <v>0</v>
      </c>
      <c r="Q294" s="194">
        <v>0.01709</v>
      </c>
      <c r="R294" s="194">
        <f>Q294*H294</f>
        <v>0.0128175</v>
      </c>
      <c r="S294" s="194">
        <v>0</v>
      </c>
      <c r="T294" s="195">
        <f>S294*H294</f>
        <v>0</v>
      </c>
      <c r="AR294" s="15" t="s">
        <v>184</v>
      </c>
      <c r="AT294" s="15" t="s">
        <v>133</v>
      </c>
      <c r="AU294" s="15" t="s">
        <v>80</v>
      </c>
      <c r="AY294" s="15" t="s">
        <v>131</v>
      </c>
      <c r="BE294" s="196">
        <f>IF(N294="základní",J294,0)</f>
        <v>0</v>
      </c>
      <c r="BF294" s="196">
        <f>IF(N294="snížená",J294,0)</f>
        <v>0</v>
      </c>
      <c r="BG294" s="196">
        <f>IF(N294="zákl. přenesená",J294,0)</f>
        <v>0</v>
      </c>
      <c r="BH294" s="196">
        <f>IF(N294="sníž. přenesená",J294,0)</f>
        <v>0</v>
      </c>
      <c r="BI294" s="196">
        <f>IF(N294="nulová",J294,0)</f>
        <v>0</v>
      </c>
      <c r="BJ294" s="15" t="s">
        <v>78</v>
      </c>
      <c r="BK294" s="196">
        <f>ROUND(I294*H294,2)</f>
        <v>0</v>
      </c>
      <c r="BL294" s="15" t="s">
        <v>184</v>
      </c>
      <c r="BM294" s="15" t="s">
        <v>412</v>
      </c>
    </row>
    <row r="295" spans="2:47" s="1" customFormat="1" ht="12">
      <c r="B295" s="32"/>
      <c r="C295" s="33"/>
      <c r="D295" s="197" t="s">
        <v>139</v>
      </c>
      <c r="E295" s="33"/>
      <c r="F295" s="198" t="s">
        <v>413</v>
      </c>
      <c r="G295" s="33"/>
      <c r="H295" s="33"/>
      <c r="I295" s="101"/>
      <c r="J295" s="33"/>
      <c r="K295" s="33"/>
      <c r="L295" s="36"/>
      <c r="M295" s="199"/>
      <c r="N295" s="58"/>
      <c r="O295" s="58"/>
      <c r="P295" s="58"/>
      <c r="Q295" s="58"/>
      <c r="R295" s="58"/>
      <c r="S295" s="58"/>
      <c r="T295" s="59"/>
      <c r="AT295" s="15" t="s">
        <v>139</v>
      </c>
      <c r="AU295" s="15" t="s">
        <v>80</v>
      </c>
    </row>
    <row r="296" spans="2:51" s="11" customFormat="1" ht="12">
      <c r="B296" s="203"/>
      <c r="C296" s="204"/>
      <c r="D296" s="197" t="s">
        <v>187</v>
      </c>
      <c r="E296" s="205" t="s">
        <v>1</v>
      </c>
      <c r="F296" s="206" t="s">
        <v>414</v>
      </c>
      <c r="G296" s="204"/>
      <c r="H296" s="205" t="s">
        <v>1</v>
      </c>
      <c r="I296" s="207"/>
      <c r="J296" s="204"/>
      <c r="K296" s="204"/>
      <c r="L296" s="208"/>
      <c r="M296" s="209"/>
      <c r="N296" s="210"/>
      <c r="O296" s="210"/>
      <c r="P296" s="210"/>
      <c r="Q296" s="210"/>
      <c r="R296" s="210"/>
      <c r="S296" s="210"/>
      <c r="T296" s="211"/>
      <c r="AT296" s="212" t="s">
        <v>187</v>
      </c>
      <c r="AU296" s="212" t="s">
        <v>80</v>
      </c>
      <c r="AV296" s="11" t="s">
        <v>78</v>
      </c>
      <c r="AW296" s="11" t="s">
        <v>32</v>
      </c>
      <c r="AX296" s="11" t="s">
        <v>70</v>
      </c>
      <c r="AY296" s="212" t="s">
        <v>131</v>
      </c>
    </row>
    <row r="297" spans="2:51" s="12" customFormat="1" ht="12">
      <c r="B297" s="213"/>
      <c r="C297" s="214"/>
      <c r="D297" s="197" t="s">
        <v>187</v>
      </c>
      <c r="E297" s="215" t="s">
        <v>1</v>
      </c>
      <c r="F297" s="216" t="s">
        <v>415</v>
      </c>
      <c r="G297" s="214"/>
      <c r="H297" s="217">
        <v>0.75</v>
      </c>
      <c r="I297" s="218"/>
      <c r="J297" s="214"/>
      <c r="K297" s="214"/>
      <c r="L297" s="219"/>
      <c r="M297" s="220"/>
      <c r="N297" s="221"/>
      <c r="O297" s="221"/>
      <c r="P297" s="221"/>
      <c r="Q297" s="221"/>
      <c r="R297" s="221"/>
      <c r="S297" s="221"/>
      <c r="T297" s="222"/>
      <c r="AT297" s="223" t="s">
        <v>187</v>
      </c>
      <c r="AU297" s="223" t="s">
        <v>80</v>
      </c>
      <c r="AV297" s="12" t="s">
        <v>80</v>
      </c>
      <c r="AW297" s="12" t="s">
        <v>32</v>
      </c>
      <c r="AX297" s="12" t="s">
        <v>70</v>
      </c>
      <c r="AY297" s="223" t="s">
        <v>131</v>
      </c>
    </row>
    <row r="298" spans="2:51" s="13" customFormat="1" ht="12">
      <c r="B298" s="224"/>
      <c r="C298" s="225"/>
      <c r="D298" s="197" t="s">
        <v>187</v>
      </c>
      <c r="E298" s="226" t="s">
        <v>1</v>
      </c>
      <c r="F298" s="227" t="s">
        <v>192</v>
      </c>
      <c r="G298" s="225"/>
      <c r="H298" s="228">
        <v>0.75</v>
      </c>
      <c r="I298" s="229"/>
      <c r="J298" s="225"/>
      <c r="K298" s="225"/>
      <c r="L298" s="230"/>
      <c r="M298" s="231"/>
      <c r="N298" s="232"/>
      <c r="O298" s="232"/>
      <c r="P298" s="232"/>
      <c r="Q298" s="232"/>
      <c r="R298" s="232"/>
      <c r="S298" s="232"/>
      <c r="T298" s="233"/>
      <c r="AT298" s="234" t="s">
        <v>187</v>
      </c>
      <c r="AU298" s="234" t="s">
        <v>80</v>
      </c>
      <c r="AV298" s="13" t="s">
        <v>184</v>
      </c>
      <c r="AW298" s="13" t="s">
        <v>32</v>
      </c>
      <c r="AX298" s="13" t="s">
        <v>78</v>
      </c>
      <c r="AY298" s="234" t="s">
        <v>131</v>
      </c>
    </row>
    <row r="299" spans="2:65" s="1" customFormat="1" ht="16.5" customHeight="1">
      <c r="B299" s="32"/>
      <c r="C299" s="235" t="s">
        <v>416</v>
      </c>
      <c r="D299" s="235" t="s">
        <v>249</v>
      </c>
      <c r="E299" s="236" t="s">
        <v>417</v>
      </c>
      <c r="F299" s="237" t="s">
        <v>418</v>
      </c>
      <c r="G299" s="238" t="s">
        <v>239</v>
      </c>
      <c r="H299" s="239">
        <v>0.75</v>
      </c>
      <c r="I299" s="240"/>
      <c r="J299" s="241">
        <f>ROUND(I299*H299,2)</f>
        <v>0</v>
      </c>
      <c r="K299" s="237" t="s">
        <v>136</v>
      </c>
      <c r="L299" s="242"/>
      <c r="M299" s="243" t="s">
        <v>1</v>
      </c>
      <c r="N299" s="244" t="s">
        <v>41</v>
      </c>
      <c r="O299" s="58"/>
      <c r="P299" s="194">
        <f>O299*H299</f>
        <v>0</v>
      </c>
      <c r="Q299" s="194">
        <v>1</v>
      </c>
      <c r="R299" s="194">
        <f>Q299*H299</f>
        <v>0.75</v>
      </c>
      <c r="S299" s="194">
        <v>0</v>
      </c>
      <c r="T299" s="195">
        <f>S299*H299</f>
        <v>0</v>
      </c>
      <c r="AR299" s="15" t="s">
        <v>225</v>
      </c>
      <c r="AT299" s="15" t="s">
        <v>249</v>
      </c>
      <c r="AU299" s="15" t="s">
        <v>80</v>
      </c>
      <c r="AY299" s="15" t="s">
        <v>131</v>
      </c>
      <c r="BE299" s="196">
        <f>IF(N299="základní",J299,0)</f>
        <v>0</v>
      </c>
      <c r="BF299" s="196">
        <f>IF(N299="snížená",J299,0)</f>
        <v>0</v>
      </c>
      <c r="BG299" s="196">
        <f>IF(N299="zákl. přenesená",J299,0)</f>
        <v>0</v>
      </c>
      <c r="BH299" s="196">
        <f>IF(N299="sníž. přenesená",J299,0)</f>
        <v>0</v>
      </c>
      <c r="BI299" s="196">
        <f>IF(N299="nulová",J299,0)</f>
        <v>0</v>
      </c>
      <c r="BJ299" s="15" t="s">
        <v>78</v>
      </c>
      <c r="BK299" s="196">
        <f>ROUND(I299*H299,2)</f>
        <v>0</v>
      </c>
      <c r="BL299" s="15" t="s">
        <v>184</v>
      </c>
      <c r="BM299" s="15" t="s">
        <v>419</v>
      </c>
    </row>
    <row r="300" spans="2:47" s="1" customFormat="1" ht="12">
      <c r="B300" s="32"/>
      <c r="C300" s="33"/>
      <c r="D300" s="197" t="s">
        <v>139</v>
      </c>
      <c r="E300" s="33"/>
      <c r="F300" s="198" t="s">
        <v>418</v>
      </c>
      <c r="G300" s="33"/>
      <c r="H300" s="33"/>
      <c r="I300" s="101"/>
      <c r="J300" s="33"/>
      <c r="K300" s="33"/>
      <c r="L300" s="36"/>
      <c r="M300" s="199"/>
      <c r="N300" s="58"/>
      <c r="O300" s="58"/>
      <c r="P300" s="58"/>
      <c r="Q300" s="58"/>
      <c r="R300" s="58"/>
      <c r="S300" s="58"/>
      <c r="T300" s="59"/>
      <c r="AT300" s="15" t="s">
        <v>139</v>
      </c>
      <c r="AU300" s="15" t="s">
        <v>80</v>
      </c>
    </row>
    <row r="301" spans="2:47" s="1" customFormat="1" ht="19.2">
      <c r="B301" s="32"/>
      <c r="C301" s="33"/>
      <c r="D301" s="197" t="s">
        <v>363</v>
      </c>
      <c r="E301" s="33"/>
      <c r="F301" s="245" t="s">
        <v>420</v>
      </c>
      <c r="G301" s="33"/>
      <c r="H301" s="33"/>
      <c r="I301" s="101"/>
      <c r="J301" s="33"/>
      <c r="K301" s="33"/>
      <c r="L301" s="36"/>
      <c r="M301" s="199"/>
      <c r="N301" s="58"/>
      <c r="O301" s="58"/>
      <c r="P301" s="58"/>
      <c r="Q301" s="58"/>
      <c r="R301" s="58"/>
      <c r="S301" s="58"/>
      <c r="T301" s="59"/>
      <c r="AT301" s="15" t="s">
        <v>363</v>
      </c>
      <c r="AU301" s="15" t="s">
        <v>80</v>
      </c>
    </row>
    <row r="302" spans="2:63" s="10" customFormat="1" ht="22.95" customHeight="1">
      <c r="B302" s="169"/>
      <c r="C302" s="170"/>
      <c r="D302" s="171" t="s">
        <v>69</v>
      </c>
      <c r="E302" s="183" t="s">
        <v>130</v>
      </c>
      <c r="F302" s="183" t="s">
        <v>421</v>
      </c>
      <c r="G302" s="170"/>
      <c r="H302" s="170"/>
      <c r="I302" s="173"/>
      <c r="J302" s="184">
        <f>BK302</f>
        <v>0</v>
      </c>
      <c r="K302" s="170"/>
      <c r="L302" s="175"/>
      <c r="M302" s="176"/>
      <c r="N302" s="177"/>
      <c r="O302" s="177"/>
      <c r="P302" s="178">
        <f>SUM(P303:P334)</f>
        <v>0</v>
      </c>
      <c r="Q302" s="177"/>
      <c r="R302" s="178">
        <f>SUM(R303:R334)</f>
        <v>19.133570000000002</v>
      </c>
      <c r="S302" s="177"/>
      <c r="T302" s="179">
        <f>SUM(T303:T334)</f>
        <v>0</v>
      </c>
      <c r="AR302" s="180" t="s">
        <v>78</v>
      </c>
      <c r="AT302" s="181" t="s">
        <v>69</v>
      </c>
      <c r="AU302" s="181" t="s">
        <v>78</v>
      </c>
      <c r="AY302" s="180" t="s">
        <v>131</v>
      </c>
      <c r="BK302" s="182">
        <f>SUM(BK303:BK334)</f>
        <v>0</v>
      </c>
    </row>
    <row r="303" spans="2:65" s="1" customFormat="1" ht="16.5" customHeight="1">
      <c r="B303" s="32"/>
      <c r="C303" s="185" t="s">
        <v>422</v>
      </c>
      <c r="D303" s="185" t="s">
        <v>133</v>
      </c>
      <c r="E303" s="186" t="s">
        <v>423</v>
      </c>
      <c r="F303" s="187" t="s">
        <v>424</v>
      </c>
      <c r="G303" s="188" t="s">
        <v>183</v>
      </c>
      <c r="H303" s="189">
        <v>43</v>
      </c>
      <c r="I303" s="190"/>
      <c r="J303" s="191">
        <f>ROUND(I303*H303,2)</f>
        <v>0</v>
      </c>
      <c r="K303" s="187" t="s">
        <v>136</v>
      </c>
      <c r="L303" s="36"/>
      <c r="M303" s="192" t="s">
        <v>1</v>
      </c>
      <c r="N303" s="193" t="s">
        <v>41</v>
      </c>
      <c r="O303" s="58"/>
      <c r="P303" s="194">
        <f>O303*H303</f>
        <v>0</v>
      </c>
      <c r="Q303" s="194">
        <v>0.27994</v>
      </c>
      <c r="R303" s="194">
        <f>Q303*H303</f>
        <v>12.037420000000001</v>
      </c>
      <c r="S303" s="194">
        <v>0</v>
      </c>
      <c r="T303" s="195">
        <f>S303*H303</f>
        <v>0</v>
      </c>
      <c r="AR303" s="15" t="s">
        <v>184</v>
      </c>
      <c r="AT303" s="15" t="s">
        <v>133</v>
      </c>
      <c r="AU303" s="15" t="s">
        <v>80</v>
      </c>
      <c r="AY303" s="15" t="s">
        <v>131</v>
      </c>
      <c r="BE303" s="196">
        <f>IF(N303="základní",J303,0)</f>
        <v>0</v>
      </c>
      <c r="BF303" s="196">
        <f>IF(N303="snížená",J303,0)</f>
        <v>0</v>
      </c>
      <c r="BG303" s="196">
        <f>IF(N303="zákl. přenesená",J303,0)</f>
        <v>0</v>
      </c>
      <c r="BH303" s="196">
        <f>IF(N303="sníž. přenesená",J303,0)</f>
        <v>0</v>
      </c>
      <c r="BI303" s="196">
        <f>IF(N303="nulová",J303,0)</f>
        <v>0</v>
      </c>
      <c r="BJ303" s="15" t="s">
        <v>78</v>
      </c>
      <c r="BK303" s="196">
        <f>ROUND(I303*H303,2)</f>
        <v>0</v>
      </c>
      <c r="BL303" s="15" t="s">
        <v>184</v>
      </c>
      <c r="BM303" s="15" t="s">
        <v>425</v>
      </c>
    </row>
    <row r="304" spans="2:47" s="1" customFormat="1" ht="12">
      <c r="B304" s="32"/>
      <c r="C304" s="33"/>
      <c r="D304" s="197" t="s">
        <v>139</v>
      </c>
      <c r="E304" s="33"/>
      <c r="F304" s="198" t="s">
        <v>426</v>
      </c>
      <c r="G304" s="33"/>
      <c r="H304" s="33"/>
      <c r="I304" s="101"/>
      <c r="J304" s="33"/>
      <c r="K304" s="33"/>
      <c r="L304" s="36"/>
      <c r="M304" s="199"/>
      <c r="N304" s="58"/>
      <c r="O304" s="58"/>
      <c r="P304" s="58"/>
      <c r="Q304" s="58"/>
      <c r="R304" s="58"/>
      <c r="S304" s="58"/>
      <c r="T304" s="59"/>
      <c r="AT304" s="15" t="s">
        <v>139</v>
      </c>
      <c r="AU304" s="15" t="s">
        <v>80</v>
      </c>
    </row>
    <row r="305" spans="2:51" s="11" customFormat="1" ht="12">
      <c r="B305" s="203"/>
      <c r="C305" s="204"/>
      <c r="D305" s="197" t="s">
        <v>187</v>
      </c>
      <c r="E305" s="205" t="s">
        <v>1</v>
      </c>
      <c r="F305" s="206" t="s">
        <v>188</v>
      </c>
      <c r="G305" s="204"/>
      <c r="H305" s="205" t="s">
        <v>1</v>
      </c>
      <c r="I305" s="207"/>
      <c r="J305" s="204"/>
      <c r="K305" s="204"/>
      <c r="L305" s="208"/>
      <c r="M305" s="209"/>
      <c r="N305" s="210"/>
      <c r="O305" s="210"/>
      <c r="P305" s="210"/>
      <c r="Q305" s="210"/>
      <c r="R305" s="210"/>
      <c r="S305" s="210"/>
      <c r="T305" s="211"/>
      <c r="AT305" s="212" t="s">
        <v>187</v>
      </c>
      <c r="AU305" s="212" t="s">
        <v>80</v>
      </c>
      <c r="AV305" s="11" t="s">
        <v>78</v>
      </c>
      <c r="AW305" s="11" t="s">
        <v>32</v>
      </c>
      <c r="AX305" s="11" t="s">
        <v>70</v>
      </c>
      <c r="AY305" s="212" t="s">
        <v>131</v>
      </c>
    </row>
    <row r="306" spans="2:51" s="12" customFormat="1" ht="12">
      <c r="B306" s="213"/>
      <c r="C306" s="214"/>
      <c r="D306" s="197" t="s">
        <v>187</v>
      </c>
      <c r="E306" s="215" t="s">
        <v>1</v>
      </c>
      <c r="F306" s="216" t="s">
        <v>189</v>
      </c>
      <c r="G306" s="214"/>
      <c r="H306" s="217">
        <v>15</v>
      </c>
      <c r="I306" s="218"/>
      <c r="J306" s="214"/>
      <c r="K306" s="214"/>
      <c r="L306" s="219"/>
      <c r="M306" s="220"/>
      <c r="N306" s="221"/>
      <c r="O306" s="221"/>
      <c r="P306" s="221"/>
      <c r="Q306" s="221"/>
      <c r="R306" s="221"/>
      <c r="S306" s="221"/>
      <c r="T306" s="222"/>
      <c r="AT306" s="223" t="s">
        <v>187</v>
      </c>
      <c r="AU306" s="223" t="s">
        <v>80</v>
      </c>
      <c r="AV306" s="12" t="s">
        <v>80</v>
      </c>
      <c r="AW306" s="12" t="s">
        <v>32</v>
      </c>
      <c r="AX306" s="12" t="s">
        <v>70</v>
      </c>
      <c r="AY306" s="223" t="s">
        <v>131</v>
      </c>
    </row>
    <row r="307" spans="2:51" s="11" customFormat="1" ht="12">
      <c r="B307" s="203"/>
      <c r="C307" s="204"/>
      <c r="D307" s="197" t="s">
        <v>187</v>
      </c>
      <c r="E307" s="205" t="s">
        <v>1</v>
      </c>
      <c r="F307" s="206" t="s">
        <v>190</v>
      </c>
      <c r="G307" s="204"/>
      <c r="H307" s="205" t="s">
        <v>1</v>
      </c>
      <c r="I307" s="207"/>
      <c r="J307" s="204"/>
      <c r="K307" s="204"/>
      <c r="L307" s="208"/>
      <c r="M307" s="209"/>
      <c r="N307" s="210"/>
      <c r="O307" s="210"/>
      <c r="P307" s="210"/>
      <c r="Q307" s="210"/>
      <c r="R307" s="210"/>
      <c r="S307" s="210"/>
      <c r="T307" s="211"/>
      <c r="AT307" s="212" t="s">
        <v>187</v>
      </c>
      <c r="AU307" s="212" t="s">
        <v>80</v>
      </c>
      <c r="AV307" s="11" t="s">
        <v>78</v>
      </c>
      <c r="AW307" s="11" t="s">
        <v>32</v>
      </c>
      <c r="AX307" s="11" t="s">
        <v>70</v>
      </c>
      <c r="AY307" s="212" t="s">
        <v>131</v>
      </c>
    </row>
    <row r="308" spans="2:51" s="12" customFormat="1" ht="12">
      <c r="B308" s="213"/>
      <c r="C308" s="214"/>
      <c r="D308" s="197" t="s">
        <v>187</v>
      </c>
      <c r="E308" s="215" t="s">
        <v>1</v>
      </c>
      <c r="F308" s="216" t="s">
        <v>191</v>
      </c>
      <c r="G308" s="214"/>
      <c r="H308" s="217">
        <v>28</v>
      </c>
      <c r="I308" s="218"/>
      <c r="J308" s="214"/>
      <c r="K308" s="214"/>
      <c r="L308" s="219"/>
      <c r="M308" s="220"/>
      <c r="N308" s="221"/>
      <c r="O308" s="221"/>
      <c r="P308" s="221"/>
      <c r="Q308" s="221"/>
      <c r="R308" s="221"/>
      <c r="S308" s="221"/>
      <c r="T308" s="222"/>
      <c r="AT308" s="223" t="s">
        <v>187</v>
      </c>
      <c r="AU308" s="223" t="s">
        <v>80</v>
      </c>
      <c r="AV308" s="12" t="s">
        <v>80</v>
      </c>
      <c r="AW308" s="12" t="s">
        <v>32</v>
      </c>
      <c r="AX308" s="12" t="s">
        <v>70</v>
      </c>
      <c r="AY308" s="223" t="s">
        <v>131</v>
      </c>
    </row>
    <row r="309" spans="2:51" s="13" customFormat="1" ht="12">
      <c r="B309" s="224"/>
      <c r="C309" s="225"/>
      <c r="D309" s="197" t="s">
        <v>187</v>
      </c>
      <c r="E309" s="226" t="s">
        <v>1</v>
      </c>
      <c r="F309" s="227" t="s">
        <v>192</v>
      </c>
      <c r="G309" s="225"/>
      <c r="H309" s="228">
        <v>43</v>
      </c>
      <c r="I309" s="229"/>
      <c r="J309" s="225"/>
      <c r="K309" s="225"/>
      <c r="L309" s="230"/>
      <c r="M309" s="231"/>
      <c r="N309" s="232"/>
      <c r="O309" s="232"/>
      <c r="P309" s="232"/>
      <c r="Q309" s="232"/>
      <c r="R309" s="232"/>
      <c r="S309" s="232"/>
      <c r="T309" s="233"/>
      <c r="AT309" s="234" t="s">
        <v>187</v>
      </c>
      <c r="AU309" s="234" t="s">
        <v>80</v>
      </c>
      <c r="AV309" s="13" t="s">
        <v>184</v>
      </c>
      <c r="AW309" s="13" t="s">
        <v>32</v>
      </c>
      <c r="AX309" s="13" t="s">
        <v>78</v>
      </c>
      <c r="AY309" s="234" t="s">
        <v>131</v>
      </c>
    </row>
    <row r="310" spans="2:65" s="1" customFormat="1" ht="16.5" customHeight="1">
      <c r="B310" s="32"/>
      <c r="C310" s="185" t="s">
        <v>427</v>
      </c>
      <c r="D310" s="185" t="s">
        <v>133</v>
      </c>
      <c r="E310" s="186" t="s">
        <v>428</v>
      </c>
      <c r="F310" s="187" t="s">
        <v>429</v>
      </c>
      <c r="G310" s="188" t="s">
        <v>183</v>
      </c>
      <c r="H310" s="189">
        <v>5</v>
      </c>
      <c r="I310" s="190"/>
      <c r="J310" s="191">
        <f>ROUND(I310*H310,2)</f>
        <v>0</v>
      </c>
      <c r="K310" s="187" t="s">
        <v>136</v>
      </c>
      <c r="L310" s="36"/>
      <c r="M310" s="192" t="s">
        <v>1</v>
      </c>
      <c r="N310" s="193" t="s">
        <v>41</v>
      </c>
      <c r="O310" s="58"/>
      <c r="P310" s="194">
        <f>O310*H310</f>
        <v>0</v>
      </c>
      <c r="Q310" s="194">
        <v>0.46166</v>
      </c>
      <c r="R310" s="194">
        <f>Q310*H310</f>
        <v>2.3083</v>
      </c>
      <c r="S310" s="194">
        <v>0</v>
      </c>
      <c r="T310" s="195">
        <f>S310*H310</f>
        <v>0</v>
      </c>
      <c r="AR310" s="15" t="s">
        <v>184</v>
      </c>
      <c r="AT310" s="15" t="s">
        <v>133</v>
      </c>
      <c r="AU310" s="15" t="s">
        <v>80</v>
      </c>
      <c r="AY310" s="15" t="s">
        <v>131</v>
      </c>
      <c r="BE310" s="196">
        <f>IF(N310="základní",J310,0)</f>
        <v>0</v>
      </c>
      <c r="BF310" s="196">
        <f>IF(N310="snížená",J310,0)</f>
        <v>0</v>
      </c>
      <c r="BG310" s="196">
        <f>IF(N310="zákl. přenesená",J310,0)</f>
        <v>0</v>
      </c>
      <c r="BH310" s="196">
        <f>IF(N310="sníž. přenesená",J310,0)</f>
        <v>0</v>
      </c>
      <c r="BI310" s="196">
        <f>IF(N310="nulová",J310,0)</f>
        <v>0</v>
      </c>
      <c r="BJ310" s="15" t="s">
        <v>78</v>
      </c>
      <c r="BK310" s="196">
        <f>ROUND(I310*H310,2)</f>
        <v>0</v>
      </c>
      <c r="BL310" s="15" t="s">
        <v>184</v>
      </c>
      <c r="BM310" s="15" t="s">
        <v>430</v>
      </c>
    </row>
    <row r="311" spans="2:47" s="1" customFormat="1" ht="12">
      <c r="B311" s="32"/>
      <c r="C311" s="33"/>
      <c r="D311" s="197" t="s">
        <v>139</v>
      </c>
      <c r="E311" s="33"/>
      <c r="F311" s="198" t="s">
        <v>431</v>
      </c>
      <c r="G311" s="33"/>
      <c r="H311" s="33"/>
      <c r="I311" s="101"/>
      <c r="J311" s="33"/>
      <c r="K311" s="33"/>
      <c r="L311" s="36"/>
      <c r="M311" s="199"/>
      <c r="N311" s="58"/>
      <c r="O311" s="58"/>
      <c r="P311" s="58"/>
      <c r="Q311" s="58"/>
      <c r="R311" s="58"/>
      <c r="S311" s="58"/>
      <c r="T311" s="59"/>
      <c r="AT311" s="15" t="s">
        <v>139</v>
      </c>
      <c r="AU311" s="15" t="s">
        <v>80</v>
      </c>
    </row>
    <row r="312" spans="2:51" s="11" customFormat="1" ht="12">
      <c r="B312" s="203"/>
      <c r="C312" s="204"/>
      <c r="D312" s="197" t="s">
        <v>187</v>
      </c>
      <c r="E312" s="205" t="s">
        <v>1</v>
      </c>
      <c r="F312" s="206" t="s">
        <v>188</v>
      </c>
      <c r="G312" s="204"/>
      <c r="H312" s="205" t="s">
        <v>1</v>
      </c>
      <c r="I312" s="207"/>
      <c r="J312" s="204"/>
      <c r="K312" s="204"/>
      <c r="L312" s="208"/>
      <c r="M312" s="209"/>
      <c r="N312" s="210"/>
      <c r="O312" s="210"/>
      <c r="P312" s="210"/>
      <c r="Q312" s="210"/>
      <c r="R312" s="210"/>
      <c r="S312" s="210"/>
      <c r="T312" s="211"/>
      <c r="AT312" s="212" t="s">
        <v>187</v>
      </c>
      <c r="AU312" s="212" t="s">
        <v>80</v>
      </c>
      <c r="AV312" s="11" t="s">
        <v>78</v>
      </c>
      <c r="AW312" s="11" t="s">
        <v>32</v>
      </c>
      <c r="AX312" s="11" t="s">
        <v>70</v>
      </c>
      <c r="AY312" s="212" t="s">
        <v>131</v>
      </c>
    </row>
    <row r="313" spans="2:51" s="12" customFormat="1" ht="12">
      <c r="B313" s="213"/>
      <c r="C313" s="214"/>
      <c r="D313" s="197" t="s">
        <v>187</v>
      </c>
      <c r="E313" s="215" t="s">
        <v>1</v>
      </c>
      <c r="F313" s="216" t="s">
        <v>197</v>
      </c>
      <c r="G313" s="214"/>
      <c r="H313" s="217">
        <v>5</v>
      </c>
      <c r="I313" s="218"/>
      <c r="J313" s="214"/>
      <c r="K313" s="214"/>
      <c r="L313" s="219"/>
      <c r="M313" s="220"/>
      <c r="N313" s="221"/>
      <c r="O313" s="221"/>
      <c r="P313" s="221"/>
      <c r="Q313" s="221"/>
      <c r="R313" s="221"/>
      <c r="S313" s="221"/>
      <c r="T313" s="222"/>
      <c r="AT313" s="223" t="s">
        <v>187</v>
      </c>
      <c r="AU313" s="223" t="s">
        <v>80</v>
      </c>
      <c r="AV313" s="12" t="s">
        <v>80</v>
      </c>
      <c r="AW313" s="12" t="s">
        <v>32</v>
      </c>
      <c r="AX313" s="12" t="s">
        <v>70</v>
      </c>
      <c r="AY313" s="223" t="s">
        <v>131</v>
      </c>
    </row>
    <row r="314" spans="2:51" s="13" customFormat="1" ht="12">
      <c r="B314" s="224"/>
      <c r="C314" s="225"/>
      <c r="D314" s="197" t="s">
        <v>187</v>
      </c>
      <c r="E314" s="226" t="s">
        <v>1</v>
      </c>
      <c r="F314" s="227" t="s">
        <v>192</v>
      </c>
      <c r="G314" s="225"/>
      <c r="H314" s="228">
        <v>5</v>
      </c>
      <c r="I314" s="229"/>
      <c r="J314" s="225"/>
      <c r="K314" s="225"/>
      <c r="L314" s="230"/>
      <c r="M314" s="231"/>
      <c r="N314" s="232"/>
      <c r="O314" s="232"/>
      <c r="P314" s="232"/>
      <c r="Q314" s="232"/>
      <c r="R314" s="232"/>
      <c r="S314" s="232"/>
      <c r="T314" s="233"/>
      <c r="AT314" s="234" t="s">
        <v>187</v>
      </c>
      <c r="AU314" s="234" t="s">
        <v>80</v>
      </c>
      <c r="AV314" s="13" t="s">
        <v>184</v>
      </c>
      <c r="AW314" s="13" t="s">
        <v>32</v>
      </c>
      <c r="AX314" s="13" t="s">
        <v>78</v>
      </c>
      <c r="AY314" s="234" t="s">
        <v>131</v>
      </c>
    </row>
    <row r="315" spans="2:65" s="1" customFormat="1" ht="16.5" customHeight="1">
      <c r="B315" s="32"/>
      <c r="C315" s="185" t="s">
        <v>432</v>
      </c>
      <c r="D315" s="185" t="s">
        <v>133</v>
      </c>
      <c r="E315" s="186" t="s">
        <v>433</v>
      </c>
      <c r="F315" s="187" t="s">
        <v>434</v>
      </c>
      <c r="G315" s="188" t="s">
        <v>183</v>
      </c>
      <c r="H315" s="189">
        <v>43</v>
      </c>
      <c r="I315" s="190"/>
      <c r="J315" s="191">
        <f>ROUND(I315*H315,2)</f>
        <v>0</v>
      </c>
      <c r="K315" s="187" t="s">
        <v>136</v>
      </c>
      <c r="L315" s="36"/>
      <c r="M315" s="192" t="s">
        <v>1</v>
      </c>
      <c r="N315" s="193" t="s">
        <v>41</v>
      </c>
      <c r="O315" s="58"/>
      <c r="P315" s="194">
        <f>O315*H315</f>
        <v>0</v>
      </c>
      <c r="Q315" s="194">
        <v>0.08425</v>
      </c>
      <c r="R315" s="194">
        <f>Q315*H315</f>
        <v>3.6227500000000004</v>
      </c>
      <c r="S315" s="194">
        <v>0</v>
      </c>
      <c r="T315" s="195">
        <f>S315*H315</f>
        <v>0</v>
      </c>
      <c r="AR315" s="15" t="s">
        <v>184</v>
      </c>
      <c r="AT315" s="15" t="s">
        <v>133</v>
      </c>
      <c r="AU315" s="15" t="s">
        <v>80</v>
      </c>
      <c r="AY315" s="15" t="s">
        <v>131</v>
      </c>
      <c r="BE315" s="196">
        <f>IF(N315="základní",J315,0)</f>
        <v>0</v>
      </c>
      <c r="BF315" s="196">
        <f>IF(N315="snížená",J315,0)</f>
        <v>0</v>
      </c>
      <c r="BG315" s="196">
        <f>IF(N315="zákl. přenesená",J315,0)</f>
        <v>0</v>
      </c>
      <c r="BH315" s="196">
        <f>IF(N315="sníž. přenesená",J315,0)</f>
        <v>0</v>
      </c>
      <c r="BI315" s="196">
        <f>IF(N315="nulová",J315,0)</f>
        <v>0</v>
      </c>
      <c r="BJ315" s="15" t="s">
        <v>78</v>
      </c>
      <c r="BK315" s="196">
        <f>ROUND(I315*H315,2)</f>
        <v>0</v>
      </c>
      <c r="BL315" s="15" t="s">
        <v>184</v>
      </c>
      <c r="BM315" s="15" t="s">
        <v>435</v>
      </c>
    </row>
    <row r="316" spans="2:47" s="1" customFormat="1" ht="28.8">
      <c r="B316" s="32"/>
      <c r="C316" s="33"/>
      <c r="D316" s="197" t="s">
        <v>139</v>
      </c>
      <c r="E316" s="33"/>
      <c r="F316" s="198" t="s">
        <v>436</v>
      </c>
      <c r="G316" s="33"/>
      <c r="H316" s="33"/>
      <c r="I316" s="101"/>
      <c r="J316" s="33"/>
      <c r="K316" s="33"/>
      <c r="L316" s="36"/>
      <c r="M316" s="199"/>
      <c r="N316" s="58"/>
      <c r="O316" s="58"/>
      <c r="P316" s="58"/>
      <c r="Q316" s="58"/>
      <c r="R316" s="58"/>
      <c r="S316" s="58"/>
      <c r="T316" s="59"/>
      <c r="AT316" s="15" t="s">
        <v>139</v>
      </c>
      <c r="AU316" s="15" t="s">
        <v>80</v>
      </c>
    </row>
    <row r="317" spans="2:51" s="11" customFormat="1" ht="12">
      <c r="B317" s="203"/>
      <c r="C317" s="204"/>
      <c r="D317" s="197" t="s">
        <v>187</v>
      </c>
      <c r="E317" s="205" t="s">
        <v>1</v>
      </c>
      <c r="F317" s="206" t="s">
        <v>188</v>
      </c>
      <c r="G317" s="204"/>
      <c r="H317" s="205" t="s">
        <v>1</v>
      </c>
      <c r="I317" s="207"/>
      <c r="J317" s="204"/>
      <c r="K317" s="204"/>
      <c r="L317" s="208"/>
      <c r="M317" s="209"/>
      <c r="N317" s="210"/>
      <c r="O317" s="210"/>
      <c r="P317" s="210"/>
      <c r="Q317" s="210"/>
      <c r="R317" s="210"/>
      <c r="S317" s="210"/>
      <c r="T317" s="211"/>
      <c r="AT317" s="212" t="s">
        <v>187</v>
      </c>
      <c r="AU317" s="212" t="s">
        <v>80</v>
      </c>
      <c r="AV317" s="11" t="s">
        <v>78</v>
      </c>
      <c r="AW317" s="11" t="s">
        <v>32</v>
      </c>
      <c r="AX317" s="11" t="s">
        <v>70</v>
      </c>
      <c r="AY317" s="212" t="s">
        <v>131</v>
      </c>
    </row>
    <row r="318" spans="2:51" s="12" customFormat="1" ht="12">
      <c r="B318" s="213"/>
      <c r="C318" s="214"/>
      <c r="D318" s="197" t="s">
        <v>187</v>
      </c>
      <c r="E318" s="215" t="s">
        <v>1</v>
      </c>
      <c r="F318" s="216" t="s">
        <v>189</v>
      </c>
      <c r="G318" s="214"/>
      <c r="H318" s="217">
        <v>15</v>
      </c>
      <c r="I318" s="218"/>
      <c r="J318" s="214"/>
      <c r="K318" s="214"/>
      <c r="L318" s="219"/>
      <c r="M318" s="220"/>
      <c r="N318" s="221"/>
      <c r="O318" s="221"/>
      <c r="P318" s="221"/>
      <c r="Q318" s="221"/>
      <c r="R318" s="221"/>
      <c r="S318" s="221"/>
      <c r="T318" s="222"/>
      <c r="AT318" s="223" t="s">
        <v>187</v>
      </c>
      <c r="AU318" s="223" t="s">
        <v>80</v>
      </c>
      <c r="AV318" s="12" t="s">
        <v>80</v>
      </c>
      <c r="AW318" s="12" t="s">
        <v>32</v>
      </c>
      <c r="AX318" s="12" t="s">
        <v>70</v>
      </c>
      <c r="AY318" s="223" t="s">
        <v>131</v>
      </c>
    </row>
    <row r="319" spans="2:51" s="11" customFormat="1" ht="12">
      <c r="B319" s="203"/>
      <c r="C319" s="204"/>
      <c r="D319" s="197" t="s">
        <v>187</v>
      </c>
      <c r="E319" s="205" t="s">
        <v>1</v>
      </c>
      <c r="F319" s="206" t="s">
        <v>190</v>
      </c>
      <c r="G319" s="204"/>
      <c r="H319" s="205" t="s">
        <v>1</v>
      </c>
      <c r="I319" s="207"/>
      <c r="J319" s="204"/>
      <c r="K319" s="204"/>
      <c r="L319" s="208"/>
      <c r="M319" s="209"/>
      <c r="N319" s="210"/>
      <c r="O319" s="210"/>
      <c r="P319" s="210"/>
      <c r="Q319" s="210"/>
      <c r="R319" s="210"/>
      <c r="S319" s="210"/>
      <c r="T319" s="211"/>
      <c r="AT319" s="212" t="s">
        <v>187</v>
      </c>
      <c r="AU319" s="212" t="s">
        <v>80</v>
      </c>
      <c r="AV319" s="11" t="s">
        <v>78</v>
      </c>
      <c r="AW319" s="11" t="s">
        <v>32</v>
      </c>
      <c r="AX319" s="11" t="s">
        <v>70</v>
      </c>
      <c r="AY319" s="212" t="s">
        <v>131</v>
      </c>
    </row>
    <row r="320" spans="2:51" s="12" customFormat="1" ht="12">
      <c r="B320" s="213"/>
      <c r="C320" s="214"/>
      <c r="D320" s="197" t="s">
        <v>187</v>
      </c>
      <c r="E320" s="215" t="s">
        <v>1</v>
      </c>
      <c r="F320" s="216" t="s">
        <v>191</v>
      </c>
      <c r="G320" s="214"/>
      <c r="H320" s="217">
        <v>28</v>
      </c>
      <c r="I320" s="218"/>
      <c r="J320" s="214"/>
      <c r="K320" s="214"/>
      <c r="L320" s="219"/>
      <c r="M320" s="220"/>
      <c r="N320" s="221"/>
      <c r="O320" s="221"/>
      <c r="P320" s="221"/>
      <c r="Q320" s="221"/>
      <c r="R320" s="221"/>
      <c r="S320" s="221"/>
      <c r="T320" s="222"/>
      <c r="AT320" s="223" t="s">
        <v>187</v>
      </c>
      <c r="AU320" s="223" t="s">
        <v>80</v>
      </c>
      <c r="AV320" s="12" t="s">
        <v>80</v>
      </c>
      <c r="AW320" s="12" t="s">
        <v>32</v>
      </c>
      <c r="AX320" s="12" t="s">
        <v>70</v>
      </c>
      <c r="AY320" s="223" t="s">
        <v>131</v>
      </c>
    </row>
    <row r="321" spans="2:51" s="13" customFormat="1" ht="12">
      <c r="B321" s="224"/>
      <c r="C321" s="225"/>
      <c r="D321" s="197" t="s">
        <v>187</v>
      </c>
      <c r="E321" s="226" t="s">
        <v>1</v>
      </c>
      <c r="F321" s="227" t="s">
        <v>192</v>
      </c>
      <c r="G321" s="225"/>
      <c r="H321" s="228">
        <v>43</v>
      </c>
      <c r="I321" s="229"/>
      <c r="J321" s="225"/>
      <c r="K321" s="225"/>
      <c r="L321" s="230"/>
      <c r="M321" s="231"/>
      <c r="N321" s="232"/>
      <c r="O321" s="232"/>
      <c r="P321" s="232"/>
      <c r="Q321" s="232"/>
      <c r="R321" s="232"/>
      <c r="S321" s="232"/>
      <c r="T321" s="233"/>
      <c r="AT321" s="234" t="s">
        <v>187</v>
      </c>
      <c r="AU321" s="234" t="s">
        <v>80</v>
      </c>
      <c r="AV321" s="13" t="s">
        <v>184</v>
      </c>
      <c r="AW321" s="13" t="s">
        <v>32</v>
      </c>
      <c r="AX321" s="13" t="s">
        <v>78</v>
      </c>
      <c r="AY321" s="234" t="s">
        <v>131</v>
      </c>
    </row>
    <row r="322" spans="2:65" s="1" customFormat="1" ht="16.5" customHeight="1">
      <c r="B322" s="32"/>
      <c r="C322" s="235" t="s">
        <v>437</v>
      </c>
      <c r="D322" s="235" t="s">
        <v>249</v>
      </c>
      <c r="E322" s="236" t="s">
        <v>438</v>
      </c>
      <c r="F322" s="237" t="s">
        <v>439</v>
      </c>
      <c r="G322" s="238" t="s">
        <v>183</v>
      </c>
      <c r="H322" s="239">
        <v>4.3</v>
      </c>
      <c r="I322" s="240"/>
      <c r="J322" s="241">
        <f>ROUND(I322*H322,2)</f>
        <v>0</v>
      </c>
      <c r="K322" s="237" t="s">
        <v>136</v>
      </c>
      <c r="L322" s="242"/>
      <c r="M322" s="243" t="s">
        <v>1</v>
      </c>
      <c r="N322" s="244" t="s">
        <v>41</v>
      </c>
      <c r="O322" s="58"/>
      <c r="P322" s="194">
        <f>O322*H322</f>
        <v>0</v>
      </c>
      <c r="Q322" s="194">
        <v>0.13</v>
      </c>
      <c r="R322" s="194">
        <f>Q322*H322</f>
        <v>0.5589999999999999</v>
      </c>
      <c r="S322" s="194">
        <v>0</v>
      </c>
      <c r="T322" s="195">
        <f>S322*H322</f>
        <v>0</v>
      </c>
      <c r="AR322" s="15" t="s">
        <v>225</v>
      </c>
      <c r="AT322" s="15" t="s">
        <v>249</v>
      </c>
      <c r="AU322" s="15" t="s">
        <v>80</v>
      </c>
      <c r="AY322" s="15" t="s">
        <v>131</v>
      </c>
      <c r="BE322" s="196">
        <f>IF(N322="základní",J322,0)</f>
        <v>0</v>
      </c>
      <c r="BF322" s="196">
        <f>IF(N322="snížená",J322,0)</f>
        <v>0</v>
      </c>
      <c r="BG322" s="196">
        <f>IF(N322="zákl. přenesená",J322,0)</f>
        <v>0</v>
      </c>
      <c r="BH322" s="196">
        <f>IF(N322="sníž. přenesená",J322,0)</f>
        <v>0</v>
      </c>
      <c r="BI322" s="196">
        <f>IF(N322="nulová",J322,0)</f>
        <v>0</v>
      </c>
      <c r="BJ322" s="15" t="s">
        <v>78</v>
      </c>
      <c r="BK322" s="196">
        <f>ROUND(I322*H322,2)</f>
        <v>0</v>
      </c>
      <c r="BL322" s="15" t="s">
        <v>184</v>
      </c>
      <c r="BM322" s="15" t="s">
        <v>440</v>
      </c>
    </row>
    <row r="323" spans="2:47" s="1" customFormat="1" ht="12">
      <c r="B323" s="32"/>
      <c r="C323" s="33"/>
      <c r="D323" s="197" t="s">
        <v>139</v>
      </c>
      <c r="E323" s="33"/>
      <c r="F323" s="198" t="s">
        <v>439</v>
      </c>
      <c r="G323" s="33"/>
      <c r="H323" s="33"/>
      <c r="I323" s="101"/>
      <c r="J323" s="33"/>
      <c r="K323" s="33"/>
      <c r="L323" s="36"/>
      <c r="M323" s="199"/>
      <c r="N323" s="58"/>
      <c r="O323" s="58"/>
      <c r="P323" s="58"/>
      <c r="Q323" s="58"/>
      <c r="R323" s="58"/>
      <c r="S323" s="58"/>
      <c r="T323" s="59"/>
      <c r="AT323" s="15" t="s">
        <v>139</v>
      </c>
      <c r="AU323" s="15" t="s">
        <v>80</v>
      </c>
    </row>
    <row r="324" spans="2:47" s="1" customFormat="1" ht="19.2">
      <c r="B324" s="32"/>
      <c r="C324" s="33"/>
      <c r="D324" s="197" t="s">
        <v>363</v>
      </c>
      <c r="E324" s="33"/>
      <c r="F324" s="245" t="s">
        <v>441</v>
      </c>
      <c r="G324" s="33"/>
      <c r="H324" s="33"/>
      <c r="I324" s="101"/>
      <c r="J324" s="33"/>
      <c r="K324" s="33"/>
      <c r="L324" s="36"/>
      <c r="M324" s="199"/>
      <c r="N324" s="58"/>
      <c r="O324" s="58"/>
      <c r="P324" s="58"/>
      <c r="Q324" s="58"/>
      <c r="R324" s="58"/>
      <c r="S324" s="58"/>
      <c r="T324" s="59"/>
      <c r="AT324" s="15" t="s">
        <v>363</v>
      </c>
      <c r="AU324" s="15" t="s">
        <v>80</v>
      </c>
    </row>
    <row r="325" spans="2:51" s="12" customFormat="1" ht="12">
      <c r="B325" s="213"/>
      <c r="C325" s="214"/>
      <c r="D325" s="197" t="s">
        <v>187</v>
      </c>
      <c r="E325" s="214"/>
      <c r="F325" s="216" t="s">
        <v>442</v>
      </c>
      <c r="G325" s="214"/>
      <c r="H325" s="217">
        <v>4.3</v>
      </c>
      <c r="I325" s="218"/>
      <c r="J325" s="214"/>
      <c r="K325" s="214"/>
      <c r="L325" s="219"/>
      <c r="M325" s="220"/>
      <c r="N325" s="221"/>
      <c r="O325" s="221"/>
      <c r="P325" s="221"/>
      <c r="Q325" s="221"/>
      <c r="R325" s="221"/>
      <c r="S325" s="221"/>
      <c r="T325" s="222"/>
      <c r="AT325" s="223" t="s">
        <v>187</v>
      </c>
      <c r="AU325" s="223" t="s">
        <v>80</v>
      </c>
      <c r="AV325" s="12" t="s">
        <v>80</v>
      </c>
      <c r="AW325" s="12" t="s">
        <v>4</v>
      </c>
      <c r="AX325" s="12" t="s">
        <v>78</v>
      </c>
      <c r="AY325" s="223" t="s">
        <v>131</v>
      </c>
    </row>
    <row r="326" spans="2:65" s="1" customFormat="1" ht="16.5" customHeight="1">
      <c r="B326" s="32"/>
      <c r="C326" s="185" t="s">
        <v>443</v>
      </c>
      <c r="D326" s="185" t="s">
        <v>133</v>
      </c>
      <c r="E326" s="186" t="s">
        <v>444</v>
      </c>
      <c r="F326" s="187" t="s">
        <v>445</v>
      </c>
      <c r="G326" s="188" t="s">
        <v>183</v>
      </c>
      <c r="H326" s="189">
        <v>5</v>
      </c>
      <c r="I326" s="190"/>
      <c r="J326" s="191">
        <f>ROUND(I326*H326,2)</f>
        <v>0</v>
      </c>
      <c r="K326" s="187" t="s">
        <v>136</v>
      </c>
      <c r="L326" s="36"/>
      <c r="M326" s="192" t="s">
        <v>1</v>
      </c>
      <c r="N326" s="193" t="s">
        <v>41</v>
      </c>
      <c r="O326" s="58"/>
      <c r="P326" s="194">
        <f>O326*H326</f>
        <v>0</v>
      </c>
      <c r="Q326" s="194">
        <v>0.10362</v>
      </c>
      <c r="R326" s="194">
        <f>Q326*H326</f>
        <v>0.5181</v>
      </c>
      <c r="S326" s="194">
        <v>0</v>
      </c>
      <c r="T326" s="195">
        <f>S326*H326</f>
        <v>0</v>
      </c>
      <c r="AR326" s="15" t="s">
        <v>184</v>
      </c>
      <c r="AT326" s="15" t="s">
        <v>133</v>
      </c>
      <c r="AU326" s="15" t="s">
        <v>80</v>
      </c>
      <c r="AY326" s="15" t="s">
        <v>131</v>
      </c>
      <c r="BE326" s="196">
        <f>IF(N326="základní",J326,0)</f>
        <v>0</v>
      </c>
      <c r="BF326" s="196">
        <f>IF(N326="snížená",J326,0)</f>
        <v>0</v>
      </c>
      <c r="BG326" s="196">
        <f>IF(N326="zákl. přenesená",J326,0)</f>
        <v>0</v>
      </c>
      <c r="BH326" s="196">
        <f>IF(N326="sníž. přenesená",J326,0)</f>
        <v>0</v>
      </c>
      <c r="BI326" s="196">
        <f>IF(N326="nulová",J326,0)</f>
        <v>0</v>
      </c>
      <c r="BJ326" s="15" t="s">
        <v>78</v>
      </c>
      <c r="BK326" s="196">
        <f>ROUND(I326*H326,2)</f>
        <v>0</v>
      </c>
      <c r="BL326" s="15" t="s">
        <v>184</v>
      </c>
      <c r="BM326" s="15" t="s">
        <v>446</v>
      </c>
    </row>
    <row r="327" spans="2:47" s="1" customFormat="1" ht="28.8">
      <c r="B327" s="32"/>
      <c r="C327" s="33"/>
      <c r="D327" s="197" t="s">
        <v>139</v>
      </c>
      <c r="E327" s="33"/>
      <c r="F327" s="198" t="s">
        <v>447</v>
      </c>
      <c r="G327" s="33"/>
      <c r="H327" s="33"/>
      <c r="I327" s="101"/>
      <c r="J327" s="33"/>
      <c r="K327" s="33"/>
      <c r="L327" s="36"/>
      <c r="M327" s="199"/>
      <c r="N327" s="58"/>
      <c r="O327" s="58"/>
      <c r="P327" s="58"/>
      <c r="Q327" s="58"/>
      <c r="R327" s="58"/>
      <c r="S327" s="58"/>
      <c r="T327" s="59"/>
      <c r="AT327" s="15" t="s">
        <v>139</v>
      </c>
      <c r="AU327" s="15" t="s">
        <v>80</v>
      </c>
    </row>
    <row r="328" spans="2:51" s="11" customFormat="1" ht="12">
      <c r="B328" s="203"/>
      <c r="C328" s="204"/>
      <c r="D328" s="197" t="s">
        <v>187</v>
      </c>
      <c r="E328" s="205" t="s">
        <v>1</v>
      </c>
      <c r="F328" s="206" t="s">
        <v>188</v>
      </c>
      <c r="G328" s="204"/>
      <c r="H328" s="205" t="s">
        <v>1</v>
      </c>
      <c r="I328" s="207"/>
      <c r="J328" s="204"/>
      <c r="K328" s="204"/>
      <c r="L328" s="208"/>
      <c r="M328" s="209"/>
      <c r="N328" s="210"/>
      <c r="O328" s="210"/>
      <c r="P328" s="210"/>
      <c r="Q328" s="210"/>
      <c r="R328" s="210"/>
      <c r="S328" s="210"/>
      <c r="T328" s="211"/>
      <c r="AT328" s="212" t="s">
        <v>187</v>
      </c>
      <c r="AU328" s="212" t="s">
        <v>80</v>
      </c>
      <c r="AV328" s="11" t="s">
        <v>78</v>
      </c>
      <c r="AW328" s="11" t="s">
        <v>32</v>
      </c>
      <c r="AX328" s="11" t="s">
        <v>70</v>
      </c>
      <c r="AY328" s="212" t="s">
        <v>131</v>
      </c>
    </row>
    <row r="329" spans="2:51" s="12" customFormat="1" ht="12">
      <c r="B329" s="213"/>
      <c r="C329" s="214"/>
      <c r="D329" s="197" t="s">
        <v>187</v>
      </c>
      <c r="E329" s="215" t="s">
        <v>1</v>
      </c>
      <c r="F329" s="216" t="s">
        <v>197</v>
      </c>
      <c r="G329" s="214"/>
      <c r="H329" s="217">
        <v>5</v>
      </c>
      <c r="I329" s="218"/>
      <c r="J329" s="214"/>
      <c r="K329" s="214"/>
      <c r="L329" s="219"/>
      <c r="M329" s="220"/>
      <c r="N329" s="221"/>
      <c r="O329" s="221"/>
      <c r="P329" s="221"/>
      <c r="Q329" s="221"/>
      <c r="R329" s="221"/>
      <c r="S329" s="221"/>
      <c r="T329" s="222"/>
      <c r="AT329" s="223" t="s">
        <v>187</v>
      </c>
      <c r="AU329" s="223" t="s">
        <v>80</v>
      </c>
      <c r="AV329" s="12" t="s">
        <v>80</v>
      </c>
      <c r="AW329" s="12" t="s">
        <v>32</v>
      </c>
      <c r="AX329" s="12" t="s">
        <v>70</v>
      </c>
      <c r="AY329" s="223" t="s">
        <v>131</v>
      </c>
    </row>
    <row r="330" spans="2:51" s="13" customFormat="1" ht="12">
      <c r="B330" s="224"/>
      <c r="C330" s="225"/>
      <c r="D330" s="197" t="s">
        <v>187</v>
      </c>
      <c r="E330" s="226" t="s">
        <v>1</v>
      </c>
      <c r="F330" s="227" t="s">
        <v>192</v>
      </c>
      <c r="G330" s="225"/>
      <c r="H330" s="228">
        <v>5</v>
      </c>
      <c r="I330" s="229"/>
      <c r="J330" s="225"/>
      <c r="K330" s="225"/>
      <c r="L330" s="230"/>
      <c r="M330" s="231"/>
      <c r="N330" s="232"/>
      <c r="O330" s="232"/>
      <c r="P330" s="232"/>
      <c r="Q330" s="232"/>
      <c r="R330" s="232"/>
      <c r="S330" s="232"/>
      <c r="T330" s="233"/>
      <c r="AT330" s="234" t="s">
        <v>187</v>
      </c>
      <c r="AU330" s="234" t="s">
        <v>80</v>
      </c>
      <c r="AV330" s="13" t="s">
        <v>184</v>
      </c>
      <c r="AW330" s="13" t="s">
        <v>32</v>
      </c>
      <c r="AX330" s="13" t="s">
        <v>78</v>
      </c>
      <c r="AY330" s="234" t="s">
        <v>131</v>
      </c>
    </row>
    <row r="331" spans="2:65" s="1" customFormat="1" ht="16.5" customHeight="1">
      <c r="B331" s="32"/>
      <c r="C331" s="235" t="s">
        <v>448</v>
      </c>
      <c r="D331" s="235" t="s">
        <v>249</v>
      </c>
      <c r="E331" s="236" t="s">
        <v>449</v>
      </c>
      <c r="F331" s="237" t="s">
        <v>450</v>
      </c>
      <c r="G331" s="238" t="s">
        <v>183</v>
      </c>
      <c r="H331" s="239">
        <v>0.5</v>
      </c>
      <c r="I331" s="240"/>
      <c r="J331" s="241">
        <f>ROUND(I331*H331,2)</f>
        <v>0</v>
      </c>
      <c r="K331" s="237" t="s">
        <v>136</v>
      </c>
      <c r="L331" s="242"/>
      <c r="M331" s="243" t="s">
        <v>1</v>
      </c>
      <c r="N331" s="244" t="s">
        <v>41</v>
      </c>
      <c r="O331" s="58"/>
      <c r="P331" s="194">
        <f>O331*H331</f>
        <v>0</v>
      </c>
      <c r="Q331" s="194">
        <v>0.176</v>
      </c>
      <c r="R331" s="194">
        <f>Q331*H331</f>
        <v>0.088</v>
      </c>
      <c r="S331" s="194">
        <v>0</v>
      </c>
      <c r="T331" s="195">
        <f>S331*H331</f>
        <v>0</v>
      </c>
      <c r="AR331" s="15" t="s">
        <v>225</v>
      </c>
      <c r="AT331" s="15" t="s">
        <v>249</v>
      </c>
      <c r="AU331" s="15" t="s">
        <v>80</v>
      </c>
      <c r="AY331" s="15" t="s">
        <v>131</v>
      </c>
      <c r="BE331" s="196">
        <f>IF(N331="základní",J331,0)</f>
        <v>0</v>
      </c>
      <c r="BF331" s="196">
        <f>IF(N331="snížená",J331,0)</f>
        <v>0</v>
      </c>
      <c r="BG331" s="196">
        <f>IF(N331="zákl. přenesená",J331,0)</f>
        <v>0</v>
      </c>
      <c r="BH331" s="196">
        <f>IF(N331="sníž. přenesená",J331,0)</f>
        <v>0</v>
      </c>
      <c r="BI331" s="196">
        <f>IF(N331="nulová",J331,0)</f>
        <v>0</v>
      </c>
      <c r="BJ331" s="15" t="s">
        <v>78</v>
      </c>
      <c r="BK331" s="196">
        <f>ROUND(I331*H331,2)</f>
        <v>0</v>
      </c>
      <c r="BL331" s="15" t="s">
        <v>184</v>
      </c>
      <c r="BM331" s="15" t="s">
        <v>451</v>
      </c>
    </row>
    <row r="332" spans="2:47" s="1" customFormat="1" ht="12">
      <c r="B332" s="32"/>
      <c r="C332" s="33"/>
      <c r="D332" s="197" t="s">
        <v>139</v>
      </c>
      <c r="E332" s="33"/>
      <c r="F332" s="198" t="s">
        <v>450</v>
      </c>
      <c r="G332" s="33"/>
      <c r="H332" s="33"/>
      <c r="I332" s="101"/>
      <c r="J332" s="33"/>
      <c r="K332" s="33"/>
      <c r="L332" s="36"/>
      <c r="M332" s="199"/>
      <c r="N332" s="58"/>
      <c r="O332" s="58"/>
      <c r="P332" s="58"/>
      <c r="Q332" s="58"/>
      <c r="R332" s="58"/>
      <c r="S332" s="58"/>
      <c r="T332" s="59"/>
      <c r="AT332" s="15" t="s">
        <v>139</v>
      </c>
      <c r="AU332" s="15" t="s">
        <v>80</v>
      </c>
    </row>
    <row r="333" spans="2:47" s="1" customFormat="1" ht="19.2">
      <c r="B333" s="32"/>
      <c r="C333" s="33"/>
      <c r="D333" s="197" t="s">
        <v>363</v>
      </c>
      <c r="E333" s="33"/>
      <c r="F333" s="245" t="s">
        <v>441</v>
      </c>
      <c r="G333" s="33"/>
      <c r="H333" s="33"/>
      <c r="I333" s="101"/>
      <c r="J333" s="33"/>
      <c r="K333" s="33"/>
      <c r="L333" s="36"/>
      <c r="M333" s="199"/>
      <c r="N333" s="58"/>
      <c r="O333" s="58"/>
      <c r="P333" s="58"/>
      <c r="Q333" s="58"/>
      <c r="R333" s="58"/>
      <c r="S333" s="58"/>
      <c r="T333" s="59"/>
      <c r="AT333" s="15" t="s">
        <v>363</v>
      </c>
      <c r="AU333" s="15" t="s">
        <v>80</v>
      </c>
    </row>
    <row r="334" spans="2:51" s="12" customFormat="1" ht="12">
      <c r="B334" s="213"/>
      <c r="C334" s="214"/>
      <c r="D334" s="197" t="s">
        <v>187</v>
      </c>
      <c r="E334" s="214"/>
      <c r="F334" s="216" t="s">
        <v>452</v>
      </c>
      <c r="G334" s="214"/>
      <c r="H334" s="217">
        <v>0.5</v>
      </c>
      <c r="I334" s="218"/>
      <c r="J334" s="214"/>
      <c r="K334" s="214"/>
      <c r="L334" s="219"/>
      <c r="M334" s="220"/>
      <c r="N334" s="221"/>
      <c r="O334" s="221"/>
      <c r="P334" s="221"/>
      <c r="Q334" s="221"/>
      <c r="R334" s="221"/>
      <c r="S334" s="221"/>
      <c r="T334" s="222"/>
      <c r="AT334" s="223" t="s">
        <v>187</v>
      </c>
      <c r="AU334" s="223" t="s">
        <v>80</v>
      </c>
      <c r="AV334" s="12" t="s">
        <v>80</v>
      </c>
      <c r="AW334" s="12" t="s">
        <v>4</v>
      </c>
      <c r="AX334" s="12" t="s">
        <v>78</v>
      </c>
      <c r="AY334" s="223" t="s">
        <v>131</v>
      </c>
    </row>
    <row r="335" spans="2:63" s="10" customFormat="1" ht="22.95" customHeight="1">
      <c r="B335" s="169"/>
      <c r="C335" s="170"/>
      <c r="D335" s="171" t="s">
        <v>69</v>
      </c>
      <c r="E335" s="183" t="s">
        <v>215</v>
      </c>
      <c r="F335" s="183" t="s">
        <v>453</v>
      </c>
      <c r="G335" s="170"/>
      <c r="H335" s="170"/>
      <c r="I335" s="173"/>
      <c r="J335" s="184">
        <f>BK335</f>
        <v>0</v>
      </c>
      <c r="K335" s="170"/>
      <c r="L335" s="175"/>
      <c r="M335" s="176"/>
      <c r="N335" s="177"/>
      <c r="O335" s="177"/>
      <c r="P335" s="178">
        <f>SUM(P336:P530)</f>
        <v>0</v>
      </c>
      <c r="Q335" s="177"/>
      <c r="R335" s="178">
        <f>SUM(R336:R530)</f>
        <v>47.72146738</v>
      </c>
      <c r="S335" s="177"/>
      <c r="T335" s="179">
        <f>SUM(T336:T530)</f>
        <v>0</v>
      </c>
      <c r="AR335" s="180" t="s">
        <v>78</v>
      </c>
      <c r="AT335" s="181" t="s">
        <v>69</v>
      </c>
      <c r="AU335" s="181" t="s">
        <v>78</v>
      </c>
      <c r="AY335" s="180" t="s">
        <v>131</v>
      </c>
      <c r="BK335" s="182">
        <f>SUM(BK336:BK530)</f>
        <v>0</v>
      </c>
    </row>
    <row r="336" spans="2:65" s="1" customFormat="1" ht="16.5" customHeight="1">
      <c r="B336" s="32"/>
      <c r="C336" s="185" t="s">
        <v>454</v>
      </c>
      <c r="D336" s="185" t="s">
        <v>133</v>
      </c>
      <c r="E336" s="186" t="s">
        <v>455</v>
      </c>
      <c r="F336" s="187" t="s">
        <v>456</v>
      </c>
      <c r="G336" s="188" t="s">
        <v>183</v>
      </c>
      <c r="H336" s="189">
        <v>322.416</v>
      </c>
      <c r="I336" s="190"/>
      <c r="J336" s="191">
        <f>ROUND(I336*H336,2)</f>
        <v>0</v>
      </c>
      <c r="K336" s="187" t="s">
        <v>136</v>
      </c>
      <c r="L336" s="36"/>
      <c r="M336" s="192" t="s">
        <v>1</v>
      </c>
      <c r="N336" s="193" t="s">
        <v>41</v>
      </c>
      <c r="O336" s="58"/>
      <c r="P336" s="194">
        <f>O336*H336</f>
        <v>0</v>
      </c>
      <c r="Q336" s="194">
        <v>0.00026</v>
      </c>
      <c r="R336" s="194">
        <f>Q336*H336</f>
        <v>0.08382815999999998</v>
      </c>
      <c r="S336" s="194">
        <v>0</v>
      </c>
      <c r="T336" s="195">
        <f>S336*H336</f>
        <v>0</v>
      </c>
      <c r="AR336" s="15" t="s">
        <v>184</v>
      </c>
      <c r="AT336" s="15" t="s">
        <v>133</v>
      </c>
      <c r="AU336" s="15" t="s">
        <v>80</v>
      </c>
      <c r="AY336" s="15" t="s">
        <v>131</v>
      </c>
      <c r="BE336" s="196">
        <f>IF(N336="základní",J336,0)</f>
        <v>0</v>
      </c>
      <c r="BF336" s="196">
        <f>IF(N336="snížená",J336,0)</f>
        <v>0</v>
      </c>
      <c r="BG336" s="196">
        <f>IF(N336="zákl. přenesená",J336,0)</f>
        <v>0</v>
      </c>
      <c r="BH336" s="196">
        <f>IF(N336="sníž. přenesená",J336,0)</f>
        <v>0</v>
      </c>
      <c r="BI336" s="196">
        <f>IF(N336="nulová",J336,0)</f>
        <v>0</v>
      </c>
      <c r="BJ336" s="15" t="s">
        <v>78</v>
      </c>
      <c r="BK336" s="196">
        <f>ROUND(I336*H336,2)</f>
        <v>0</v>
      </c>
      <c r="BL336" s="15" t="s">
        <v>184</v>
      </c>
      <c r="BM336" s="15" t="s">
        <v>457</v>
      </c>
    </row>
    <row r="337" spans="2:47" s="1" customFormat="1" ht="12">
      <c r="B337" s="32"/>
      <c r="C337" s="33"/>
      <c r="D337" s="197" t="s">
        <v>139</v>
      </c>
      <c r="E337" s="33"/>
      <c r="F337" s="198" t="s">
        <v>458</v>
      </c>
      <c r="G337" s="33"/>
      <c r="H337" s="33"/>
      <c r="I337" s="101"/>
      <c r="J337" s="33"/>
      <c r="K337" s="33"/>
      <c r="L337" s="36"/>
      <c r="M337" s="199"/>
      <c r="N337" s="58"/>
      <c r="O337" s="58"/>
      <c r="P337" s="58"/>
      <c r="Q337" s="58"/>
      <c r="R337" s="58"/>
      <c r="S337" s="58"/>
      <c r="T337" s="59"/>
      <c r="AT337" s="15" t="s">
        <v>139</v>
      </c>
      <c r="AU337" s="15" t="s">
        <v>80</v>
      </c>
    </row>
    <row r="338" spans="2:51" s="12" customFormat="1" ht="12">
      <c r="B338" s="213"/>
      <c r="C338" s="214"/>
      <c r="D338" s="197" t="s">
        <v>187</v>
      </c>
      <c r="E338" s="215" t="s">
        <v>1</v>
      </c>
      <c r="F338" s="216" t="s">
        <v>459</v>
      </c>
      <c r="G338" s="214"/>
      <c r="H338" s="217">
        <v>322.416</v>
      </c>
      <c r="I338" s="218"/>
      <c r="J338" s="214"/>
      <c r="K338" s="214"/>
      <c r="L338" s="219"/>
      <c r="M338" s="220"/>
      <c r="N338" s="221"/>
      <c r="O338" s="221"/>
      <c r="P338" s="221"/>
      <c r="Q338" s="221"/>
      <c r="R338" s="221"/>
      <c r="S338" s="221"/>
      <c r="T338" s="222"/>
      <c r="AT338" s="223" t="s">
        <v>187</v>
      </c>
      <c r="AU338" s="223" t="s">
        <v>80</v>
      </c>
      <c r="AV338" s="12" t="s">
        <v>80</v>
      </c>
      <c r="AW338" s="12" t="s">
        <v>32</v>
      </c>
      <c r="AX338" s="12" t="s">
        <v>78</v>
      </c>
      <c r="AY338" s="223" t="s">
        <v>131</v>
      </c>
    </row>
    <row r="339" spans="2:65" s="1" customFormat="1" ht="16.5" customHeight="1">
      <c r="B339" s="32"/>
      <c r="C339" s="185" t="s">
        <v>460</v>
      </c>
      <c r="D339" s="185" t="s">
        <v>133</v>
      </c>
      <c r="E339" s="186" t="s">
        <v>461</v>
      </c>
      <c r="F339" s="187" t="s">
        <v>462</v>
      </c>
      <c r="G339" s="188" t="s">
        <v>183</v>
      </c>
      <c r="H339" s="189">
        <v>322.416</v>
      </c>
      <c r="I339" s="190"/>
      <c r="J339" s="191">
        <f>ROUND(I339*H339,2)</f>
        <v>0</v>
      </c>
      <c r="K339" s="187" t="s">
        <v>136</v>
      </c>
      <c r="L339" s="36"/>
      <c r="M339" s="192" t="s">
        <v>1</v>
      </c>
      <c r="N339" s="193" t="s">
        <v>41</v>
      </c>
      <c r="O339" s="58"/>
      <c r="P339" s="194">
        <f>O339*H339</f>
        <v>0</v>
      </c>
      <c r="Q339" s="194">
        <v>0.00438</v>
      </c>
      <c r="R339" s="194">
        <f>Q339*H339</f>
        <v>1.41218208</v>
      </c>
      <c r="S339" s="194">
        <v>0</v>
      </c>
      <c r="T339" s="195">
        <f>S339*H339</f>
        <v>0</v>
      </c>
      <c r="AR339" s="15" t="s">
        <v>184</v>
      </c>
      <c r="AT339" s="15" t="s">
        <v>133</v>
      </c>
      <c r="AU339" s="15" t="s">
        <v>80</v>
      </c>
      <c r="AY339" s="15" t="s">
        <v>131</v>
      </c>
      <c r="BE339" s="196">
        <f>IF(N339="základní",J339,0)</f>
        <v>0</v>
      </c>
      <c r="BF339" s="196">
        <f>IF(N339="snížená",J339,0)</f>
        <v>0</v>
      </c>
      <c r="BG339" s="196">
        <f>IF(N339="zákl. přenesená",J339,0)</f>
        <v>0</v>
      </c>
      <c r="BH339" s="196">
        <f>IF(N339="sníž. přenesená",J339,0)</f>
        <v>0</v>
      </c>
      <c r="BI339" s="196">
        <f>IF(N339="nulová",J339,0)</f>
        <v>0</v>
      </c>
      <c r="BJ339" s="15" t="s">
        <v>78</v>
      </c>
      <c r="BK339" s="196">
        <f>ROUND(I339*H339,2)</f>
        <v>0</v>
      </c>
      <c r="BL339" s="15" t="s">
        <v>184</v>
      </c>
      <c r="BM339" s="15" t="s">
        <v>463</v>
      </c>
    </row>
    <row r="340" spans="2:47" s="1" customFormat="1" ht="12">
      <c r="B340" s="32"/>
      <c r="C340" s="33"/>
      <c r="D340" s="197" t="s">
        <v>139</v>
      </c>
      <c r="E340" s="33"/>
      <c r="F340" s="198" t="s">
        <v>464</v>
      </c>
      <c r="G340" s="33"/>
      <c r="H340" s="33"/>
      <c r="I340" s="101"/>
      <c r="J340" s="33"/>
      <c r="K340" s="33"/>
      <c r="L340" s="36"/>
      <c r="M340" s="199"/>
      <c r="N340" s="58"/>
      <c r="O340" s="58"/>
      <c r="P340" s="58"/>
      <c r="Q340" s="58"/>
      <c r="R340" s="58"/>
      <c r="S340" s="58"/>
      <c r="T340" s="59"/>
      <c r="AT340" s="15" t="s">
        <v>139</v>
      </c>
      <c r="AU340" s="15" t="s">
        <v>80</v>
      </c>
    </row>
    <row r="341" spans="2:51" s="11" customFormat="1" ht="12">
      <c r="B341" s="203"/>
      <c r="C341" s="204"/>
      <c r="D341" s="197" t="s">
        <v>187</v>
      </c>
      <c r="E341" s="205" t="s">
        <v>1</v>
      </c>
      <c r="F341" s="206" t="s">
        <v>465</v>
      </c>
      <c r="G341" s="204"/>
      <c r="H341" s="205" t="s">
        <v>1</v>
      </c>
      <c r="I341" s="207"/>
      <c r="J341" s="204"/>
      <c r="K341" s="204"/>
      <c r="L341" s="208"/>
      <c r="M341" s="209"/>
      <c r="N341" s="210"/>
      <c r="O341" s="210"/>
      <c r="P341" s="210"/>
      <c r="Q341" s="210"/>
      <c r="R341" s="210"/>
      <c r="S341" s="210"/>
      <c r="T341" s="211"/>
      <c r="AT341" s="212" t="s">
        <v>187</v>
      </c>
      <c r="AU341" s="212" t="s">
        <v>80</v>
      </c>
      <c r="AV341" s="11" t="s">
        <v>78</v>
      </c>
      <c r="AW341" s="11" t="s">
        <v>32</v>
      </c>
      <c r="AX341" s="11" t="s">
        <v>70</v>
      </c>
      <c r="AY341" s="212" t="s">
        <v>131</v>
      </c>
    </row>
    <row r="342" spans="2:51" s="12" customFormat="1" ht="12">
      <c r="B342" s="213"/>
      <c r="C342" s="214"/>
      <c r="D342" s="197" t="s">
        <v>187</v>
      </c>
      <c r="E342" s="215" t="s">
        <v>1</v>
      </c>
      <c r="F342" s="216" t="s">
        <v>466</v>
      </c>
      <c r="G342" s="214"/>
      <c r="H342" s="217">
        <v>24.43</v>
      </c>
      <c r="I342" s="218"/>
      <c r="J342" s="214"/>
      <c r="K342" s="214"/>
      <c r="L342" s="219"/>
      <c r="M342" s="220"/>
      <c r="N342" s="221"/>
      <c r="O342" s="221"/>
      <c r="P342" s="221"/>
      <c r="Q342" s="221"/>
      <c r="R342" s="221"/>
      <c r="S342" s="221"/>
      <c r="T342" s="222"/>
      <c r="AT342" s="223" t="s">
        <v>187</v>
      </c>
      <c r="AU342" s="223" t="s">
        <v>80</v>
      </c>
      <c r="AV342" s="12" t="s">
        <v>80</v>
      </c>
      <c r="AW342" s="12" t="s">
        <v>32</v>
      </c>
      <c r="AX342" s="12" t="s">
        <v>70</v>
      </c>
      <c r="AY342" s="223" t="s">
        <v>131</v>
      </c>
    </row>
    <row r="343" spans="2:51" s="11" customFormat="1" ht="12">
      <c r="B343" s="203"/>
      <c r="C343" s="204"/>
      <c r="D343" s="197" t="s">
        <v>187</v>
      </c>
      <c r="E343" s="205" t="s">
        <v>1</v>
      </c>
      <c r="F343" s="206" t="s">
        <v>467</v>
      </c>
      <c r="G343" s="204"/>
      <c r="H343" s="205" t="s">
        <v>1</v>
      </c>
      <c r="I343" s="207"/>
      <c r="J343" s="204"/>
      <c r="K343" s="204"/>
      <c r="L343" s="208"/>
      <c r="M343" s="209"/>
      <c r="N343" s="210"/>
      <c r="O343" s="210"/>
      <c r="P343" s="210"/>
      <c r="Q343" s="210"/>
      <c r="R343" s="210"/>
      <c r="S343" s="210"/>
      <c r="T343" s="211"/>
      <c r="AT343" s="212" t="s">
        <v>187</v>
      </c>
      <c r="AU343" s="212" t="s">
        <v>80</v>
      </c>
      <c r="AV343" s="11" t="s">
        <v>78</v>
      </c>
      <c r="AW343" s="11" t="s">
        <v>32</v>
      </c>
      <c r="AX343" s="11" t="s">
        <v>70</v>
      </c>
      <c r="AY343" s="212" t="s">
        <v>131</v>
      </c>
    </row>
    <row r="344" spans="2:51" s="12" customFormat="1" ht="12">
      <c r="B344" s="213"/>
      <c r="C344" s="214"/>
      <c r="D344" s="197" t="s">
        <v>187</v>
      </c>
      <c r="E344" s="215" t="s">
        <v>1</v>
      </c>
      <c r="F344" s="216" t="s">
        <v>468</v>
      </c>
      <c r="G344" s="214"/>
      <c r="H344" s="217">
        <v>9.428</v>
      </c>
      <c r="I344" s="218"/>
      <c r="J344" s="214"/>
      <c r="K344" s="214"/>
      <c r="L344" s="219"/>
      <c r="M344" s="220"/>
      <c r="N344" s="221"/>
      <c r="O344" s="221"/>
      <c r="P344" s="221"/>
      <c r="Q344" s="221"/>
      <c r="R344" s="221"/>
      <c r="S344" s="221"/>
      <c r="T344" s="222"/>
      <c r="AT344" s="223" t="s">
        <v>187</v>
      </c>
      <c r="AU344" s="223" t="s">
        <v>80</v>
      </c>
      <c r="AV344" s="12" t="s">
        <v>80</v>
      </c>
      <c r="AW344" s="12" t="s">
        <v>32</v>
      </c>
      <c r="AX344" s="12" t="s">
        <v>70</v>
      </c>
      <c r="AY344" s="223" t="s">
        <v>131</v>
      </c>
    </row>
    <row r="345" spans="2:51" s="11" customFormat="1" ht="12">
      <c r="B345" s="203"/>
      <c r="C345" s="204"/>
      <c r="D345" s="197" t="s">
        <v>187</v>
      </c>
      <c r="E345" s="205" t="s">
        <v>1</v>
      </c>
      <c r="F345" s="206" t="s">
        <v>469</v>
      </c>
      <c r="G345" s="204"/>
      <c r="H345" s="205" t="s">
        <v>1</v>
      </c>
      <c r="I345" s="207"/>
      <c r="J345" s="204"/>
      <c r="K345" s="204"/>
      <c r="L345" s="208"/>
      <c r="M345" s="209"/>
      <c r="N345" s="210"/>
      <c r="O345" s="210"/>
      <c r="P345" s="210"/>
      <c r="Q345" s="210"/>
      <c r="R345" s="210"/>
      <c r="S345" s="210"/>
      <c r="T345" s="211"/>
      <c r="AT345" s="212" t="s">
        <v>187</v>
      </c>
      <c r="AU345" s="212" t="s">
        <v>80</v>
      </c>
      <c r="AV345" s="11" t="s">
        <v>78</v>
      </c>
      <c r="AW345" s="11" t="s">
        <v>32</v>
      </c>
      <c r="AX345" s="11" t="s">
        <v>70</v>
      </c>
      <c r="AY345" s="212" t="s">
        <v>131</v>
      </c>
    </row>
    <row r="346" spans="2:51" s="12" customFormat="1" ht="12">
      <c r="B346" s="213"/>
      <c r="C346" s="214"/>
      <c r="D346" s="197" t="s">
        <v>187</v>
      </c>
      <c r="E346" s="215" t="s">
        <v>1</v>
      </c>
      <c r="F346" s="216" t="s">
        <v>470</v>
      </c>
      <c r="G346" s="214"/>
      <c r="H346" s="217">
        <v>41.18</v>
      </c>
      <c r="I346" s="218"/>
      <c r="J346" s="214"/>
      <c r="K346" s="214"/>
      <c r="L346" s="219"/>
      <c r="M346" s="220"/>
      <c r="N346" s="221"/>
      <c r="O346" s="221"/>
      <c r="P346" s="221"/>
      <c r="Q346" s="221"/>
      <c r="R346" s="221"/>
      <c r="S346" s="221"/>
      <c r="T346" s="222"/>
      <c r="AT346" s="223" t="s">
        <v>187</v>
      </c>
      <c r="AU346" s="223" t="s">
        <v>80</v>
      </c>
      <c r="AV346" s="12" t="s">
        <v>80</v>
      </c>
      <c r="AW346" s="12" t="s">
        <v>32</v>
      </c>
      <c r="AX346" s="12" t="s">
        <v>70</v>
      </c>
      <c r="AY346" s="223" t="s">
        <v>131</v>
      </c>
    </row>
    <row r="347" spans="2:51" s="11" customFormat="1" ht="12">
      <c r="B347" s="203"/>
      <c r="C347" s="204"/>
      <c r="D347" s="197" t="s">
        <v>187</v>
      </c>
      <c r="E347" s="205" t="s">
        <v>1</v>
      </c>
      <c r="F347" s="206" t="s">
        <v>471</v>
      </c>
      <c r="G347" s="204"/>
      <c r="H347" s="205" t="s">
        <v>1</v>
      </c>
      <c r="I347" s="207"/>
      <c r="J347" s="204"/>
      <c r="K347" s="204"/>
      <c r="L347" s="208"/>
      <c r="M347" s="209"/>
      <c r="N347" s="210"/>
      <c r="O347" s="210"/>
      <c r="P347" s="210"/>
      <c r="Q347" s="210"/>
      <c r="R347" s="210"/>
      <c r="S347" s="210"/>
      <c r="T347" s="211"/>
      <c r="AT347" s="212" t="s">
        <v>187</v>
      </c>
      <c r="AU347" s="212" t="s">
        <v>80</v>
      </c>
      <c r="AV347" s="11" t="s">
        <v>78</v>
      </c>
      <c r="AW347" s="11" t="s">
        <v>32</v>
      </c>
      <c r="AX347" s="11" t="s">
        <v>70</v>
      </c>
      <c r="AY347" s="212" t="s">
        <v>131</v>
      </c>
    </row>
    <row r="348" spans="2:51" s="12" customFormat="1" ht="12">
      <c r="B348" s="213"/>
      <c r="C348" s="214"/>
      <c r="D348" s="197" t="s">
        <v>187</v>
      </c>
      <c r="E348" s="215" t="s">
        <v>1</v>
      </c>
      <c r="F348" s="216" t="s">
        <v>472</v>
      </c>
      <c r="G348" s="214"/>
      <c r="H348" s="217">
        <v>17.58</v>
      </c>
      <c r="I348" s="218"/>
      <c r="J348" s="214"/>
      <c r="K348" s="214"/>
      <c r="L348" s="219"/>
      <c r="M348" s="220"/>
      <c r="N348" s="221"/>
      <c r="O348" s="221"/>
      <c r="P348" s="221"/>
      <c r="Q348" s="221"/>
      <c r="R348" s="221"/>
      <c r="S348" s="221"/>
      <c r="T348" s="222"/>
      <c r="AT348" s="223" t="s">
        <v>187</v>
      </c>
      <c r="AU348" s="223" t="s">
        <v>80</v>
      </c>
      <c r="AV348" s="12" t="s">
        <v>80</v>
      </c>
      <c r="AW348" s="12" t="s">
        <v>32</v>
      </c>
      <c r="AX348" s="12" t="s">
        <v>70</v>
      </c>
      <c r="AY348" s="223" t="s">
        <v>131</v>
      </c>
    </row>
    <row r="349" spans="2:51" s="11" customFormat="1" ht="12">
      <c r="B349" s="203"/>
      <c r="C349" s="204"/>
      <c r="D349" s="197" t="s">
        <v>187</v>
      </c>
      <c r="E349" s="205" t="s">
        <v>1</v>
      </c>
      <c r="F349" s="206" t="s">
        <v>473</v>
      </c>
      <c r="G349" s="204"/>
      <c r="H349" s="205" t="s">
        <v>1</v>
      </c>
      <c r="I349" s="207"/>
      <c r="J349" s="204"/>
      <c r="K349" s="204"/>
      <c r="L349" s="208"/>
      <c r="M349" s="209"/>
      <c r="N349" s="210"/>
      <c r="O349" s="210"/>
      <c r="P349" s="210"/>
      <c r="Q349" s="210"/>
      <c r="R349" s="210"/>
      <c r="S349" s="210"/>
      <c r="T349" s="211"/>
      <c r="AT349" s="212" t="s">
        <v>187</v>
      </c>
      <c r="AU349" s="212" t="s">
        <v>80</v>
      </c>
      <c r="AV349" s="11" t="s">
        <v>78</v>
      </c>
      <c r="AW349" s="11" t="s">
        <v>32</v>
      </c>
      <c r="AX349" s="11" t="s">
        <v>70</v>
      </c>
      <c r="AY349" s="212" t="s">
        <v>131</v>
      </c>
    </row>
    <row r="350" spans="2:51" s="12" customFormat="1" ht="12">
      <c r="B350" s="213"/>
      <c r="C350" s="214"/>
      <c r="D350" s="197" t="s">
        <v>187</v>
      </c>
      <c r="E350" s="215" t="s">
        <v>1</v>
      </c>
      <c r="F350" s="216" t="s">
        <v>474</v>
      </c>
      <c r="G350" s="214"/>
      <c r="H350" s="217">
        <v>66.98</v>
      </c>
      <c r="I350" s="218"/>
      <c r="J350" s="214"/>
      <c r="K350" s="214"/>
      <c r="L350" s="219"/>
      <c r="M350" s="220"/>
      <c r="N350" s="221"/>
      <c r="O350" s="221"/>
      <c r="P350" s="221"/>
      <c r="Q350" s="221"/>
      <c r="R350" s="221"/>
      <c r="S350" s="221"/>
      <c r="T350" s="222"/>
      <c r="AT350" s="223" t="s">
        <v>187</v>
      </c>
      <c r="AU350" s="223" t="s">
        <v>80</v>
      </c>
      <c r="AV350" s="12" t="s">
        <v>80</v>
      </c>
      <c r="AW350" s="12" t="s">
        <v>32</v>
      </c>
      <c r="AX350" s="12" t="s">
        <v>70</v>
      </c>
      <c r="AY350" s="223" t="s">
        <v>131</v>
      </c>
    </row>
    <row r="351" spans="2:51" s="11" customFormat="1" ht="12">
      <c r="B351" s="203"/>
      <c r="C351" s="204"/>
      <c r="D351" s="197" t="s">
        <v>187</v>
      </c>
      <c r="E351" s="205" t="s">
        <v>1</v>
      </c>
      <c r="F351" s="206" t="s">
        <v>475</v>
      </c>
      <c r="G351" s="204"/>
      <c r="H351" s="205" t="s">
        <v>1</v>
      </c>
      <c r="I351" s="207"/>
      <c r="J351" s="204"/>
      <c r="K351" s="204"/>
      <c r="L351" s="208"/>
      <c r="M351" s="209"/>
      <c r="N351" s="210"/>
      <c r="O351" s="210"/>
      <c r="P351" s="210"/>
      <c r="Q351" s="210"/>
      <c r="R351" s="210"/>
      <c r="S351" s="210"/>
      <c r="T351" s="211"/>
      <c r="AT351" s="212" t="s">
        <v>187</v>
      </c>
      <c r="AU351" s="212" t="s">
        <v>80</v>
      </c>
      <c r="AV351" s="11" t="s">
        <v>78</v>
      </c>
      <c r="AW351" s="11" t="s">
        <v>32</v>
      </c>
      <c r="AX351" s="11" t="s">
        <v>70</v>
      </c>
      <c r="AY351" s="212" t="s">
        <v>131</v>
      </c>
    </row>
    <row r="352" spans="2:51" s="12" customFormat="1" ht="12">
      <c r="B352" s="213"/>
      <c r="C352" s="214"/>
      <c r="D352" s="197" t="s">
        <v>187</v>
      </c>
      <c r="E352" s="215" t="s">
        <v>1</v>
      </c>
      <c r="F352" s="216" t="s">
        <v>476</v>
      </c>
      <c r="G352" s="214"/>
      <c r="H352" s="217">
        <v>16.53</v>
      </c>
      <c r="I352" s="218"/>
      <c r="J352" s="214"/>
      <c r="K352" s="214"/>
      <c r="L352" s="219"/>
      <c r="M352" s="220"/>
      <c r="N352" s="221"/>
      <c r="O352" s="221"/>
      <c r="P352" s="221"/>
      <c r="Q352" s="221"/>
      <c r="R352" s="221"/>
      <c r="S352" s="221"/>
      <c r="T352" s="222"/>
      <c r="AT352" s="223" t="s">
        <v>187</v>
      </c>
      <c r="AU352" s="223" t="s">
        <v>80</v>
      </c>
      <c r="AV352" s="12" t="s">
        <v>80</v>
      </c>
      <c r="AW352" s="12" t="s">
        <v>32</v>
      </c>
      <c r="AX352" s="12" t="s">
        <v>70</v>
      </c>
      <c r="AY352" s="223" t="s">
        <v>131</v>
      </c>
    </row>
    <row r="353" spans="2:51" s="11" customFormat="1" ht="12">
      <c r="B353" s="203"/>
      <c r="C353" s="204"/>
      <c r="D353" s="197" t="s">
        <v>187</v>
      </c>
      <c r="E353" s="205" t="s">
        <v>1</v>
      </c>
      <c r="F353" s="206" t="s">
        <v>477</v>
      </c>
      <c r="G353" s="204"/>
      <c r="H353" s="205" t="s">
        <v>1</v>
      </c>
      <c r="I353" s="207"/>
      <c r="J353" s="204"/>
      <c r="K353" s="204"/>
      <c r="L353" s="208"/>
      <c r="M353" s="209"/>
      <c r="N353" s="210"/>
      <c r="O353" s="210"/>
      <c r="P353" s="210"/>
      <c r="Q353" s="210"/>
      <c r="R353" s="210"/>
      <c r="S353" s="210"/>
      <c r="T353" s="211"/>
      <c r="AT353" s="212" t="s">
        <v>187</v>
      </c>
      <c r="AU353" s="212" t="s">
        <v>80</v>
      </c>
      <c r="AV353" s="11" t="s">
        <v>78</v>
      </c>
      <c r="AW353" s="11" t="s">
        <v>32</v>
      </c>
      <c r="AX353" s="11" t="s">
        <v>70</v>
      </c>
      <c r="AY353" s="212" t="s">
        <v>131</v>
      </c>
    </row>
    <row r="354" spans="2:51" s="12" customFormat="1" ht="12">
      <c r="B354" s="213"/>
      <c r="C354" s="214"/>
      <c r="D354" s="197" t="s">
        <v>187</v>
      </c>
      <c r="E354" s="215" t="s">
        <v>1</v>
      </c>
      <c r="F354" s="216" t="s">
        <v>468</v>
      </c>
      <c r="G354" s="214"/>
      <c r="H354" s="217">
        <v>9.428</v>
      </c>
      <c r="I354" s="218"/>
      <c r="J354" s="214"/>
      <c r="K354" s="214"/>
      <c r="L354" s="219"/>
      <c r="M354" s="220"/>
      <c r="N354" s="221"/>
      <c r="O354" s="221"/>
      <c r="P354" s="221"/>
      <c r="Q354" s="221"/>
      <c r="R354" s="221"/>
      <c r="S354" s="221"/>
      <c r="T354" s="222"/>
      <c r="AT354" s="223" t="s">
        <v>187</v>
      </c>
      <c r="AU354" s="223" t="s">
        <v>80</v>
      </c>
      <c r="AV354" s="12" t="s">
        <v>80</v>
      </c>
      <c r="AW354" s="12" t="s">
        <v>32</v>
      </c>
      <c r="AX354" s="12" t="s">
        <v>70</v>
      </c>
      <c r="AY354" s="223" t="s">
        <v>131</v>
      </c>
    </row>
    <row r="355" spans="2:51" s="11" customFormat="1" ht="12">
      <c r="B355" s="203"/>
      <c r="C355" s="204"/>
      <c r="D355" s="197" t="s">
        <v>187</v>
      </c>
      <c r="E355" s="205" t="s">
        <v>1</v>
      </c>
      <c r="F355" s="206" t="s">
        <v>478</v>
      </c>
      <c r="G355" s="204"/>
      <c r="H355" s="205" t="s">
        <v>1</v>
      </c>
      <c r="I355" s="207"/>
      <c r="J355" s="204"/>
      <c r="K355" s="204"/>
      <c r="L355" s="208"/>
      <c r="M355" s="209"/>
      <c r="N355" s="210"/>
      <c r="O355" s="210"/>
      <c r="P355" s="210"/>
      <c r="Q355" s="210"/>
      <c r="R355" s="210"/>
      <c r="S355" s="210"/>
      <c r="T355" s="211"/>
      <c r="AT355" s="212" t="s">
        <v>187</v>
      </c>
      <c r="AU355" s="212" t="s">
        <v>80</v>
      </c>
      <c r="AV355" s="11" t="s">
        <v>78</v>
      </c>
      <c r="AW355" s="11" t="s">
        <v>32</v>
      </c>
      <c r="AX355" s="11" t="s">
        <v>70</v>
      </c>
      <c r="AY355" s="212" t="s">
        <v>131</v>
      </c>
    </row>
    <row r="356" spans="2:51" s="12" customFormat="1" ht="12">
      <c r="B356" s="213"/>
      <c r="C356" s="214"/>
      <c r="D356" s="197" t="s">
        <v>187</v>
      </c>
      <c r="E356" s="215" t="s">
        <v>1</v>
      </c>
      <c r="F356" s="216" t="s">
        <v>479</v>
      </c>
      <c r="G356" s="214"/>
      <c r="H356" s="217">
        <v>84.92</v>
      </c>
      <c r="I356" s="218"/>
      <c r="J356" s="214"/>
      <c r="K356" s="214"/>
      <c r="L356" s="219"/>
      <c r="M356" s="220"/>
      <c r="N356" s="221"/>
      <c r="O356" s="221"/>
      <c r="P356" s="221"/>
      <c r="Q356" s="221"/>
      <c r="R356" s="221"/>
      <c r="S356" s="221"/>
      <c r="T356" s="222"/>
      <c r="AT356" s="223" t="s">
        <v>187</v>
      </c>
      <c r="AU356" s="223" t="s">
        <v>80</v>
      </c>
      <c r="AV356" s="12" t="s">
        <v>80</v>
      </c>
      <c r="AW356" s="12" t="s">
        <v>32</v>
      </c>
      <c r="AX356" s="12" t="s">
        <v>70</v>
      </c>
      <c r="AY356" s="223" t="s">
        <v>131</v>
      </c>
    </row>
    <row r="357" spans="2:51" s="12" customFormat="1" ht="12">
      <c r="B357" s="213"/>
      <c r="C357" s="214"/>
      <c r="D357" s="197" t="s">
        <v>187</v>
      </c>
      <c r="E357" s="215" t="s">
        <v>1</v>
      </c>
      <c r="F357" s="216" t="s">
        <v>480</v>
      </c>
      <c r="G357" s="214"/>
      <c r="H357" s="217">
        <v>12.36</v>
      </c>
      <c r="I357" s="218"/>
      <c r="J357" s="214"/>
      <c r="K357" s="214"/>
      <c r="L357" s="219"/>
      <c r="M357" s="220"/>
      <c r="N357" s="221"/>
      <c r="O357" s="221"/>
      <c r="P357" s="221"/>
      <c r="Q357" s="221"/>
      <c r="R357" s="221"/>
      <c r="S357" s="221"/>
      <c r="T357" s="222"/>
      <c r="AT357" s="223" t="s">
        <v>187</v>
      </c>
      <c r="AU357" s="223" t="s">
        <v>80</v>
      </c>
      <c r="AV357" s="12" t="s">
        <v>80</v>
      </c>
      <c r="AW357" s="12" t="s">
        <v>32</v>
      </c>
      <c r="AX357" s="12" t="s">
        <v>70</v>
      </c>
      <c r="AY357" s="223" t="s">
        <v>131</v>
      </c>
    </row>
    <row r="358" spans="2:51" s="11" customFormat="1" ht="12">
      <c r="B358" s="203"/>
      <c r="C358" s="204"/>
      <c r="D358" s="197" t="s">
        <v>187</v>
      </c>
      <c r="E358" s="205" t="s">
        <v>1</v>
      </c>
      <c r="F358" s="206" t="s">
        <v>481</v>
      </c>
      <c r="G358" s="204"/>
      <c r="H358" s="205" t="s">
        <v>1</v>
      </c>
      <c r="I358" s="207"/>
      <c r="J358" s="204"/>
      <c r="K358" s="204"/>
      <c r="L358" s="208"/>
      <c r="M358" s="209"/>
      <c r="N358" s="210"/>
      <c r="O358" s="210"/>
      <c r="P358" s="210"/>
      <c r="Q358" s="210"/>
      <c r="R358" s="210"/>
      <c r="S358" s="210"/>
      <c r="T358" s="211"/>
      <c r="AT358" s="212" t="s">
        <v>187</v>
      </c>
      <c r="AU358" s="212" t="s">
        <v>80</v>
      </c>
      <c r="AV358" s="11" t="s">
        <v>78</v>
      </c>
      <c r="AW358" s="11" t="s">
        <v>32</v>
      </c>
      <c r="AX358" s="11" t="s">
        <v>70</v>
      </c>
      <c r="AY358" s="212" t="s">
        <v>131</v>
      </c>
    </row>
    <row r="359" spans="2:51" s="12" customFormat="1" ht="12">
      <c r="B359" s="213"/>
      <c r="C359" s="214"/>
      <c r="D359" s="197" t="s">
        <v>187</v>
      </c>
      <c r="E359" s="215" t="s">
        <v>1</v>
      </c>
      <c r="F359" s="216" t="s">
        <v>482</v>
      </c>
      <c r="G359" s="214"/>
      <c r="H359" s="217">
        <v>39.58</v>
      </c>
      <c r="I359" s="218"/>
      <c r="J359" s="214"/>
      <c r="K359" s="214"/>
      <c r="L359" s="219"/>
      <c r="M359" s="220"/>
      <c r="N359" s="221"/>
      <c r="O359" s="221"/>
      <c r="P359" s="221"/>
      <c r="Q359" s="221"/>
      <c r="R359" s="221"/>
      <c r="S359" s="221"/>
      <c r="T359" s="222"/>
      <c r="AT359" s="223" t="s">
        <v>187</v>
      </c>
      <c r="AU359" s="223" t="s">
        <v>80</v>
      </c>
      <c r="AV359" s="12" t="s">
        <v>80</v>
      </c>
      <c r="AW359" s="12" t="s">
        <v>32</v>
      </c>
      <c r="AX359" s="12" t="s">
        <v>70</v>
      </c>
      <c r="AY359" s="223" t="s">
        <v>131</v>
      </c>
    </row>
    <row r="360" spans="2:51" s="13" customFormat="1" ht="12">
      <c r="B360" s="224"/>
      <c r="C360" s="225"/>
      <c r="D360" s="197" t="s">
        <v>187</v>
      </c>
      <c r="E360" s="226" t="s">
        <v>1</v>
      </c>
      <c r="F360" s="227" t="s">
        <v>192</v>
      </c>
      <c r="G360" s="225"/>
      <c r="H360" s="228">
        <v>322.416</v>
      </c>
      <c r="I360" s="229"/>
      <c r="J360" s="225"/>
      <c r="K360" s="225"/>
      <c r="L360" s="230"/>
      <c r="M360" s="231"/>
      <c r="N360" s="232"/>
      <c r="O360" s="232"/>
      <c r="P360" s="232"/>
      <c r="Q360" s="232"/>
      <c r="R360" s="232"/>
      <c r="S360" s="232"/>
      <c r="T360" s="233"/>
      <c r="AT360" s="234" t="s">
        <v>187</v>
      </c>
      <c r="AU360" s="234" t="s">
        <v>80</v>
      </c>
      <c r="AV360" s="13" t="s">
        <v>184</v>
      </c>
      <c r="AW360" s="13" t="s">
        <v>32</v>
      </c>
      <c r="AX360" s="13" t="s">
        <v>78</v>
      </c>
      <c r="AY360" s="234" t="s">
        <v>131</v>
      </c>
    </row>
    <row r="361" spans="2:65" s="1" customFormat="1" ht="16.5" customHeight="1">
      <c r="B361" s="32"/>
      <c r="C361" s="185" t="s">
        <v>483</v>
      </c>
      <c r="D361" s="185" t="s">
        <v>133</v>
      </c>
      <c r="E361" s="186" t="s">
        <v>484</v>
      </c>
      <c r="F361" s="187" t="s">
        <v>485</v>
      </c>
      <c r="G361" s="188" t="s">
        <v>183</v>
      </c>
      <c r="H361" s="189">
        <v>175.296</v>
      </c>
      <c r="I361" s="190"/>
      <c r="J361" s="191">
        <f>ROUND(I361*H361,2)</f>
        <v>0</v>
      </c>
      <c r="K361" s="187" t="s">
        <v>136</v>
      </c>
      <c r="L361" s="36"/>
      <c r="M361" s="192" t="s">
        <v>1</v>
      </c>
      <c r="N361" s="193" t="s">
        <v>41</v>
      </c>
      <c r="O361" s="58"/>
      <c r="P361" s="194">
        <f>O361*H361</f>
        <v>0</v>
      </c>
      <c r="Q361" s="194">
        <v>0.003</v>
      </c>
      <c r="R361" s="194">
        <f>Q361*H361</f>
        <v>0.525888</v>
      </c>
      <c r="S361" s="194">
        <v>0</v>
      </c>
      <c r="T361" s="195">
        <f>S361*H361</f>
        <v>0</v>
      </c>
      <c r="AR361" s="15" t="s">
        <v>184</v>
      </c>
      <c r="AT361" s="15" t="s">
        <v>133</v>
      </c>
      <c r="AU361" s="15" t="s">
        <v>80</v>
      </c>
      <c r="AY361" s="15" t="s">
        <v>131</v>
      </c>
      <c r="BE361" s="196">
        <f>IF(N361="základní",J361,0)</f>
        <v>0</v>
      </c>
      <c r="BF361" s="196">
        <f>IF(N361="snížená",J361,0)</f>
        <v>0</v>
      </c>
      <c r="BG361" s="196">
        <f>IF(N361="zákl. přenesená",J361,0)</f>
        <v>0</v>
      </c>
      <c r="BH361" s="196">
        <f>IF(N361="sníž. přenesená",J361,0)</f>
        <v>0</v>
      </c>
      <c r="BI361" s="196">
        <f>IF(N361="nulová",J361,0)</f>
        <v>0</v>
      </c>
      <c r="BJ361" s="15" t="s">
        <v>78</v>
      </c>
      <c r="BK361" s="196">
        <f>ROUND(I361*H361,2)</f>
        <v>0</v>
      </c>
      <c r="BL361" s="15" t="s">
        <v>184</v>
      </c>
      <c r="BM361" s="15" t="s">
        <v>486</v>
      </c>
    </row>
    <row r="362" spans="2:47" s="1" customFormat="1" ht="12">
      <c r="B362" s="32"/>
      <c r="C362" s="33"/>
      <c r="D362" s="197" t="s">
        <v>139</v>
      </c>
      <c r="E362" s="33"/>
      <c r="F362" s="198" t="s">
        <v>487</v>
      </c>
      <c r="G362" s="33"/>
      <c r="H362" s="33"/>
      <c r="I362" s="101"/>
      <c r="J362" s="33"/>
      <c r="K362" s="33"/>
      <c r="L362" s="36"/>
      <c r="M362" s="199"/>
      <c r="N362" s="58"/>
      <c r="O362" s="58"/>
      <c r="P362" s="58"/>
      <c r="Q362" s="58"/>
      <c r="R362" s="58"/>
      <c r="S362" s="58"/>
      <c r="T362" s="59"/>
      <c r="AT362" s="15" t="s">
        <v>139</v>
      </c>
      <c r="AU362" s="15" t="s">
        <v>80</v>
      </c>
    </row>
    <row r="363" spans="2:51" s="11" customFormat="1" ht="12">
      <c r="B363" s="203"/>
      <c r="C363" s="204"/>
      <c r="D363" s="197" t="s">
        <v>187</v>
      </c>
      <c r="E363" s="205" t="s">
        <v>1</v>
      </c>
      <c r="F363" s="206" t="s">
        <v>465</v>
      </c>
      <c r="G363" s="204"/>
      <c r="H363" s="205" t="s">
        <v>1</v>
      </c>
      <c r="I363" s="207"/>
      <c r="J363" s="204"/>
      <c r="K363" s="204"/>
      <c r="L363" s="208"/>
      <c r="M363" s="209"/>
      <c r="N363" s="210"/>
      <c r="O363" s="210"/>
      <c r="P363" s="210"/>
      <c r="Q363" s="210"/>
      <c r="R363" s="210"/>
      <c r="S363" s="210"/>
      <c r="T363" s="211"/>
      <c r="AT363" s="212" t="s">
        <v>187</v>
      </c>
      <c r="AU363" s="212" t="s">
        <v>80</v>
      </c>
      <c r="AV363" s="11" t="s">
        <v>78</v>
      </c>
      <c r="AW363" s="11" t="s">
        <v>32</v>
      </c>
      <c r="AX363" s="11" t="s">
        <v>70</v>
      </c>
      <c r="AY363" s="212" t="s">
        <v>131</v>
      </c>
    </row>
    <row r="364" spans="2:51" s="12" customFormat="1" ht="12">
      <c r="B364" s="213"/>
      <c r="C364" s="214"/>
      <c r="D364" s="197" t="s">
        <v>187</v>
      </c>
      <c r="E364" s="215" t="s">
        <v>1</v>
      </c>
      <c r="F364" s="216" t="s">
        <v>466</v>
      </c>
      <c r="G364" s="214"/>
      <c r="H364" s="217">
        <v>24.43</v>
      </c>
      <c r="I364" s="218"/>
      <c r="J364" s="214"/>
      <c r="K364" s="214"/>
      <c r="L364" s="219"/>
      <c r="M364" s="220"/>
      <c r="N364" s="221"/>
      <c r="O364" s="221"/>
      <c r="P364" s="221"/>
      <c r="Q364" s="221"/>
      <c r="R364" s="221"/>
      <c r="S364" s="221"/>
      <c r="T364" s="222"/>
      <c r="AT364" s="223" t="s">
        <v>187</v>
      </c>
      <c r="AU364" s="223" t="s">
        <v>80</v>
      </c>
      <c r="AV364" s="12" t="s">
        <v>80</v>
      </c>
      <c r="AW364" s="12" t="s">
        <v>32</v>
      </c>
      <c r="AX364" s="12" t="s">
        <v>70</v>
      </c>
      <c r="AY364" s="223" t="s">
        <v>131</v>
      </c>
    </row>
    <row r="365" spans="2:51" s="11" customFormat="1" ht="12">
      <c r="B365" s="203"/>
      <c r="C365" s="204"/>
      <c r="D365" s="197" t="s">
        <v>187</v>
      </c>
      <c r="E365" s="205" t="s">
        <v>1</v>
      </c>
      <c r="F365" s="206" t="s">
        <v>467</v>
      </c>
      <c r="G365" s="204"/>
      <c r="H365" s="205" t="s">
        <v>1</v>
      </c>
      <c r="I365" s="207"/>
      <c r="J365" s="204"/>
      <c r="K365" s="204"/>
      <c r="L365" s="208"/>
      <c r="M365" s="209"/>
      <c r="N365" s="210"/>
      <c r="O365" s="210"/>
      <c r="P365" s="210"/>
      <c r="Q365" s="210"/>
      <c r="R365" s="210"/>
      <c r="S365" s="210"/>
      <c r="T365" s="211"/>
      <c r="AT365" s="212" t="s">
        <v>187</v>
      </c>
      <c r="AU365" s="212" t="s">
        <v>80</v>
      </c>
      <c r="AV365" s="11" t="s">
        <v>78</v>
      </c>
      <c r="AW365" s="11" t="s">
        <v>32</v>
      </c>
      <c r="AX365" s="11" t="s">
        <v>70</v>
      </c>
      <c r="AY365" s="212" t="s">
        <v>131</v>
      </c>
    </row>
    <row r="366" spans="2:51" s="12" customFormat="1" ht="12">
      <c r="B366" s="213"/>
      <c r="C366" s="214"/>
      <c r="D366" s="197" t="s">
        <v>187</v>
      </c>
      <c r="E366" s="215" t="s">
        <v>1</v>
      </c>
      <c r="F366" s="216" t="s">
        <v>468</v>
      </c>
      <c r="G366" s="214"/>
      <c r="H366" s="217">
        <v>9.428</v>
      </c>
      <c r="I366" s="218"/>
      <c r="J366" s="214"/>
      <c r="K366" s="214"/>
      <c r="L366" s="219"/>
      <c r="M366" s="220"/>
      <c r="N366" s="221"/>
      <c r="O366" s="221"/>
      <c r="P366" s="221"/>
      <c r="Q366" s="221"/>
      <c r="R366" s="221"/>
      <c r="S366" s="221"/>
      <c r="T366" s="222"/>
      <c r="AT366" s="223" t="s">
        <v>187</v>
      </c>
      <c r="AU366" s="223" t="s">
        <v>80</v>
      </c>
      <c r="AV366" s="12" t="s">
        <v>80</v>
      </c>
      <c r="AW366" s="12" t="s">
        <v>32</v>
      </c>
      <c r="AX366" s="12" t="s">
        <v>70</v>
      </c>
      <c r="AY366" s="223" t="s">
        <v>131</v>
      </c>
    </row>
    <row r="367" spans="2:51" s="11" customFormat="1" ht="12">
      <c r="B367" s="203"/>
      <c r="C367" s="204"/>
      <c r="D367" s="197" t="s">
        <v>187</v>
      </c>
      <c r="E367" s="205" t="s">
        <v>1</v>
      </c>
      <c r="F367" s="206" t="s">
        <v>469</v>
      </c>
      <c r="G367" s="204"/>
      <c r="H367" s="205" t="s">
        <v>1</v>
      </c>
      <c r="I367" s="207"/>
      <c r="J367" s="204"/>
      <c r="K367" s="204"/>
      <c r="L367" s="208"/>
      <c r="M367" s="209"/>
      <c r="N367" s="210"/>
      <c r="O367" s="210"/>
      <c r="P367" s="210"/>
      <c r="Q367" s="210"/>
      <c r="R367" s="210"/>
      <c r="S367" s="210"/>
      <c r="T367" s="211"/>
      <c r="AT367" s="212" t="s">
        <v>187</v>
      </c>
      <c r="AU367" s="212" t="s">
        <v>80</v>
      </c>
      <c r="AV367" s="11" t="s">
        <v>78</v>
      </c>
      <c r="AW367" s="11" t="s">
        <v>32</v>
      </c>
      <c r="AX367" s="11" t="s">
        <v>70</v>
      </c>
      <c r="AY367" s="212" t="s">
        <v>131</v>
      </c>
    </row>
    <row r="368" spans="2:51" s="12" customFormat="1" ht="12">
      <c r="B368" s="213"/>
      <c r="C368" s="214"/>
      <c r="D368" s="197" t="s">
        <v>187</v>
      </c>
      <c r="E368" s="215" t="s">
        <v>1</v>
      </c>
      <c r="F368" s="216" t="s">
        <v>488</v>
      </c>
      <c r="G368" s="214"/>
      <c r="H368" s="217">
        <v>14.26</v>
      </c>
      <c r="I368" s="218"/>
      <c r="J368" s="214"/>
      <c r="K368" s="214"/>
      <c r="L368" s="219"/>
      <c r="M368" s="220"/>
      <c r="N368" s="221"/>
      <c r="O368" s="221"/>
      <c r="P368" s="221"/>
      <c r="Q368" s="221"/>
      <c r="R368" s="221"/>
      <c r="S368" s="221"/>
      <c r="T368" s="222"/>
      <c r="AT368" s="223" t="s">
        <v>187</v>
      </c>
      <c r="AU368" s="223" t="s">
        <v>80</v>
      </c>
      <c r="AV368" s="12" t="s">
        <v>80</v>
      </c>
      <c r="AW368" s="12" t="s">
        <v>32</v>
      </c>
      <c r="AX368" s="12" t="s">
        <v>70</v>
      </c>
      <c r="AY368" s="223" t="s">
        <v>131</v>
      </c>
    </row>
    <row r="369" spans="2:51" s="11" customFormat="1" ht="12">
      <c r="B369" s="203"/>
      <c r="C369" s="204"/>
      <c r="D369" s="197" t="s">
        <v>187</v>
      </c>
      <c r="E369" s="205" t="s">
        <v>1</v>
      </c>
      <c r="F369" s="206" t="s">
        <v>471</v>
      </c>
      <c r="G369" s="204"/>
      <c r="H369" s="205" t="s">
        <v>1</v>
      </c>
      <c r="I369" s="207"/>
      <c r="J369" s="204"/>
      <c r="K369" s="204"/>
      <c r="L369" s="208"/>
      <c r="M369" s="209"/>
      <c r="N369" s="210"/>
      <c r="O369" s="210"/>
      <c r="P369" s="210"/>
      <c r="Q369" s="210"/>
      <c r="R369" s="210"/>
      <c r="S369" s="210"/>
      <c r="T369" s="211"/>
      <c r="AT369" s="212" t="s">
        <v>187</v>
      </c>
      <c r="AU369" s="212" t="s">
        <v>80</v>
      </c>
      <c r="AV369" s="11" t="s">
        <v>78</v>
      </c>
      <c r="AW369" s="11" t="s">
        <v>32</v>
      </c>
      <c r="AX369" s="11" t="s">
        <v>70</v>
      </c>
      <c r="AY369" s="212" t="s">
        <v>131</v>
      </c>
    </row>
    <row r="370" spans="2:51" s="12" customFormat="1" ht="12">
      <c r="B370" s="213"/>
      <c r="C370" s="214"/>
      <c r="D370" s="197" t="s">
        <v>187</v>
      </c>
      <c r="E370" s="215" t="s">
        <v>1</v>
      </c>
      <c r="F370" s="216" t="s">
        <v>489</v>
      </c>
      <c r="G370" s="214"/>
      <c r="H370" s="217">
        <v>5.86</v>
      </c>
      <c r="I370" s="218"/>
      <c r="J370" s="214"/>
      <c r="K370" s="214"/>
      <c r="L370" s="219"/>
      <c r="M370" s="220"/>
      <c r="N370" s="221"/>
      <c r="O370" s="221"/>
      <c r="P370" s="221"/>
      <c r="Q370" s="221"/>
      <c r="R370" s="221"/>
      <c r="S370" s="221"/>
      <c r="T370" s="222"/>
      <c r="AT370" s="223" t="s">
        <v>187</v>
      </c>
      <c r="AU370" s="223" t="s">
        <v>80</v>
      </c>
      <c r="AV370" s="12" t="s">
        <v>80</v>
      </c>
      <c r="AW370" s="12" t="s">
        <v>32</v>
      </c>
      <c r="AX370" s="12" t="s">
        <v>70</v>
      </c>
      <c r="AY370" s="223" t="s">
        <v>131</v>
      </c>
    </row>
    <row r="371" spans="2:51" s="11" customFormat="1" ht="12">
      <c r="B371" s="203"/>
      <c r="C371" s="204"/>
      <c r="D371" s="197" t="s">
        <v>187</v>
      </c>
      <c r="E371" s="205" t="s">
        <v>1</v>
      </c>
      <c r="F371" s="206" t="s">
        <v>473</v>
      </c>
      <c r="G371" s="204"/>
      <c r="H371" s="205" t="s">
        <v>1</v>
      </c>
      <c r="I371" s="207"/>
      <c r="J371" s="204"/>
      <c r="K371" s="204"/>
      <c r="L371" s="208"/>
      <c r="M371" s="209"/>
      <c r="N371" s="210"/>
      <c r="O371" s="210"/>
      <c r="P371" s="210"/>
      <c r="Q371" s="210"/>
      <c r="R371" s="210"/>
      <c r="S371" s="210"/>
      <c r="T371" s="211"/>
      <c r="AT371" s="212" t="s">
        <v>187</v>
      </c>
      <c r="AU371" s="212" t="s">
        <v>80</v>
      </c>
      <c r="AV371" s="11" t="s">
        <v>78</v>
      </c>
      <c r="AW371" s="11" t="s">
        <v>32</v>
      </c>
      <c r="AX371" s="11" t="s">
        <v>70</v>
      </c>
      <c r="AY371" s="212" t="s">
        <v>131</v>
      </c>
    </row>
    <row r="372" spans="2:51" s="12" customFormat="1" ht="12">
      <c r="B372" s="213"/>
      <c r="C372" s="214"/>
      <c r="D372" s="197" t="s">
        <v>187</v>
      </c>
      <c r="E372" s="215" t="s">
        <v>1</v>
      </c>
      <c r="F372" s="216" t="s">
        <v>490</v>
      </c>
      <c r="G372" s="214"/>
      <c r="H372" s="217">
        <v>22.86</v>
      </c>
      <c r="I372" s="218"/>
      <c r="J372" s="214"/>
      <c r="K372" s="214"/>
      <c r="L372" s="219"/>
      <c r="M372" s="220"/>
      <c r="N372" s="221"/>
      <c r="O372" s="221"/>
      <c r="P372" s="221"/>
      <c r="Q372" s="221"/>
      <c r="R372" s="221"/>
      <c r="S372" s="221"/>
      <c r="T372" s="222"/>
      <c r="AT372" s="223" t="s">
        <v>187</v>
      </c>
      <c r="AU372" s="223" t="s">
        <v>80</v>
      </c>
      <c r="AV372" s="12" t="s">
        <v>80</v>
      </c>
      <c r="AW372" s="12" t="s">
        <v>32</v>
      </c>
      <c r="AX372" s="12" t="s">
        <v>70</v>
      </c>
      <c r="AY372" s="223" t="s">
        <v>131</v>
      </c>
    </row>
    <row r="373" spans="2:51" s="11" customFormat="1" ht="12">
      <c r="B373" s="203"/>
      <c r="C373" s="204"/>
      <c r="D373" s="197" t="s">
        <v>187</v>
      </c>
      <c r="E373" s="205" t="s">
        <v>1</v>
      </c>
      <c r="F373" s="206" t="s">
        <v>475</v>
      </c>
      <c r="G373" s="204"/>
      <c r="H373" s="205" t="s">
        <v>1</v>
      </c>
      <c r="I373" s="207"/>
      <c r="J373" s="204"/>
      <c r="K373" s="204"/>
      <c r="L373" s="208"/>
      <c r="M373" s="209"/>
      <c r="N373" s="210"/>
      <c r="O373" s="210"/>
      <c r="P373" s="210"/>
      <c r="Q373" s="210"/>
      <c r="R373" s="210"/>
      <c r="S373" s="210"/>
      <c r="T373" s="211"/>
      <c r="AT373" s="212" t="s">
        <v>187</v>
      </c>
      <c r="AU373" s="212" t="s">
        <v>80</v>
      </c>
      <c r="AV373" s="11" t="s">
        <v>78</v>
      </c>
      <c r="AW373" s="11" t="s">
        <v>32</v>
      </c>
      <c r="AX373" s="11" t="s">
        <v>70</v>
      </c>
      <c r="AY373" s="212" t="s">
        <v>131</v>
      </c>
    </row>
    <row r="374" spans="2:51" s="12" customFormat="1" ht="12">
      <c r="B374" s="213"/>
      <c r="C374" s="214"/>
      <c r="D374" s="197" t="s">
        <v>187</v>
      </c>
      <c r="E374" s="215" t="s">
        <v>1</v>
      </c>
      <c r="F374" s="216" t="s">
        <v>476</v>
      </c>
      <c r="G374" s="214"/>
      <c r="H374" s="217">
        <v>16.53</v>
      </c>
      <c r="I374" s="218"/>
      <c r="J374" s="214"/>
      <c r="K374" s="214"/>
      <c r="L374" s="219"/>
      <c r="M374" s="220"/>
      <c r="N374" s="221"/>
      <c r="O374" s="221"/>
      <c r="P374" s="221"/>
      <c r="Q374" s="221"/>
      <c r="R374" s="221"/>
      <c r="S374" s="221"/>
      <c r="T374" s="222"/>
      <c r="AT374" s="223" t="s">
        <v>187</v>
      </c>
      <c r="AU374" s="223" t="s">
        <v>80</v>
      </c>
      <c r="AV374" s="12" t="s">
        <v>80</v>
      </c>
      <c r="AW374" s="12" t="s">
        <v>32</v>
      </c>
      <c r="AX374" s="12" t="s">
        <v>70</v>
      </c>
      <c r="AY374" s="223" t="s">
        <v>131</v>
      </c>
    </row>
    <row r="375" spans="2:51" s="11" customFormat="1" ht="12">
      <c r="B375" s="203"/>
      <c r="C375" s="204"/>
      <c r="D375" s="197" t="s">
        <v>187</v>
      </c>
      <c r="E375" s="205" t="s">
        <v>1</v>
      </c>
      <c r="F375" s="206" t="s">
        <v>477</v>
      </c>
      <c r="G375" s="204"/>
      <c r="H375" s="205" t="s">
        <v>1</v>
      </c>
      <c r="I375" s="207"/>
      <c r="J375" s="204"/>
      <c r="K375" s="204"/>
      <c r="L375" s="208"/>
      <c r="M375" s="209"/>
      <c r="N375" s="210"/>
      <c r="O375" s="210"/>
      <c r="P375" s="210"/>
      <c r="Q375" s="210"/>
      <c r="R375" s="210"/>
      <c r="S375" s="210"/>
      <c r="T375" s="211"/>
      <c r="AT375" s="212" t="s">
        <v>187</v>
      </c>
      <c r="AU375" s="212" t="s">
        <v>80</v>
      </c>
      <c r="AV375" s="11" t="s">
        <v>78</v>
      </c>
      <c r="AW375" s="11" t="s">
        <v>32</v>
      </c>
      <c r="AX375" s="11" t="s">
        <v>70</v>
      </c>
      <c r="AY375" s="212" t="s">
        <v>131</v>
      </c>
    </row>
    <row r="376" spans="2:51" s="12" customFormat="1" ht="12">
      <c r="B376" s="213"/>
      <c r="C376" s="214"/>
      <c r="D376" s="197" t="s">
        <v>187</v>
      </c>
      <c r="E376" s="215" t="s">
        <v>1</v>
      </c>
      <c r="F376" s="216" t="s">
        <v>468</v>
      </c>
      <c r="G376" s="214"/>
      <c r="H376" s="217">
        <v>9.428</v>
      </c>
      <c r="I376" s="218"/>
      <c r="J376" s="214"/>
      <c r="K376" s="214"/>
      <c r="L376" s="219"/>
      <c r="M376" s="220"/>
      <c r="N376" s="221"/>
      <c r="O376" s="221"/>
      <c r="P376" s="221"/>
      <c r="Q376" s="221"/>
      <c r="R376" s="221"/>
      <c r="S376" s="221"/>
      <c r="T376" s="222"/>
      <c r="AT376" s="223" t="s">
        <v>187</v>
      </c>
      <c r="AU376" s="223" t="s">
        <v>80</v>
      </c>
      <c r="AV376" s="12" t="s">
        <v>80</v>
      </c>
      <c r="AW376" s="12" t="s">
        <v>32</v>
      </c>
      <c r="AX376" s="12" t="s">
        <v>70</v>
      </c>
      <c r="AY376" s="223" t="s">
        <v>131</v>
      </c>
    </row>
    <row r="377" spans="2:51" s="11" customFormat="1" ht="12">
      <c r="B377" s="203"/>
      <c r="C377" s="204"/>
      <c r="D377" s="197" t="s">
        <v>187</v>
      </c>
      <c r="E377" s="205" t="s">
        <v>1</v>
      </c>
      <c r="F377" s="206" t="s">
        <v>478</v>
      </c>
      <c r="G377" s="204"/>
      <c r="H377" s="205" t="s">
        <v>1</v>
      </c>
      <c r="I377" s="207"/>
      <c r="J377" s="204"/>
      <c r="K377" s="204"/>
      <c r="L377" s="208"/>
      <c r="M377" s="209"/>
      <c r="N377" s="210"/>
      <c r="O377" s="210"/>
      <c r="P377" s="210"/>
      <c r="Q377" s="210"/>
      <c r="R377" s="210"/>
      <c r="S377" s="210"/>
      <c r="T377" s="211"/>
      <c r="AT377" s="212" t="s">
        <v>187</v>
      </c>
      <c r="AU377" s="212" t="s">
        <v>80</v>
      </c>
      <c r="AV377" s="11" t="s">
        <v>78</v>
      </c>
      <c r="AW377" s="11" t="s">
        <v>32</v>
      </c>
      <c r="AX377" s="11" t="s">
        <v>70</v>
      </c>
      <c r="AY377" s="212" t="s">
        <v>131</v>
      </c>
    </row>
    <row r="378" spans="2:51" s="12" customFormat="1" ht="12">
      <c r="B378" s="213"/>
      <c r="C378" s="214"/>
      <c r="D378" s="197" t="s">
        <v>187</v>
      </c>
      <c r="E378" s="215" t="s">
        <v>1</v>
      </c>
      <c r="F378" s="216" t="s">
        <v>491</v>
      </c>
      <c r="G378" s="214"/>
      <c r="H378" s="217">
        <v>28.8</v>
      </c>
      <c r="I378" s="218"/>
      <c r="J378" s="214"/>
      <c r="K378" s="214"/>
      <c r="L378" s="219"/>
      <c r="M378" s="220"/>
      <c r="N378" s="221"/>
      <c r="O378" s="221"/>
      <c r="P378" s="221"/>
      <c r="Q378" s="221"/>
      <c r="R378" s="221"/>
      <c r="S378" s="221"/>
      <c r="T378" s="222"/>
      <c r="AT378" s="223" t="s">
        <v>187</v>
      </c>
      <c r="AU378" s="223" t="s">
        <v>80</v>
      </c>
      <c r="AV378" s="12" t="s">
        <v>80</v>
      </c>
      <c r="AW378" s="12" t="s">
        <v>32</v>
      </c>
      <c r="AX378" s="12" t="s">
        <v>70</v>
      </c>
      <c r="AY378" s="223" t="s">
        <v>131</v>
      </c>
    </row>
    <row r="379" spans="2:51" s="12" customFormat="1" ht="12">
      <c r="B379" s="213"/>
      <c r="C379" s="214"/>
      <c r="D379" s="197" t="s">
        <v>187</v>
      </c>
      <c r="E379" s="215" t="s">
        <v>1</v>
      </c>
      <c r="F379" s="216" t="s">
        <v>492</v>
      </c>
      <c r="G379" s="214"/>
      <c r="H379" s="217">
        <v>4.12</v>
      </c>
      <c r="I379" s="218"/>
      <c r="J379" s="214"/>
      <c r="K379" s="214"/>
      <c r="L379" s="219"/>
      <c r="M379" s="220"/>
      <c r="N379" s="221"/>
      <c r="O379" s="221"/>
      <c r="P379" s="221"/>
      <c r="Q379" s="221"/>
      <c r="R379" s="221"/>
      <c r="S379" s="221"/>
      <c r="T379" s="222"/>
      <c r="AT379" s="223" t="s">
        <v>187</v>
      </c>
      <c r="AU379" s="223" t="s">
        <v>80</v>
      </c>
      <c r="AV379" s="12" t="s">
        <v>80</v>
      </c>
      <c r="AW379" s="12" t="s">
        <v>32</v>
      </c>
      <c r="AX379" s="12" t="s">
        <v>70</v>
      </c>
      <c r="AY379" s="223" t="s">
        <v>131</v>
      </c>
    </row>
    <row r="380" spans="2:51" s="11" customFormat="1" ht="12">
      <c r="B380" s="203"/>
      <c r="C380" s="204"/>
      <c r="D380" s="197" t="s">
        <v>187</v>
      </c>
      <c r="E380" s="205" t="s">
        <v>1</v>
      </c>
      <c r="F380" s="206" t="s">
        <v>481</v>
      </c>
      <c r="G380" s="204"/>
      <c r="H380" s="205" t="s">
        <v>1</v>
      </c>
      <c r="I380" s="207"/>
      <c r="J380" s="204"/>
      <c r="K380" s="204"/>
      <c r="L380" s="208"/>
      <c r="M380" s="209"/>
      <c r="N380" s="210"/>
      <c r="O380" s="210"/>
      <c r="P380" s="210"/>
      <c r="Q380" s="210"/>
      <c r="R380" s="210"/>
      <c r="S380" s="210"/>
      <c r="T380" s="211"/>
      <c r="AT380" s="212" t="s">
        <v>187</v>
      </c>
      <c r="AU380" s="212" t="s">
        <v>80</v>
      </c>
      <c r="AV380" s="11" t="s">
        <v>78</v>
      </c>
      <c r="AW380" s="11" t="s">
        <v>32</v>
      </c>
      <c r="AX380" s="11" t="s">
        <v>70</v>
      </c>
      <c r="AY380" s="212" t="s">
        <v>131</v>
      </c>
    </row>
    <row r="381" spans="2:51" s="12" customFormat="1" ht="12">
      <c r="B381" s="213"/>
      <c r="C381" s="214"/>
      <c r="D381" s="197" t="s">
        <v>187</v>
      </c>
      <c r="E381" s="215" t="s">
        <v>1</v>
      </c>
      <c r="F381" s="216" t="s">
        <v>482</v>
      </c>
      <c r="G381" s="214"/>
      <c r="H381" s="217">
        <v>39.58</v>
      </c>
      <c r="I381" s="218"/>
      <c r="J381" s="214"/>
      <c r="K381" s="214"/>
      <c r="L381" s="219"/>
      <c r="M381" s="220"/>
      <c r="N381" s="221"/>
      <c r="O381" s="221"/>
      <c r="P381" s="221"/>
      <c r="Q381" s="221"/>
      <c r="R381" s="221"/>
      <c r="S381" s="221"/>
      <c r="T381" s="222"/>
      <c r="AT381" s="223" t="s">
        <v>187</v>
      </c>
      <c r="AU381" s="223" t="s">
        <v>80</v>
      </c>
      <c r="AV381" s="12" t="s">
        <v>80</v>
      </c>
      <c r="AW381" s="12" t="s">
        <v>32</v>
      </c>
      <c r="AX381" s="12" t="s">
        <v>70</v>
      </c>
      <c r="AY381" s="223" t="s">
        <v>131</v>
      </c>
    </row>
    <row r="382" spans="2:51" s="13" customFormat="1" ht="12">
      <c r="B382" s="224"/>
      <c r="C382" s="225"/>
      <c r="D382" s="197" t="s">
        <v>187</v>
      </c>
      <c r="E382" s="226" t="s">
        <v>1</v>
      </c>
      <c r="F382" s="227" t="s">
        <v>192</v>
      </c>
      <c r="G382" s="225"/>
      <c r="H382" s="228">
        <v>175.296</v>
      </c>
      <c r="I382" s="229"/>
      <c r="J382" s="225"/>
      <c r="K382" s="225"/>
      <c r="L382" s="230"/>
      <c r="M382" s="231"/>
      <c r="N382" s="232"/>
      <c r="O382" s="232"/>
      <c r="P382" s="232"/>
      <c r="Q382" s="232"/>
      <c r="R382" s="232"/>
      <c r="S382" s="232"/>
      <c r="T382" s="233"/>
      <c r="AT382" s="234" t="s">
        <v>187</v>
      </c>
      <c r="AU382" s="234" t="s">
        <v>80</v>
      </c>
      <c r="AV382" s="13" t="s">
        <v>184</v>
      </c>
      <c r="AW382" s="13" t="s">
        <v>32</v>
      </c>
      <c r="AX382" s="13" t="s">
        <v>78</v>
      </c>
      <c r="AY382" s="234" t="s">
        <v>131</v>
      </c>
    </row>
    <row r="383" spans="2:65" s="1" customFormat="1" ht="16.5" customHeight="1">
      <c r="B383" s="32"/>
      <c r="C383" s="185" t="s">
        <v>493</v>
      </c>
      <c r="D383" s="185" t="s">
        <v>133</v>
      </c>
      <c r="E383" s="186" t="s">
        <v>494</v>
      </c>
      <c r="F383" s="187" t="s">
        <v>495</v>
      </c>
      <c r="G383" s="188" t="s">
        <v>183</v>
      </c>
      <c r="H383" s="189">
        <v>52.066</v>
      </c>
      <c r="I383" s="190"/>
      <c r="J383" s="191">
        <f>ROUND(I383*H383,2)</f>
        <v>0</v>
      </c>
      <c r="K383" s="187" t="s">
        <v>136</v>
      </c>
      <c r="L383" s="36"/>
      <c r="M383" s="192" t="s">
        <v>1</v>
      </c>
      <c r="N383" s="193" t="s">
        <v>41</v>
      </c>
      <c r="O383" s="58"/>
      <c r="P383" s="194">
        <f>O383*H383</f>
        <v>0</v>
      </c>
      <c r="Q383" s="194">
        <v>0.0121</v>
      </c>
      <c r="R383" s="194">
        <f>Q383*H383</f>
        <v>0.6299986</v>
      </c>
      <c r="S383" s="194">
        <v>0</v>
      </c>
      <c r="T383" s="195">
        <f>S383*H383</f>
        <v>0</v>
      </c>
      <c r="AR383" s="15" t="s">
        <v>184</v>
      </c>
      <c r="AT383" s="15" t="s">
        <v>133</v>
      </c>
      <c r="AU383" s="15" t="s">
        <v>80</v>
      </c>
      <c r="AY383" s="15" t="s">
        <v>131</v>
      </c>
      <c r="BE383" s="196">
        <f>IF(N383="základní",J383,0)</f>
        <v>0</v>
      </c>
      <c r="BF383" s="196">
        <f>IF(N383="snížená",J383,0)</f>
        <v>0</v>
      </c>
      <c r="BG383" s="196">
        <f>IF(N383="zákl. přenesená",J383,0)</f>
        <v>0</v>
      </c>
      <c r="BH383" s="196">
        <f>IF(N383="sníž. přenesená",J383,0)</f>
        <v>0</v>
      </c>
      <c r="BI383" s="196">
        <f>IF(N383="nulová",J383,0)</f>
        <v>0</v>
      </c>
      <c r="BJ383" s="15" t="s">
        <v>78</v>
      </c>
      <c r="BK383" s="196">
        <f>ROUND(I383*H383,2)</f>
        <v>0</v>
      </c>
      <c r="BL383" s="15" t="s">
        <v>184</v>
      </c>
      <c r="BM383" s="15" t="s">
        <v>496</v>
      </c>
    </row>
    <row r="384" spans="2:47" s="1" customFormat="1" ht="19.2">
      <c r="B384" s="32"/>
      <c r="C384" s="33"/>
      <c r="D384" s="197" t="s">
        <v>139</v>
      </c>
      <c r="E384" s="33"/>
      <c r="F384" s="198" t="s">
        <v>497</v>
      </c>
      <c r="G384" s="33"/>
      <c r="H384" s="33"/>
      <c r="I384" s="101"/>
      <c r="J384" s="33"/>
      <c r="K384" s="33"/>
      <c r="L384" s="36"/>
      <c r="M384" s="199"/>
      <c r="N384" s="58"/>
      <c r="O384" s="58"/>
      <c r="P384" s="58"/>
      <c r="Q384" s="58"/>
      <c r="R384" s="58"/>
      <c r="S384" s="58"/>
      <c r="T384" s="59"/>
      <c r="AT384" s="15" t="s">
        <v>139</v>
      </c>
      <c r="AU384" s="15" t="s">
        <v>80</v>
      </c>
    </row>
    <row r="385" spans="2:51" s="11" customFormat="1" ht="12">
      <c r="B385" s="203"/>
      <c r="C385" s="204"/>
      <c r="D385" s="197" t="s">
        <v>187</v>
      </c>
      <c r="E385" s="205" t="s">
        <v>1</v>
      </c>
      <c r="F385" s="206" t="s">
        <v>498</v>
      </c>
      <c r="G385" s="204"/>
      <c r="H385" s="205" t="s">
        <v>1</v>
      </c>
      <c r="I385" s="207"/>
      <c r="J385" s="204"/>
      <c r="K385" s="204"/>
      <c r="L385" s="208"/>
      <c r="M385" s="209"/>
      <c r="N385" s="210"/>
      <c r="O385" s="210"/>
      <c r="P385" s="210"/>
      <c r="Q385" s="210"/>
      <c r="R385" s="210"/>
      <c r="S385" s="210"/>
      <c r="T385" s="211"/>
      <c r="AT385" s="212" t="s">
        <v>187</v>
      </c>
      <c r="AU385" s="212" t="s">
        <v>80</v>
      </c>
      <c r="AV385" s="11" t="s">
        <v>78</v>
      </c>
      <c r="AW385" s="11" t="s">
        <v>32</v>
      </c>
      <c r="AX385" s="11" t="s">
        <v>70</v>
      </c>
      <c r="AY385" s="212" t="s">
        <v>131</v>
      </c>
    </row>
    <row r="386" spans="2:51" s="12" customFormat="1" ht="12">
      <c r="B386" s="213"/>
      <c r="C386" s="214"/>
      <c r="D386" s="197" t="s">
        <v>187</v>
      </c>
      <c r="E386" s="215" t="s">
        <v>1</v>
      </c>
      <c r="F386" s="216" t="s">
        <v>499</v>
      </c>
      <c r="G386" s="214"/>
      <c r="H386" s="217">
        <v>11.8</v>
      </c>
      <c r="I386" s="218"/>
      <c r="J386" s="214"/>
      <c r="K386" s="214"/>
      <c r="L386" s="219"/>
      <c r="M386" s="220"/>
      <c r="N386" s="221"/>
      <c r="O386" s="221"/>
      <c r="P386" s="221"/>
      <c r="Q386" s="221"/>
      <c r="R386" s="221"/>
      <c r="S386" s="221"/>
      <c r="T386" s="222"/>
      <c r="AT386" s="223" t="s">
        <v>187</v>
      </c>
      <c r="AU386" s="223" t="s">
        <v>80</v>
      </c>
      <c r="AV386" s="12" t="s">
        <v>80</v>
      </c>
      <c r="AW386" s="12" t="s">
        <v>32</v>
      </c>
      <c r="AX386" s="12" t="s">
        <v>70</v>
      </c>
      <c r="AY386" s="223" t="s">
        <v>131</v>
      </c>
    </row>
    <row r="387" spans="2:51" s="11" customFormat="1" ht="12">
      <c r="B387" s="203"/>
      <c r="C387" s="204"/>
      <c r="D387" s="197" t="s">
        <v>187</v>
      </c>
      <c r="E387" s="205" t="s">
        <v>1</v>
      </c>
      <c r="F387" s="206" t="s">
        <v>500</v>
      </c>
      <c r="G387" s="204"/>
      <c r="H387" s="205" t="s">
        <v>1</v>
      </c>
      <c r="I387" s="207"/>
      <c r="J387" s="204"/>
      <c r="K387" s="204"/>
      <c r="L387" s="208"/>
      <c r="M387" s="209"/>
      <c r="N387" s="210"/>
      <c r="O387" s="210"/>
      <c r="P387" s="210"/>
      <c r="Q387" s="210"/>
      <c r="R387" s="210"/>
      <c r="S387" s="210"/>
      <c r="T387" s="211"/>
      <c r="AT387" s="212" t="s">
        <v>187</v>
      </c>
      <c r="AU387" s="212" t="s">
        <v>80</v>
      </c>
      <c r="AV387" s="11" t="s">
        <v>78</v>
      </c>
      <c r="AW387" s="11" t="s">
        <v>32</v>
      </c>
      <c r="AX387" s="11" t="s">
        <v>70</v>
      </c>
      <c r="AY387" s="212" t="s">
        <v>131</v>
      </c>
    </row>
    <row r="388" spans="2:51" s="12" customFormat="1" ht="12">
      <c r="B388" s="213"/>
      <c r="C388" s="214"/>
      <c r="D388" s="197" t="s">
        <v>187</v>
      </c>
      <c r="E388" s="215" t="s">
        <v>1</v>
      </c>
      <c r="F388" s="216" t="s">
        <v>501</v>
      </c>
      <c r="G388" s="214"/>
      <c r="H388" s="217">
        <v>42.066</v>
      </c>
      <c r="I388" s="218"/>
      <c r="J388" s="214"/>
      <c r="K388" s="214"/>
      <c r="L388" s="219"/>
      <c r="M388" s="220"/>
      <c r="N388" s="221"/>
      <c r="O388" s="221"/>
      <c r="P388" s="221"/>
      <c r="Q388" s="221"/>
      <c r="R388" s="221"/>
      <c r="S388" s="221"/>
      <c r="T388" s="222"/>
      <c r="AT388" s="223" t="s">
        <v>187</v>
      </c>
      <c r="AU388" s="223" t="s">
        <v>80</v>
      </c>
      <c r="AV388" s="12" t="s">
        <v>80</v>
      </c>
      <c r="AW388" s="12" t="s">
        <v>32</v>
      </c>
      <c r="AX388" s="12" t="s">
        <v>70</v>
      </c>
      <c r="AY388" s="223" t="s">
        <v>131</v>
      </c>
    </row>
    <row r="389" spans="2:51" s="12" customFormat="1" ht="12">
      <c r="B389" s="213"/>
      <c r="C389" s="214"/>
      <c r="D389" s="197" t="s">
        <v>187</v>
      </c>
      <c r="E389" s="215" t="s">
        <v>1</v>
      </c>
      <c r="F389" s="216" t="s">
        <v>502</v>
      </c>
      <c r="G389" s="214"/>
      <c r="H389" s="217">
        <v>-1.8</v>
      </c>
      <c r="I389" s="218"/>
      <c r="J389" s="214"/>
      <c r="K389" s="214"/>
      <c r="L389" s="219"/>
      <c r="M389" s="220"/>
      <c r="N389" s="221"/>
      <c r="O389" s="221"/>
      <c r="P389" s="221"/>
      <c r="Q389" s="221"/>
      <c r="R389" s="221"/>
      <c r="S389" s="221"/>
      <c r="T389" s="222"/>
      <c r="AT389" s="223" t="s">
        <v>187</v>
      </c>
      <c r="AU389" s="223" t="s">
        <v>80</v>
      </c>
      <c r="AV389" s="12" t="s">
        <v>80</v>
      </c>
      <c r="AW389" s="12" t="s">
        <v>32</v>
      </c>
      <c r="AX389" s="12" t="s">
        <v>70</v>
      </c>
      <c r="AY389" s="223" t="s">
        <v>131</v>
      </c>
    </row>
    <row r="390" spans="2:51" s="13" customFormat="1" ht="12">
      <c r="B390" s="224"/>
      <c r="C390" s="225"/>
      <c r="D390" s="197" t="s">
        <v>187</v>
      </c>
      <c r="E390" s="226" t="s">
        <v>1</v>
      </c>
      <c r="F390" s="227" t="s">
        <v>192</v>
      </c>
      <c r="G390" s="225"/>
      <c r="H390" s="228">
        <v>52.066</v>
      </c>
      <c r="I390" s="229"/>
      <c r="J390" s="225"/>
      <c r="K390" s="225"/>
      <c r="L390" s="230"/>
      <c r="M390" s="231"/>
      <c r="N390" s="232"/>
      <c r="O390" s="232"/>
      <c r="P390" s="232"/>
      <c r="Q390" s="232"/>
      <c r="R390" s="232"/>
      <c r="S390" s="232"/>
      <c r="T390" s="233"/>
      <c r="AT390" s="234" t="s">
        <v>187</v>
      </c>
      <c r="AU390" s="234" t="s">
        <v>80</v>
      </c>
      <c r="AV390" s="13" t="s">
        <v>184</v>
      </c>
      <c r="AW390" s="13" t="s">
        <v>32</v>
      </c>
      <c r="AX390" s="13" t="s">
        <v>78</v>
      </c>
      <c r="AY390" s="234" t="s">
        <v>131</v>
      </c>
    </row>
    <row r="391" spans="2:65" s="1" customFormat="1" ht="16.5" customHeight="1">
      <c r="B391" s="32"/>
      <c r="C391" s="185" t="s">
        <v>503</v>
      </c>
      <c r="D391" s="185" t="s">
        <v>133</v>
      </c>
      <c r="E391" s="186" t="s">
        <v>504</v>
      </c>
      <c r="F391" s="187" t="s">
        <v>505</v>
      </c>
      <c r="G391" s="188" t="s">
        <v>183</v>
      </c>
      <c r="H391" s="189">
        <v>18.504</v>
      </c>
      <c r="I391" s="190"/>
      <c r="J391" s="191">
        <f>ROUND(I391*H391,2)</f>
        <v>0</v>
      </c>
      <c r="K391" s="187" t="s">
        <v>136</v>
      </c>
      <c r="L391" s="36"/>
      <c r="M391" s="192" t="s">
        <v>1</v>
      </c>
      <c r="N391" s="193" t="s">
        <v>41</v>
      </c>
      <c r="O391" s="58"/>
      <c r="P391" s="194">
        <f>O391*H391</f>
        <v>0</v>
      </c>
      <c r="Q391" s="194">
        <v>0.01313</v>
      </c>
      <c r="R391" s="194">
        <f>Q391*H391</f>
        <v>0.24295752</v>
      </c>
      <c r="S391" s="194">
        <v>0</v>
      </c>
      <c r="T391" s="195">
        <f>S391*H391</f>
        <v>0</v>
      </c>
      <c r="AR391" s="15" t="s">
        <v>184</v>
      </c>
      <c r="AT391" s="15" t="s">
        <v>133</v>
      </c>
      <c r="AU391" s="15" t="s">
        <v>80</v>
      </c>
      <c r="AY391" s="15" t="s">
        <v>131</v>
      </c>
      <c r="BE391" s="196">
        <f>IF(N391="základní",J391,0)</f>
        <v>0</v>
      </c>
      <c r="BF391" s="196">
        <f>IF(N391="snížená",J391,0)</f>
        <v>0</v>
      </c>
      <c r="BG391" s="196">
        <f>IF(N391="zákl. přenesená",J391,0)</f>
        <v>0</v>
      </c>
      <c r="BH391" s="196">
        <f>IF(N391="sníž. přenesená",J391,0)</f>
        <v>0</v>
      </c>
      <c r="BI391" s="196">
        <f>IF(N391="nulová",J391,0)</f>
        <v>0</v>
      </c>
      <c r="BJ391" s="15" t="s">
        <v>78</v>
      </c>
      <c r="BK391" s="196">
        <f>ROUND(I391*H391,2)</f>
        <v>0</v>
      </c>
      <c r="BL391" s="15" t="s">
        <v>184</v>
      </c>
      <c r="BM391" s="15" t="s">
        <v>506</v>
      </c>
    </row>
    <row r="392" spans="2:47" s="1" customFormat="1" ht="19.2">
      <c r="B392" s="32"/>
      <c r="C392" s="33"/>
      <c r="D392" s="197" t="s">
        <v>139</v>
      </c>
      <c r="E392" s="33"/>
      <c r="F392" s="198" t="s">
        <v>507</v>
      </c>
      <c r="G392" s="33"/>
      <c r="H392" s="33"/>
      <c r="I392" s="101"/>
      <c r="J392" s="33"/>
      <c r="K392" s="33"/>
      <c r="L392" s="36"/>
      <c r="M392" s="199"/>
      <c r="N392" s="58"/>
      <c r="O392" s="58"/>
      <c r="P392" s="58"/>
      <c r="Q392" s="58"/>
      <c r="R392" s="58"/>
      <c r="S392" s="58"/>
      <c r="T392" s="59"/>
      <c r="AT392" s="15" t="s">
        <v>139</v>
      </c>
      <c r="AU392" s="15" t="s">
        <v>80</v>
      </c>
    </row>
    <row r="393" spans="2:51" s="11" customFormat="1" ht="12">
      <c r="B393" s="203"/>
      <c r="C393" s="204"/>
      <c r="D393" s="197" t="s">
        <v>187</v>
      </c>
      <c r="E393" s="205" t="s">
        <v>1</v>
      </c>
      <c r="F393" s="206" t="s">
        <v>508</v>
      </c>
      <c r="G393" s="204"/>
      <c r="H393" s="205" t="s">
        <v>1</v>
      </c>
      <c r="I393" s="207"/>
      <c r="J393" s="204"/>
      <c r="K393" s="204"/>
      <c r="L393" s="208"/>
      <c r="M393" s="209"/>
      <c r="N393" s="210"/>
      <c r="O393" s="210"/>
      <c r="P393" s="210"/>
      <c r="Q393" s="210"/>
      <c r="R393" s="210"/>
      <c r="S393" s="210"/>
      <c r="T393" s="211"/>
      <c r="AT393" s="212" t="s">
        <v>187</v>
      </c>
      <c r="AU393" s="212" t="s">
        <v>80</v>
      </c>
      <c r="AV393" s="11" t="s">
        <v>78</v>
      </c>
      <c r="AW393" s="11" t="s">
        <v>32</v>
      </c>
      <c r="AX393" s="11" t="s">
        <v>70</v>
      </c>
      <c r="AY393" s="212" t="s">
        <v>131</v>
      </c>
    </row>
    <row r="394" spans="2:51" s="12" customFormat="1" ht="12">
      <c r="B394" s="213"/>
      <c r="C394" s="214"/>
      <c r="D394" s="197" t="s">
        <v>187</v>
      </c>
      <c r="E394" s="215" t="s">
        <v>1</v>
      </c>
      <c r="F394" s="216" t="s">
        <v>509</v>
      </c>
      <c r="G394" s="214"/>
      <c r="H394" s="217">
        <v>19.764</v>
      </c>
      <c r="I394" s="218"/>
      <c r="J394" s="214"/>
      <c r="K394" s="214"/>
      <c r="L394" s="219"/>
      <c r="M394" s="220"/>
      <c r="N394" s="221"/>
      <c r="O394" s="221"/>
      <c r="P394" s="221"/>
      <c r="Q394" s="221"/>
      <c r="R394" s="221"/>
      <c r="S394" s="221"/>
      <c r="T394" s="222"/>
      <c r="AT394" s="223" t="s">
        <v>187</v>
      </c>
      <c r="AU394" s="223" t="s">
        <v>80</v>
      </c>
      <c r="AV394" s="12" t="s">
        <v>80</v>
      </c>
      <c r="AW394" s="12" t="s">
        <v>32</v>
      </c>
      <c r="AX394" s="12" t="s">
        <v>70</v>
      </c>
      <c r="AY394" s="223" t="s">
        <v>131</v>
      </c>
    </row>
    <row r="395" spans="2:51" s="12" customFormat="1" ht="12">
      <c r="B395" s="213"/>
      <c r="C395" s="214"/>
      <c r="D395" s="197" t="s">
        <v>187</v>
      </c>
      <c r="E395" s="215" t="s">
        <v>1</v>
      </c>
      <c r="F395" s="216" t="s">
        <v>510</v>
      </c>
      <c r="G395" s="214"/>
      <c r="H395" s="217">
        <v>-1.26</v>
      </c>
      <c r="I395" s="218"/>
      <c r="J395" s="214"/>
      <c r="K395" s="214"/>
      <c r="L395" s="219"/>
      <c r="M395" s="220"/>
      <c r="N395" s="221"/>
      <c r="O395" s="221"/>
      <c r="P395" s="221"/>
      <c r="Q395" s="221"/>
      <c r="R395" s="221"/>
      <c r="S395" s="221"/>
      <c r="T395" s="222"/>
      <c r="AT395" s="223" t="s">
        <v>187</v>
      </c>
      <c r="AU395" s="223" t="s">
        <v>80</v>
      </c>
      <c r="AV395" s="12" t="s">
        <v>80</v>
      </c>
      <c r="AW395" s="12" t="s">
        <v>32</v>
      </c>
      <c r="AX395" s="12" t="s">
        <v>70</v>
      </c>
      <c r="AY395" s="223" t="s">
        <v>131</v>
      </c>
    </row>
    <row r="396" spans="2:51" s="13" customFormat="1" ht="12">
      <c r="B396" s="224"/>
      <c r="C396" s="225"/>
      <c r="D396" s="197" t="s">
        <v>187</v>
      </c>
      <c r="E396" s="226" t="s">
        <v>1</v>
      </c>
      <c r="F396" s="227" t="s">
        <v>192</v>
      </c>
      <c r="G396" s="225"/>
      <c r="H396" s="228">
        <v>18.503999999999998</v>
      </c>
      <c r="I396" s="229"/>
      <c r="J396" s="225"/>
      <c r="K396" s="225"/>
      <c r="L396" s="230"/>
      <c r="M396" s="231"/>
      <c r="N396" s="232"/>
      <c r="O396" s="232"/>
      <c r="P396" s="232"/>
      <c r="Q396" s="232"/>
      <c r="R396" s="232"/>
      <c r="S396" s="232"/>
      <c r="T396" s="233"/>
      <c r="AT396" s="234" t="s">
        <v>187</v>
      </c>
      <c r="AU396" s="234" t="s">
        <v>80</v>
      </c>
      <c r="AV396" s="13" t="s">
        <v>184</v>
      </c>
      <c r="AW396" s="13" t="s">
        <v>32</v>
      </c>
      <c r="AX396" s="13" t="s">
        <v>78</v>
      </c>
      <c r="AY396" s="234" t="s">
        <v>131</v>
      </c>
    </row>
    <row r="397" spans="2:65" s="1" customFormat="1" ht="16.5" customHeight="1">
      <c r="B397" s="32"/>
      <c r="C397" s="185" t="s">
        <v>511</v>
      </c>
      <c r="D397" s="185" t="s">
        <v>133</v>
      </c>
      <c r="E397" s="186" t="s">
        <v>512</v>
      </c>
      <c r="F397" s="187" t="s">
        <v>513</v>
      </c>
      <c r="G397" s="188" t="s">
        <v>183</v>
      </c>
      <c r="H397" s="189">
        <v>141.14</v>
      </c>
      <c r="I397" s="190"/>
      <c r="J397" s="191">
        <f>ROUND(I397*H397,2)</f>
        <v>0</v>
      </c>
      <c r="K397" s="187" t="s">
        <v>136</v>
      </c>
      <c r="L397" s="36"/>
      <c r="M397" s="192" t="s">
        <v>1</v>
      </c>
      <c r="N397" s="193" t="s">
        <v>41</v>
      </c>
      <c r="O397" s="58"/>
      <c r="P397" s="194">
        <f>O397*H397</f>
        <v>0</v>
      </c>
      <c r="Q397" s="194">
        <v>0.00525</v>
      </c>
      <c r="R397" s="194">
        <f>Q397*H397</f>
        <v>0.740985</v>
      </c>
      <c r="S397" s="194">
        <v>0</v>
      </c>
      <c r="T397" s="195">
        <f>S397*H397</f>
        <v>0</v>
      </c>
      <c r="AR397" s="15" t="s">
        <v>184</v>
      </c>
      <c r="AT397" s="15" t="s">
        <v>133</v>
      </c>
      <c r="AU397" s="15" t="s">
        <v>80</v>
      </c>
      <c r="AY397" s="15" t="s">
        <v>131</v>
      </c>
      <c r="BE397" s="196">
        <f>IF(N397="základní",J397,0)</f>
        <v>0</v>
      </c>
      <c r="BF397" s="196">
        <f>IF(N397="snížená",J397,0)</f>
        <v>0</v>
      </c>
      <c r="BG397" s="196">
        <f>IF(N397="zákl. přenesená",J397,0)</f>
        <v>0</v>
      </c>
      <c r="BH397" s="196">
        <f>IF(N397="sníž. přenesená",J397,0)</f>
        <v>0</v>
      </c>
      <c r="BI397" s="196">
        <f>IF(N397="nulová",J397,0)</f>
        <v>0</v>
      </c>
      <c r="BJ397" s="15" t="s">
        <v>78</v>
      </c>
      <c r="BK397" s="196">
        <f>ROUND(I397*H397,2)</f>
        <v>0</v>
      </c>
      <c r="BL397" s="15" t="s">
        <v>184</v>
      </c>
      <c r="BM397" s="15" t="s">
        <v>514</v>
      </c>
    </row>
    <row r="398" spans="2:47" s="1" customFormat="1" ht="19.2">
      <c r="B398" s="32"/>
      <c r="C398" s="33"/>
      <c r="D398" s="197" t="s">
        <v>139</v>
      </c>
      <c r="E398" s="33"/>
      <c r="F398" s="198" t="s">
        <v>515</v>
      </c>
      <c r="G398" s="33"/>
      <c r="H398" s="33"/>
      <c r="I398" s="101"/>
      <c r="J398" s="33"/>
      <c r="K398" s="33"/>
      <c r="L398" s="36"/>
      <c r="M398" s="199"/>
      <c r="N398" s="58"/>
      <c r="O398" s="58"/>
      <c r="P398" s="58"/>
      <c r="Q398" s="58"/>
      <c r="R398" s="58"/>
      <c r="S398" s="58"/>
      <c r="T398" s="59"/>
      <c r="AT398" s="15" t="s">
        <v>139</v>
      </c>
      <c r="AU398" s="15" t="s">
        <v>80</v>
      </c>
    </row>
    <row r="399" spans="2:51" s="12" customFormat="1" ht="12">
      <c r="B399" s="213"/>
      <c r="C399" s="214"/>
      <c r="D399" s="197" t="s">
        <v>187</v>
      </c>
      <c r="E399" s="215" t="s">
        <v>1</v>
      </c>
      <c r="F399" s="216" t="s">
        <v>516</v>
      </c>
      <c r="G399" s="214"/>
      <c r="H399" s="217">
        <v>104.132</v>
      </c>
      <c r="I399" s="218"/>
      <c r="J399" s="214"/>
      <c r="K399" s="214"/>
      <c r="L399" s="219"/>
      <c r="M399" s="220"/>
      <c r="N399" s="221"/>
      <c r="O399" s="221"/>
      <c r="P399" s="221"/>
      <c r="Q399" s="221"/>
      <c r="R399" s="221"/>
      <c r="S399" s="221"/>
      <c r="T399" s="222"/>
      <c r="AT399" s="223" t="s">
        <v>187</v>
      </c>
      <c r="AU399" s="223" t="s">
        <v>80</v>
      </c>
      <c r="AV399" s="12" t="s">
        <v>80</v>
      </c>
      <c r="AW399" s="12" t="s">
        <v>32</v>
      </c>
      <c r="AX399" s="12" t="s">
        <v>70</v>
      </c>
      <c r="AY399" s="223" t="s">
        <v>131</v>
      </c>
    </row>
    <row r="400" spans="2:51" s="12" customFormat="1" ht="12">
      <c r="B400" s="213"/>
      <c r="C400" s="214"/>
      <c r="D400" s="197" t="s">
        <v>187</v>
      </c>
      <c r="E400" s="215" t="s">
        <v>1</v>
      </c>
      <c r="F400" s="216" t="s">
        <v>517</v>
      </c>
      <c r="G400" s="214"/>
      <c r="H400" s="217">
        <v>37.008</v>
      </c>
      <c r="I400" s="218"/>
      <c r="J400" s="214"/>
      <c r="K400" s="214"/>
      <c r="L400" s="219"/>
      <c r="M400" s="220"/>
      <c r="N400" s="221"/>
      <c r="O400" s="221"/>
      <c r="P400" s="221"/>
      <c r="Q400" s="221"/>
      <c r="R400" s="221"/>
      <c r="S400" s="221"/>
      <c r="T400" s="222"/>
      <c r="AT400" s="223" t="s">
        <v>187</v>
      </c>
      <c r="AU400" s="223" t="s">
        <v>80</v>
      </c>
      <c r="AV400" s="12" t="s">
        <v>80</v>
      </c>
      <c r="AW400" s="12" t="s">
        <v>32</v>
      </c>
      <c r="AX400" s="12" t="s">
        <v>70</v>
      </c>
      <c r="AY400" s="223" t="s">
        <v>131</v>
      </c>
    </row>
    <row r="401" spans="2:51" s="13" customFormat="1" ht="12">
      <c r="B401" s="224"/>
      <c r="C401" s="225"/>
      <c r="D401" s="197" t="s">
        <v>187</v>
      </c>
      <c r="E401" s="226" t="s">
        <v>1</v>
      </c>
      <c r="F401" s="227" t="s">
        <v>192</v>
      </c>
      <c r="G401" s="225"/>
      <c r="H401" s="228">
        <v>141.14000000000001</v>
      </c>
      <c r="I401" s="229"/>
      <c r="J401" s="225"/>
      <c r="K401" s="225"/>
      <c r="L401" s="230"/>
      <c r="M401" s="231"/>
      <c r="N401" s="232"/>
      <c r="O401" s="232"/>
      <c r="P401" s="232"/>
      <c r="Q401" s="232"/>
      <c r="R401" s="232"/>
      <c r="S401" s="232"/>
      <c r="T401" s="233"/>
      <c r="AT401" s="234" t="s">
        <v>187</v>
      </c>
      <c r="AU401" s="234" t="s">
        <v>80</v>
      </c>
      <c r="AV401" s="13" t="s">
        <v>184</v>
      </c>
      <c r="AW401" s="13" t="s">
        <v>32</v>
      </c>
      <c r="AX401" s="13" t="s">
        <v>78</v>
      </c>
      <c r="AY401" s="234" t="s">
        <v>131</v>
      </c>
    </row>
    <row r="402" spans="2:65" s="1" customFormat="1" ht="16.5" customHeight="1">
      <c r="B402" s="32"/>
      <c r="C402" s="185" t="s">
        <v>518</v>
      </c>
      <c r="D402" s="185" t="s">
        <v>133</v>
      </c>
      <c r="E402" s="186" t="s">
        <v>519</v>
      </c>
      <c r="F402" s="187" t="s">
        <v>520</v>
      </c>
      <c r="G402" s="188" t="s">
        <v>183</v>
      </c>
      <c r="H402" s="189">
        <v>64.917</v>
      </c>
      <c r="I402" s="190"/>
      <c r="J402" s="191">
        <f>ROUND(I402*H402,2)</f>
        <v>0</v>
      </c>
      <c r="K402" s="187" t="s">
        <v>136</v>
      </c>
      <c r="L402" s="36"/>
      <c r="M402" s="192" t="s">
        <v>1</v>
      </c>
      <c r="N402" s="193" t="s">
        <v>41</v>
      </c>
      <c r="O402" s="58"/>
      <c r="P402" s="194">
        <f>O402*H402</f>
        <v>0</v>
      </c>
      <c r="Q402" s="194">
        <v>0.0284</v>
      </c>
      <c r="R402" s="194">
        <f>Q402*H402</f>
        <v>1.8436428000000002</v>
      </c>
      <c r="S402" s="194">
        <v>0</v>
      </c>
      <c r="T402" s="195">
        <f>S402*H402</f>
        <v>0</v>
      </c>
      <c r="AR402" s="15" t="s">
        <v>184</v>
      </c>
      <c r="AT402" s="15" t="s">
        <v>133</v>
      </c>
      <c r="AU402" s="15" t="s">
        <v>80</v>
      </c>
      <c r="AY402" s="15" t="s">
        <v>131</v>
      </c>
      <c r="BE402" s="196">
        <f>IF(N402="základní",J402,0)</f>
        <v>0</v>
      </c>
      <c r="BF402" s="196">
        <f>IF(N402="snížená",J402,0)</f>
        <v>0</v>
      </c>
      <c r="BG402" s="196">
        <f>IF(N402="zákl. přenesená",J402,0)</f>
        <v>0</v>
      </c>
      <c r="BH402" s="196">
        <f>IF(N402="sníž. přenesená",J402,0)</f>
        <v>0</v>
      </c>
      <c r="BI402" s="196">
        <f>IF(N402="nulová",J402,0)</f>
        <v>0</v>
      </c>
      <c r="BJ402" s="15" t="s">
        <v>78</v>
      </c>
      <c r="BK402" s="196">
        <f>ROUND(I402*H402,2)</f>
        <v>0</v>
      </c>
      <c r="BL402" s="15" t="s">
        <v>184</v>
      </c>
      <c r="BM402" s="15" t="s">
        <v>521</v>
      </c>
    </row>
    <row r="403" spans="2:47" s="1" customFormat="1" ht="19.2">
      <c r="B403" s="32"/>
      <c r="C403" s="33"/>
      <c r="D403" s="197" t="s">
        <v>139</v>
      </c>
      <c r="E403" s="33"/>
      <c r="F403" s="198" t="s">
        <v>522</v>
      </c>
      <c r="G403" s="33"/>
      <c r="H403" s="33"/>
      <c r="I403" s="101"/>
      <c r="J403" s="33"/>
      <c r="K403" s="33"/>
      <c r="L403" s="36"/>
      <c r="M403" s="199"/>
      <c r="N403" s="58"/>
      <c r="O403" s="58"/>
      <c r="P403" s="58"/>
      <c r="Q403" s="58"/>
      <c r="R403" s="58"/>
      <c r="S403" s="58"/>
      <c r="T403" s="59"/>
      <c r="AT403" s="15" t="s">
        <v>139</v>
      </c>
      <c r="AU403" s="15" t="s">
        <v>80</v>
      </c>
    </row>
    <row r="404" spans="2:51" s="11" customFormat="1" ht="12">
      <c r="B404" s="203"/>
      <c r="C404" s="204"/>
      <c r="D404" s="197" t="s">
        <v>187</v>
      </c>
      <c r="E404" s="205" t="s">
        <v>1</v>
      </c>
      <c r="F404" s="206" t="s">
        <v>465</v>
      </c>
      <c r="G404" s="204"/>
      <c r="H404" s="205" t="s">
        <v>1</v>
      </c>
      <c r="I404" s="207"/>
      <c r="J404" s="204"/>
      <c r="K404" s="204"/>
      <c r="L404" s="208"/>
      <c r="M404" s="209"/>
      <c r="N404" s="210"/>
      <c r="O404" s="210"/>
      <c r="P404" s="210"/>
      <c r="Q404" s="210"/>
      <c r="R404" s="210"/>
      <c r="S404" s="210"/>
      <c r="T404" s="211"/>
      <c r="AT404" s="212" t="s">
        <v>187</v>
      </c>
      <c r="AU404" s="212" t="s">
        <v>80</v>
      </c>
      <c r="AV404" s="11" t="s">
        <v>78</v>
      </c>
      <c r="AW404" s="11" t="s">
        <v>32</v>
      </c>
      <c r="AX404" s="11" t="s">
        <v>70</v>
      </c>
      <c r="AY404" s="212" t="s">
        <v>131</v>
      </c>
    </row>
    <row r="405" spans="2:51" s="12" customFormat="1" ht="12">
      <c r="B405" s="213"/>
      <c r="C405" s="214"/>
      <c r="D405" s="197" t="s">
        <v>187</v>
      </c>
      <c r="E405" s="215" t="s">
        <v>1</v>
      </c>
      <c r="F405" s="216" t="s">
        <v>523</v>
      </c>
      <c r="G405" s="214"/>
      <c r="H405" s="217">
        <v>34.74</v>
      </c>
      <c r="I405" s="218"/>
      <c r="J405" s="214"/>
      <c r="K405" s="214"/>
      <c r="L405" s="219"/>
      <c r="M405" s="220"/>
      <c r="N405" s="221"/>
      <c r="O405" s="221"/>
      <c r="P405" s="221"/>
      <c r="Q405" s="221"/>
      <c r="R405" s="221"/>
      <c r="S405" s="221"/>
      <c r="T405" s="222"/>
      <c r="AT405" s="223" t="s">
        <v>187</v>
      </c>
      <c r="AU405" s="223" t="s">
        <v>80</v>
      </c>
      <c r="AV405" s="12" t="s">
        <v>80</v>
      </c>
      <c r="AW405" s="12" t="s">
        <v>32</v>
      </c>
      <c r="AX405" s="12" t="s">
        <v>70</v>
      </c>
      <c r="AY405" s="223" t="s">
        <v>131</v>
      </c>
    </row>
    <row r="406" spans="2:51" s="11" customFormat="1" ht="12">
      <c r="B406" s="203"/>
      <c r="C406" s="204"/>
      <c r="D406" s="197" t="s">
        <v>187</v>
      </c>
      <c r="E406" s="205" t="s">
        <v>1</v>
      </c>
      <c r="F406" s="206" t="s">
        <v>467</v>
      </c>
      <c r="G406" s="204"/>
      <c r="H406" s="205" t="s">
        <v>1</v>
      </c>
      <c r="I406" s="207"/>
      <c r="J406" s="204"/>
      <c r="K406" s="204"/>
      <c r="L406" s="208"/>
      <c r="M406" s="209"/>
      <c r="N406" s="210"/>
      <c r="O406" s="210"/>
      <c r="P406" s="210"/>
      <c r="Q406" s="210"/>
      <c r="R406" s="210"/>
      <c r="S406" s="210"/>
      <c r="T406" s="211"/>
      <c r="AT406" s="212" t="s">
        <v>187</v>
      </c>
      <c r="AU406" s="212" t="s">
        <v>80</v>
      </c>
      <c r="AV406" s="11" t="s">
        <v>78</v>
      </c>
      <c r="AW406" s="11" t="s">
        <v>32</v>
      </c>
      <c r="AX406" s="11" t="s">
        <v>70</v>
      </c>
      <c r="AY406" s="212" t="s">
        <v>131</v>
      </c>
    </row>
    <row r="407" spans="2:51" s="12" customFormat="1" ht="12">
      <c r="B407" s="213"/>
      <c r="C407" s="214"/>
      <c r="D407" s="197" t="s">
        <v>187</v>
      </c>
      <c r="E407" s="215" t="s">
        <v>1</v>
      </c>
      <c r="F407" s="216" t="s">
        <v>524</v>
      </c>
      <c r="G407" s="214"/>
      <c r="H407" s="217">
        <v>3</v>
      </c>
      <c r="I407" s="218"/>
      <c r="J407" s="214"/>
      <c r="K407" s="214"/>
      <c r="L407" s="219"/>
      <c r="M407" s="220"/>
      <c r="N407" s="221"/>
      <c r="O407" s="221"/>
      <c r="P407" s="221"/>
      <c r="Q407" s="221"/>
      <c r="R407" s="221"/>
      <c r="S407" s="221"/>
      <c r="T407" s="222"/>
      <c r="AT407" s="223" t="s">
        <v>187</v>
      </c>
      <c r="AU407" s="223" t="s">
        <v>80</v>
      </c>
      <c r="AV407" s="12" t="s">
        <v>80</v>
      </c>
      <c r="AW407" s="12" t="s">
        <v>32</v>
      </c>
      <c r="AX407" s="12" t="s">
        <v>70</v>
      </c>
      <c r="AY407" s="223" t="s">
        <v>131</v>
      </c>
    </row>
    <row r="408" spans="2:51" s="11" customFormat="1" ht="12">
      <c r="B408" s="203"/>
      <c r="C408" s="204"/>
      <c r="D408" s="197" t="s">
        <v>187</v>
      </c>
      <c r="E408" s="205" t="s">
        <v>1</v>
      </c>
      <c r="F408" s="206" t="s">
        <v>469</v>
      </c>
      <c r="G408" s="204"/>
      <c r="H408" s="205" t="s">
        <v>1</v>
      </c>
      <c r="I408" s="207"/>
      <c r="J408" s="204"/>
      <c r="K408" s="204"/>
      <c r="L408" s="208"/>
      <c r="M408" s="209"/>
      <c r="N408" s="210"/>
      <c r="O408" s="210"/>
      <c r="P408" s="210"/>
      <c r="Q408" s="210"/>
      <c r="R408" s="210"/>
      <c r="S408" s="210"/>
      <c r="T408" s="211"/>
      <c r="AT408" s="212" t="s">
        <v>187</v>
      </c>
      <c r="AU408" s="212" t="s">
        <v>80</v>
      </c>
      <c r="AV408" s="11" t="s">
        <v>78</v>
      </c>
      <c r="AW408" s="11" t="s">
        <v>32</v>
      </c>
      <c r="AX408" s="11" t="s">
        <v>70</v>
      </c>
      <c r="AY408" s="212" t="s">
        <v>131</v>
      </c>
    </row>
    <row r="409" spans="2:51" s="12" customFormat="1" ht="12">
      <c r="B409" s="213"/>
      <c r="C409" s="214"/>
      <c r="D409" s="197" t="s">
        <v>187</v>
      </c>
      <c r="E409" s="215" t="s">
        <v>1</v>
      </c>
      <c r="F409" s="216" t="s">
        <v>525</v>
      </c>
      <c r="G409" s="214"/>
      <c r="H409" s="217">
        <v>2.22</v>
      </c>
      <c r="I409" s="218"/>
      <c r="J409" s="214"/>
      <c r="K409" s="214"/>
      <c r="L409" s="219"/>
      <c r="M409" s="220"/>
      <c r="N409" s="221"/>
      <c r="O409" s="221"/>
      <c r="P409" s="221"/>
      <c r="Q409" s="221"/>
      <c r="R409" s="221"/>
      <c r="S409" s="221"/>
      <c r="T409" s="222"/>
      <c r="AT409" s="223" t="s">
        <v>187</v>
      </c>
      <c r="AU409" s="223" t="s">
        <v>80</v>
      </c>
      <c r="AV409" s="12" t="s">
        <v>80</v>
      </c>
      <c r="AW409" s="12" t="s">
        <v>32</v>
      </c>
      <c r="AX409" s="12" t="s">
        <v>70</v>
      </c>
      <c r="AY409" s="223" t="s">
        <v>131</v>
      </c>
    </row>
    <row r="410" spans="2:51" s="11" customFormat="1" ht="12">
      <c r="B410" s="203"/>
      <c r="C410" s="204"/>
      <c r="D410" s="197" t="s">
        <v>187</v>
      </c>
      <c r="E410" s="205" t="s">
        <v>1</v>
      </c>
      <c r="F410" s="206" t="s">
        <v>526</v>
      </c>
      <c r="G410" s="204"/>
      <c r="H410" s="205" t="s">
        <v>1</v>
      </c>
      <c r="I410" s="207"/>
      <c r="J410" s="204"/>
      <c r="K410" s="204"/>
      <c r="L410" s="208"/>
      <c r="M410" s="209"/>
      <c r="N410" s="210"/>
      <c r="O410" s="210"/>
      <c r="P410" s="210"/>
      <c r="Q410" s="210"/>
      <c r="R410" s="210"/>
      <c r="S410" s="210"/>
      <c r="T410" s="211"/>
      <c r="AT410" s="212" t="s">
        <v>187</v>
      </c>
      <c r="AU410" s="212" t="s">
        <v>80</v>
      </c>
      <c r="AV410" s="11" t="s">
        <v>78</v>
      </c>
      <c r="AW410" s="11" t="s">
        <v>32</v>
      </c>
      <c r="AX410" s="11" t="s">
        <v>70</v>
      </c>
      <c r="AY410" s="212" t="s">
        <v>131</v>
      </c>
    </row>
    <row r="411" spans="2:51" s="12" customFormat="1" ht="12">
      <c r="B411" s="213"/>
      <c r="C411" s="214"/>
      <c r="D411" s="197" t="s">
        <v>187</v>
      </c>
      <c r="E411" s="215" t="s">
        <v>1</v>
      </c>
      <c r="F411" s="216" t="s">
        <v>527</v>
      </c>
      <c r="G411" s="214"/>
      <c r="H411" s="217">
        <v>9.3</v>
      </c>
      <c r="I411" s="218"/>
      <c r="J411" s="214"/>
      <c r="K411" s="214"/>
      <c r="L411" s="219"/>
      <c r="M411" s="220"/>
      <c r="N411" s="221"/>
      <c r="O411" s="221"/>
      <c r="P411" s="221"/>
      <c r="Q411" s="221"/>
      <c r="R411" s="221"/>
      <c r="S411" s="221"/>
      <c r="T411" s="222"/>
      <c r="AT411" s="223" t="s">
        <v>187</v>
      </c>
      <c r="AU411" s="223" t="s">
        <v>80</v>
      </c>
      <c r="AV411" s="12" t="s">
        <v>80</v>
      </c>
      <c r="AW411" s="12" t="s">
        <v>32</v>
      </c>
      <c r="AX411" s="12" t="s">
        <v>70</v>
      </c>
      <c r="AY411" s="223" t="s">
        <v>131</v>
      </c>
    </row>
    <row r="412" spans="2:51" s="11" customFormat="1" ht="12">
      <c r="B412" s="203"/>
      <c r="C412" s="204"/>
      <c r="D412" s="197" t="s">
        <v>187</v>
      </c>
      <c r="E412" s="205" t="s">
        <v>1</v>
      </c>
      <c r="F412" s="206" t="s">
        <v>471</v>
      </c>
      <c r="G412" s="204"/>
      <c r="H412" s="205" t="s">
        <v>1</v>
      </c>
      <c r="I412" s="207"/>
      <c r="J412" s="204"/>
      <c r="K412" s="204"/>
      <c r="L412" s="208"/>
      <c r="M412" s="209"/>
      <c r="N412" s="210"/>
      <c r="O412" s="210"/>
      <c r="P412" s="210"/>
      <c r="Q412" s="210"/>
      <c r="R412" s="210"/>
      <c r="S412" s="210"/>
      <c r="T412" s="211"/>
      <c r="AT412" s="212" t="s">
        <v>187</v>
      </c>
      <c r="AU412" s="212" t="s">
        <v>80</v>
      </c>
      <c r="AV412" s="11" t="s">
        <v>78</v>
      </c>
      <c r="AW412" s="11" t="s">
        <v>32</v>
      </c>
      <c r="AX412" s="11" t="s">
        <v>70</v>
      </c>
      <c r="AY412" s="212" t="s">
        <v>131</v>
      </c>
    </row>
    <row r="413" spans="2:51" s="12" customFormat="1" ht="12">
      <c r="B413" s="213"/>
      <c r="C413" s="214"/>
      <c r="D413" s="197" t="s">
        <v>187</v>
      </c>
      <c r="E413" s="215" t="s">
        <v>1</v>
      </c>
      <c r="F413" s="216" t="s">
        <v>528</v>
      </c>
      <c r="G413" s="214"/>
      <c r="H413" s="217">
        <v>7.965</v>
      </c>
      <c r="I413" s="218"/>
      <c r="J413" s="214"/>
      <c r="K413" s="214"/>
      <c r="L413" s="219"/>
      <c r="M413" s="220"/>
      <c r="N413" s="221"/>
      <c r="O413" s="221"/>
      <c r="P413" s="221"/>
      <c r="Q413" s="221"/>
      <c r="R413" s="221"/>
      <c r="S413" s="221"/>
      <c r="T413" s="222"/>
      <c r="AT413" s="223" t="s">
        <v>187</v>
      </c>
      <c r="AU413" s="223" t="s">
        <v>80</v>
      </c>
      <c r="AV413" s="12" t="s">
        <v>80</v>
      </c>
      <c r="AW413" s="12" t="s">
        <v>32</v>
      </c>
      <c r="AX413" s="12" t="s">
        <v>70</v>
      </c>
      <c r="AY413" s="223" t="s">
        <v>131</v>
      </c>
    </row>
    <row r="414" spans="2:51" s="11" customFormat="1" ht="12">
      <c r="B414" s="203"/>
      <c r="C414" s="204"/>
      <c r="D414" s="197" t="s">
        <v>187</v>
      </c>
      <c r="E414" s="205" t="s">
        <v>1</v>
      </c>
      <c r="F414" s="206" t="s">
        <v>529</v>
      </c>
      <c r="G414" s="204"/>
      <c r="H414" s="205" t="s">
        <v>1</v>
      </c>
      <c r="I414" s="207"/>
      <c r="J414" s="204"/>
      <c r="K414" s="204"/>
      <c r="L414" s="208"/>
      <c r="M414" s="209"/>
      <c r="N414" s="210"/>
      <c r="O414" s="210"/>
      <c r="P414" s="210"/>
      <c r="Q414" s="210"/>
      <c r="R414" s="210"/>
      <c r="S414" s="210"/>
      <c r="T414" s="211"/>
      <c r="AT414" s="212" t="s">
        <v>187</v>
      </c>
      <c r="AU414" s="212" t="s">
        <v>80</v>
      </c>
      <c r="AV414" s="11" t="s">
        <v>78</v>
      </c>
      <c r="AW414" s="11" t="s">
        <v>32</v>
      </c>
      <c r="AX414" s="11" t="s">
        <v>70</v>
      </c>
      <c r="AY414" s="212" t="s">
        <v>131</v>
      </c>
    </row>
    <row r="415" spans="2:51" s="12" customFormat="1" ht="12">
      <c r="B415" s="213"/>
      <c r="C415" s="214"/>
      <c r="D415" s="197" t="s">
        <v>187</v>
      </c>
      <c r="E415" s="215" t="s">
        <v>1</v>
      </c>
      <c r="F415" s="216" t="s">
        <v>530</v>
      </c>
      <c r="G415" s="214"/>
      <c r="H415" s="217">
        <v>1.2</v>
      </c>
      <c r="I415" s="218"/>
      <c r="J415" s="214"/>
      <c r="K415" s="214"/>
      <c r="L415" s="219"/>
      <c r="M415" s="220"/>
      <c r="N415" s="221"/>
      <c r="O415" s="221"/>
      <c r="P415" s="221"/>
      <c r="Q415" s="221"/>
      <c r="R415" s="221"/>
      <c r="S415" s="221"/>
      <c r="T415" s="222"/>
      <c r="AT415" s="223" t="s">
        <v>187</v>
      </c>
      <c r="AU415" s="223" t="s">
        <v>80</v>
      </c>
      <c r="AV415" s="12" t="s">
        <v>80</v>
      </c>
      <c r="AW415" s="12" t="s">
        <v>32</v>
      </c>
      <c r="AX415" s="12" t="s">
        <v>70</v>
      </c>
      <c r="AY415" s="223" t="s">
        <v>131</v>
      </c>
    </row>
    <row r="416" spans="2:51" s="11" customFormat="1" ht="12">
      <c r="B416" s="203"/>
      <c r="C416" s="204"/>
      <c r="D416" s="197" t="s">
        <v>187</v>
      </c>
      <c r="E416" s="205" t="s">
        <v>1</v>
      </c>
      <c r="F416" s="206" t="s">
        <v>531</v>
      </c>
      <c r="G416" s="204"/>
      <c r="H416" s="205" t="s">
        <v>1</v>
      </c>
      <c r="I416" s="207"/>
      <c r="J416" s="204"/>
      <c r="K416" s="204"/>
      <c r="L416" s="208"/>
      <c r="M416" s="209"/>
      <c r="N416" s="210"/>
      <c r="O416" s="210"/>
      <c r="P416" s="210"/>
      <c r="Q416" s="210"/>
      <c r="R416" s="210"/>
      <c r="S416" s="210"/>
      <c r="T416" s="211"/>
      <c r="AT416" s="212" t="s">
        <v>187</v>
      </c>
      <c r="AU416" s="212" t="s">
        <v>80</v>
      </c>
      <c r="AV416" s="11" t="s">
        <v>78</v>
      </c>
      <c r="AW416" s="11" t="s">
        <v>32</v>
      </c>
      <c r="AX416" s="11" t="s">
        <v>70</v>
      </c>
      <c r="AY416" s="212" t="s">
        <v>131</v>
      </c>
    </row>
    <row r="417" spans="2:51" s="12" customFormat="1" ht="12">
      <c r="B417" s="213"/>
      <c r="C417" s="214"/>
      <c r="D417" s="197" t="s">
        <v>187</v>
      </c>
      <c r="E417" s="215" t="s">
        <v>1</v>
      </c>
      <c r="F417" s="216" t="s">
        <v>532</v>
      </c>
      <c r="G417" s="214"/>
      <c r="H417" s="217">
        <v>1.26</v>
      </c>
      <c r="I417" s="218"/>
      <c r="J417" s="214"/>
      <c r="K417" s="214"/>
      <c r="L417" s="219"/>
      <c r="M417" s="220"/>
      <c r="N417" s="221"/>
      <c r="O417" s="221"/>
      <c r="P417" s="221"/>
      <c r="Q417" s="221"/>
      <c r="R417" s="221"/>
      <c r="S417" s="221"/>
      <c r="T417" s="222"/>
      <c r="AT417" s="223" t="s">
        <v>187</v>
      </c>
      <c r="AU417" s="223" t="s">
        <v>80</v>
      </c>
      <c r="AV417" s="12" t="s">
        <v>80</v>
      </c>
      <c r="AW417" s="12" t="s">
        <v>32</v>
      </c>
      <c r="AX417" s="12" t="s">
        <v>70</v>
      </c>
      <c r="AY417" s="223" t="s">
        <v>131</v>
      </c>
    </row>
    <row r="418" spans="2:51" s="11" customFormat="1" ht="12">
      <c r="B418" s="203"/>
      <c r="C418" s="204"/>
      <c r="D418" s="197" t="s">
        <v>187</v>
      </c>
      <c r="E418" s="205" t="s">
        <v>1</v>
      </c>
      <c r="F418" s="206" t="s">
        <v>533</v>
      </c>
      <c r="G418" s="204"/>
      <c r="H418" s="205" t="s">
        <v>1</v>
      </c>
      <c r="I418" s="207"/>
      <c r="J418" s="204"/>
      <c r="K418" s="204"/>
      <c r="L418" s="208"/>
      <c r="M418" s="209"/>
      <c r="N418" s="210"/>
      <c r="O418" s="210"/>
      <c r="P418" s="210"/>
      <c r="Q418" s="210"/>
      <c r="R418" s="210"/>
      <c r="S418" s="210"/>
      <c r="T418" s="211"/>
      <c r="AT418" s="212" t="s">
        <v>187</v>
      </c>
      <c r="AU418" s="212" t="s">
        <v>80</v>
      </c>
      <c r="AV418" s="11" t="s">
        <v>78</v>
      </c>
      <c r="AW418" s="11" t="s">
        <v>32</v>
      </c>
      <c r="AX418" s="11" t="s">
        <v>70</v>
      </c>
      <c r="AY418" s="212" t="s">
        <v>131</v>
      </c>
    </row>
    <row r="419" spans="2:51" s="12" customFormat="1" ht="12">
      <c r="B419" s="213"/>
      <c r="C419" s="214"/>
      <c r="D419" s="197" t="s">
        <v>187</v>
      </c>
      <c r="E419" s="215" t="s">
        <v>1</v>
      </c>
      <c r="F419" s="216" t="s">
        <v>534</v>
      </c>
      <c r="G419" s="214"/>
      <c r="H419" s="217">
        <v>5.232</v>
      </c>
      <c r="I419" s="218"/>
      <c r="J419" s="214"/>
      <c r="K419" s="214"/>
      <c r="L419" s="219"/>
      <c r="M419" s="220"/>
      <c r="N419" s="221"/>
      <c r="O419" s="221"/>
      <c r="P419" s="221"/>
      <c r="Q419" s="221"/>
      <c r="R419" s="221"/>
      <c r="S419" s="221"/>
      <c r="T419" s="222"/>
      <c r="AT419" s="223" t="s">
        <v>187</v>
      </c>
      <c r="AU419" s="223" t="s">
        <v>80</v>
      </c>
      <c r="AV419" s="12" t="s">
        <v>80</v>
      </c>
      <c r="AW419" s="12" t="s">
        <v>32</v>
      </c>
      <c r="AX419" s="12" t="s">
        <v>70</v>
      </c>
      <c r="AY419" s="223" t="s">
        <v>131</v>
      </c>
    </row>
    <row r="420" spans="2:51" s="13" customFormat="1" ht="12">
      <c r="B420" s="224"/>
      <c r="C420" s="225"/>
      <c r="D420" s="197" t="s">
        <v>187</v>
      </c>
      <c r="E420" s="226" t="s">
        <v>1</v>
      </c>
      <c r="F420" s="227" t="s">
        <v>192</v>
      </c>
      <c r="G420" s="225"/>
      <c r="H420" s="228">
        <v>64.91700000000002</v>
      </c>
      <c r="I420" s="229"/>
      <c r="J420" s="225"/>
      <c r="K420" s="225"/>
      <c r="L420" s="230"/>
      <c r="M420" s="231"/>
      <c r="N420" s="232"/>
      <c r="O420" s="232"/>
      <c r="P420" s="232"/>
      <c r="Q420" s="232"/>
      <c r="R420" s="232"/>
      <c r="S420" s="232"/>
      <c r="T420" s="233"/>
      <c r="AT420" s="234" t="s">
        <v>187</v>
      </c>
      <c r="AU420" s="234" t="s">
        <v>80</v>
      </c>
      <c r="AV420" s="13" t="s">
        <v>184</v>
      </c>
      <c r="AW420" s="13" t="s">
        <v>32</v>
      </c>
      <c r="AX420" s="13" t="s">
        <v>78</v>
      </c>
      <c r="AY420" s="234" t="s">
        <v>131</v>
      </c>
    </row>
    <row r="421" spans="2:65" s="1" customFormat="1" ht="16.5" customHeight="1">
      <c r="B421" s="32"/>
      <c r="C421" s="185" t="s">
        <v>535</v>
      </c>
      <c r="D421" s="185" t="s">
        <v>133</v>
      </c>
      <c r="E421" s="186" t="s">
        <v>536</v>
      </c>
      <c r="F421" s="187" t="s">
        <v>537</v>
      </c>
      <c r="G421" s="188" t="s">
        <v>183</v>
      </c>
      <c r="H421" s="189">
        <v>11.8</v>
      </c>
      <c r="I421" s="190"/>
      <c r="J421" s="191">
        <f>ROUND(I421*H421,2)</f>
        <v>0</v>
      </c>
      <c r="K421" s="187" t="s">
        <v>136</v>
      </c>
      <c r="L421" s="36"/>
      <c r="M421" s="192" t="s">
        <v>1</v>
      </c>
      <c r="N421" s="193" t="s">
        <v>41</v>
      </c>
      <c r="O421" s="58"/>
      <c r="P421" s="194">
        <f>O421*H421</f>
        <v>0</v>
      </c>
      <c r="Q421" s="194">
        <v>0.00026</v>
      </c>
      <c r="R421" s="194">
        <f>Q421*H421</f>
        <v>0.003068</v>
      </c>
      <c r="S421" s="194">
        <v>0</v>
      </c>
      <c r="T421" s="195">
        <f>S421*H421</f>
        <v>0</v>
      </c>
      <c r="AR421" s="15" t="s">
        <v>184</v>
      </c>
      <c r="AT421" s="15" t="s">
        <v>133</v>
      </c>
      <c r="AU421" s="15" t="s">
        <v>80</v>
      </c>
      <c r="AY421" s="15" t="s">
        <v>131</v>
      </c>
      <c r="BE421" s="196">
        <f>IF(N421="základní",J421,0)</f>
        <v>0</v>
      </c>
      <c r="BF421" s="196">
        <f>IF(N421="snížená",J421,0)</f>
        <v>0</v>
      </c>
      <c r="BG421" s="196">
        <f>IF(N421="zákl. přenesená",J421,0)</f>
        <v>0</v>
      </c>
      <c r="BH421" s="196">
        <f>IF(N421="sníž. přenesená",J421,0)</f>
        <v>0</v>
      </c>
      <c r="BI421" s="196">
        <f>IF(N421="nulová",J421,0)</f>
        <v>0</v>
      </c>
      <c r="BJ421" s="15" t="s">
        <v>78</v>
      </c>
      <c r="BK421" s="196">
        <f>ROUND(I421*H421,2)</f>
        <v>0</v>
      </c>
      <c r="BL421" s="15" t="s">
        <v>184</v>
      </c>
      <c r="BM421" s="15" t="s">
        <v>538</v>
      </c>
    </row>
    <row r="422" spans="2:47" s="1" customFormat="1" ht="12">
      <c r="B422" s="32"/>
      <c r="C422" s="33"/>
      <c r="D422" s="197" t="s">
        <v>139</v>
      </c>
      <c r="E422" s="33"/>
      <c r="F422" s="198" t="s">
        <v>539</v>
      </c>
      <c r="G422" s="33"/>
      <c r="H422" s="33"/>
      <c r="I422" s="101"/>
      <c r="J422" s="33"/>
      <c r="K422" s="33"/>
      <c r="L422" s="36"/>
      <c r="M422" s="199"/>
      <c r="N422" s="58"/>
      <c r="O422" s="58"/>
      <c r="P422" s="58"/>
      <c r="Q422" s="58"/>
      <c r="R422" s="58"/>
      <c r="S422" s="58"/>
      <c r="T422" s="59"/>
      <c r="AT422" s="15" t="s">
        <v>139</v>
      </c>
      <c r="AU422" s="15" t="s">
        <v>80</v>
      </c>
    </row>
    <row r="423" spans="2:51" s="12" customFormat="1" ht="12">
      <c r="B423" s="213"/>
      <c r="C423" s="214"/>
      <c r="D423" s="197" t="s">
        <v>187</v>
      </c>
      <c r="E423" s="215" t="s">
        <v>1</v>
      </c>
      <c r="F423" s="216" t="s">
        <v>314</v>
      </c>
      <c r="G423" s="214"/>
      <c r="H423" s="217">
        <v>11.8</v>
      </c>
      <c r="I423" s="218"/>
      <c r="J423" s="214"/>
      <c r="K423" s="214"/>
      <c r="L423" s="219"/>
      <c r="M423" s="220"/>
      <c r="N423" s="221"/>
      <c r="O423" s="221"/>
      <c r="P423" s="221"/>
      <c r="Q423" s="221"/>
      <c r="R423" s="221"/>
      <c r="S423" s="221"/>
      <c r="T423" s="222"/>
      <c r="AT423" s="223" t="s">
        <v>187</v>
      </c>
      <c r="AU423" s="223" t="s">
        <v>80</v>
      </c>
      <c r="AV423" s="12" t="s">
        <v>80</v>
      </c>
      <c r="AW423" s="12" t="s">
        <v>32</v>
      </c>
      <c r="AX423" s="12" t="s">
        <v>70</v>
      </c>
      <c r="AY423" s="223" t="s">
        <v>131</v>
      </c>
    </row>
    <row r="424" spans="2:51" s="13" customFormat="1" ht="12">
      <c r="B424" s="224"/>
      <c r="C424" s="225"/>
      <c r="D424" s="197" t="s">
        <v>187</v>
      </c>
      <c r="E424" s="226" t="s">
        <v>1</v>
      </c>
      <c r="F424" s="227" t="s">
        <v>192</v>
      </c>
      <c r="G424" s="225"/>
      <c r="H424" s="228">
        <v>11.8</v>
      </c>
      <c r="I424" s="229"/>
      <c r="J424" s="225"/>
      <c r="K424" s="225"/>
      <c r="L424" s="230"/>
      <c r="M424" s="231"/>
      <c r="N424" s="232"/>
      <c r="O424" s="232"/>
      <c r="P424" s="232"/>
      <c r="Q424" s="232"/>
      <c r="R424" s="232"/>
      <c r="S424" s="232"/>
      <c r="T424" s="233"/>
      <c r="AT424" s="234" t="s">
        <v>187</v>
      </c>
      <c r="AU424" s="234" t="s">
        <v>80</v>
      </c>
      <c r="AV424" s="13" t="s">
        <v>184</v>
      </c>
      <c r="AW424" s="13" t="s">
        <v>32</v>
      </c>
      <c r="AX424" s="13" t="s">
        <v>78</v>
      </c>
      <c r="AY424" s="234" t="s">
        <v>131</v>
      </c>
    </row>
    <row r="425" spans="2:65" s="1" customFormat="1" ht="16.5" customHeight="1">
      <c r="B425" s="32"/>
      <c r="C425" s="185" t="s">
        <v>540</v>
      </c>
      <c r="D425" s="185" t="s">
        <v>133</v>
      </c>
      <c r="E425" s="186" t="s">
        <v>541</v>
      </c>
      <c r="F425" s="187" t="s">
        <v>542</v>
      </c>
      <c r="G425" s="188" t="s">
        <v>183</v>
      </c>
      <c r="H425" s="189">
        <v>11.8</v>
      </c>
      <c r="I425" s="190"/>
      <c r="J425" s="191">
        <f>ROUND(I425*H425,2)</f>
        <v>0</v>
      </c>
      <c r="K425" s="187" t="s">
        <v>136</v>
      </c>
      <c r="L425" s="36"/>
      <c r="M425" s="192" t="s">
        <v>1</v>
      </c>
      <c r="N425" s="193" t="s">
        <v>41</v>
      </c>
      <c r="O425" s="58"/>
      <c r="P425" s="194">
        <f>O425*H425</f>
        <v>0</v>
      </c>
      <c r="Q425" s="194">
        <v>0.00438</v>
      </c>
      <c r="R425" s="194">
        <f>Q425*H425</f>
        <v>0.05168400000000001</v>
      </c>
      <c r="S425" s="194">
        <v>0</v>
      </c>
      <c r="T425" s="195">
        <f>S425*H425</f>
        <v>0</v>
      </c>
      <c r="AR425" s="15" t="s">
        <v>184</v>
      </c>
      <c r="AT425" s="15" t="s">
        <v>133</v>
      </c>
      <c r="AU425" s="15" t="s">
        <v>80</v>
      </c>
      <c r="AY425" s="15" t="s">
        <v>131</v>
      </c>
      <c r="BE425" s="196">
        <f>IF(N425="základní",J425,0)</f>
        <v>0</v>
      </c>
      <c r="BF425" s="196">
        <f>IF(N425="snížená",J425,0)</f>
        <v>0</v>
      </c>
      <c r="BG425" s="196">
        <f>IF(N425="zákl. přenesená",J425,0)</f>
        <v>0</v>
      </c>
      <c r="BH425" s="196">
        <f>IF(N425="sníž. přenesená",J425,0)</f>
        <v>0</v>
      </c>
      <c r="BI425" s="196">
        <f>IF(N425="nulová",J425,0)</f>
        <v>0</v>
      </c>
      <c r="BJ425" s="15" t="s">
        <v>78</v>
      </c>
      <c r="BK425" s="196">
        <f>ROUND(I425*H425,2)</f>
        <v>0</v>
      </c>
      <c r="BL425" s="15" t="s">
        <v>184</v>
      </c>
      <c r="BM425" s="15" t="s">
        <v>543</v>
      </c>
    </row>
    <row r="426" spans="2:47" s="1" customFormat="1" ht="12">
      <c r="B426" s="32"/>
      <c r="C426" s="33"/>
      <c r="D426" s="197" t="s">
        <v>139</v>
      </c>
      <c r="E426" s="33"/>
      <c r="F426" s="198" t="s">
        <v>544</v>
      </c>
      <c r="G426" s="33"/>
      <c r="H426" s="33"/>
      <c r="I426" s="101"/>
      <c r="J426" s="33"/>
      <c r="K426" s="33"/>
      <c r="L426" s="36"/>
      <c r="M426" s="199"/>
      <c r="N426" s="58"/>
      <c r="O426" s="58"/>
      <c r="P426" s="58"/>
      <c r="Q426" s="58"/>
      <c r="R426" s="58"/>
      <c r="S426" s="58"/>
      <c r="T426" s="59"/>
      <c r="AT426" s="15" t="s">
        <v>139</v>
      </c>
      <c r="AU426" s="15" t="s">
        <v>80</v>
      </c>
    </row>
    <row r="427" spans="2:65" s="1" customFormat="1" ht="16.5" customHeight="1">
      <c r="B427" s="32"/>
      <c r="C427" s="185" t="s">
        <v>545</v>
      </c>
      <c r="D427" s="185" t="s">
        <v>133</v>
      </c>
      <c r="E427" s="186" t="s">
        <v>546</v>
      </c>
      <c r="F427" s="187" t="s">
        <v>547</v>
      </c>
      <c r="G427" s="188" t="s">
        <v>183</v>
      </c>
      <c r="H427" s="189">
        <v>11.8</v>
      </c>
      <c r="I427" s="190"/>
      <c r="J427" s="191">
        <f>ROUND(I427*H427,2)</f>
        <v>0</v>
      </c>
      <c r="K427" s="187" t="s">
        <v>136</v>
      </c>
      <c r="L427" s="36"/>
      <c r="M427" s="192" t="s">
        <v>1</v>
      </c>
      <c r="N427" s="193" t="s">
        <v>41</v>
      </c>
      <c r="O427" s="58"/>
      <c r="P427" s="194">
        <f>O427*H427</f>
        <v>0</v>
      </c>
      <c r="Q427" s="194">
        <v>0.00348</v>
      </c>
      <c r="R427" s="194">
        <f>Q427*H427</f>
        <v>0.041064</v>
      </c>
      <c r="S427" s="194">
        <v>0</v>
      </c>
      <c r="T427" s="195">
        <f>S427*H427</f>
        <v>0</v>
      </c>
      <c r="AR427" s="15" t="s">
        <v>184</v>
      </c>
      <c r="AT427" s="15" t="s">
        <v>133</v>
      </c>
      <c r="AU427" s="15" t="s">
        <v>80</v>
      </c>
      <c r="AY427" s="15" t="s">
        <v>131</v>
      </c>
      <c r="BE427" s="196">
        <f>IF(N427="základní",J427,0)</f>
        <v>0</v>
      </c>
      <c r="BF427" s="196">
        <f>IF(N427="snížená",J427,0)</f>
        <v>0</v>
      </c>
      <c r="BG427" s="196">
        <f>IF(N427="zákl. přenesená",J427,0)</f>
        <v>0</v>
      </c>
      <c r="BH427" s="196">
        <f>IF(N427="sníž. přenesená",J427,0)</f>
        <v>0</v>
      </c>
      <c r="BI427" s="196">
        <f>IF(N427="nulová",J427,0)</f>
        <v>0</v>
      </c>
      <c r="BJ427" s="15" t="s">
        <v>78</v>
      </c>
      <c r="BK427" s="196">
        <f>ROUND(I427*H427,2)</f>
        <v>0</v>
      </c>
      <c r="BL427" s="15" t="s">
        <v>184</v>
      </c>
      <c r="BM427" s="15" t="s">
        <v>548</v>
      </c>
    </row>
    <row r="428" spans="2:47" s="1" customFormat="1" ht="12">
      <c r="B428" s="32"/>
      <c r="C428" s="33"/>
      <c r="D428" s="197" t="s">
        <v>139</v>
      </c>
      <c r="E428" s="33"/>
      <c r="F428" s="198" t="s">
        <v>549</v>
      </c>
      <c r="G428" s="33"/>
      <c r="H428" s="33"/>
      <c r="I428" s="101"/>
      <c r="J428" s="33"/>
      <c r="K428" s="33"/>
      <c r="L428" s="36"/>
      <c r="M428" s="199"/>
      <c r="N428" s="58"/>
      <c r="O428" s="58"/>
      <c r="P428" s="58"/>
      <c r="Q428" s="58"/>
      <c r="R428" s="58"/>
      <c r="S428" s="58"/>
      <c r="T428" s="59"/>
      <c r="AT428" s="15" t="s">
        <v>139</v>
      </c>
      <c r="AU428" s="15" t="s">
        <v>80</v>
      </c>
    </row>
    <row r="429" spans="2:65" s="1" customFormat="1" ht="16.5" customHeight="1">
      <c r="B429" s="32"/>
      <c r="C429" s="185" t="s">
        <v>550</v>
      </c>
      <c r="D429" s="185" t="s">
        <v>133</v>
      </c>
      <c r="E429" s="186" t="s">
        <v>551</v>
      </c>
      <c r="F429" s="187" t="s">
        <v>552</v>
      </c>
      <c r="G429" s="188" t="s">
        <v>208</v>
      </c>
      <c r="H429" s="189">
        <v>3.473</v>
      </c>
      <c r="I429" s="190"/>
      <c r="J429" s="191">
        <f>ROUND(I429*H429,2)</f>
        <v>0</v>
      </c>
      <c r="K429" s="187" t="s">
        <v>136</v>
      </c>
      <c r="L429" s="36"/>
      <c r="M429" s="192" t="s">
        <v>1</v>
      </c>
      <c r="N429" s="193" t="s">
        <v>41</v>
      </c>
      <c r="O429" s="58"/>
      <c r="P429" s="194">
        <f>O429*H429</f>
        <v>0</v>
      </c>
      <c r="Q429" s="194">
        <v>2.25634</v>
      </c>
      <c r="R429" s="194">
        <f>Q429*H429</f>
        <v>7.836268819999999</v>
      </c>
      <c r="S429" s="194">
        <v>0</v>
      </c>
      <c r="T429" s="195">
        <f>S429*H429</f>
        <v>0</v>
      </c>
      <c r="AR429" s="15" t="s">
        <v>184</v>
      </c>
      <c r="AT429" s="15" t="s">
        <v>133</v>
      </c>
      <c r="AU429" s="15" t="s">
        <v>80</v>
      </c>
      <c r="AY429" s="15" t="s">
        <v>131</v>
      </c>
      <c r="BE429" s="196">
        <f>IF(N429="základní",J429,0)</f>
        <v>0</v>
      </c>
      <c r="BF429" s="196">
        <f>IF(N429="snížená",J429,0)</f>
        <v>0</v>
      </c>
      <c r="BG429" s="196">
        <f>IF(N429="zákl. přenesená",J429,0)</f>
        <v>0</v>
      </c>
      <c r="BH429" s="196">
        <f>IF(N429="sníž. přenesená",J429,0)</f>
        <v>0</v>
      </c>
      <c r="BI429" s="196">
        <f>IF(N429="nulová",J429,0)</f>
        <v>0</v>
      </c>
      <c r="BJ429" s="15" t="s">
        <v>78</v>
      </c>
      <c r="BK429" s="196">
        <f>ROUND(I429*H429,2)</f>
        <v>0</v>
      </c>
      <c r="BL429" s="15" t="s">
        <v>184</v>
      </c>
      <c r="BM429" s="15" t="s">
        <v>553</v>
      </c>
    </row>
    <row r="430" spans="2:47" s="1" customFormat="1" ht="12">
      <c r="B430" s="32"/>
      <c r="C430" s="33"/>
      <c r="D430" s="197" t="s">
        <v>139</v>
      </c>
      <c r="E430" s="33"/>
      <c r="F430" s="198" t="s">
        <v>554</v>
      </c>
      <c r="G430" s="33"/>
      <c r="H430" s="33"/>
      <c r="I430" s="101"/>
      <c r="J430" s="33"/>
      <c r="K430" s="33"/>
      <c r="L430" s="36"/>
      <c r="M430" s="199"/>
      <c r="N430" s="58"/>
      <c r="O430" s="58"/>
      <c r="P430" s="58"/>
      <c r="Q430" s="58"/>
      <c r="R430" s="58"/>
      <c r="S430" s="58"/>
      <c r="T430" s="59"/>
      <c r="AT430" s="15" t="s">
        <v>139</v>
      </c>
      <c r="AU430" s="15" t="s">
        <v>80</v>
      </c>
    </row>
    <row r="431" spans="2:51" s="11" customFormat="1" ht="12">
      <c r="B431" s="203"/>
      <c r="C431" s="204"/>
      <c r="D431" s="197" t="s">
        <v>187</v>
      </c>
      <c r="E431" s="205" t="s">
        <v>1</v>
      </c>
      <c r="F431" s="206" t="s">
        <v>481</v>
      </c>
      <c r="G431" s="204"/>
      <c r="H431" s="205" t="s">
        <v>1</v>
      </c>
      <c r="I431" s="207"/>
      <c r="J431" s="204"/>
      <c r="K431" s="204"/>
      <c r="L431" s="208"/>
      <c r="M431" s="209"/>
      <c r="N431" s="210"/>
      <c r="O431" s="210"/>
      <c r="P431" s="210"/>
      <c r="Q431" s="210"/>
      <c r="R431" s="210"/>
      <c r="S431" s="210"/>
      <c r="T431" s="211"/>
      <c r="AT431" s="212" t="s">
        <v>187</v>
      </c>
      <c r="AU431" s="212" t="s">
        <v>80</v>
      </c>
      <c r="AV431" s="11" t="s">
        <v>78</v>
      </c>
      <c r="AW431" s="11" t="s">
        <v>32</v>
      </c>
      <c r="AX431" s="11" t="s">
        <v>70</v>
      </c>
      <c r="AY431" s="212" t="s">
        <v>131</v>
      </c>
    </row>
    <row r="432" spans="2:51" s="12" customFormat="1" ht="12">
      <c r="B432" s="213"/>
      <c r="C432" s="214"/>
      <c r="D432" s="197" t="s">
        <v>187</v>
      </c>
      <c r="E432" s="215" t="s">
        <v>1</v>
      </c>
      <c r="F432" s="216" t="s">
        <v>555</v>
      </c>
      <c r="G432" s="214"/>
      <c r="H432" s="217">
        <v>2.586</v>
      </c>
      <c r="I432" s="218"/>
      <c r="J432" s="214"/>
      <c r="K432" s="214"/>
      <c r="L432" s="219"/>
      <c r="M432" s="220"/>
      <c r="N432" s="221"/>
      <c r="O432" s="221"/>
      <c r="P432" s="221"/>
      <c r="Q432" s="221"/>
      <c r="R432" s="221"/>
      <c r="S432" s="221"/>
      <c r="T432" s="222"/>
      <c r="AT432" s="223" t="s">
        <v>187</v>
      </c>
      <c r="AU432" s="223" t="s">
        <v>80</v>
      </c>
      <c r="AV432" s="12" t="s">
        <v>80</v>
      </c>
      <c r="AW432" s="12" t="s">
        <v>32</v>
      </c>
      <c r="AX432" s="12" t="s">
        <v>70</v>
      </c>
      <c r="AY432" s="223" t="s">
        <v>131</v>
      </c>
    </row>
    <row r="433" spans="2:51" s="11" customFormat="1" ht="12">
      <c r="B433" s="203"/>
      <c r="C433" s="204"/>
      <c r="D433" s="197" t="s">
        <v>187</v>
      </c>
      <c r="E433" s="205" t="s">
        <v>1</v>
      </c>
      <c r="F433" s="206" t="s">
        <v>556</v>
      </c>
      <c r="G433" s="204"/>
      <c r="H433" s="205" t="s">
        <v>1</v>
      </c>
      <c r="I433" s="207"/>
      <c r="J433" s="204"/>
      <c r="K433" s="204"/>
      <c r="L433" s="208"/>
      <c r="M433" s="209"/>
      <c r="N433" s="210"/>
      <c r="O433" s="210"/>
      <c r="P433" s="210"/>
      <c r="Q433" s="210"/>
      <c r="R433" s="210"/>
      <c r="S433" s="210"/>
      <c r="T433" s="211"/>
      <c r="AT433" s="212" t="s">
        <v>187</v>
      </c>
      <c r="AU433" s="212" t="s">
        <v>80</v>
      </c>
      <c r="AV433" s="11" t="s">
        <v>78</v>
      </c>
      <c r="AW433" s="11" t="s">
        <v>32</v>
      </c>
      <c r="AX433" s="11" t="s">
        <v>70</v>
      </c>
      <c r="AY433" s="212" t="s">
        <v>131</v>
      </c>
    </row>
    <row r="434" spans="2:51" s="12" customFormat="1" ht="12">
      <c r="B434" s="213"/>
      <c r="C434" s="214"/>
      <c r="D434" s="197" t="s">
        <v>187</v>
      </c>
      <c r="E434" s="215" t="s">
        <v>1</v>
      </c>
      <c r="F434" s="216" t="s">
        <v>557</v>
      </c>
      <c r="G434" s="214"/>
      <c r="H434" s="217">
        <v>0.887</v>
      </c>
      <c r="I434" s="218"/>
      <c r="J434" s="214"/>
      <c r="K434" s="214"/>
      <c r="L434" s="219"/>
      <c r="M434" s="220"/>
      <c r="N434" s="221"/>
      <c r="O434" s="221"/>
      <c r="P434" s="221"/>
      <c r="Q434" s="221"/>
      <c r="R434" s="221"/>
      <c r="S434" s="221"/>
      <c r="T434" s="222"/>
      <c r="AT434" s="223" t="s">
        <v>187</v>
      </c>
      <c r="AU434" s="223" t="s">
        <v>80</v>
      </c>
      <c r="AV434" s="12" t="s">
        <v>80</v>
      </c>
      <c r="AW434" s="12" t="s">
        <v>32</v>
      </c>
      <c r="AX434" s="12" t="s">
        <v>70</v>
      </c>
      <c r="AY434" s="223" t="s">
        <v>131</v>
      </c>
    </row>
    <row r="435" spans="2:51" s="13" customFormat="1" ht="12">
      <c r="B435" s="224"/>
      <c r="C435" s="225"/>
      <c r="D435" s="197" t="s">
        <v>187</v>
      </c>
      <c r="E435" s="226" t="s">
        <v>1</v>
      </c>
      <c r="F435" s="227" t="s">
        <v>192</v>
      </c>
      <c r="G435" s="225"/>
      <c r="H435" s="228">
        <v>3.473</v>
      </c>
      <c r="I435" s="229"/>
      <c r="J435" s="225"/>
      <c r="K435" s="225"/>
      <c r="L435" s="230"/>
      <c r="M435" s="231"/>
      <c r="N435" s="232"/>
      <c r="O435" s="232"/>
      <c r="P435" s="232"/>
      <c r="Q435" s="232"/>
      <c r="R435" s="232"/>
      <c r="S435" s="232"/>
      <c r="T435" s="233"/>
      <c r="AT435" s="234" t="s">
        <v>187</v>
      </c>
      <c r="AU435" s="234" t="s">
        <v>80</v>
      </c>
      <c r="AV435" s="13" t="s">
        <v>184</v>
      </c>
      <c r="AW435" s="13" t="s">
        <v>32</v>
      </c>
      <c r="AX435" s="13" t="s">
        <v>78</v>
      </c>
      <c r="AY435" s="234" t="s">
        <v>131</v>
      </c>
    </row>
    <row r="436" spans="2:65" s="1" customFormat="1" ht="16.5" customHeight="1">
      <c r="B436" s="32"/>
      <c r="C436" s="185" t="s">
        <v>558</v>
      </c>
      <c r="D436" s="185" t="s">
        <v>133</v>
      </c>
      <c r="E436" s="186" t="s">
        <v>559</v>
      </c>
      <c r="F436" s="187" t="s">
        <v>560</v>
      </c>
      <c r="G436" s="188" t="s">
        <v>208</v>
      </c>
      <c r="H436" s="189">
        <v>5.365</v>
      </c>
      <c r="I436" s="190"/>
      <c r="J436" s="191">
        <f>ROUND(I436*H436,2)</f>
        <v>0</v>
      </c>
      <c r="K436" s="187" t="s">
        <v>136</v>
      </c>
      <c r="L436" s="36"/>
      <c r="M436" s="192" t="s">
        <v>1</v>
      </c>
      <c r="N436" s="193" t="s">
        <v>41</v>
      </c>
      <c r="O436" s="58"/>
      <c r="P436" s="194">
        <f>O436*H436</f>
        <v>0</v>
      </c>
      <c r="Q436" s="194">
        <v>2.25634</v>
      </c>
      <c r="R436" s="194">
        <f>Q436*H436</f>
        <v>12.1052641</v>
      </c>
      <c r="S436" s="194">
        <v>0</v>
      </c>
      <c r="T436" s="195">
        <f>S436*H436</f>
        <v>0</v>
      </c>
      <c r="AR436" s="15" t="s">
        <v>184</v>
      </c>
      <c r="AT436" s="15" t="s">
        <v>133</v>
      </c>
      <c r="AU436" s="15" t="s">
        <v>80</v>
      </c>
      <c r="AY436" s="15" t="s">
        <v>131</v>
      </c>
      <c r="BE436" s="196">
        <f>IF(N436="základní",J436,0)</f>
        <v>0</v>
      </c>
      <c r="BF436" s="196">
        <f>IF(N436="snížená",J436,0)</f>
        <v>0</v>
      </c>
      <c r="BG436" s="196">
        <f>IF(N436="zákl. přenesená",J436,0)</f>
        <v>0</v>
      </c>
      <c r="BH436" s="196">
        <f>IF(N436="sníž. přenesená",J436,0)</f>
        <v>0</v>
      </c>
      <c r="BI436" s="196">
        <f>IF(N436="nulová",J436,0)</f>
        <v>0</v>
      </c>
      <c r="BJ436" s="15" t="s">
        <v>78</v>
      </c>
      <c r="BK436" s="196">
        <f>ROUND(I436*H436,2)</f>
        <v>0</v>
      </c>
      <c r="BL436" s="15" t="s">
        <v>184</v>
      </c>
      <c r="BM436" s="15" t="s">
        <v>561</v>
      </c>
    </row>
    <row r="437" spans="2:47" s="1" customFormat="1" ht="12">
      <c r="B437" s="32"/>
      <c r="C437" s="33"/>
      <c r="D437" s="197" t="s">
        <v>139</v>
      </c>
      <c r="E437" s="33"/>
      <c r="F437" s="198" t="s">
        <v>562</v>
      </c>
      <c r="G437" s="33"/>
      <c r="H437" s="33"/>
      <c r="I437" s="101"/>
      <c r="J437" s="33"/>
      <c r="K437" s="33"/>
      <c r="L437" s="36"/>
      <c r="M437" s="199"/>
      <c r="N437" s="58"/>
      <c r="O437" s="58"/>
      <c r="P437" s="58"/>
      <c r="Q437" s="58"/>
      <c r="R437" s="58"/>
      <c r="S437" s="58"/>
      <c r="T437" s="59"/>
      <c r="AT437" s="15" t="s">
        <v>139</v>
      </c>
      <c r="AU437" s="15" t="s">
        <v>80</v>
      </c>
    </row>
    <row r="438" spans="2:51" s="11" customFormat="1" ht="12">
      <c r="B438" s="203"/>
      <c r="C438" s="204"/>
      <c r="D438" s="197" t="s">
        <v>187</v>
      </c>
      <c r="E438" s="205" t="s">
        <v>1</v>
      </c>
      <c r="F438" s="206" t="s">
        <v>563</v>
      </c>
      <c r="G438" s="204"/>
      <c r="H438" s="205" t="s">
        <v>1</v>
      </c>
      <c r="I438" s="207"/>
      <c r="J438" s="204"/>
      <c r="K438" s="204"/>
      <c r="L438" s="208"/>
      <c r="M438" s="209"/>
      <c r="N438" s="210"/>
      <c r="O438" s="210"/>
      <c r="P438" s="210"/>
      <c r="Q438" s="210"/>
      <c r="R438" s="210"/>
      <c r="S438" s="210"/>
      <c r="T438" s="211"/>
      <c r="AT438" s="212" t="s">
        <v>187</v>
      </c>
      <c r="AU438" s="212" t="s">
        <v>80</v>
      </c>
      <c r="AV438" s="11" t="s">
        <v>78</v>
      </c>
      <c r="AW438" s="11" t="s">
        <v>32</v>
      </c>
      <c r="AX438" s="11" t="s">
        <v>70</v>
      </c>
      <c r="AY438" s="212" t="s">
        <v>131</v>
      </c>
    </row>
    <row r="439" spans="2:51" s="12" customFormat="1" ht="12">
      <c r="B439" s="213"/>
      <c r="C439" s="214"/>
      <c r="D439" s="197" t="s">
        <v>187</v>
      </c>
      <c r="E439" s="215" t="s">
        <v>1</v>
      </c>
      <c r="F439" s="216" t="s">
        <v>564</v>
      </c>
      <c r="G439" s="214"/>
      <c r="H439" s="217">
        <v>5.365</v>
      </c>
      <c r="I439" s="218"/>
      <c r="J439" s="214"/>
      <c r="K439" s="214"/>
      <c r="L439" s="219"/>
      <c r="M439" s="220"/>
      <c r="N439" s="221"/>
      <c r="O439" s="221"/>
      <c r="P439" s="221"/>
      <c r="Q439" s="221"/>
      <c r="R439" s="221"/>
      <c r="S439" s="221"/>
      <c r="T439" s="222"/>
      <c r="AT439" s="223" t="s">
        <v>187</v>
      </c>
      <c r="AU439" s="223" t="s">
        <v>80</v>
      </c>
      <c r="AV439" s="12" t="s">
        <v>80</v>
      </c>
      <c r="AW439" s="12" t="s">
        <v>32</v>
      </c>
      <c r="AX439" s="12" t="s">
        <v>70</v>
      </c>
      <c r="AY439" s="223" t="s">
        <v>131</v>
      </c>
    </row>
    <row r="440" spans="2:51" s="13" customFormat="1" ht="12">
      <c r="B440" s="224"/>
      <c r="C440" s="225"/>
      <c r="D440" s="197" t="s">
        <v>187</v>
      </c>
      <c r="E440" s="226" t="s">
        <v>1</v>
      </c>
      <c r="F440" s="227" t="s">
        <v>192</v>
      </c>
      <c r="G440" s="225"/>
      <c r="H440" s="228">
        <v>5.365</v>
      </c>
      <c r="I440" s="229"/>
      <c r="J440" s="225"/>
      <c r="K440" s="225"/>
      <c r="L440" s="230"/>
      <c r="M440" s="231"/>
      <c r="N440" s="232"/>
      <c r="O440" s="232"/>
      <c r="P440" s="232"/>
      <c r="Q440" s="232"/>
      <c r="R440" s="232"/>
      <c r="S440" s="232"/>
      <c r="T440" s="233"/>
      <c r="AT440" s="234" t="s">
        <v>187</v>
      </c>
      <c r="AU440" s="234" t="s">
        <v>80</v>
      </c>
      <c r="AV440" s="13" t="s">
        <v>184</v>
      </c>
      <c r="AW440" s="13" t="s">
        <v>32</v>
      </c>
      <c r="AX440" s="13" t="s">
        <v>78</v>
      </c>
      <c r="AY440" s="234" t="s">
        <v>131</v>
      </c>
    </row>
    <row r="441" spans="2:65" s="1" customFormat="1" ht="16.5" customHeight="1">
      <c r="B441" s="32"/>
      <c r="C441" s="185" t="s">
        <v>565</v>
      </c>
      <c r="D441" s="185" t="s">
        <v>133</v>
      </c>
      <c r="E441" s="186" t="s">
        <v>566</v>
      </c>
      <c r="F441" s="187" t="s">
        <v>567</v>
      </c>
      <c r="G441" s="188" t="s">
        <v>208</v>
      </c>
      <c r="H441" s="189">
        <v>2.228</v>
      </c>
      <c r="I441" s="190"/>
      <c r="J441" s="191">
        <f>ROUND(I441*H441,2)</f>
        <v>0</v>
      </c>
      <c r="K441" s="187" t="s">
        <v>136</v>
      </c>
      <c r="L441" s="36"/>
      <c r="M441" s="192" t="s">
        <v>1</v>
      </c>
      <c r="N441" s="193" t="s">
        <v>41</v>
      </c>
      <c r="O441" s="58"/>
      <c r="P441" s="194">
        <f>O441*H441</f>
        <v>0</v>
      </c>
      <c r="Q441" s="194">
        <v>2.25634</v>
      </c>
      <c r="R441" s="194">
        <f>Q441*H441</f>
        <v>5.02712552</v>
      </c>
      <c r="S441" s="194">
        <v>0</v>
      </c>
      <c r="T441" s="195">
        <f>S441*H441</f>
        <v>0</v>
      </c>
      <c r="AR441" s="15" t="s">
        <v>184</v>
      </c>
      <c r="AT441" s="15" t="s">
        <v>133</v>
      </c>
      <c r="AU441" s="15" t="s">
        <v>80</v>
      </c>
      <c r="AY441" s="15" t="s">
        <v>131</v>
      </c>
      <c r="BE441" s="196">
        <f>IF(N441="základní",J441,0)</f>
        <v>0</v>
      </c>
      <c r="BF441" s="196">
        <f>IF(N441="snížená",J441,0)</f>
        <v>0</v>
      </c>
      <c r="BG441" s="196">
        <f>IF(N441="zákl. přenesená",J441,0)</f>
        <v>0</v>
      </c>
      <c r="BH441" s="196">
        <f>IF(N441="sníž. přenesená",J441,0)</f>
        <v>0</v>
      </c>
      <c r="BI441" s="196">
        <f>IF(N441="nulová",J441,0)</f>
        <v>0</v>
      </c>
      <c r="BJ441" s="15" t="s">
        <v>78</v>
      </c>
      <c r="BK441" s="196">
        <f>ROUND(I441*H441,2)</f>
        <v>0</v>
      </c>
      <c r="BL441" s="15" t="s">
        <v>184</v>
      </c>
      <c r="BM441" s="15" t="s">
        <v>568</v>
      </c>
    </row>
    <row r="442" spans="2:47" s="1" customFormat="1" ht="12">
      <c r="B442" s="32"/>
      <c r="C442" s="33"/>
      <c r="D442" s="197" t="s">
        <v>139</v>
      </c>
      <c r="E442" s="33"/>
      <c r="F442" s="198" t="s">
        <v>569</v>
      </c>
      <c r="G442" s="33"/>
      <c r="H442" s="33"/>
      <c r="I442" s="101"/>
      <c r="J442" s="33"/>
      <c r="K442" s="33"/>
      <c r="L442" s="36"/>
      <c r="M442" s="199"/>
      <c r="N442" s="58"/>
      <c r="O442" s="58"/>
      <c r="P442" s="58"/>
      <c r="Q442" s="58"/>
      <c r="R442" s="58"/>
      <c r="S442" s="58"/>
      <c r="T442" s="59"/>
      <c r="AT442" s="15" t="s">
        <v>139</v>
      </c>
      <c r="AU442" s="15" t="s">
        <v>80</v>
      </c>
    </row>
    <row r="443" spans="2:51" s="11" customFormat="1" ht="12">
      <c r="B443" s="203"/>
      <c r="C443" s="204"/>
      <c r="D443" s="197" t="s">
        <v>187</v>
      </c>
      <c r="E443" s="205" t="s">
        <v>1</v>
      </c>
      <c r="F443" s="206" t="s">
        <v>570</v>
      </c>
      <c r="G443" s="204"/>
      <c r="H443" s="205" t="s">
        <v>1</v>
      </c>
      <c r="I443" s="207"/>
      <c r="J443" s="204"/>
      <c r="K443" s="204"/>
      <c r="L443" s="208"/>
      <c r="M443" s="209"/>
      <c r="N443" s="210"/>
      <c r="O443" s="210"/>
      <c r="P443" s="210"/>
      <c r="Q443" s="210"/>
      <c r="R443" s="210"/>
      <c r="S443" s="210"/>
      <c r="T443" s="211"/>
      <c r="AT443" s="212" t="s">
        <v>187</v>
      </c>
      <c r="AU443" s="212" t="s">
        <v>80</v>
      </c>
      <c r="AV443" s="11" t="s">
        <v>78</v>
      </c>
      <c r="AW443" s="11" t="s">
        <v>32</v>
      </c>
      <c r="AX443" s="11" t="s">
        <v>70</v>
      </c>
      <c r="AY443" s="212" t="s">
        <v>131</v>
      </c>
    </row>
    <row r="444" spans="2:51" s="12" customFormat="1" ht="12">
      <c r="B444" s="213"/>
      <c r="C444" s="214"/>
      <c r="D444" s="197" t="s">
        <v>187</v>
      </c>
      <c r="E444" s="215" t="s">
        <v>1</v>
      </c>
      <c r="F444" s="216" t="s">
        <v>571</v>
      </c>
      <c r="G444" s="214"/>
      <c r="H444" s="217">
        <v>0.869</v>
      </c>
      <c r="I444" s="218"/>
      <c r="J444" s="214"/>
      <c r="K444" s="214"/>
      <c r="L444" s="219"/>
      <c r="M444" s="220"/>
      <c r="N444" s="221"/>
      <c r="O444" s="221"/>
      <c r="P444" s="221"/>
      <c r="Q444" s="221"/>
      <c r="R444" s="221"/>
      <c r="S444" s="221"/>
      <c r="T444" s="222"/>
      <c r="AT444" s="223" t="s">
        <v>187</v>
      </c>
      <c r="AU444" s="223" t="s">
        <v>80</v>
      </c>
      <c r="AV444" s="12" t="s">
        <v>80</v>
      </c>
      <c r="AW444" s="12" t="s">
        <v>32</v>
      </c>
      <c r="AX444" s="12" t="s">
        <v>70</v>
      </c>
      <c r="AY444" s="223" t="s">
        <v>131</v>
      </c>
    </row>
    <row r="445" spans="2:51" s="11" customFormat="1" ht="12">
      <c r="B445" s="203"/>
      <c r="C445" s="204"/>
      <c r="D445" s="197" t="s">
        <v>187</v>
      </c>
      <c r="E445" s="205" t="s">
        <v>1</v>
      </c>
      <c r="F445" s="206" t="s">
        <v>572</v>
      </c>
      <c r="G445" s="204"/>
      <c r="H445" s="205" t="s">
        <v>1</v>
      </c>
      <c r="I445" s="207"/>
      <c r="J445" s="204"/>
      <c r="K445" s="204"/>
      <c r="L445" s="208"/>
      <c r="M445" s="209"/>
      <c r="N445" s="210"/>
      <c r="O445" s="210"/>
      <c r="P445" s="210"/>
      <c r="Q445" s="210"/>
      <c r="R445" s="210"/>
      <c r="S445" s="210"/>
      <c r="T445" s="211"/>
      <c r="AT445" s="212" t="s">
        <v>187</v>
      </c>
      <c r="AU445" s="212" t="s">
        <v>80</v>
      </c>
      <c r="AV445" s="11" t="s">
        <v>78</v>
      </c>
      <c r="AW445" s="11" t="s">
        <v>32</v>
      </c>
      <c r="AX445" s="11" t="s">
        <v>70</v>
      </c>
      <c r="AY445" s="212" t="s">
        <v>131</v>
      </c>
    </row>
    <row r="446" spans="2:51" s="12" customFormat="1" ht="12">
      <c r="B446" s="213"/>
      <c r="C446" s="214"/>
      <c r="D446" s="197" t="s">
        <v>187</v>
      </c>
      <c r="E446" s="215" t="s">
        <v>1</v>
      </c>
      <c r="F446" s="216" t="s">
        <v>573</v>
      </c>
      <c r="G446" s="214"/>
      <c r="H446" s="217">
        <v>0.2</v>
      </c>
      <c r="I446" s="218"/>
      <c r="J446" s="214"/>
      <c r="K446" s="214"/>
      <c r="L446" s="219"/>
      <c r="M446" s="220"/>
      <c r="N446" s="221"/>
      <c r="O446" s="221"/>
      <c r="P446" s="221"/>
      <c r="Q446" s="221"/>
      <c r="R446" s="221"/>
      <c r="S446" s="221"/>
      <c r="T446" s="222"/>
      <c r="AT446" s="223" t="s">
        <v>187</v>
      </c>
      <c r="AU446" s="223" t="s">
        <v>80</v>
      </c>
      <c r="AV446" s="12" t="s">
        <v>80</v>
      </c>
      <c r="AW446" s="12" t="s">
        <v>32</v>
      </c>
      <c r="AX446" s="12" t="s">
        <v>70</v>
      </c>
      <c r="AY446" s="223" t="s">
        <v>131</v>
      </c>
    </row>
    <row r="447" spans="2:51" s="11" customFormat="1" ht="12">
      <c r="B447" s="203"/>
      <c r="C447" s="204"/>
      <c r="D447" s="197" t="s">
        <v>187</v>
      </c>
      <c r="E447" s="205" t="s">
        <v>1</v>
      </c>
      <c r="F447" s="206" t="s">
        <v>574</v>
      </c>
      <c r="G447" s="204"/>
      <c r="H447" s="205" t="s">
        <v>1</v>
      </c>
      <c r="I447" s="207"/>
      <c r="J447" s="204"/>
      <c r="K447" s="204"/>
      <c r="L447" s="208"/>
      <c r="M447" s="209"/>
      <c r="N447" s="210"/>
      <c r="O447" s="210"/>
      <c r="P447" s="210"/>
      <c r="Q447" s="210"/>
      <c r="R447" s="210"/>
      <c r="S447" s="210"/>
      <c r="T447" s="211"/>
      <c r="AT447" s="212" t="s">
        <v>187</v>
      </c>
      <c r="AU447" s="212" t="s">
        <v>80</v>
      </c>
      <c r="AV447" s="11" t="s">
        <v>78</v>
      </c>
      <c r="AW447" s="11" t="s">
        <v>32</v>
      </c>
      <c r="AX447" s="11" t="s">
        <v>70</v>
      </c>
      <c r="AY447" s="212" t="s">
        <v>131</v>
      </c>
    </row>
    <row r="448" spans="2:51" s="12" customFormat="1" ht="12">
      <c r="B448" s="213"/>
      <c r="C448" s="214"/>
      <c r="D448" s="197" t="s">
        <v>187</v>
      </c>
      <c r="E448" s="215" t="s">
        <v>1</v>
      </c>
      <c r="F448" s="216" t="s">
        <v>575</v>
      </c>
      <c r="G448" s="214"/>
      <c r="H448" s="217">
        <v>1.159</v>
      </c>
      <c r="I448" s="218"/>
      <c r="J448" s="214"/>
      <c r="K448" s="214"/>
      <c r="L448" s="219"/>
      <c r="M448" s="220"/>
      <c r="N448" s="221"/>
      <c r="O448" s="221"/>
      <c r="P448" s="221"/>
      <c r="Q448" s="221"/>
      <c r="R448" s="221"/>
      <c r="S448" s="221"/>
      <c r="T448" s="222"/>
      <c r="AT448" s="223" t="s">
        <v>187</v>
      </c>
      <c r="AU448" s="223" t="s">
        <v>80</v>
      </c>
      <c r="AV448" s="12" t="s">
        <v>80</v>
      </c>
      <c r="AW448" s="12" t="s">
        <v>32</v>
      </c>
      <c r="AX448" s="12" t="s">
        <v>70</v>
      </c>
      <c r="AY448" s="223" t="s">
        <v>131</v>
      </c>
    </row>
    <row r="449" spans="2:51" s="13" customFormat="1" ht="12">
      <c r="B449" s="224"/>
      <c r="C449" s="225"/>
      <c r="D449" s="197" t="s">
        <v>187</v>
      </c>
      <c r="E449" s="226" t="s">
        <v>1</v>
      </c>
      <c r="F449" s="227" t="s">
        <v>192</v>
      </c>
      <c r="G449" s="225"/>
      <c r="H449" s="228">
        <v>2.2279999999999998</v>
      </c>
      <c r="I449" s="229"/>
      <c r="J449" s="225"/>
      <c r="K449" s="225"/>
      <c r="L449" s="230"/>
      <c r="M449" s="231"/>
      <c r="N449" s="232"/>
      <c r="O449" s="232"/>
      <c r="P449" s="232"/>
      <c r="Q449" s="232"/>
      <c r="R449" s="232"/>
      <c r="S449" s="232"/>
      <c r="T449" s="233"/>
      <c r="AT449" s="234" t="s">
        <v>187</v>
      </c>
      <c r="AU449" s="234" t="s">
        <v>80</v>
      </c>
      <c r="AV449" s="13" t="s">
        <v>184</v>
      </c>
      <c r="AW449" s="13" t="s">
        <v>32</v>
      </c>
      <c r="AX449" s="13" t="s">
        <v>78</v>
      </c>
      <c r="AY449" s="234" t="s">
        <v>131</v>
      </c>
    </row>
    <row r="450" spans="2:65" s="1" customFormat="1" ht="16.5" customHeight="1">
      <c r="B450" s="32"/>
      <c r="C450" s="185" t="s">
        <v>576</v>
      </c>
      <c r="D450" s="185" t="s">
        <v>133</v>
      </c>
      <c r="E450" s="186" t="s">
        <v>577</v>
      </c>
      <c r="F450" s="187" t="s">
        <v>578</v>
      </c>
      <c r="G450" s="188" t="s">
        <v>208</v>
      </c>
      <c r="H450" s="189">
        <v>3.473</v>
      </c>
      <c r="I450" s="190"/>
      <c r="J450" s="191">
        <f>ROUND(I450*H450,2)</f>
        <v>0</v>
      </c>
      <c r="K450" s="187" t="s">
        <v>136</v>
      </c>
      <c r="L450" s="36"/>
      <c r="M450" s="192" t="s">
        <v>1</v>
      </c>
      <c r="N450" s="193" t="s">
        <v>41</v>
      </c>
      <c r="O450" s="58"/>
      <c r="P450" s="194">
        <f>O450*H450</f>
        <v>0</v>
      </c>
      <c r="Q450" s="194">
        <v>0</v>
      </c>
      <c r="R450" s="194">
        <f>Q450*H450</f>
        <v>0</v>
      </c>
      <c r="S450" s="194">
        <v>0</v>
      </c>
      <c r="T450" s="195">
        <f>S450*H450</f>
        <v>0</v>
      </c>
      <c r="AR450" s="15" t="s">
        <v>184</v>
      </c>
      <c r="AT450" s="15" t="s">
        <v>133</v>
      </c>
      <c r="AU450" s="15" t="s">
        <v>80</v>
      </c>
      <c r="AY450" s="15" t="s">
        <v>131</v>
      </c>
      <c r="BE450" s="196">
        <f>IF(N450="základní",J450,0)</f>
        <v>0</v>
      </c>
      <c r="BF450" s="196">
        <f>IF(N450="snížená",J450,0)</f>
        <v>0</v>
      </c>
      <c r="BG450" s="196">
        <f>IF(N450="zákl. přenesená",J450,0)</f>
        <v>0</v>
      </c>
      <c r="BH450" s="196">
        <f>IF(N450="sníž. přenesená",J450,0)</f>
        <v>0</v>
      </c>
      <c r="BI450" s="196">
        <f>IF(N450="nulová",J450,0)</f>
        <v>0</v>
      </c>
      <c r="BJ450" s="15" t="s">
        <v>78</v>
      </c>
      <c r="BK450" s="196">
        <f>ROUND(I450*H450,2)</f>
        <v>0</v>
      </c>
      <c r="BL450" s="15" t="s">
        <v>184</v>
      </c>
      <c r="BM450" s="15" t="s">
        <v>579</v>
      </c>
    </row>
    <row r="451" spans="2:47" s="1" customFormat="1" ht="12">
      <c r="B451" s="32"/>
      <c r="C451" s="33"/>
      <c r="D451" s="197" t="s">
        <v>139</v>
      </c>
      <c r="E451" s="33"/>
      <c r="F451" s="198" t="s">
        <v>580</v>
      </c>
      <c r="G451" s="33"/>
      <c r="H451" s="33"/>
      <c r="I451" s="101"/>
      <c r="J451" s="33"/>
      <c r="K451" s="33"/>
      <c r="L451" s="36"/>
      <c r="M451" s="199"/>
      <c r="N451" s="58"/>
      <c r="O451" s="58"/>
      <c r="P451" s="58"/>
      <c r="Q451" s="58"/>
      <c r="R451" s="58"/>
      <c r="S451" s="58"/>
      <c r="T451" s="59"/>
      <c r="AT451" s="15" t="s">
        <v>139</v>
      </c>
      <c r="AU451" s="15" t="s">
        <v>80</v>
      </c>
    </row>
    <row r="452" spans="2:65" s="1" customFormat="1" ht="16.5" customHeight="1">
      <c r="B452" s="32"/>
      <c r="C452" s="185" t="s">
        <v>581</v>
      </c>
      <c r="D452" s="185" t="s">
        <v>133</v>
      </c>
      <c r="E452" s="186" t="s">
        <v>582</v>
      </c>
      <c r="F452" s="187" t="s">
        <v>583</v>
      </c>
      <c r="G452" s="188" t="s">
        <v>208</v>
      </c>
      <c r="H452" s="189">
        <v>5.365</v>
      </c>
      <c r="I452" s="190"/>
      <c r="J452" s="191">
        <f>ROUND(I452*H452,2)</f>
        <v>0</v>
      </c>
      <c r="K452" s="187" t="s">
        <v>136</v>
      </c>
      <c r="L452" s="36"/>
      <c r="M452" s="192" t="s">
        <v>1</v>
      </c>
      <c r="N452" s="193" t="s">
        <v>41</v>
      </c>
      <c r="O452" s="58"/>
      <c r="P452" s="194">
        <f>O452*H452</f>
        <v>0</v>
      </c>
      <c r="Q452" s="194">
        <v>0</v>
      </c>
      <c r="R452" s="194">
        <f>Q452*H452</f>
        <v>0</v>
      </c>
      <c r="S452" s="194">
        <v>0</v>
      </c>
      <c r="T452" s="195">
        <f>S452*H452</f>
        <v>0</v>
      </c>
      <c r="AR452" s="15" t="s">
        <v>184</v>
      </c>
      <c r="AT452" s="15" t="s">
        <v>133</v>
      </c>
      <c r="AU452" s="15" t="s">
        <v>80</v>
      </c>
      <c r="AY452" s="15" t="s">
        <v>131</v>
      </c>
      <c r="BE452" s="196">
        <f>IF(N452="základní",J452,0)</f>
        <v>0</v>
      </c>
      <c r="BF452" s="196">
        <f>IF(N452="snížená",J452,0)</f>
        <v>0</v>
      </c>
      <c r="BG452" s="196">
        <f>IF(N452="zákl. přenesená",J452,0)</f>
        <v>0</v>
      </c>
      <c r="BH452" s="196">
        <f>IF(N452="sníž. přenesená",J452,0)</f>
        <v>0</v>
      </c>
      <c r="BI452" s="196">
        <f>IF(N452="nulová",J452,0)</f>
        <v>0</v>
      </c>
      <c r="BJ452" s="15" t="s">
        <v>78</v>
      </c>
      <c r="BK452" s="196">
        <f>ROUND(I452*H452,2)</f>
        <v>0</v>
      </c>
      <c r="BL452" s="15" t="s">
        <v>184</v>
      </c>
      <c r="BM452" s="15" t="s">
        <v>584</v>
      </c>
    </row>
    <row r="453" spans="2:47" s="1" customFormat="1" ht="12">
      <c r="B453" s="32"/>
      <c r="C453" s="33"/>
      <c r="D453" s="197" t="s">
        <v>139</v>
      </c>
      <c r="E453" s="33"/>
      <c r="F453" s="198" t="s">
        <v>585</v>
      </c>
      <c r="G453" s="33"/>
      <c r="H453" s="33"/>
      <c r="I453" s="101"/>
      <c r="J453" s="33"/>
      <c r="K453" s="33"/>
      <c r="L453" s="36"/>
      <c r="M453" s="199"/>
      <c r="N453" s="58"/>
      <c r="O453" s="58"/>
      <c r="P453" s="58"/>
      <c r="Q453" s="58"/>
      <c r="R453" s="58"/>
      <c r="S453" s="58"/>
      <c r="T453" s="59"/>
      <c r="AT453" s="15" t="s">
        <v>139</v>
      </c>
      <c r="AU453" s="15" t="s">
        <v>80</v>
      </c>
    </row>
    <row r="454" spans="2:65" s="1" customFormat="1" ht="16.5" customHeight="1">
      <c r="B454" s="32"/>
      <c r="C454" s="185" t="s">
        <v>586</v>
      </c>
      <c r="D454" s="185" t="s">
        <v>133</v>
      </c>
      <c r="E454" s="186" t="s">
        <v>587</v>
      </c>
      <c r="F454" s="187" t="s">
        <v>588</v>
      </c>
      <c r="G454" s="188" t="s">
        <v>208</v>
      </c>
      <c r="H454" s="189">
        <v>2.228</v>
      </c>
      <c r="I454" s="190"/>
      <c r="J454" s="191">
        <f>ROUND(I454*H454,2)</f>
        <v>0</v>
      </c>
      <c r="K454" s="187" t="s">
        <v>136</v>
      </c>
      <c r="L454" s="36"/>
      <c r="M454" s="192" t="s">
        <v>1</v>
      </c>
      <c r="N454" s="193" t="s">
        <v>41</v>
      </c>
      <c r="O454" s="58"/>
      <c r="P454" s="194">
        <f>O454*H454</f>
        <v>0</v>
      </c>
      <c r="Q454" s="194">
        <v>0</v>
      </c>
      <c r="R454" s="194">
        <f>Q454*H454</f>
        <v>0</v>
      </c>
      <c r="S454" s="194">
        <v>0</v>
      </c>
      <c r="T454" s="195">
        <f>S454*H454</f>
        <v>0</v>
      </c>
      <c r="AR454" s="15" t="s">
        <v>184</v>
      </c>
      <c r="AT454" s="15" t="s">
        <v>133</v>
      </c>
      <c r="AU454" s="15" t="s">
        <v>80</v>
      </c>
      <c r="AY454" s="15" t="s">
        <v>131</v>
      </c>
      <c r="BE454" s="196">
        <f>IF(N454="základní",J454,0)</f>
        <v>0</v>
      </c>
      <c r="BF454" s="196">
        <f>IF(N454="snížená",J454,0)</f>
        <v>0</v>
      </c>
      <c r="BG454" s="196">
        <f>IF(N454="zákl. přenesená",J454,0)</f>
        <v>0</v>
      </c>
      <c r="BH454" s="196">
        <f>IF(N454="sníž. přenesená",J454,0)</f>
        <v>0</v>
      </c>
      <c r="BI454" s="196">
        <f>IF(N454="nulová",J454,0)</f>
        <v>0</v>
      </c>
      <c r="BJ454" s="15" t="s">
        <v>78</v>
      </c>
      <c r="BK454" s="196">
        <f>ROUND(I454*H454,2)</f>
        <v>0</v>
      </c>
      <c r="BL454" s="15" t="s">
        <v>184</v>
      </c>
      <c r="BM454" s="15" t="s">
        <v>589</v>
      </c>
    </row>
    <row r="455" spans="2:47" s="1" customFormat="1" ht="12">
      <c r="B455" s="32"/>
      <c r="C455" s="33"/>
      <c r="D455" s="197" t="s">
        <v>139</v>
      </c>
      <c r="E455" s="33"/>
      <c r="F455" s="198" t="s">
        <v>590</v>
      </c>
      <c r="G455" s="33"/>
      <c r="H455" s="33"/>
      <c r="I455" s="101"/>
      <c r="J455" s="33"/>
      <c r="K455" s="33"/>
      <c r="L455" s="36"/>
      <c r="M455" s="199"/>
      <c r="N455" s="58"/>
      <c r="O455" s="58"/>
      <c r="P455" s="58"/>
      <c r="Q455" s="58"/>
      <c r="R455" s="58"/>
      <c r="S455" s="58"/>
      <c r="T455" s="59"/>
      <c r="AT455" s="15" t="s">
        <v>139</v>
      </c>
      <c r="AU455" s="15" t="s">
        <v>80</v>
      </c>
    </row>
    <row r="456" spans="2:65" s="1" customFormat="1" ht="16.5" customHeight="1">
      <c r="B456" s="32"/>
      <c r="C456" s="185" t="s">
        <v>591</v>
      </c>
      <c r="D456" s="185" t="s">
        <v>133</v>
      </c>
      <c r="E456" s="186" t="s">
        <v>592</v>
      </c>
      <c r="F456" s="187" t="s">
        <v>593</v>
      </c>
      <c r="G456" s="188" t="s">
        <v>208</v>
      </c>
      <c r="H456" s="189">
        <v>3.473</v>
      </c>
      <c r="I456" s="190"/>
      <c r="J456" s="191">
        <f>ROUND(I456*H456,2)</f>
        <v>0</v>
      </c>
      <c r="K456" s="187" t="s">
        <v>136</v>
      </c>
      <c r="L456" s="36"/>
      <c r="M456" s="192" t="s">
        <v>1</v>
      </c>
      <c r="N456" s="193" t="s">
        <v>41</v>
      </c>
      <c r="O456" s="58"/>
      <c r="P456" s="194">
        <f>O456*H456</f>
        <v>0</v>
      </c>
      <c r="Q456" s="194">
        <v>0</v>
      </c>
      <c r="R456" s="194">
        <f>Q456*H456</f>
        <v>0</v>
      </c>
      <c r="S456" s="194">
        <v>0</v>
      </c>
      <c r="T456" s="195">
        <f>S456*H456</f>
        <v>0</v>
      </c>
      <c r="AR456" s="15" t="s">
        <v>184</v>
      </c>
      <c r="AT456" s="15" t="s">
        <v>133</v>
      </c>
      <c r="AU456" s="15" t="s">
        <v>80</v>
      </c>
      <c r="AY456" s="15" t="s">
        <v>131</v>
      </c>
      <c r="BE456" s="196">
        <f>IF(N456="základní",J456,0)</f>
        <v>0</v>
      </c>
      <c r="BF456" s="196">
        <f>IF(N456="snížená",J456,0)</f>
        <v>0</v>
      </c>
      <c r="BG456" s="196">
        <f>IF(N456="zákl. přenesená",J456,0)</f>
        <v>0</v>
      </c>
      <c r="BH456" s="196">
        <f>IF(N456="sníž. přenesená",J456,0)</f>
        <v>0</v>
      </c>
      <c r="BI456" s="196">
        <f>IF(N456="nulová",J456,0)</f>
        <v>0</v>
      </c>
      <c r="BJ456" s="15" t="s">
        <v>78</v>
      </c>
      <c r="BK456" s="196">
        <f>ROUND(I456*H456,2)</f>
        <v>0</v>
      </c>
      <c r="BL456" s="15" t="s">
        <v>184</v>
      </c>
      <c r="BM456" s="15" t="s">
        <v>594</v>
      </c>
    </row>
    <row r="457" spans="2:47" s="1" customFormat="1" ht="19.2">
      <c r="B457" s="32"/>
      <c r="C457" s="33"/>
      <c r="D457" s="197" t="s">
        <v>139</v>
      </c>
      <c r="E457" s="33"/>
      <c r="F457" s="198" t="s">
        <v>595</v>
      </c>
      <c r="G457" s="33"/>
      <c r="H457" s="33"/>
      <c r="I457" s="101"/>
      <c r="J457" s="33"/>
      <c r="K457" s="33"/>
      <c r="L457" s="36"/>
      <c r="M457" s="199"/>
      <c r="N457" s="58"/>
      <c r="O457" s="58"/>
      <c r="P457" s="58"/>
      <c r="Q457" s="58"/>
      <c r="R457" s="58"/>
      <c r="S457" s="58"/>
      <c r="T457" s="59"/>
      <c r="AT457" s="15" t="s">
        <v>139</v>
      </c>
      <c r="AU457" s="15" t="s">
        <v>80</v>
      </c>
    </row>
    <row r="458" spans="2:65" s="1" customFormat="1" ht="16.5" customHeight="1">
      <c r="B458" s="32"/>
      <c r="C458" s="185" t="s">
        <v>596</v>
      </c>
      <c r="D458" s="185" t="s">
        <v>133</v>
      </c>
      <c r="E458" s="186" t="s">
        <v>597</v>
      </c>
      <c r="F458" s="187" t="s">
        <v>598</v>
      </c>
      <c r="G458" s="188" t="s">
        <v>208</v>
      </c>
      <c r="H458" s="189">
        <v>5.365</v>
      </c>
      <c r="I458" s="190"/>
      <c r="J458" s="191">
        <f>ROUND(I458*H458,2)</f>
        <v>0</v>
      </c>
      <c r="K458" s="187" t="s">
        <v>136</v>
      </c>
      <c r="L458" s="36"/>
      <c r="M458" s="192" t="s">
        <v>1</v>
      </c>
      <c r="N458" s="193" t="s">
        <v>41</v>
      </c>
      <c r="O458" s="58"/>
      <c r="P458" s="194">
        <f>O458*H458</f>
        <v>0</v>
      </c>
      <c r="Q458" s="194">
        <v>0</v>
      </c>
      <c r="R458" s="194">
        <f>Q458*H458</f>
        <v>0</v>
      </c>
      <c r="S458" s="194">
        <v>0</v>
      </c>
      <c r="T458" s="195">
        <f>S458*H458</f>
        <v>0</v>
      </c>
      <c r="AR458" s="15" t="s">
        <v>184</v>
      </c>
      <c r="AT458" s="15" t="s">
        <v>133</v>
      </c>
      <c r="AU458" s="15" t="s">
        <v>80</v>
      </c>
      <c r="AY458" s="15" t="s">
        <v>131</v>
      </c>
      <c r="BE458" s="196">
        <f>IF(N458="základní",J458,0)</f>
        <v>0</v>
      </c>
      <c r="BF458" s="196">
        <f>IF(N458="snížená",J458,0)</f>
        <v>0</v>
      </c>
      <c r="BG458" s="196">
        <f>IF(N458="zákl. přenesená",J458,0)</f>
        <v>0</v>
      </c>
      <c r="BH458" s="196">
        <f>IF(N458="sníž. přenesená",J458,0)</f>
        <v>0</v>
      </c>
      <c r="BI458" s="196">
        <f>IF(N458="nulová",J458,0)</f>
        <v>0</v>
      </c>
      <c r="BJ458" s="15" t="s">
        <v>78</v>
      </c>
      <c r="BK458" s="196">
        <f>ROUND(I458*H458,2)</f>
        <v>0</v>
      </c>
      <c r="BL458" s="15" t="s">
        <v>184</v>
      </c>
      <c r="BM458" s="15" t="s">
        <v>599</v>
      </c>
    </row>
    <row r="459" spans="2:47" s="1" customFormat="1" ht="19.2">
      <c r="B459" s="32"/>
      <c r="C459" s="33"/>
      <c r="D459" s="197" t="s">
        <v>139</v>
      </c>
      <c r="E459" s="33"/>
      <c r="F459" s="198" t="s">
        <v>600</v>
      </c>
      <c r="G459" s="33"/>
      <c r="H459" s="33"/>
      <c r="I459" s="101"/>
      <c r="J459" s="33"/>
      <c r="K459" s="33"/>
      <c r="L459" s="36"/>
      <c r="M459" s="199"/>
      <c r="N459" s="58"/>
      <c r="O459" s="58"/>
      <c r="P459" s="58"/>
      <c r="Q459" s="58"/>
      <c r="R459" s="58"/>
      <c r="S459" s="58"/>
      <c r="T459" s="59"/>
      <c r="AT459" s="15" t="s">
        <v>139</v>
      </c>
      <c r="AU459" s="15" t="s">
        <v>80</v>
      </c>
    </row>
    <row r="460" spans="2:65" s="1" customFormat="1" ht="16.5" customHeight="1">
      <c r="B460" s="32"/>
      <c r="C460" s="185" t="s">
        <v>601</v>
      </c>
      <c r="D460" s="185" t="s">
        <v>133</v>
      </c>
      <c r="E460" s="186" t="s">
        <v>602</v>
      </c>
      <c r="F460" s="187" t="s">
        <v>603</v>
      </c>
      <c r="G460" s="188" t="s">
        <v>208</v>
      </c>
      <c r="H460" s="189">
        <v>2.228</v>
      </c>
      <c r="I460" s="190"/>
      <c r="J460" s="191">
        <f>ROUND(I460*H460,2)</f>
        <v>0</v>
      </c>
      <c r="K460" s="187" t="s">
        <v>136</v>
      </c>
      <c r="L460" s="36"/>
      <c r="M460" s="192" t="s">
        <v>1</v>
      </c>
      <c r="N460" s="193" t="s">
        <v>41</v>
      </c>
      <c r="O460" s="58"/>
      <c r="P460" s="194">
        <f>O460*H460</f>
        <v>0</v>
      </c>
      <c r="Q460" s="194">
        <v>0</v>
      </c>
      <c r="R460" s="194">
        <f>Q460*H460</f>
        <v>0</v>
      </c>
      <c r="S460" s="194">
        <v>0</v>
      </c>
      <c r="T460" s="195">
        <f>S460*H460</f>
        <v>0</v>
      </c>
      <c r="AR460" s="15" t="s">
        <v>184</v>
      </c>
      <c r="AT460" s="15" t="s">
        <v>133</v>
      </c>
      <c r="AU460" s="15" t="s">
        <v>80</v>
      </c>
      <c r="AY460" s="15" t="s">
        <v>131</v>
      </c>
      <c r="BE460" s="196">
        <f>IF(N460="základní",J460,0)</f>
        <v>0</v>
      </c>
      <c r="BF460" s="196">
        <f>IF(N460="snížená",J460,0)</f>
        <v>0</v>
      </c>
      <c r="BG460" s="196">
        <f>IF(N460="zákl. přenesená",J460,0)</f>
        <v>0</v>
      </c>
      <c r="BH460" s="196">
        <f>IF(N460="sníž. přenesená",J460,0)</f>
        <v>0</v>
      </c>
      <c r="BI460" s="196">
        <f>IF(N460="nulová",J460,0)</f>
        <v>0</v>
      </c>
      <c r="BJ460" s="15" t="s">
        <v>78</v>
      </c>
      <c r="BK460" s="196">
        <f>ROUND(I460*H460,2)</f>
        <v>0</v>
      </c>
      <c r="BL460" s="15" t="s">
        <v>184</v>
      </c>
      <c r="BM460" s="15" t="s">
        <v>604</v>
      </c>
    </row>
    <row r="461" spans="2:47" s="1" customFormat="1" ht="19.2">
      <c r="B461" s="32"/>
      <c r="C461" s="33"/>
      <c r="D461" s="197" t="s">
        <v>139</v>
      </c>
      <c r="E461" s="33"/>
      <c r="F461" s="198" t="s">
        <v>605</v>
      </c>
      <c r="G461" s="33"/>
      <c r="H461" s="33"/>
      <c r="I461" s="101"/>
      <c r="J461" s="33"/>
      <c r="K461" s="33"/>
      <c r="L461" s="36"/>
      <c r="M461" s="199"/>
      <c r="N461" s="58"/>
      <c r="O461" s="58"/>
      <c r="P461" s="58"/>
      <c r="Q461" s="58"/>
      <c r="R461" s="58"/>
      <c r="S461" s="58"/>
      <c r="T461" s="59"/>
      <c r="AT461" s="15" t="s">
        <v>139</v>
      </c>
      <c r="AU461" s="15" t="s">
        <v>80</v>
      </c>
    </row>
    <row r="462" spans="2:65" s="1" customFormat="1" ht="16.5" customHeight="1">
      <c r="B462" s="32"/>
      <c r="C462" s="185" t="s">
        <v>606</v>
      </c>
      <c r="D462" s="185" t="s">
        <v>133</v>
      </c>
      <c r="E462" s="186" t="s">
        <v>607</v>
      </c>
      <c r="F462" s="187" t="s">
        <v>608</v>
      </c>
      <c r="G462" s="188" t="s">
        <v>208</v>
      </c>
      <c r="H462" s="189">
        <v>2.228</v>
      </c>
      <c r="I462" s="190"/>
      <c r="J462" s="191">
        <f>ROUND(I462*H462,2)</f>
        <v>0</v>
      </c>
      <c r="K462" s="187" t="s">
        <v>136</v>
      </c>
      <c r="L462" s="36"/>
      <c r="M462" s="192" t="s">
        <v>1</v>
      </c>
      <c r="N462" s="193" t="s">
        <v>41</v>
      </c>
      <c r="O462" s="58"/>
      <c r="P462" s="194">
        <f>O462*H462</f>
        <v>0</v>
      </c>
      <c r="Q462" s="194">
        <v>0</v>
      </c>
      <c r="R462" s="194">
        <f>Q462*H462</f>
        <v>0</v>
      </c>
      <c r="S462" s="194">
        <v>0</v>
      </c>
      <c r="T462" s="195">
        <f>S462*H462</f>
        <v>0</v>
      </c>
      <c r="AR462" s="15" t="s">
        <v>184</v>
      </c>
      <c r="AT462" s="15" t="s">
        <v>133</v>
      </c>
      <c r="AU462" s="15" t="s">
        <v>80</v>
      </c>
      <c r="AY462" s="15" t="s">
        <v>131</v>
      </c>
      <c r="BE462" s="196">
        <f>IF(N462="základní",J462,0)</f>
        <v>0</v>
      </c>
      <c r="BF462" s="196">
        <f>IF(N462="snížená",J462,0)</f>
        <v>0</v>
      </c>
      <c r="BG462" s="196">
        <f>IF(N462="zákl. přenesená",J462,0)</f>
        <v>0</v>
      </c>
      <c r="BH462" s="196">
        <f>IF(N462="sníž. přenesená",J462,0)</f>
        <v>0</v>
      </c>
      <c r="BI462" s="196">
        <f>IF(N462="nulová",J462,0)</f>
        <v>0</v>
      </c>
      <c r="BJ462" s="15" t="s">
        <v>78</v>
      </c>
      <c r="BK462" s="196">
        <f>ROUND(I462*H462,2)</f>
        <v>0</v>
      </c>
      <c r="BL462" s="15" t="s">
        <v>184</v>
      </c>
      <c r="BM462" s="15" t="s">
        <v>609</v>
      </c>
    </row>
    <row r="463" spans="2:47" s="1" customFormat="1" ht="12">
      <c r="B463" s="32"/>
      <c r="C463" s="33"/>
      <c r="D463" s="197" t="s">
        <v>139</v>
      </c>
      <c r="E463" s="33"/>
      <c r="F463" s="198" t="s">
        <v>610</v>
      </c>
      <c r="G463" s="33"/>
      <c r="H463" s="33"/>
      <c r="I463" s="101"/>
      <c r="J463" s="33"/>
      <c r="K463" s="33"/>
      <c r="L463" s="36"/>
      <c r="M463" s="199"/>
      <c r="N463" s="58"/>
      <c r="O463" s="58"/>
      <c r="P463" s="58"/>
      <c r="Q463" s="58"/>
      <c r="R463" s="58"/>
      <c r="S463" s="58"/>
      <c r="T463" s="59"/>
      <c r="AT463" s="15" t="s">
        <v>139</v>
      </c>
      <c r="AU463" s="15" t="s">
        <v>80</v>
      </c>
    </row>
    <row r="464" spans="2:65" s="1" customFormat="1" ht="16.5" customHeight="1">
      <c r="B464" s="32"/>
      <c r="C464" s="185" t="s">
        <v>611</v>
      </c>
      <c r="D464" s="185" t="s">
        <v>133</v>
      </c>
      <c r="E464" s="186" t="s">
        <v>612</v>
      </c>
      <c r="F464" s="187" t="s">
        <v>613</v>
      </c>
      <c r="G464" s="188" t="s">
        <v>183</v>
      </c>
      <c r="H464" s="189">
        <v>4.184</v>
      </c>
      <c r="I464" s="190"/>
      <c r="J464" s="191">
        <f>ROUND(I464*H464,2)</f>
        <v>0</v>
      </c>
      <c r="K464" s="187" t="s">
        <v>136</v>
      </c>
      <c r="L464" s="36"/>
      <c r="M464" s="192" t="s">
        <v>1</v>
      </c>
      <c r="N464" s="193" t="s">
        <v>41</v>
      </c>
      <c r="O464" s="58"/>
      <c r="P464" s="194">
        <f>O464*H464</f>
        <v>0</v>
      </c>
      <c r="Q464" s="194">
        <v>0.01352</v>
      </c>
      <c r="R464" s="194">
        <f>Q464*H464</f>
        <v>0.05656768</v>
      </c>
      <c r="S464" s="194">
        <v>0</v>
      </c>
      <c r="T464" s="195">
        <f>S464*H464</f>
        <v>0</v>
      </c>
      <c r="AR464" s="15" t="s">
        <v>184</v>
      </c>
      <c r="AT464" s="15" t="s">
        <v>133</v>
      </c>
      <c r="AU464" s="15" t="s">
        <v>80</v>
      </c>
      <c r="AY464" s="15" t="s">
        <v>131</v>
      </c>
      <c r="BE464" s="196">
        <f>IF(N464="základní",J464,0)</f>
        <v>0</v>
      </c>
      <c r="BF464" s="196">
        <f>IF(N464="snížená",J464,0)</f>
        <v>0</v>
      </c>
      <c r="BG464" s="196">
        <f>IF(N464="zákl. přenesená",J464,0)</f>
        <v>0</v>
      </c>
      <c r="BH464" s="196">
        <f>IF(N464="sníž. přenesená",J464,0)</f>
        <v>0</v>
      </c>
      <c r="BI464" s="196">
        <f>IF(N464="nulová",J464,0)</f>
        <v>0</v>
      </c>
      <c r="BJ464" s="15" t="s">
        <v>78</v>
      </c>
      <c r="BK464" s="196">
        <f>ROUND(I464*H464,2)</f>
        <v>0</v>
      </c>
      <c r="BL464" s="15" t="s">
        <v>184</v>
      </c>
      <c r="BM464" s="15" t="s">
        <v>614</v>
      </c>
    </row>
    <row r="465" spans="2:47" s="1" customFormat="1" ht="12">
      <c r="B465" s="32"/>
      <c r="C465" s="33"/>
      <c r="D465" s="197" t="s">
        <v>139</v>
      </c>
      <c r="E465" s="33"/>
      <c r="F465" s="198" t="s">
        <v>615</v>
      </c>
      <c r="G465" s="33"/>
      <c r="H465" s="33"/>
      <c r="I465" s="101"/>
      <c r="J465" s="33"/>
      <c r="K465" s="33"/>
      <c r="L465" s="36"/>
      <c r="M465" s="199"/>
      <c r="N465" s="58"/>
      <c r="O465" s="58"/>
      <c r="P465" s="58"/>
      <c r="Q465" s="58"/>
      <c r="R465" s="58"/>
      <c r="S465" s="58"/>
      <c r="T465" s="59"/>
      <c r="AT465" s="15" t="s">
        <v>139</v>
      </c>
      <c r="AU465" s="15" t="s">
        <v>80</v>
      </c>
    </row>
    <row r="466" spans="2:51" s="12" customFormat="1" ht="12">
      <c r="B466" s="213"/>
      <c r="C466" s="214"/>
      <c r="D466" s="197" t="s">
        <v>187</v>
      </c>
      <c r="E466" s="215" t="s">
        <v>1</v>
      </c>
      <c r="F466" s="216" t="s">
        <v>616</v>
      </c>
      <c r="G466" s="214"/>
      <c r="H466" s="217">
        <v>1.56</v>
      </c>
      <c r="I466" s="218"/>
      <c r="J466" s="214"/>
      <c r="K466" s="214"/>
      <c r="L466" s="219"/>
      <c r="M466" s="220"/>
      <c r="N466" s="221"/>
      <c r="O466" s="221"/>
      <c r="P466" s="221"/>
      <c r="Q466" s="221"/>
      <c r="R466" s="221"/>
      <c r="S466" s="221"/>
      <c r="T466" s="222"/>
      <c r="AT466" s="223" t="s">
        <v>187</v>
      </c>
      <c r="AU466" s="223" t="s">
        <v>80</v>
      </c>
      <c r="AV466" s="12" t="s">
        <v>80</v>
      </c>
      <c r="AW466" s="12" t="s">
        <v>32</v>
      </c>
      <c r="AX466" s="12" t="s">
        <v>70</v>
      </c>
      <c r="AY466" s="223" t="s">
        <v>131</v>
      </c>
    </row>
    <row r="467" spans="2:51" s="12" customFormat="1" ht="12">
      <c r="B467" s="213"/>
      <c r="C467" s="214"/>
      <c r="D467" s="197" t="s">
        <v>187</v>
      </c>
      <c r="E467" s="215" t="s">
        <v>1</v>
      </c>
      <c r="F467" s="216" t="s">
        <v>617</v>
      </c>
      <c r="G467" s="214"/>
      <c r="H467" s="217">
        <v>2.624</v>
      </c>
      <c r="I467" s="218"/>
      <c r="J467" s="214"/>
      <c r="K467" s="214"/>
      <c r="L467" s="219"/>
      <c r="M467" s="220"/>
      <c r="N467" s="221"/>
      <c r="O467" s="221"/>
      <c r="P467" s="221"/>
      <c r="Q467" s="221"/>
      <c r="R467" s="221"/>
      <c r="S467" s="221"/>
      <c r="T467" s="222"/>
      <c r="AT467" s="223" t="s">
        <v>187</v>
      </c>
      <c r="AU467" s="223" t="s">
        <v>80</v>
      </c>
      <c r="AV467" s="12" t="s">
        <v>80</v>
      </c>
      <c r="AW467" s="12" t="s">
        <v>32</v>
      </c>
      <c r="AX467" s="12" t="s">
        <v>70</v>
      </c>
      <c r="AY467" s="223" t="s">
        <v>131</v>
      </c>
    </row>
    <row r="468" spans="2:51" s="13" customFormat="1" ht="12">
      <c r="B468" s="224"/>
      <c r="C468" s="225"/>
      <c r="D468" s="197" t="s">
        <v>187</v>
      </c>
      <c r="E468" s="226" t="s">
        <v>1</v>
      </c>
      <c r="F468" s="227" t="s">
        <v>192</v>
      </c>
      <c r="G468" s="225"/>
      <c r="H468" s="228">
        <v>4.184</v>
      </c>
      <c r="I468" s="229"/>
      <c r="J468" s="225"/>
      <c r="K468" s="225"/>
      <c r="L468" s="230"/>
      <c r="M468" s="231"/>
      <c r="N468" s="232"/>
      <c r="O468" s="232"/>
      <c r="P468" s="232"/>
      <c r="Q468" s="232"/>
      <c r="R468" s="232"/>
      <c r="S468" s="232"/>
      <c r="T468" s="233"/>
      <c r="AT468" s="234" t="s">
        <v>187</v>
      </c>
      <c r="AU468" s="234" t="s">
        <v>80</v>
      </c>
      <c r="AV468" s="13" t="s">
        <v>184</v>
      </c>
      <c r="AW468" s="13" t="s">
        <v>32</v>
      </c>
      <c r="AX468" s="13" t="s">
        <v>78</v>
      </c>
      <c r="AY468" s="234" t="s">
        <v>131</v>
      </c>
    </row>
    <row r="469" spans="2:65" s="1" customFormat="1" ht="16.5" customHeight="1">
      <c r="B469" s="32"/>
      <c r="C469" s="185" t="s">
        <v>618</v>
      </c>
      <c r="D469" s="185" t="s">
        <v>133</v>
      </c>
      <c r="E469" s="186" t="s">
        <v>619</v>
      </c>
      <c r="F469" s="187" t="s">
        <v>620</v>
      </c>
      <c r="G469" s="188" t="s">
        <v>183</v>
      </c>
      <c r="H469" s="189">
        <v>4.184</v>
      </c>
      <c r="I469" s="190"/>
      <c r="J469" s="191">
        <f>ROUND(I469*H469,2)</f>
        <v>0</v>
      </c>
      <c r="K469" s="187" t="s">
        <v>136</v>
      </c>
      <c r="L469" s="36"/>
      <c r="M469" s="192" t="s">
        <v>1</v>
      </c>
      <c r="N469" s="193" t="s">
        <v>41</v>
      </c>
      <c r="O469" s="58"/>
      <c r="P469" s="194">
        <f>O469*H469</f>
        <v>0</v>
      </c>
      <c r="Q469" s="194">
        <v>0</v>
      </c>
      <c r="R469" s="194">
        <f>Q469*H469</f>
        <v>0</v>
      </c>
      <c r="S469" s="194">
        <v>0</v>
      </c>
      <c r="T469" s="195">
        <f>S469*H469</f>
        <v>0</v>
      </c>
      <c r="AR469" s="15" t="s">
        <v>184</v>
      </c>
      <c r="AT469" s="15" t="s">
        <v>133</v>
      </c>
      <c r="AU469" s="15" t="s">
        <v>80</v>
      </c>
      <c r="AY469" s="15" t="s">
        <v>131</v>
      </c>
      <c r="BE469" s="196">
        <f>IF(N469="základní",J469,0)</f>
        <v>0</v>
      </c>
      <c r="BF469" s="196">
        <f>IF(N469="snížená",J469,0)</f>
        <v>0</v>
      </c>
      <c r="BG469" s="196">
        <f>IF(N469="zákl. přenesená",J469,0)</f>
        <v>0</v>
      </c>
      <c r="BH469" s="196">
        <f>IF(N469="sníž. přenesená",J469,0)</f>
        <v>0</v>
      </c>
      <c r="BI469" s="196">
        <f>IF(N469="nulová",J469,0)</f>
        <v>0</v>
      </c>
      <c r="BJ469" s="15" t="s">
        <v>78</v>
      </c>
      <c r="BK469" s="196">
        <f>ROUND(I469*H469,2)</f>
        <v>0</v>
      </c>
      <c r="BL469" s="15" t="s">
        <v>184</v>
      </c>
      <c r="BM469" s="15" t="s">
        <v>621</v>
      </c>
    </row>
    <row r="470" spans="2:47" s="1" customFormat="1" ht="12">
      <c r="B470" s="32"/>
      <c r="C470" s="33"/>
      <c r="D470" s="197" t="s">
        <v>139</v>
      </c>
      <c r="E470" s="33"/>
      <c r="F470" s="198" t="s">
        <v>622</v>
      </c>
      <c r="G470" s="33"/>
      <c r="H470" s="33"/>
      <c r="I470" s="101"/>
      <c r="J470" s="33"/>
      <c r="K470" s="33"/>
      <c r="L470" s="36"/>
      <c r="M470" s="199"/>
      <c r="N470" s="58"/>
      <c r="O470" s="58"/>
      <c r="P470" s="58"/>
      <c r="Q470" s="58"/>
      <c r="R470" s="58"/>
      <c r="S470" s="58"/>
      <c r="T470" s="59"/>
      <c r="AT470" s="15" t="s">
        <v>139</v>
      </c>
      <c r="AU470" s="15" t="s">
        <v>80</v>
      </c>
    </row>
    <row r="471" spans="2:65" s="1" customFormat="1" ht="16.5" customHeight="1">
      <c r="B471" s="32"/>
      <c r="C471" s="185" t="s">
        <v>623</v>
      </c>
      <c r="D471" s="185" t="s">
        <v>133</v>
      </c>
      <c r="E471" s="186" t="s">
        <v>624</v>
      </c>
      <c r="F471" s="187" t="s">
        <v>625</v>
      </c>
      <c r="G471" s="188" t="s">
        <v>239</v>
      </c>
      <c r="H471" s="189">
        <v>0.598</v>
      </c>
      <c r="I471" s="190"/>
      <c r="J471" s="191">
        <f>ROUND(I471*H471,2)</f>
        <v>0</v>
      </c>
      <c r="K471" s="187" t="s">
        <v>136</v>
      </c>
      <c r="L471" s="36"/>
      <c r="M471" s="192" t="s">
        <v>1</v>
      </c>
      <c r="N471" s="193" t="s">
        <v>41</v>
      </c>
      <c r="O471" s="58"/>
      <c r="P471" s="194">
        <f>O471*H471</f>
        <v>0</v>
      </c>
      <c r="Q471" s="194">
        <v>1.06277</v>
      </c>
      <c r="R471" s="194">
        <f>Q471*H471</f>
        <v>0.63553646</v>
      </c>
      <c r="S471" s="194">
        <v>0</v>
      </c>
      <c r="T471" s="195">
        <f>S471*H471</f>
        <v>0</v>
      </c>
      <c r="AR471" s="15" t="s">
        <v>184</v>
      </c>
      <c r="AT471" s="15" t="s">
        <v>133</v>
      </c>
      <c r="AU471" s="15" t="s">
        <v>80</v>
      </c>
      <c r="AY471" s="15" t="s">
        <v>131</v>
      </c>
      <c r="BE471" s="196">
        <f>IF(N471="základní",J471,0)</f>
        <v>0</v>
      </c>
      <c r="BF471" s="196">
        <f>IF(N471="snížená",J471,0)</f>
        <v>0</v>
      </c>
      <c r="BG471" s="196">
        <f>IF(N471="zákl. přenesená",J471,0)</f>
        <v>0</v>
      </c>
      <c r="BH471" s="196">
        <f>IF(N471="sníž. přenesená",J471,0)</f>
        <v>0</v>
      </c>
      <c r="BI471" s="196">
        <f>IF(N471="nulová",J471,0)</f>
        <v>0</v>
      </c>
      <c r="BJ471" s="15" t="s">
        <v>78</v>
      </c>
      <c r="BK471" s="196">
        <f>ROUND(I471*H471,2)</f>
        <v>0</v>
      </c>
      <c r="BL471" s="15" t="s">
        <v>184</v>
      </c>
      <c r="BM471" s="15" t="s">
        <v>626</v>
      </c>
    </row>
    <row r="472" spans="2:47" s="1" customFormat="1" ht="12">
      <c r="B472" s="32"/>
      <c r="C472" s="33"/>
      <c r="D472" s="197" t="s">
        <v>139</v>
      </c>
      <c r="E472" s="33"/>
      <c r="F472" s="198" t="s">
        <v>627</v>
      </c>
      <c r="G472" s="33"/>
      <c r="H472" s="33"/>
      <c r="I472" s="101"/>
      <c r="J472" s="33"/>
      <c r="K472" s="33"/>
      <c r="L472" s="36"/>
      <c r="M472" s="199"/>
      <c r="N472" s="58"/>
      <c r="O472" s="58"/>
      <c r="P472" s="58"/>
      <c r="Q472" s="58"/>
      <c r="R472" s="58"/>
      <c r="S472" s="58"/>
      <c r="T472" s="59"/>
      <c r="AT472" s="15" t="s">
        <v>139</v>
      </c>
      <c r="AU472" s="15" t="s">
        <v>80</v>
      </c>
    </row>
    <row r="473" spans="2:51" s="11" customFormat="1" ht="12">
      <c r="B473" s="203"/>
      <c r="C473" s="204"/>
      <c r="D473" s="197" t="s">
        <v>187</v>
      </c>
      <c r="E473" s="205" t="s">
        <v>1</v>
      </c>
      <c r="F473" s="206" t="s">
        <v>481</v>
      </c>
      <c r="G473" s="204"/>
      <c r="H473" s="205" t="s">
        <v>1</v>
      </c>
      <c r="I473" s="207"/>
      <c r="J473" s="204"/>
      <c r="K473" s="204"/>
      <c r="L473" s="208"/>
      <c r="M473" s="209"/>
      <c r="N473" s="210"/>
      <c r="O473" s="210"/>
      <c r="P473" s="210"/>
      <c r="Q473" s="210"/>
      <c r="R473" s="210"/>
      <c r="S473" s="210"/>
      <c r="T473" s="211"/>
      <c r="AT473" s="212" t="s">
        <v>187</v>
      </c>
      <c r="AU473" s="212" t="s">
        <v>80</v>
      </c>
      <c r="AV473" s="11" t="s">
        <v>78</v>
      </c>
      <c r="AW473" s="11" t="s">
        <v>32</v>
      </c>
      <c r="AX473" s="11" t="s">
        <v>70</v>
      </c>
      <c r="AY473" s="212" t="s">
        <v>131</v>
      </c>
    </row>
    <row r="474" spans="2:51" s="12" customFormat="1" ht="12">
      <c r="B474" s="213"/>
      <c r="C474" s="214"/>
      <c r="D474" s="197" t="s">
        <v>187</v>
      </c>
      <c r="E474" s="215" t="s">
        <v>1</v>
      </c>
      <c r="F474" s="216" t="s">
        <v>628</v>
      </c>
      <c r="G474" s="214"/>
      <c r="H474" s="217">
        <v>0.172</v>
      </c>
      <c r="I474" s="218"/>
      <c r="J474" s="214"/>
      <c r="K474" s="214"/>
      <c r="L474" s="219"/>
      <c r="M474" s="220"/>
      <c r="N474" s="221"/>
      <c r="O474" s="221"/>
      <c r="P474" s="221"/>
      <c r="Q474" s="221"/>
      <c r="R474" s="221"/>
      <c r="S474" s="221"/>
      <c r="T474" s="222"/>
      <c r="AT474" s="223" t="s">
        <v>187</v>
      </c>
      <c r="AU474" s="223" t="s">
        <v>80</v>
      </c>
      <c r="AV474" s="12" t="s">
        <v>80</v>
      </c>
      <c r="AW474" s="12" t="s">
        <v>32</v>
      </c>
      <c r="AX474" s="12" t="s">
        <v>70</v>
      </c>
      <c r="AY474" s="223" t="s">
        <v>131</v>
      </c>
    </row>
    <row r="475" spans="2:51" s="11" customFormat="1" ht="12">
      <c r="B475" s="203"/>
      <c r="C475" s="204"/>
      <c r="D475" s="197" t="s">
        <v>187</v>
      </c>
      <c r="E475" s="205" t="s">
        <v>1</v>
      </c>
      <c r="F475" s="206" t="s">
        <v>556</v>
      </c>
      <c r="G475" s="204"/>
      <c r="H475" s="205" t="s">
        <v>1</v>
      </c>
      <c r="I475" s="207"/>
      <c r="J475" s="204"/>
      <c r="K475" s="204"/>
      <c r="L475" s="208"/>
      <c r="M475" s="209"/>
      <c r="N475" s="210"/>
      <c r="O475" s="210"/>
      <c r="P475" s="210"/>
      <c r="Q475" s="210"/>
      <c r="R475" s="210"/>
      <c r="S475" s="210"/>
      <c r="T475" s="211"/>
      <c r="AT475" s="212" t="s">
        <v>187</v>
      </c>
      <c r="AU475" s="212" t="s">
        <v>80</v>
      </c>
      <c r="AV475" s="11" t="s">
        <v>78</v>
      </c>
      <c r="AW475" s="11" t="s">
        <v>32</v>
      </c>
      <c r="AX475" s="11" t="s">
        <v>70</v>
      </c>
      <c r="AY475" s="212" t="s">
        <v>131</v>
      </c>
    </row>
    <row r="476" spans="2:51" s="12" customFormat="1" ht="12">
      <c r="B476" s="213"/>
      <c r="C476" s="214"/>
      <c r="D476" s="197" t="s">
        <v>187</v>
      </c>
      <c r="E476" s="215" t="s">
        <v>1</v>
      </c>
      <c r="F476" s="216" t="s">
        <v>629</v>
      </c>
      <c r="G476" s="214"/>
      <c r="H476" s="217">
        <v>0.067</v>
      </c>
      <c r="I476" s="218"/>
      <c r="J476" s="214"/>
      <c r="K476" s="214"/>
      <c r="L476" s="219"/>
      <c r="M476" s="220"/>
      <c r="N476" s="221"/>
      <c r="O476" s="221"/>
      <c r="P476" s="221"/>
      <c r="Q476" s="221"/>
      <c r="R476" s="221"/>
      <c r="S476" s="221"/>
      <c r="T476" s="222"/>
      <c r="AT476" s="223" t="s">
        <v>187</v>
      </c>
      <c r="AU476" s="223" t="s">
        <v>80</v>
      </c>
      <c r="AV476" s="12" t="s">
        <v>80</v>
      </c>
      <c r="AW476" s="12" t="s">
        <v>32</v>
      </c>
      <c r="AX476" s="12" t="s">
        <v>70</v>
      </c>
      <c r="AY476" s="223" t="s">
        <v>131</v>
      </c>
    </row>
    <row r="477" spans="2:51" s="11" customFormat="1" ht="12">
      <c r="B477" s="203"/>
      <c r="C477" s="204"/>
      <c r="D477" s="197" t="s">
        <v>187</v>
      </c>
      <c r="E477" s="205" t="s">
        <v>1</v>
      </c>
      <c r="F477" s="206" t="s">
        <v>570</v>
      </c>
      <c r="G477" s="204"/>
      <c r="H477" s="205" t="s">
        <v>1</v>
      </c>
      <c r="I477" s="207"/>
      <c r="J477" s="204"/>
      <c r="K477" s="204"/>
      <c r="L477" s="208"/>
      <c r="M477" s="209"/>
      <c r="N477" s="210"/>
      <c r="O477" s="210"/>
      <c r="P477" s="210"/>
      <c r="Q477" s="210"/>
      <c r="R477" s="210"/>
      <c r="S477" s="210"/>
      <c r="T477" s="211"/>
      <c r="AT477" s="212" t="s">
        <v>187</v>
      </c>
      <c r="AU477" s="212" t="s">
        <v>80</v>
      </c>
      <c r="AV477" s="11" t="s">
        <v>78</v>
      </c>
      <c r="AW477" s="11" t="s">
        <v>32</v>
      </c>
      <c r="AX477" s="11" t="s">
        <v>70</v>
      </c>
      <c r="AY477" s="212" t="s">
        <v>131</v>
      </c>
    </row>
    <row r="478" spans="2:51" s="12" customFormat="1" ht="12">
      <c r="B478" s="213"/>
      <c r="C478" s="214"/>
      <c r="D478" s="197" t="s">
        <v>187</v>
      </c>
      <c r="E478" s="215" t="s">
        <v>1</v>
      </c>
      <c r="F478" s="216" t="s">
        <v>630</v>
      </c>
      <c r="G478" s="214"/>
      <c r="H478" s="217">
        <v>0.033</v>
      </c>
      <c r="I478" s="218"/>
      <c r="J478" s="214"/>
      <c r="K478" s="214"/>
      <c r="L478" s="219"/>
      <c r="M478" s="220"/>
      <c r="N478" s="221"/>
      <c r="O478" s="221"/>
      <c r="P478" s="221"/>
      <c r="Q478" s="221"/>
      <c r="R478" s="221"/>
      <c r="S478" s="221"/>
      <c r="T478" s="222"/>
      <c r="AT478" s="223" t="s">
        <v>187</v>
      </c>
      <c r="AU478" s="223" t="s">
        <v>80</v>
      </c>
      <c r="AV478" s="12" t="s">
        <v>80</v>
      </c>
      <c r="AW478" s="12" t="s">
        <v>32</v>
      </c>
      <c r="AX478" s="12" t="s">
        <v>70</v>
      </c>
      <c r="AY478" s="223" t="s">
        <v>131</v>
      </c>
    </row>
    <row r="479" spans="2:51" s="11" customFormat="1" ht="12">
      <c r="B479" s="203"/>
      <c r="C479" s="204"/>
      <c r="D479" s="197" t="s">
        <v>187</v>
      </c>
      <c r="E479" s="205" t="s">
        <v>1</v>
      </c>
      <c r="F479" s="206" t="s">
        <v>572</v>
      </c>
      <c r="G479" s="204"/>
      <c r="H479" s="205" t="s">
        <v>1</v>
      </c>
      <c r="I479" s="207"/>
      <c r="J479" s="204"/>
      <c r="K479" s="204"/>
      <c r="L479" s="208"/>
      <c r="M479" s="209"/>
      <c r="N479" s="210"/>
      <c r="O479" s="210"/>
      <c r="P479" s="210"/>
      <c r="Q479" s="210"/>
      <c r="R479" s="210"/>
      <c r="S479" s="210"/>
      <c r="T479" s="211"/>
      <c r="AT479" s="212" t="s">
        <v>187</v>
      </c>
      <c r="AU479" s="212" t="s">
        <v>80</v>
      </c>
      <c r="AV479" s="11" t="s">
        <v>78</v>
      </c>
      <c r="AW479" s="11" t="s">
        <v>32</v>
      </c>
      <c r="AX479" s="11" t="s">
        <v>70</v>
      </c>
      <c r="AY479" s="212" t="s">
        <v>131</v>
      </c>
    </row>
    <row r="480" spans="2:51" s="12" customFormat="1" ht="12">
      <c r="B480" s="213"/>
      <c r="C480" s="214"/>
      <c r="D480" s="197" t="s">
        <v>187</v>
      </c>
      <c r="E480" s="215" t="s">
        <v>1</v>
      </c>
      <c r="F480" s="216" t="s">
        <v>631</v>
      </c>
      <c r="G480" s="214"/>
      <c r="H480" s="217">
        <v>0.008</v>
      </c>
      <c r="I480" s="218"/>
      <c r="J480" s="214"/>
      <c r="K480" s="214"/>
      <c r="L480" s="219"/>
      <c r="M480" s="220"/>
      <c r="N480" s="221"/>
      <c r="O480" s="221"/>
      <c r="P480" s="221"/>
      <c r="Q480" s="221"/>
      <c r="R480" s="221"/>
      <c r="S480" s="221"/>
      <c r="T480" s="222"/>
      <c r="AT480" s="223" t="s">
        <v>187</v>
      </c>
      <c r="AU480" s="223" t="s">
        <v>80</v>
      </c>
      <c r="AV480" s="12" t="s">
        <v>80</v>
      </c>
      <c r="AW480" s="12" t="s">
        <v>32</v>
      </c>
      <c r="AX480" s="12" t="s">
        <v>70</v>
      </c>
      <c r="AY480" s="223" t="s">
        <v>131</v>
      </c>
    </row>
    <row r="481" spans="2:51" s="11" customFormat="1" ht="12">
      <c r="B481" s="203"/>
      <c r="C481" s="204"/>
      <c r="D481" s="197" t="s">
        <v>187</v>
      </c>
      <c r="E481" s="205" t="s">
        <v>1</v>
      </c>
      <c r="F481" s="206" t="s">
        <v>632</v>
      </c>
      <c r="G481" s="204"/>
      <c r="H481" s="205" t="s">
        <v>1</v>
      </c>
      <c r="I481" s="207"/>
      <c r="J481" s="204"/>
      <c r="K481" s="204"/>
      <c r="L481" s="208"/>
      <c r="M481" s="209"/>
      <c r="N481" s="210"/>
      <c r="O481" s="210"/>
      <c r="P481" s="210"/>
      <c r="Q481" s="210"/>
      <c r="R481" s="210"/>
      <c r="S481" s="210"/>
      <c r="T481" s="211"/>
      <c r="AT481" s="212" t="s">
        <v>187</v>
      </c>
      <c r="AU481" s="212" t="s">
        <v>80</v>
      </c>
      <c r="AV481" s="11" t="s">
        <v>78</v>
      </c>
      <c r="AW481" s="11" t="s">
        <v>32</v>
      </c>
      <c r="AX481" s="11" t="s">
        <v>70</v>
      </c>
      <c r="AY481" s="212" t="s">
        <v>131</v>
      </c>
    </row>
    <row r="482" spans="2:51" s="12" customFormat="1" ht="12">
      <c r="B482" s="213"/>
      <c r="C482" s="214"/>
      <c r="D482" s="197" t="s">
        <v>187</v>
      </c>
      <c r="E482" s="215" t="s">
        <v>1</v>
      </c>
      <c r="F482" s="216" t="s">
        <v>633</v>
      </c>
      <c r="G482" s="214"/>
      <c r="H482" s="217">
        <v>0.318</v>
      </c>
      <c r="I482" s="218"/>
      <c r="J482" s="214"/>
      <c r="K482" s="214"/>
      <c r="L482" s="219"/>
      <c r="M482" s="220"/>
      <c r="N482" s="221"/>
      <c r="O482" s="221"/>
      <c r="P482" s="221"/>
      <c r="Q482" s="221"/>
      <c r="R482" s="221"/>
      <c r="S482" s="221"/>
      <c r="T482" s="222"/>
      <c r="AT482" s="223" t="s">
        <v>187</v>
      </c>
      <c r="AU482" s="223" t="s">
        <v>80</v>
      </c>
      <c r="AV482" s="12" t="s">
        <v>80</v>
      </c>
      <c r="AW482" s="12" t="s">
        <v>32</v>
      </c>
      <c r="AX482" s="12" t="s">
        <v>70</v>
      </c>
      <c r="AY482" s="223" t="s">
        <v>131</v>
      </c>
    </row>
    <row r="483" spans="2:51" s="13" customFormat="1" ht="12">
      <c r="B483" s="224"/>
      <c r="C483" s="225"/>
      <c r="D483" s="197" t="s">
        <v>187</v>
      </c>
      <c r="E483" s="226" t="s">
        <v>1</v>
      </c>
      <c r="F483" s="227" t="s">
        <v>192</v>
      </c>
      <c r="G483" s="225"/>
      <c r="H483" s="228">
        <v>0.5980000000000001</v>
      </c>
      <c r="I483" s="229"/>
      <c r="J483" s="225"/>
      <c r="K483" s="225"/>
      <c r="L483" s="230"/>
      <c r="M483" s="231"/>
      <c r="N483" s="232"/>
      <c r="O483" s="232"/>
      <c r="P483" s="232"/>
      <c r="Q483" s="232"/>
      <c r="R483" s="232"/>
      <c r="S483" s="232"/>
      <c r="T483" s="233"/>
      <c r="AT483" s="234" t="s">
        <v>187</v>
      </c>
      <c r="AU483" s="234" t="s">
        <v>80</v>
      </c>
      <c r="AV483" s="13" t="s">
        <v>184</v>
      </c>
      <c r="AW483" s="13" t="s">
        <v>32</v>
      </c>
      <c r="AX483" s="13" t="s">
        <v>78</v>
      </c>
      <c r="AY483" s="234" t="s">
        <v>131</v>
      </c>
    </row>
    <row r="484" spans="2:65" s="1" customFormat="1" ht="16.5" customHeight="1">
      <c r="B484" s="32"/>
      <c r="C484" s="185" t="s">
        <v>634</v>
      </c>
      <c r="D484" s="185" t="s">
        <v>133</v>
      </c>
      <c r="E484" s="186" t="s">
        <v>635</v>
      </c>
      <c r="F484" s="187" t="s">
        <v>636</v>
      </c>
      <c r="G484" s="188" t="s">
        <v>183</v>
      </c>
      <c r="H484" s="189">
        <v>59.61</v>
      </c>
      <c r="I484" s="190"/>
      <c r="J484" s="191">
        <f>ROUND(I484*H484,2)</f>
        <v>0</v>
      </c>
      <c r="K484" s="187" t="s">
        <v>1</v>
      </c>
      <c r="L484" s="36"/>
      <c r="M484" s="192" t="s">
        <v>1</v>
      </c>
      <c r="N484" s="193" t="s">
        <v>41</v>
      </c>
      <c r="O484" s="58"/>
      <c r="P484" s="194">
        <f>O484*H484</f>
        <v>0</v>
      </c>
      <c r="Q484" s="194">
        <v>0.0714</v>
      </c>
      <c r="R484" s="194">
        <f>Q484*H484</f>
        <v>4.256154</v>
      </c>
      <c r="S484" s="194">
        <v>0</v>
      </c>
      <c r="T484" s="195">
        <f>S484*H484</f>
        <v>0</v>
      </c>
      <c r="AR484" s="15" t="s">
        <v>184</v>
      </c>
      <c r="AT484" s="15" t="s">
        <v>133</v>
      </c>
      <c r="AU484" s="15" t="s">
        <v>80</v>
      </c>
      <c r="AY484" s="15" t="s">
        <v>131</v>
      </c>
      <c r="BE484" s="196">
        <f>IF(N484="základní",J484,0)</f>
        <v>0</v>
      </c>
      <c r="BF484" s="196">
        <f>IF(N484="snížená",J484,0)</f>
        <v>0</v>
      </c>
      <c r="BG484" s="196">
        <f>IF(N484="zákl. přenesená",J484,0)</f>
        <v>0</v>
      </c>
      <c r="BH484" s="196">
        <f>IF(N484="sníž. přenesená",J484,0)</f>
        <v>0</v>
      </c>
      <c r="BI484" s="196">
        <f>IF(N484="nulová",J484,0)</f>
        <v>0</v>
      </c>
      <c r="BJ484" s="15" t="s">
        <v>78</v>
      </c>
      <c r="BK484" s="196">
        <f>ROUND(I484*H484,2)</f>
        <v>0</v>
      </c>
      <c r="BL484" s="15" t="s">
        <v>184</v>
      </c>
      <c r="BM484" s="15" t="s">
        <v>637</v>
      </c>
    </row>
    <row r="485" spans="2:47" s="1" customFormat="1" ht="12">
      <c r="B485" s="32"/>
      <c r="C485" s="33"/>
      <c r="D485" s="197" t="s">
        <v>139</v>
      </c>
      <c r="E485" s="33"/>
      <c r="F485" s="198" t="s">
        <v>638</v>
      </c>
      <c r="G485" s="33"/>
      <c r="H485" s="33"/>
      <c r="I485" s="101"/>
      <c r="J485" s="33"/>
      <c r="K485" s="33"/>
      <c r="L485" s="36"/>
      <c r="M485" s="199"/>
      <c r="N485" s="58"/>
      <c r="O485" s="58"/>
      <c r="P485" s="58"/>
      <c r="Q485" s="58"/>
      <c r="R485" s="58"/>
      <c r="S485" s="58"/>
      <c r="T485" s="59"/>
      <c r="AT485" s="15" t="s">
        <v>139</v>
      </c>
      <c r="AU485" s="15" t="s">
        <v>80</v>
      </c>
    </row>
    <row r="486" spans="2:51" s="11" customFormat="1" ht="12">
      <c r="B486" s="203"/>
      <c r="C486" s="204"/>
      <c r="D486" s="197" t="s">
        <v>187</v>
      </c>
      <c r="E486" s="205" t="s">
        <v>1</v>
      </c>
      <c r="F486" s="206" t="s">
        <v>563</v>
      </c>
      <c r="G486" s="204"/>
      <c r="H486" s="205" t="s">
        <v>1</v>
      </c>
      <c r="I486" s="207"/>
      <c r="J486" s="204"/>
      <c r="K486" s="204"/>
      <c r="L486" s="208"/>
      <c r="M486" s="209"/>
      <c r="N486" s="210"/>
      <c r="O486" s="210"/>
      <c r="P486" s="210"/>
      <c r="Q486" s="210"/>
      <c r="R486" s="210"/>
      <c r="S486" s="210"/>
      <c r="T486" s="211"/>
      <c r="AT486" s="212" t="s">
        <v>187</v>
      </c>
      <c r="AU486" s="212" t="s">
        <v>80</v>
      </c>
      <c r="AV486" s="11" t="s">
        <v>78</v>
      </c>
      <c r="AW486" s="11" t="s">
        <v>32</v>
      </c>
      <c r="AX486" s="11" t="s">
        <v>70</v>
      </c>
      <c r="AY486" s="212" t="s">
        <v>131</v>
      </c>
    </row>
    <row r="487" spans="2:51" s="12" customFormat="1" ht="12">
      <c r="B487" s="213"/>
      <c r="C487" s="214"/>
      <c r="D487" s="197" t="s">
        <v>187</v>
      </c>
      <c r="E487" s="215" t="s">
        <v>1</v>
      </c>
      <c r="F487" s="216" t="s">
        <v>639</v>
      </c>
      <c r="G487" s="214"/>
      <c r="H487" s="217">
        <v>59.61</v>
      </c>
      <c r="I487" s="218"/>
      <c r="J487" s="214"/>
      <c r="K487" s="214"/>
      <c r="L487" s="219"/>
      <c r="M487" s="220"/>
      <c r="N487" s="221"/>
      <c r="O487" s="221"/>
      <c r="P487" s="221"/>
      <c r="Q487" s="221"/>
      <c r="R487" s="221"/>
      <c r="S487" s="221"/>
      <c r="T487" s="222"/>
      <c r="AT487" s="223" t="s">
        <v>187</v>
      </c>
      <c r="AU487" s="223" t="s">
        <v>80</v>
      </c>
      <c r="AV487" s="12" t="s">
        <v>80</v>
      </c>
      <c r="AW487" s="12" t="s">
        <v>32</v>
      </c>
      <c r="AX487" s="12" t="s">
        <v>70</v>
      </c>
      <c r="AY487" s="223" t="s">
        <v>131</v>
      </c>
    </row>
    <row r="488" spans="2:51" s="13" customFormat="1" ht="12">
      <c r="B488" s="224"/>
      <c r="C488" s="225"/>
      <c r="D488" s="197" t="s">
        <v>187</v>
      </c>
      <c r="E488" s="226" t="s">
        <v>1</v>
      </c>
      <c r="F488" s="227" t="s">
        <v>192</v>
      </c>
      <c r="G488" s="225"/>
      <c r="H488" s="228">
        <v>59.61</v>
      </c>
      <c r="I488" s="229"/>
      <c r="J488" s="225"/>
      <c r="K488" s="225"/>
      <c r="L488" s="230"/>
      <c r="M488" s="231"/>
      <c r="N488" s="232"/>
      <c r="O488" s="232"/>
      <c r="P488" s="232"/>
      <c r="Q488" s="232"/>
      <c r="R488" s="232"/>
      <c r="S488" s="232"/>
      <c r="T488" s="233"/>
      <c r="AT488" s="234" t="s">
        <v>187</v>
      </c>
      <c r="AU488" s="234" t="s">
        <v>80</v>
      </c>
      <c r="AV488" s="13" t="s">
        <v>184</v>
      </c>
      <c r="AW488" s="13" t="s">
        <v>32</v>
      </c>
      <c r="AX488" s="13" t="s">
        <v>78</v>
      </c>
      <c r="AY488" s="234" t="s">
        <v>131</v>
      </c>
    </row>
    <row r="489" spans="2:65" s="1" customFormat="1" ht="16.5" customHeight="1">
      <c r="B489" s="32"/>
      <c r="C489" s="185" t="s">
        <v>640</v>
      </c>
      <c r="D489" s="185" t="s">
        <v>133</v>
      </c>
      <c r="E489" s="186" t="s">
        <v>641</v>
      </c>
      <c r="F489" s="187" t="s">
        <v>642</v>
      </c>
      <c r="G489" s="188" t="s">
        <v>183</v>
      </c>
      <c r="H489" s="189">
        <v>38.54</v>
      </c>
      <c r="I489" s="190"/>
      <c r="J489" s="191">
        <f>ROUND(I489*H489,2)</f>
        <v>0</v>
      </c>
      <c r="K489" s="187" t="s">
        <v>136</v>
      </c>
      <c r="L489" s="36"/>
      <c r="M489" s="192" t="s">
        <v>1</v>
      </c>
      <c r="N489" s="193" t="s">
        <v>41</v>
      </c>
      <c r="O489" s="58"/>
      <c r="P489" s="194">
        <f>O489*H489</f>
        <v>0</v>
      </c>
      <c r="Q489" s="194">
        <v>0.102</v>
      </c>
      <c r="R489" s="194">
        <f>Q489*H489</f>
        <v>3.9310799999999997</v>
      </c>
      <c r="S489" s="194">
        <v>0</v>
      </c>
      <c r="T489" s="195">
        <f>S489*H489</f>
        <v>0</v>
      </c>
      <c r="AR489" s="15" t="s">
        <v>184</v>
      </c>
      <c r="AT489" s="15" t="s">
        <v>133</v>
      </c>
      <c r="AU489" s="15" t="s">
        <v>80</v>
      </c>
      <c r="AY489" s="15" t="s">
        <v>131</v>
      </c>
      <c r="BE489" s="196">
        <f>IF(N489="základní",J489,0)</f>
        <v>0</v>
      </c>
      <c r="BF489" s="196">
        <f>IF(N489="snížená",J489,0)</f>
        <v>0</v>
      </c>
      <c r="BG489" s="196">
        <f>IF(N489="zákl. přenesená",J489,0)</f>
        <v>0</v>
      </c>
      <c r="BH489" s="196">
        <f>IF(N489="sníž. přenesená",J489,0)</f>
        <v>0</v>
      </c>
      <c r="BI489" s="196">
        <f>IF(N489="nulová",J489,0)</f>
        <v>0</v>
      </c>
      <c r="BJ489" s="15" t="s">
        <v>78</v>
      </c>
      <c r="BK489" s="196">
        <f>ROUND(I489*H489,2)</f>
        <v>0</v>
      </c>
      <c r="BL489" s="15" t="s">
        <v>184</v>
      </c>
      <c r="BM489" s="15" t="s">
        <v>643</v>
      </c>
    </row>
    <row r="490" spans="2:47" s="1" customFormat="1" ht="12">
      <c r="B490" s="32"/>
      <c r="C490" s="33"/>
      <c r="D490" s="197" t="s">
        <v>139</v>
      </c>
      <c r="E490" s="33"/>
      <c r="F490" s="198" t="s">
        <v>644</v>
      </c>
      <c r="G490" s="33"/>
      <c r="H490" s="33"/>
      <c r="I490" s="101"/>
      <c r="J490" s="33"/>
      <c r="K490" s="33"/>
      <c r="L490" s="36"/>
      <c r="M490" s="199"/>
      <c r="N490" s="58"/>
      <c r="O490" s="58"/>
      <c r="P490" s="58"/>
      <c r="Q490" s="58"/>
      <c r="R490" s="58"/>
      <c r="S490" s="58"/>
      <c r="T490" s="59"/>
      <c r="AT490" s="15" t="s">
        <v>139</v>
      </c>
      <c r="AU490" s="15" t="s">
        <v>80</v>
      </c>
    </row>
    <row r="491" spans="2:51" s="11" customFormat="1" ht="12">
      <c r="B491" s="203"/>
      <c r="C491" s="204"/>
      <c r="D491" s="197" t="s">
        <v>187</v>
      </c>
      <c r="E491" s="205" t="s">
        <v>1</v>
      </c>
      <c r="F491" s="206" t="s">
        <v>645</v>
      </c>
      <c r="G491" s="204"/>
      <c r="H491" s="205" t="s">
        <v>1</v>
      </c>
      <c r="I491" s="207"/>
      <c r="J491" s="204"/>
      <c r="K491" s="204"/>
      <c r="L491" s="208"/>
      <c r="M491" s="209"/>
      <c r="N491" s="210"/>
      <c r="O491" s="210"/>
      <c r="P491" s="210"/>
      <c r="Q491" s="210"/>
      <c r="R491" s="210"/>
      <c r="S491" s="210"/>
      <c r="T491" s="211"/>
      <c r="AT491" s="212" t="s">
        <v>187</v>
      </c>
      <c r="AU491" s="212" t="s">
        <v>80</v>
      </c>
      <c r="AV491" s="11" t="s">
        <v>78</v>
      </c>
      <c r="AW491" s="11" t="s">
        <v>32</v>
      </c>
      <c r="AX491" s="11" t="s">
        <v>70</v>
      </c>
      <c r="AY491" s="212" t="s">
        <v>131</v>
      </c>
    </row>
    <row r="492" spans="2:51" s="12" customFormat="1" ht="12">
      <c r="B492" s="213"/>
      <c r="C492" s="214"/>
      <c r="D492" s="197" t="s">
        <v>187</v>
      </c>
      <c r="E492" s="215" t="s">
        <v>1</v>
      </c>
      <c r="F492" s="216" t="s">
        <v>646</v>
      </c>
      <c r="G492" s="214"/>
      <c r="H492" s="217">
        <v>38.54</v>
      </c>
      <c r="I492" s="218"/>
      <c r="J492" s="214"/>
      <c r="K492" s="214"/>
      <c r="L492" s="219"/>
      <c r="M492" s="220"/>
      <c r="N492" s="221"/>
      <c r="O492" s="221"/>
      <c r="P492" s="221"/>
      <c r="Q492" s="221"/>
      <c r="R492" s="221"/>
      <c r="S492" s="221"/>
      <c r="T492" s="222"/>
      <c r="AT492" s="223" t="s">
        <v>187</v>
      </c>
      <c r="AU492" s="223" t="s">
        <v>80</v>
      </c>
      <c r="AV492" s="12" t="s">
        <v>80</v>
      </c>
      <c r="AW492" s="12" t="s">
        <v>32</v>
      </c>
      <c r="AX492" s="12" t="s">
        <v>70</v>
      </c>
      <c r="AY492" s="223" t="s">
        <v>131</v>
      </c>
    </row>
    <row r="493" spans="2:51" s="13" customFormat="1" ht="12">
      <c r="B493" s="224"/>
      <c r="C493" s="225"/>
      <c r="D493" s="197" t="s">
        <v>187</v>
      </c>
      <c r="E493" s="226" t="s">
        <v>1</v>
      </c>
      <c r="F493" s="227" t="s">
        <v>192</v>
      </c>
      <c r="G493" s="225"/>
      <c r="H493" s="228">
        <v>38.54</v>
      </c>
      <c r="I493" s="229"/>
      <c r="J493" s="225"/>
      <c r="K493" s="225"/>
      <c r="L493" s="230"/>
      <c r="M493" s="231"/>
      <c r="N493" s="232"/>
      <c r="O493" s="232"/>
      <c r="P493" s="232"/>
      <c r="Q493" s="232"/>
      <c r="R493" s="232"/>
      <c r="S493" s="232"/>
      <c r="T493" s="233"/>
      <c r="AT493" s="234" t="s">
        <v>187</v>
      </c>
      <c r="AU493" s="234" t="s">
        <v>80</v>
      </c>
      <c r="AV493" s="13" t="s">
        <v>184</v>
      </c>
      <c r="AW493" s="13" t="s">
        <v>32</v>
      </c>
      <c r="AX493" s="13" t="s">
        <v>78</v>
      </c>
      <c r="AY493" s="234" t="s">
        <v>131</v>
      </c>
    </row>
    <row r="494" spans="2:65" s="1" customFormat="1" ht="16.5" customHeight="1">
      <c r="B494" s="32"/>
      <c r="C494" s="185" t="s">
        <v>647</v>
      </c>
      <c r="D494" s="185" t="s">
        <v>133</v>
      </c>
      <c r="E494" s="186" t="s">
        <v>648</v>
      </c>
      <c r="F494" s="187" t="s">
        <v>649</v>
      </c>
      <c r="G494" s="188" t="s">
        <v>183</v>
      </c>
      <c r="H494" s="189">
        <v>112.248</v>
      </c>
      <c r="I494" s="190"/>
      <c r="J494" s="191">
        <f>ROUND(I494*H494,2)</f>
        <v>0</v>
      </c>
      <c r="K494" s="187" t="s">
        <v>136</v>
      </c>
      <c r="L494" s="36"/>
      <c r="M494" s="192" t="s">
        <v>1</v>
      </c>
      <c r="N494" s="193" t="s">
        <v>41</v>
      </c>
      <c r="O494" s="58"/>
      <c r="P494" s="194">
        <f>O494*H494</f>
        <v>0</v>
      </c>
      <c r="Q494" s="194">
        <v>0.00013</v>
      </c>
      <c r="R494" s="194">
        <f>Q494*H494</f>
        <v>0.01459224</v>
      </c>
      <c r="S494" s="194">
        <v>0</v>
      </c>
      <c r="T494" s="195">
        <f>S494*H494</f>
        <v>0</v>
      </c>
      <c r="AR494" s="15" t="s">
        <v>184</v>
      </c>
      <c r="AT494" s="15" t="s">
        <v>133</v>
      </c>
      <c r="AU494" s="15" t="s">
        <v>80</v>
      </c>
      <c r="AY494" s="15" t="s">
        <v>131</v>
      </c>
      <c r="BE494" s="196">
        <f>IF(N494="základní",J494,0)</f>
        <v>0</v>
      </c>
      <c r="BF494" s="196">
        <f>IF(N494="snížená",J494,0)</f>
        <v>0</v>
      </c>
      <c r="BG494" s="196">
        <f>IF(N494="zákl. přenesená",J494,0)</f>
        <v>0</v>
      </c>
      <c r="BH494" s="196">
        <f>IF(N494="sníž. přenesená",J494,0)</f>
        <v>0</v>
      </c>
      <c r="BI494" s="196">
        <f>IF(N494="nulová",J494,0)</f>
        <v>0</v>
      </c>
      <c r="BJ494" s="15" t="s">
        <v>78</v>
      </c>
      <c r="BK494" s="196">
        <f>ROUND(I494*H494,2)</f>
        <v>0</v>
      </c>
      <c r="BL494" s="15" t="s">
        <v>184</v>
      </c>
      <c r="BM494" s="15" t="s">
        <v>650</v>
      </c>
    </row>
    <row r="495" spans="2:47" s="1" customFormat="1" ht="12">
      <c r="B495" s="32"/>
      <c r="C495" s="33"/>
      <c r="D495" s="197" t="s">
        <v>139</v>
      </c>
      <c r="E495" s="33"/>
      <c r="F495" s="198" t="s">
        <v>651</v>
      </c>
      <c r="G495" s="33"/>
      <c r="H495" s="33"/>
      <c r="I495" s="101"/>
      <c r="J495" s="33"/>
      <c r="K495" s="33"/>
      <c r="L495" s="36"/>
      <c r="M495" s="199"/>
      <c r="N495" s="58"/>
      <c r="O495" s="58"/>
      <c r="P495" s="58"/>
      <c r="Q495" s="58"/>
      <c r="R495" s="58"/>
      <c r="S495" s="58"/>
      <c r="T495" s="59"/>
      <c r="AT495" s="15" t="s">
        <v>139</v>
      </c>
      <c r="AU495" s="15" t="s">
        <v>80</v>
      </c>
    </row>
    <row r="496" spans="2:51" s="11" customFormat="1" ht="12">
      <c r="B496" s="203"/>
      <c r="C496" s="204"/>
      <c r="D496" s="197" t="s">
        <v>187</v>
      </c>
      <c r="E496" s="205" t="s">
        <v>1</v>
      </c>
      <c r="F496" s="206" t="s">
        <v>481</v>
      </c>
      <c r="G496" s="204"/>
      <c r="H496" s="205" t="s">
        <v>1</v>
      </c>
      <c r="I496" s="207"/>
      <c r="J496" s="204"/>
      <c r="K496" s="204"/>
      <c r="L496" s="208"/>
      <c r="M496" s="209"/>
      <c r="N496" s="210"/>
      <c r="O496" s="210"/>
      <c r="P496" s="210"/>
      <c r="Q496" s="210"/>
      <c r="R496" s="210"/>
      <c r="S496" s="210"/>
      <c r="T496" s="211"/>
      <c r="AT496" s="212" t="s">
        <v>187</v>
      </c>
      <c r="AU496" s="212" t="s">
        <v>80</v>
      </c>
      <c r="AV496" s="11" t="s">
        <v>78</v>
      </c>
      <c r="AW496" s="11" t="s">
        <v>32</v>
      </c>
      <c r="AX496" s="11" t="s">
        <v>70</v>
      </c>
      <c r="AY496" s="212" t="s">
        <v>131</v>
      </c>
    </row>
    <row r="497" spans="2:51" s="12" customFormat="1" ht="12">
      <c r="B497" s="213"/>
      <c r="C497" s="214"/>
      <c r="D497" s="197" t="s">
        <v>187</v>
      </c>
      <c r="E497" s="215" t="s">
        <v>1</v>
      </c>
      <c r="F497" s="216" t="s">
        <v>652</v>
      </c>
      <c r="G497" s="214"/>
      <c r="H497" s="217">
        <v>32.33</v>
      </c>
      <c r="I497" s="218"/>
      <c r="J497" s="214"/>
      <c r="K497" s="214"/>
      <c r="L497" s="219"/>
      <c r="M497" s="220"/>
      <c r="N497" s="221"/>
      <c r="O497" s="221"/>
      <c r="P497" s="221"/>
      <c r="Q497" s="221"/>
      <c r="R497" s="221"/>
      <c r="S497" s="221"/>
      <c r="T497" s="222"/>
      <c r="AT497" s="223" t="s">
        <v>187</v>
      </c>
      <c r="AU497" s="223" t="s">
        <v>80</v>
      </c>
      <c r="AV497" s="12" t="s">
        <v>80</v>
      </c>
      <c r="AW497" s="12" t="s">
        <v>32</v>
      </c>
      <c r="AX497" s="12" t="s">
        <v>70</v>
      </c>
      <c r="AY497" s="223" t="s">
        <v>131</v>
      </c>
    </row>
    <row r="498" spans="2:51" s="11" customFormat="1" ht="12">
      <c r="B498" s="203"/>
      <c r="C498" s="204"/>
      <c r="D498" s="197" t="s">
        <v>187</v>
      </c>
      <c r="E498" s="205" t="s">
        <v>1</v>
      </c>
      <c r="F498" s="206" t="s">
        <v>556</v>
      </c>
      <c r="G498" s="204"/>
      <c r="H498" s="205" t="s">
        <v>1</v>
      </c>
      <c r="I498" s="207"/>
      <c r="J498" s="204"/>
      <c r="K498" s="204"/>
      <c r="L498" s="208"/>
      <c r="M498" s="209"/>
      <c r="N498" s="210"/>
      <c r="O498" s="210"/>
      <c r="P498" s="210"/>
      <c r="Q498" s="210"/>
      <c r="R498" s="210"/>
      <c r="S498" s="210"/>
      <c r="T498" s="211"/>
      <c r="AT498" s="212" t="s">
        <v>187</v>
      </c>
      <c r="AU498" s="212" t="s">
        <v>80</v>
      </c>
      <c r="AV498" s="11" t="s">
        <v>78</v>
      </c>
      <c r="AW498" s="11" t="s">
        <v>32</v>
      </c>
      <c r="AX498" s="11" t="s">
        <v>70</v>
      </c>
      <c r="AY498" s="212" t="s">
        <v>131</v>
      </c>
    </row>
    <row r="499" spans="2:51" s="12" customFormat="1" ht="12">
      <c r="B499" s="213"/>
      <c r="C499" s="214"/>
      <c r="D499" s="197" t="s">
        <v>187</v>
      </c>
      <c r="E499" s="215" t="s">
        <v>1</v>
      </c>
      <c r="F499" s="216" t="s">
        <v>653</v>
      </c>
      <c r="G499" s="214"/>
      <c r="H499" s="217">
        <v>12.668</v>
      </c>
      <c r="I499" s="218"/>
      <c r="J499" s="214"/>
      <c r="K499" s="214"/>
      <c r="L499" s="219"/>
      <c r="M499" s="220"/>
      <c r="N499" s="221"/>
      <c r="O499" s="221"/>
      <c r="P499" s="221"/>
      <c r="Q499" s="221"/>
      <c r="R499" s="221"/>
      <c r="S499" s="221"/>
      <c r="T499" s="222"/>
      <c r="AT499" s="223" t="s">
        <v>187</v>
      </c>
      <c r="AU499" s="223" t="s">
        <v>80</v>
      </c>
      <c r="AV499" s="12" t="s">
        <v>80</v>
      </c>
      <c r="AW499" s="12" t="s">
        <v>32</v>
      </c>
      <c r="AX499" s="12" t="s">
        <v>70</v>
      </c>
      <c r="AY499" s="223" t="s">
        <v>131</v>
      </c>
    </row>
    <row r="500" spans="2:51" s="11" customFormat="1" ht="12">
      <c r="B500" s="203"/>
      <c r="C500" s="204"/>
      <c r="D500" s="197" t="s">
        <v>187</v>
      </c>
      <c r="E500" s="205" t="s">
        <v>1</v>
      </c>
      <c r="F500" s="206" t="s">
        <v>570</v>
      </c>
      <c r="G500" s="204"/>
      <c r="H500" s="205" t="s">
        <v>1</v>
      </c>
      <c r="I500" s="207"/>
      <c r="J500" s="204"/>
      <c r="K500" s="204"/>
      <c r="L500" s="208"/>
      <c r="M500" s="209"/>
      <c r="N500" s="210"/>
      <c r="O500" s="210"/>
      <c r="P500" s="210"/>
      <c r="Q500" s="210"/>
      <c r="R500" s="210"/>
      <c r="S500" s="210"/>
      <c r="T500" s="211"/>
      <c r="AT500" s="212" t="s">
        <v>187</v>
      </c>
      <c r="AU500" s="212" t="s">
        <v>80</v>
      </c>
      <c r="AV500" s="11" t="s">
        <v>78</v>
      </c>
      <c r="AW500" s="11" t="s">
        <v>32</v>
      </c>
      <c r="AX500" s="11" t="s">
        <v>70</v>
      </c>
      <c r="AY500" s="212" t="s">
        <v>131</v>
      </c>
    </row>
    <row r="501" spans="2:51" s="12" customFormat="1" ht="12">
      <c r="B501" s="213"/>
      <c r="C501" s="214"/>
      <c r="D501" s="197" t="s">
        <v>187</v>
      </c>
      <c r="E501" s="215" t="s">
        <v>1</v>
      </c>
      <c r="F501" s="216" t="s">
        <v>654</v>
      </c>
      <c r="G501" s="214"/>
      <c r="H501" s="217">
        <v>6.21</v>
      </c>
      <c r="I501" s="218"/>
      <c r="J501" s="214"/>
      <c r="K501" s="214"/>
      <c r="L501" s="219"/>
      <c r="M501" s="220"/>
      <c r="N501" s="221"/>
      <c r="O501" s="221"/>
      <c r="P501" s="221"/>
      <c r="Q501" s="221"/>
      <c r="R501" s="221"/>
      <c r="S501" s="221"/>
      <c r="T501" s="222"/>
      <c r="AT501" s="223" t="s">
        <v>187</v>
      </c>
      <c r="AU501" s="223" t="s">
        <v>80</v>
      </c>
      <c r="AV501" s="12" t="s">
        <v>80</v>
      </c>
      <c r="AW501" s="12" t="s">
        <v>32</v>
      </c>
      <c r="AX501" s="12" t="s">
        <v>70</v>
      </c>
      <c r="AY501" s="223" t="s">
        <v>131</v>
      </c>
    </row>
    <row r="502" spans="2:51" s="11" customFormat="1" ht="12">
      <c r="B502" s="203"/>
      <c r="C502" s="204"/>
      <c r="D502" s="197" t="s">
        <v>187</v>
      </c>
      <c r="E502" s="205" t="s">
        <v>1</v>
      </c>
      <c r="F502" s="206" t="s">
        <v>572</v>
      </c>
      <c r="G502" s="204"/>
      <c r="H502" s="205" t="s">
        <v>1</v>
      </c>
      <c r="I502" s="207"/>
      <c r="J502" s="204"/>
      <c r="K502" s="204"/>
      <c r="L502" s="208"/>
      <c r="M502" s="209"/>
      <c r="N502" s="210"/>
      <c r="O502" s="210"/>
      <c r="P502" s="210"/>
      <c r="Q502" s="210"/>
      <c r="R502" s="210"/>
      <c r="S502" s="210"/>
      <c r="T502" s="211"/>
      <c r="AT502" s="212" t="s">
        <v>187</v>
      </c>
      <c r="AU502" s="212" t="s">
        <v>80</v>
      </c>
      <c r="AV502" s="11" t="s">
        <v>78</v>
      </c>
      <c r="AW502" s="11" t="s">
        <v>32</v>
      </c>
      <c r="AX502" s="11" t="s">
        <v>70</v>
      </c>
      <c r="AY502" s="212" t="s">
        <v>131</v>
      </c>
    </row>
    <row r="503" spans="2:51" s="12" customFormat="1" ht="12">
      <c r="B503" s="213"/>
      <c r="C503" s="214"/>
      <c r="D503" s="197" t="s">
        <v>187</v>
      </c>
      <c r="E503" s="215" t="s">
        <v>1</v>
      </c>
      <c r="F503" s="216" t="s">
        <v>655</v>
      </c>
      <c r="G503" s="214"/>
      <c r="H503" s="217">
        <v>1.43</v>
      </c>
      <c r="I503" s="218"/>
      <c r="J503" s="214"/>
      <c r="K503" s="214"/>
      <c r="L503" s="219"/>
      <c r="M503" s="220"/>
      <c r="N503" s="221"/>
      <c r="O503" s="221"/>
      <c r="P503" s="221"/>
      <c r="Q503" s="221"/>
      <c r="R503" s="221"/>
      <c r="S503" s="221"/>
      <c r="T503" s="222"/>
      <c r="AT503" s="223" t="s">
        <v>187</v>
      </c>
      <c r="AU503" s="223" t="s">
        <v>80</v>
      </c>
      <c r="AV503" s="12" t="s">
        <v>80</v>
      </c>
      <c r="AW503" s="12" t="s">
        <v>32</v>
      </c>
      <c r="AX503" s="12" t="s">
        <v>70</v>
      </c>
      <c r="AY503" s="223" t="s">
        <v>131</v>
      </c>
    </row>
    <row r="504" spans="2:51" s="11" customFormat="1" ht="12">
      <c r="B504" s="203"/>
      <c r="C504" s="204"/>
      <c r="D504" s="197" t="s">
        <v>187</v>
      </c>
      <c r="E504" s="205" t="s">
        <v>1</v>
      </c>
      <c r="F504" s="206" t="s">
        <v>632</v>
      </c>
      <c r="G504" s="204"/>
      <c r="H504" s="205" t="s">
        <v>1</v>
      </c>
      <c r="I504" s="207"/>
      <c r="J504" s="204"/>
      <c r="K504" s="204"/>
      <c r="L504" s="208"/>
      <c r="M504" s="209"/>
      <c r="N504" s="210"/>
      <c r="O504" s="210"/>
      <c r="P504" s="210"/>
      <c r="Q504" s="210"/>
      <c r="R504" s="210"/>
      <c r="S504" s="210"/>
      <c r="T504" s="211"/>
      <c r="AT504" s="212" t="s">
        <v>187</v>
      </c>
      <c r="AU504" s="212" t="s">
        <v>80</v>
      </c>
      <c r="AV504" s="11" t="s">
        <v>78</v>
      </c>
      <c r="AW504" s="11" t="s">
        <v>32</v>
      </c>
      <c r="AX504" s="11" t="s">
        <v>70</v>
      </c>
      <c r="AY504" s="212" t="s">
        <v>131</v>
      </c>
    </row>
    <row r="505" spans="2:51" s="12" customFormat="1" ht="12">
      <c r="B505" s="213"/>
      <c r="C505" s="214"/>
      <c r="D505" s="197" t="s">
        <v>187</v>
      </c>
      <c r="E505" s="215" t="s">
        <v>1</v>
      </c>
      <c r="F505" s="216" t="s">
        <v>639</v>
      </c>
      <c r="G505" s="214"/>
      <c r="H505" s="217">
        <v>59.61</v>
      </c>
      <c r="I505" s="218"/>
      <c r="J505" s="214"/>
      <c r="K505" s="214"/>
      <c r="L505" s="219"/>
      <c r="M505" s="220"/>
      <c r="N505" s="221"/>
      <c r="O505" s="221"/>
      <c r="P505" s="221"/>
      <c r="Q505" s="221"/>
      <c r="R505" s="221"/>
      <c r="S505" s="221"/>
      <c r="T505" s="222"/>
      <c r="AT505" s="223" t="s">
        <v>187</v>
      </c>
      <c r="AU505" s="223" t="s">
        <v>80</v>
      </c>
      <c r="AV505" s="12" t="s">
        <v>80</v>
      </c>
      <c r="AW505" s="12" t="s">
        <v>32</v>
      </c>
      <c r="AX505" s="12" t="s">
        <v>70</v>
      </c>
      <c r="AY505" s="223" t="s">
        <v>131</v>
      </c>
    </row>
    <row r="506" spans="2:51" s="13" customFormat="1" ht="12">
      <c r="B506" s="224"/>
      <c r="C506" s="225"/>
      <c r="D506" s="197" t="s">
        <v>187</v>
      </c>
      <c r="E506" s="226" t="s">
        <v>1</v>
      </c>
      <c r="F506" s="227" t="s">
        <v>192</v>
      </c>
      <c r="G506" s="225"/>
      <c r="H506" s="228">
        <v>112.24799999999999</v>
      </c>
      <c r="I506" s="229"/>
      <c r="J506" s="225"/>
      <c r="K506" s="225"/>
      <c r="L506" s="230"/>
      <c r="M506" s="231"/>
      <c r="N506" s="232"/>
      <c r="O506" s="232"/>
      <c r="P506" s="232"/>
      <c r="Q506" s="232"/>
      <c r="R506" s="232"/>
      <c r="S506" s="232"/>
      <c r="T506" s="233"/>
      <c r="AT506" s="234" t="s">
        <v>187</v>
      </c>
      <c r="AU506" s="234" t="s">
        <v>80</v>
      </c>
      <c r="AV506" s="13" t="s">
        <v>184</v>
      </c>
      <c r="AW506" s="13" t="s">
        <v>32</v>
      </c>
      <c r="AX506" s="13" t="s">
        <v>78</v>
      </c>
      <c r="AY506" s="234" t="s">
        <v>131</v>
      </c>
    </row>
    <row r="507" spans="2:65" s="1" customFormat="1" ht="16.5" customHeight="1">
      <c r="B507" s="32"/>
      <c r="C507" s="185" t="s">
        <v>656</v>
      </c>
      <c r="D507" s="185" t="s">
        <v>133</v>
      </c>
      <c r="E507" s="186" t="s">
        <v>657</v>
      </c>
      <c r="F507" s="187" t="s">
        <v>658</v>
      </c>
      <c r="G507" s="188" t="s">
        <v>183</v>
      </c>
      <c r="H507" s="189">
        <v>59.61</v>
      </c>
      <c r="I507" s="190"/>
      <c r="J507" s="191">
        <f>ROUND(I507*H507,2)</f>
        <v>0</v>
      </c>
      <c r="K507" s="187" t="s">
        <v>136</v>
      </c>
      <c r="L507" s="36"/>
      <c r="M507" s="192" t="s">
        <v>1</v>
      </c>
      <c r="N507" s="193" t="s">
        <v>41</v>
      </c>
      <c r="O507" s="58"/>
      <c r="P507" s="194">
        <f>O507*H507</f>
        <v>0</v>
      </c>
      <c r="Q507" s="194">
        <v>0.00524</v>
      </c>
      <c r="R507" s="194">
        <f>Q507*H507</f>
        <v>0.3123564</v>
      </c>
      <c r="S507" s="194">
        <v>0</v>
      </c>
      <c r="T507" s="195">
        <f>S507*H507</f>
        <v>0</v>
      </c>
      <c r="AR507" s="15" t="s">
        <v>184</v>
      </c>
      <c r="AT507" s="15" t="s">
        <v>133</v>
      </c>
      <c r="AU507" s="15" t="s">
        <v>80</v>
      </c>
      <c r="AY507" s="15" t="s">
        <v>131</v>
      </c>
      <c r="BE507" s="196">
        <f>IF(N507="základní",J507,0)</f>
        <v>0</v>
      </c>
      <c r="BF507" s="196">
        <f>IF(N507="snížená",J507,0)</f>
        <v>0</v>
      </c>
      <c r="BG507" s="196">
        <f>IF(N507="zákl. přenesená",J507,0)</f>
        <v>0</v>
      </c>
      <c r="BH507" s="196">
        <f>IF(N507="sníž. přenesená",J507,0)</f>
        <v>0</v>
      </c>
      <c r="BI507" s="196">
        <f>IF(N507="nulová",J507,0)</f>
        <v>0</v>
      </c>
      <c r="BJ507" s="15" t="s">
        <v>78</v>
      </c>
      <c r="BK507" s="196">
        <f>ROUND(I507*H507,2)</f>
        <v>0</v>
      </c>
      <c r="BL507" s="15" t="s">
        <v>184</v>
      </c>
      <c r="BM507" s="15" t="s">
        <v>659</v>
      </c>
    </row>
    <row r="508" spans="2:47" s="1" customFormat="1" ht="12">
      <c r="B508" s="32"/>
      <c r="C508" s="33"/>
      <c r="D508" s="197" t="s">
        <v>139</v>
      </c>
      <c r="E508" s="33"/>
      <c r="F508" s="198" t="s">
        <v>660</v>
      </c>
      <c r="G508" s="33"/>
      <c r="H508" s="33"/>
      <c r="I508" s="101"/>
      <c r="J508" s="33"/>
      <c r="K508" s="33"/>
      <c r="L508" s="36"/>
      <c r="M508" s="199"/>
      <c r="N508" s="58"/>
      <c r="O508" s="58"/>
      <c r="P508" s="58"/>
      <c r="Q508" s="58"/>
      <c r="R508" s="58"/>
      <c r="S508" s="58"/>
      <c r="T508" s="59"/>
      <c r="AT508" s="15" t="s">
        <v>139</v>
      </c>
      <c r="AU508" s="15" t="s">
        <v>80</v>
      </c>
    </row>
    <row r="509" spans="2:51" s="11" customFormat="1" ht="12">
      <c r="B509" s="203"/>
      <c r="C509" s="204"/>
      <c r="D509" s="197" t="s">
        <v>187</v>
      </c>
      <c r="E509" s="205" t="s">
        <v>1</v>
      </c>
      <c r="F509" s="206" t="s">
        <v>478</v>
      </c>
      <c r="G509" s="204"/>
      <c r="H509" s="205" t="s">
        <v>1</v>
      </c>
      <c r="I509" s="207"/>
      <c r="J509" s="204"/>
      <c r="K509" s="204"/>
      <c r="L509" s="208"/>
      <c r="M509" s="209"/>
      <c r="N509" s="210"/>
      <c r="O509" s="210"/>
      <c r="P509" s="210"/>
      <c r="Q509" s="210"/>
      <c r="R509" s="210"/>
      <c r="S509" s="210"/>
      <c r="T509" s="211"/>
      <c r="AT509" s="212" t="s">
        <v>187</v>
      </c>
      <c r="AU509" s="212" t="s">
        <v>80</v>
      </c>
      <c r="AV509" s="11" t="s">
        <v>78</v>
      </c>
      <c r="AW509" s="11" t="s">
        <v>32</v>
      </c>
      <c r="AX509" s="11" t="s">
        <v>70</v>
      </c>
      <c r="AY509" s="212" t="s">
        <v>131</v>
      </c>
    </row>
    <row r="510" spans="2:51" s="12" customFormat="1" ht="12">
      <c r="B510" s="213"/>
      <c r="C510" s="214"/>
      <c r="D510" s="197" t="s">
        <v>187</v>
      </c>
      <c r="E510" s="215" t="s">
        <v>1</v>
      </c>
      <c r="F510" s="216" t="s">
        <v>639</v>
      </c>
      <c r="G510" s="214"/>
      <c r="H510" s="217">
        <v>59.61</v>
      </c>
      <c r="I510" s="218"/>
      <c r="J510" s="214"/>
      <c r="K510" s="214"/>
      <c r="L510" s="219"/>
      <c r="M510" s="220"/>
      <c r="N510" s="221"/>
      <c r="O510" s="221"/>
      <c r="P510" s="221"/>
      <c r="Q510" s="221"/>
      <c r="R510" s="221"/>
      <c r="S510" s="221"/>
      <c r="T510" s="222"/>
      <c r="AT510" s="223" t="s">
        <v>187</v>
      </c>
      <c r="AU510" s="223" t="s">
        <v>80</v>
      </c>
      <c r="AV510" s="12" t="s">
        <v>80</v>
      </c>
      <c r="AW510" s="12" t="s">
        <v>32</v>
      </c>
      <c r="AX510" s="12" t="s">
        <v>70</v>
      </c>
      <c r="AY510" s="223" t="s">
        <v>131</v>
      </c>
    </row>
    <row r="511" spans="2:51" s="13" customFormat="1" ht="12">
      <c r="B511" s="224"/>
      <c r="C511" s="225"/>
      <c r="D511" s="197" t="s">
        <v>187</v>
      </c>
      <c r="E511" s="226" t="s">
        <v>1</v>
      </c>
      <c r="F511" s="227" t="s">
        <v>192</v>
      </c>
      <c r="G511" s="225"/>
      <c r="H511" s="228">
        <v>59.61</v>
      </c>
      <c r="I511" s="229"/>
      <c r="J511" s="225"/>
      <c r="K511" s="225"/>
      <c r="L511" s="230"/>
      <c r="M511" s="231"/>
      <c r="N511" s="232"/>
      <c r="O511" s="232"/>
      <c r="P511" s="232"/>
      <c r="Q511" s="232"/>
      <c r="R511" s="232"/>
      <c r="S511" s="232"/>
      <c r="T511" s="233"/>
      <c r="AT511" s="234" t="s">
        <v>187</v>
      </c>
      <c r="AU511" s="234" t="s">
        <v>80</v>
      </c>
      <c r="AV511" s="13" t="s">
        <v>184</v>
      </c>
      <c r="AW511" s="13" t="s">
        <v>32</v>
      </c>
      <c r="AX511" s="13" t="s">
        <v>78</v>
      </c>
      <c r="AY511" s="234" t="s">
        <v>131</v>
      </c>
    </row>
    <row r="512" spans="2:65" s="1" customFormat="1" ht="16.5" customHeight="1">
      <c r="B512" s="32"/>
      <c r="C512" s="185" t="s">
        <v>661</v>
      </c>
      <c r="D512" s="185" t="s">
        <v>133</v>
      </c>
      <c r="E512" s="186" t="s">
        <v>662</v>
      </c>
      <c r="F512" s="187" t="s">
        <v>663</v>
      </c>
      <c r="G512" s="188" t="s">
        <v>183</v>
      </c>
      <c r="H512" s="189">
        <v>59.61</v>
      </c>
      <c r="I512" s="190"/>
      <c r="J512" s="191">
        <f>ROUND(I512*H512,2)</f>
        <v>0</v>
      </c>
      <c r="K512" s="187" t="s">
        <v>136</v>
      </c>
      <c r="L512" s="36"/>
      <c r="M512" s="192" t="s">
        <v>1</v>
      </c>
      <c r="N512" s="193" t="s">
        <v>41</v>
      </c>
      <c r="O512" s="58"/>
      <c r="P512" s="194">
        <f>O512*H512</f>
        <v>0</v>
      </c>
      <c r="Q512" s="194">
        <v>0.00022</v>
      </c>
      <c r="R512" s="194">
        <f>Q512*H512</f>
        <v>0.013114200000000001</v>
      </c>
      <c r="S512" s="194">
        <v>0</v>
      </c>
      <c r="T512" s="195">
        <f>S512*H512</f>
        <v>0</v>
      </c>
      <c r="AR512" s="15" t="s">
        <v>184</v>
      </c>
      <c r="AT512" s="15" t="s">
        <v>133</v>
      </c>
      <c r="AU512" s="15" t="s">
        <v>80</v>
      </c>
      <c r="AY512" s="15" t="s">
        <v>131</v>
      </c>
      <c r="BE512" s="196">
        <f>IF(N512="základní",J512,0)</f>
        <v>0</v>
      </c>
      <c r="BF512" s="196">
        <f>IF(N512="snížená",J512,0)</f>
        <v>0</v>
      </c>
      <c r="BG512" s="196">
        <f>IF(N512="zákl. přenesená",J512,0)</f>
        <v>0</v>
      </c>
      <c r="BH512" s="196">
        <f>IF(N512="sníž. přenesená",J512,0)</f>
        <v>0</v>
      </c>
      <c r="BI512" s="196">
        <f>IF(N512="nulová",J512,0)</f>
        <v>0</v>
      </c>
      <c r="BJ512" s="15" t="s">
        <v>78</v>
      </c>
      <c r="BK512" s="196">
        <f>ROUND(I512*H512,2)</f>
        <v>0</v>
      </c>
      <c r="BL512" s="15" t="s">
        <v>184</v>
      </c>
      <c r="BM512" s="15" t="s">
        <v>664</v>
      </c>
    </row>
    <row r="513" spans="2:47" s="1" customFormat="1" ht="12">
      <c r="B513" s="32"/>
      <c r="C513" s="33"/>
      <c r="D513" s="197" t="s">
        <v>139</v>
      </c>
      <c r="E513" s="33"/>
      <c r="F513" s="198" t="s">
        <v>665</v>
      </c>
      <c r="G513" s="33"/>
      <c r="H513" s="33"/>
      <c r="I513" s="101"/>
      <c r="J513" s="33"/>
      <c r="K513" s="33"/>
      <c r="L513" s="36"/>
      <c r="M513" s="199"/>
      <c r="N513" s="58"/>
      <c r="O513" s="58"/>
      <c r="P513" s="58"/>
      <c r="Q513" s="58"/>
      <c r="R513" s="58"/>
      <c r="S513" s="58"/>
      <c r="T513" s="59"/>
      <c r="AT513" s="15" t="s">
        <v>139</v>
      </c>
      <c r="AU513" s="15" t="s">
        <v>80</v>
      </c>
    </row>
    <row r="514" spans="2:65" s="1" customFormat="1" ht="16.5" customHeight="1">
      <c r="B514" s="32"/>
      <c r="C514" s="185" t="s">
        <v>666</v>
      </c>
      <c r="D514" s="185" t="s">
        <v>133</v>
      </c>
      <c r="E514" s="186" t="s">
        <v>667</v>
      </c>
      <c r="F514" s="187" t="s">
        <v>668</v>
      </c>
      <c r="G514" s="188" t="s">
        <v>183</v>
      </c>
      <c r="H514" s="189">
        <v>38.54</v>
      </c>
      <c r="I514" s="190"/>
      <c r="J514" s="191">
        <f>ROUND(I514*H514,2)</f>
        <v>0</v>
      </c>
      <c r="K514" s="187" t="s">
        <v>1</v>
      </c>
      <c r="L514" s="36"/>
      <c r="M514" s="192" t="s">
        <v>1</v>
      </c>
      <c r="N514" s="193" t="s">
        <v>41</v>
      </c>
      <c r="O514" s="58"/>
      <c r="P514" s="194">
        <f>O514*H514</f>
        <v>0</v>
      </c>
      <c r="Q514" s="194">
        <v>0.20087</v>
      </c>
      <c r="R514" s="194">
        <f>Q514*H514</f>
        <v>7.7415297999999995</v>
      </c>
      <c r="S514" s="194">
        <v>0</v>
      </c>
      <c r="T514" s="195">
        <f>S514*H514</f>
        <v>0</v>
      </c>
      <c r="AR514" s="15" t="s">
        <v>184</v>
      </c>
      <c r="AT514" s="15" t="s">
        <v>133</v>
      </c>
      <c r="AU514" s="15" t="s">
        <v>80</v>
      </c>
      <c r="AY514" s="15" t="s">
        <v>131</v>
      </c>
      <c r="BE514" s="196">
        <f>IF(N514="základní",J514,0)</f>
        <v>0</v>
      </c>
      <c r="BF514" s="196">
        <f>IF(N514="snížená",J514,0)</f>
        <v>0</v>
      </c>
      <c r="BG514" s="196">
        <f>IF(N514="zákl. přenesená",J514,0)</f>
        <v>0</v>
      </c>
      <c r="BH514" s="196">
        <f>IF(N514="sníž. přenesená",J514,0)</f>
        <v>0</v>
      </c>
      <c r="BI514" s="196">
        <f>IF(N514="nulová",J514,0)</f>
        <v>0</v>
      </c>
      <c r="BJ514" s="15" t="s">
        <v>78</v>
      </c>
      <c r="BK514" s="196">
        <f>ROUND(I514*H514,2)</f>
        <v>0</v>
      </c>
      <c r="BL514" s="15" t="s">
        <v>184</v>
      </c>
      <c r="BM514" s="15" t="s">
        <v>669</v>
      </c>
    </row>
    <row r="515" spans="2:47" s="1" customFormat="1" ht="19.2">
      <c r="B515" s="32"/>
      <c r="C515" s="33"/>
      <c r="D515" s="197" t="s">
        <v>139</v>
      </c>
      <c r="E515" s="33"/>
      <c r="F515" s="198" t="s">
        <v>670</v>
      </c>
      <c r="G515" s="33"/>
      <c r="H515" s="33"/>
      <c r="I515" s="101"/>
      <c r="J515" s="33"/>
      <c r="K515" s="33"/>
      <c r="L515" s="36"/>
      <c r="M515" s="199"/>
      <c r="N515" s="58"/>
      <c r="O515" s="58"/>
      <c r="P515" s="58"/>
      <c r="Q515" s="58"/>
      <c r="R515" s="58"/>
      <c r="S515" s="58"/>
      <c r="T515" s="59"/>
      <c r="AT515" s="15" t="s">
        <v>139</v>
      </c>
      <c r="AU515" s="15" t="s">
        <v>80</v>
      </c>
    </row>
    <row r="516" spans="2:51" s="11" customFormat="1" ht="12">
      <c r="B516" s="203"/>
      <c r="C516" s="204"/>
      <c r="D516" s="197" t="s">
        <v>187</v>
      </c>
      <c r="E516" s="205" t="s">
        <v>1</v>
      </c>
      <c r="F516" s="206" t="s">
        <v>671</v>
      </c>
      <c r="G516" s="204"/>
      <c r="H516" s="205" t="s">
        <v>1</v>
      </c>
      <c r="I516" s="207"/>
      <c r="J516" s="204"/>
      <c r="K516" s="204"/>
      <c r="L516" s="208"/>
      <c r="M516" s="209"/>
      <c r="N516" s="210"/>
      <c r="O516" s="210"/>
      <c r="P516" s="210"/>
      <c r="Q516" s="210"/>
      <c r="R516" s="210"/>
      <c r="S516" s="210"/>
      <c r="T516" s="211"/>
      <c r="AT516" s="212" t="s">
        <v>187</v>
      </c>
      <c r="AU516" s="212" t="s">
        <v>80</v>
      </c>
      <c r="AV516" s="11" t="s">
        <v>78</v>
      </c>
      <c r="AW516" s="11" t="s">
        <v>32</v>
      </c>
      <c r="AX516" s="11" t="s">
        <v>70</v>
      </c>
      <c r="AY516" s="212" t="s">
        <v>131</v>
      </c>
    </row>
    <row r="517" spans="2:51" s="12" customFormat="1" ht="12">
      <c r="B517" s="213"/>
      <c r="C517" s="214"/>
      <c r="D517" s="197" t="s">
        <v>187</v>
      </c>
      <c r="E517" s="215" t="s">
        <v>1</v>
      </c>
      <c r="F517" s="216" t="s">
        <v>646</v>
      </c>
      <c r="G517" s="214"/>
      <c r="H517" s="217">
        <v>38.54</v>
      </c>
      <c r="I517" s="218"/>
      <c r="J517" s="214"/>
      <c r="K517" s="214"/>
      <c r="L517" s="219"/>
      <c r="M517" s="220"/>
      <c r="N517" s="221"/>
      <c r="O517" s="221"/>
      <c r="P517" s="221"/>
      <c r="Q517" s="221"/>
      <c r="R517" s="221"/>
      <c r="S517" s="221"/>
      <c r="T517" s="222"/>
      <c r="AT517" s="223" t="s">
        <v>187</v>
      </c>
      <c r="AU517" s="223" t="s">
        <v>80</v>
      </c>
      <c r="AV517" s="12" t="s">
        <v>80</v>
      </c>
      <c r="AW517" s="12" t="s">
        <v>32</v>
      </c>
      <c r="AX517" s="12" t="s">
        <v>70</v>
      </c>
      <c r="AY517" s="223" t="s">
        <v>131</v>
      </c>
    </row>
    <row r="518" spans="2:51" s="13" customFormat="1" ht="12">
      <c r="B518" s="224"/>
      <c r="C518" s="225"/>
      <c r="D518" s="197" t="s">
        <v>187</v>
      </c>
      <c r="E518" s="226" t="s">
        <v>1</v>
      </c>
      <c r="F518" s="227" t="s">
        <v>192</v>
      </c>
      <c r="G518" s="225"/>
      <c r="H518" s="228">
        <v>38.54</v>
      </c>
      <c r="I518" s="229"/>
      <c r="J518" s="225"/>
      <c r="K518" s="225"/>
      <c r="L518" s="230"/>
      <c r="M518" s="231"/>
      <c r="N518" s="232"/>
      <c r="O518" s="232"/>
      <c r="P518" s="232"/>
      <c r="Q518" s="232"/>
      <c r="R518" s="232"/>
      <c r="S518" s="232"/>
      <c r="T518" s="233"/>
      <c r="AT518" s="234" t="s">
        <v>187</v>
      </c>
      <c r="AU518" s="234" t="s">
        <v>80</v>
      </c>
      <c r="AV518" s="13" t="s">
        <v>184</v>
      </c>
      <c r="AW518" s="13" t="s">
        <v>32</v>
      </c>
      <c r="AX518" s="13" t="s">
        <v>78</v>
      </c>
      <c r="AY518" s="234" t="s">
        <v>131</v>
      </c>
    </row>
    <row r="519" spans="2:65" s="1" customFormat="1" ht="16.5" customHeight="1">
      <c r="B519" s="32"/>
      <c r="C519" s="185" t="s">
        <v>672</v>
      </c>
      <c r="D519" s="185" t="s">
        <v>133</v>
      </c>
      <c r="E519" s="186" t="s">
        <v>673</v>
      </c>
      <c r="F519" s="187" t="s">
        <v>674</v>
      </c>
      <c r="G519" s="188" t="s">
        <v>329</v>
      </c>
      <c r="H519" s="189">
        <v>3</v>
      </c>
      <c r="I519" s="190"/>
      <c r="J519" s="191">
        <f>ROUND(I519*H519,2)</f>
        <v>0</v>
      </c>
      <c r="K519" s="187" t="s">
        <v>136</v>
      </c>
      <c r="L519" s="36"/>
      <c r="M519" s="192" t="s">
        <v>1</v>
      </c>
      <c r="N519" s="193" t="s">
        <v>41</v>
      </c>
      <c r="O519" s="58"/>
      <c r="P519" s="194">
        <f>O519*H519</f>
        <v>0</v>
      </c>
      <c r="Q519" s="194">
        <v>0.01698</v>
      </c>
      <c r="R519" s="194">
        <f>Q519*H519</f>
        <v>0.05094</v>
      </c>
      <c r="S519" s="194">
        <v>0</v>
      </c>
      <c r="T519" s="195">
        <f>S519*H519</f>
        <v>0</v>
      </c>
      <c r="AR519" s="15" t="s">
        <v>184</v>
      </c>
      <c r="AT519" s="15" t="s">
        <v>133</v>
      </c>
      <c r="AU519" s="15" t="s">
        <v>80</v>
      </c>
      <c r="AY519" s="15" t="s">
        <v>131</v>
      </c>
      <c r="BE519" s="196">
        <f>IF(N519="základní",J519,0)</f>
        <v>0</v>
      </c>
      <c r="BF519" s="196">
        <f>IF(N519="snížená",J519,0)</f>
        <v>0</v>
      </c>
      <c r="BG519" s="196">
        <f>IF(N519="zákl. přenesená",J519,0)</f>
        <v>0</v>
      </c>
      <c r="BH519" s="196">
        <f>IF(N519="sníž. přenesená",J519,0)</f>
        <v>0</v>
      </c>
      <c r="BI519" s="196">
        <f>IF(N519="nulová",J519,0)</f>
        <v>0</v>
      </c>
      <c r="BJ519" s="15" t="s">
        <v>78</v>
      </c>
      <c r="BK519" s="196">
        <f>ROUND(I519*H519,2)</f>
        <v>0</v>
      </c>
      <c r="BL519" s="15" t="s">
        <v>184</v>
      </c>
      <c r="BM519" s="15" t="s">
        <v>675</v>
      </c>
    </row>
    <row r="520" spans="2:47" s="1" customFormat="1" ht="19.2">
      <c r="B520" s="32"/>
      <c r="C520" s="33"/>
      <c r="D520" s="197" t="s">
        <v>139</v>
      </c>
      <c r="E520" s="33"/>
      <c r="F520" s="198" t="s">
        <v>676</v>
      </c>
      <c r="G520" s="33"/>
      <c r="H520" s="33"/>
      <c r="I520" s="101"/>
      <c r="J520" s="33"/>
      <c r="K520" s="33"/>
      <c r="L520" s="36"/>
      <c r="M520" s="199"/>
      <c r="N520" s="58"/>
      <c r="O520" s="58"/>
      <c r="P520" s="58"/>
      <c r="Q520" s="58"/>
      <c r="R520" s="58"/>
      <c r="S520" s="58"/>
      <c r="T520" s="59"/>
      <c r="AT520" s="15" t="s">
        <v>139</v>
      </c>
      <c r="AU520" s="15" t="s">
        <v>80</v>
      </c>
    </row>
    <row r="521" spans="2:65" s="1" customFormat="1" ht="16.5" customHeight="1">
      <c r="B521" s="32"/>
      <c r="C521" s="235" t="s">
        <v>677</v>
      </c>
      <c r="D521" s="235" t="s">
        <v>249</v>
      </c>
      <c r="E521" s="236" t="s">
        <v>678</v>
      </c>
      <c r="F521" s="237" t="s">
        <v>679</v>
      </c>
      <c r="G521" s="238" t="s">
        <v>329</v>
      </c>
      <c r="H521" s="239">
        <v>2</v>
      </c>
      <c r="I521" s="240"/>
      <c r="J521" s="241">
        <f>ROUND(I521*H521,2)</f>
        <v>0</v>
      </c>
      <c r="K521" s="237" t="s">
        <v>136</v>
      </c>
      <c r="L521" s="242"/>
      <c r="M521" s="243" t="s">
        <v>1</v>
      </c>
      <c r="N521" s="244" t="s">
        <v>41</v>
      </c>
      <c r="O521" s="58"/>
      <c r="P521" s="194">
        <f>O521*H521</f>
        <v>0</v>
      </c>
      <c r="Q521" s="194">
        <v>0.01249</v>
      </c>
      <c r="R521" s="194">
        <f>Q521*H521</f>
        <v>0.02498</v>
      </c>
      <c r="S521" s="194">
        <v>0</v>
      </c>
      <c r="T521" s="195">
        <f>S521*H521</f>
        <v>0</v>
      </c>
      <c r="AR521" s="15" t="s">
        <v>225</v>
      </c>
      <c r="AT521" s="15" t="s">
        <v>249</v>
      </c>
      <c r="AU521" s="15" t="s">
        <v>80</v>
      </c>
      <c r="AY521" s="15" t="s">
        <v>131</v>
      </c>
      <c r="BE521" s="196">
        <f>IF(N521="základní",J521,0)</f>
        <v>0</v>
      </c>
      <c r="BF521" s="196">
        <f>IF(N521="snížená",J521,0)</f>
        <v>0</v>
      </c>
      <c r="BG521" s="196">
        <f>IF(N521="zákl. přenesená",J521,0)</f>
        <v>0</v>
      </c>
      <c r="BH521" s="196">
        <f>IF(N521="sníž. přenesená",J521,0)</f>
        <v>0</v>
      </c>
      <c r="BI521" s="196">
        <f>IF(N521="nulová",J521,0)</f>
        <v>0</v>
      </c>
      <c r="BJ521" s="15" t="s">
        <v>78</v>
      </c>
      <c r="BK521" s="196">
        <f>ROUND(I521*H521,2)</f>
        <v>0</v>
      </c>
      <c r="BL521" s="15" t="s">
        <v>184</v>
      </c>
      <c r="BM521" s="15" t="s">
        <v>680</v>
      </c>
    </row>
    <row r="522" spans="2:47" s="1" customFormat="1" ht="12">
      <c r="B522" s="32"/>
      <c r="C522" s="33"/>
      <c r="D522" s="197" t="s">
        <v>139</v>
      </c>
      <c r="E522" s="33"/>
      <c r="F522" s="198" t="s">
        <v>679</v>
      </c>
      <c r="G522" s="33"/>
      <c r="H522" s="33"/>
      <c r="I522" s="101"/>
      <c r="J522" s="33"/>
      <c r="K522" s="33"/>
      <c r="L522" s="36"/>
      <c r="M522" s="199"/>
      <c r="N522" s="58"/>
      <c r="O522" s="58"/>
      <c r="P522" s="58"/>
      <c r="Q522" s="58"/>
      <c r="R522" s="58"/>
      <c r="S522" s="58"/>
      <c r="T522" s="59"/>
      <c r="AT522" s="15" t="s">
        <v>139</v>
      </c>
      <c r="AU522" s="15" t="s">
        <v>80</v>
      </c>
    </row>
    <row r="523" spans="2:65" s="1" customFormat="1" ht="16.5" customHeight="1">
      <c r="B523" s="32"/>
      <c r="C523" s="235" t="s">
        <v>681</v>
      </c>
      <c r="D523" s="235" t="s">
        <v>249</v>
      </c>
      <c r="E523" s="236" t="s">
        <v>682</v>
      </c>
      <c r="F523" s="237" t="s">
        <v>683</v>
      </c>
      <c r="G523" s="238" t="s">
        <v>329</v>
      </c>
      <c r="H523" s="239">
        <v>1</v>
      </c>
      <c r="I523" s="240"/>
      <c r="J523" s="241">
        <f>ROUND(I523*H523,2)</f>
        <v>0</v>
      </c>
      <c r="K523" s="237" t="s">
        <v>136</v>
      </c>
      <c r="L523" s="242"/>
      <c r="M523" s="243" t="s">
        <v>1</v>
      </c>
      <c r="N523" s="244" t="s">
        <v>41</v>
      </c>
      <c r="O523" s="58"/>
      <c r="P523" s="194">
        <f>O523*H523</f>
        <v>0</v>
      </c>
      <c r="Q523" s="194">
        <v>0.01521</v>
      </c>
      <c r="R523" s="194">
        <f>Q523*H523</f>
        <v>0.01521</v>
      </c>
      <c r="S523" s="194">
        <v>0</v>
      </c>
      <c r="T523" s="195">
        <f>S523*H523</f>
        <v>0</v>
      </c>
      <c r="AR523" s="15" t="s">
        <v>225</v>
      </c>
      <c r="AT523" s="15" t="s">
        <v>249</v>
      </c>
      <c r="AU523" s="15" t="s">
        <v>80</v>
      </c>
      <c r="AY523" s="15" t="s">
        <v>131</v>
      </c>
      <c r="BE523" s="196">
        <f>IF(N523="základní",J523,0)</f>
        <v>0</v>
      </c>
      <c r="BF523" s="196">
        <f>IF(N523="snížená",J523,0)</f>
        <v>0</v>
      </c>
      <c r="BG523" s="196">
        <f>IF(N523="zákl. přenesená",J523,0)</f>
        <v>0</v>
      </c>
      <c r="BH523" s="196">
        <f>IF(N523="sníž. přenesená",J523,0)</f>
        <v>0</v>
      </c>
      <c r="BI523" s="196">
        <f>IF(N523="nulová",J523,0)</f>
        <v>0</v>
      </c>
      <c r="BJ523" s="15" t="s">
        <v>78</v>
      </c>
      <c r="BK523" s="196">
        <f>ROUND(I523*H523,2)</f>
        <v>0</v>
      </c>
      <c r="BL523" s="15" t="s">
        <v>184</v>
      </c>
      <c r="BM523" s="15" t="s">
        <v>684</v>
      </c>
    </row>
    <row r="524" spans="2:47" s="1" customFormat="1" ht="12">
      <c r="B524" s="32"/>
      <c r="C524" s="33"/>
      <c r="D524" s="197" t="s">
        <v>139</v>
      </c>
      <c r="E524" s="33"/>
      <c r="F524" s="198" t="s">
        <v>683</v>
      </c>
      <c r="G524" s="33"/>
      <c r="H524" s="33"/>
      <c r="I524" s="101"/>
      <c r="J524" s="33"/>
      <c r="K524" s="33"/>
      <c r="L524" s="36"/>
      <c r="M524" s="199"/>
      <c r="N524" s="58"/>
      <c r="O524" s="58"/>
      <c r="P524" s="58"/>
      <c r="Q524" s="58"/>
      <c r="R524" s="58"/>
      <c r="S524" s="58"/>
      <c r="T524" s="59"/>
      <c r="AT524" s="15" t="s">
        <v>139</v>
      </c>
      <c r="AU524" s="15" t="s">
        <v>80</v>
      </c>
    </row>
    <row r="525" spans="2:65" s="1" customFormat="1" ht="16.5" customHeight="1">
      <c r="B525" s="32"/>
      <c r="C525" s="185" t="s">
        <v>685</v>
      </c>
      <c r="D525" s="185" t="s">
        <v>133</v>
      </c>
      <c r="E525" s="186" t="s">
        <v>686</v>
      </c>
      <c r="F525" s="187" t="s">
        <v>687</v>
      </c>
      <c r="G525" s="188" t="s">
        <v>329</v>
      </c>
      <c r="H525" s="189">
        <v>2</v>
      </c>
      <c r="I525" s="190"/>
      <c r="J525" s="191">
        <f>ROUND(I525*H525,2)</f>
        <v>0</v>
      </c>
      <c r="K525" s="187" t="s">
        <v>136</v>
      </c>
      <c r="L525" s="36"/>
      <c r="M525" s="192" t="s">
        <v>1</v>
      </c>
      <c r="N525" s="193" t="s">
        <v>41</v>
      </c>
      <c r="O525" s="58"/>
      <c r="P525" s="194">
        <f>O525*H525</f>
        <v>0</v>
      </c>
      <c r="Q525" s="194">
        <v>0.04684</v>
      </c>
      <c r="R525" s="194">
        <f>Q525*H525</f>
        <v>0.09368</v>
      </c>
      <c r="S525" s="194">
        <v>0</v>
      </c>
      <c r="T525" s="195">
        <f>S525*H525</f>
        <v>0</v>
      </c>
      <c r="AR525" s="15" t="s">
        <v>184</v>
      </c>
      <c r="AT525" s="15" t="s">
        <v>133</v>
      </c>
      <c r="AU525" s="15" t="s">
        <v>80</v>
      </c>
      <c r="AY525" s="15" t="s">
        <v>131</v>
      </c>
      <c r="BE525" s="196">
        <f>IF(N525="základní",J525,0)</f>
        <v>0</v>
      </c>
      <c r="BF525" s="196">
        <f>IF(N525="snížená",J525,0)</f>
        <v>0</v>
      </c>
      <c r="BG525" s="196">
        <f>IF(N525="zákl. přenesená",J525,0)</f>
        <v>0</v>
      </c>
      <c r="BH525" s="196">
        <f>IF(N525="sníž. přenesená",J525,0)</f>
        <v>0</v>
      </c>
      <c r="BI525" s="196">
        <f>IF(N525="nulová",J525,0)</f>
        <v>0</v>
      </c>
      <c r="BJ525" s="15" t="s">
        <v>78</v>
      </c>
      <c r="BK525" s="196">
        <f>ROUND(I525*H525,2)</f>
        <v>0</v>
      </c>
      <c r="BL525" s="15" t="s">
        <v>184</v>
      </c>
      <c r="BM525" s="15" t="s">
        <v>688</v>
      </c>
    </row>
    <row r="526" spans="2:47" s="1" customFormat="1" ht="12">
      <c r="B526" s="32"/>
      <c r="C526" s="33"/>
      <c r="D526" s="197" t="s">
        <v>139</v>
      </c>
      <c r="E526" s="33"/>
      <c r="F526" s="198" t="s">
        <v>689</v>
      </c>
      <c r="G526" s="33"/>
      <c r="H526" s="33"/>
      <c r="I526" s="101"/>
      <c r="J526" s="33"/>
      <c r="K526" s="33"/>
      <c r="L526" s="36"/>
      <c r="M526" s="199"/>
      <c r="N526" s="58"/>
      <c r="O526" s="58"/>
      <c r="P526" s="58"/>
      <c r="Q526" s="58"/>
      <c r="R526" s="58"/>
      <c r="S526" s="58"/>
      <c r="T526" s="59"/>
      <c r="AT526" s="15" t="s">
        <v>139</v>
      </c>
      <c r="AU526" s="15" t="s">
        <v>80</v>
      </c>
    </row>
    <row r="527" spans="2:65" s="1" customFormat="1" ht="16.5" customHeight="1">
      <c r="B527" s="32"/>
      <c r="C527" s="235" t="s">
        <v>690</v>
      </c>
      <c r="D527" s="235" t="s">
        <v>249</v>
      </c>
      <c r="E527" s="236" t="s">
        <v>691</v>
      </c>
      <c r="F527" s="237" t="s">
        <v>692</v>
      </c>
      <c r="G527" s="238" t="s">
        <v>329</v>
      </c>
      <c r="H527" s="239">
        <v>1</v>
      </c>
      <c r="I527" s="240"/>
      <c r="J527" s="241">
        <f>ROUND(I527*H527,2)</f>
        <v>0</v>
      </c>
      <c r="K527" s="237" t="s">
        <v>136</v>
      </c>
      <c r="L527" s="242"/>
      <c r="M527" s="243" t="s">
        <v>1</v>
      </c>
      <c r="N527" s="244" t="s">
        <v>41</v>
      </c>
      <c r="O527" s="58"/>
      <c r="P527" s="194">
        <f>O527*H527</f>
        <v>0</v>
      </c>
      <c r="Q527" s="194">
        <v>0.01553</v>
      </c>
      <c r="R527" s="194">
        <f>Q527*H527</f>
        <v>0.01553</v>
      </c>
      <c r="S527" s="194">
        <v>0</v>
      </c>
      <c r="T527" s="195">
        <f>S527*H527</f>
        <v>0</v>
      </c>
      <c r="AR527" s="15" t="s">
        <v>225</v>
      </c>
      <c r="AT527" s="15" t="s">
        <v>249</v>
      </c>
      <c r="AU527" s="15" t="s">
        <v>80</v>
      </c>
      <c r="AY527" s="15" t="s">
        <v>131</v>
      </c>
      <c r="BE527" s="196">
        <f>IF(N527="základní",J527,0)</f>
        <v>0</v>
      </c>
      <c r="BF527" s="196">
        <f>IF(N527="snížená",J527,0)</f>
        <v>0</v>
      </c>
      <c r="BG527" s="196">
        <f>IF(N527="zákl. přenesená",J527,0)</f>
        <v>0</v>
      </c>
      <c r="BH527" s="196">
        <f>IF(N527="sníž. přenesená",J527,0)</f>
        <v>0</v>
      </c>
      <c r="BI527" s="196">
        <f>IF(N527="nulová",J527,0)</f>
        <v>0</v>
      </c>
      <c r="BJ527" s="15" t="s">
        <v>78</v>
      </c>
      <c r="BK527" s="196">
        <f>ROUND(I527*H527,2)</f>
        <v>0</v>
      </c>
      <c r="BL527" s="15" t="s">
        <v>184</v>
      </c>
      <c r="BM527" s="15" t="s">
        <v>693</v>
      </c>
    </row>
    <row r="528" spans="2:47" s="1" customFormat="1" ht="12">
      <c r="B528" s="32"/>
      <c r="C528" s="33"/>
      <c r="D528" s="197" t="s">
        <v>139</v>
      </c>
      <c r="E528" s="33"/>
      <c r="F528" s="198" t="s">
        <v>692</v>
      </c>
      <c r="G528" s="33"/>
      <c r="H528" s="33"/>
      <c r="I528" s="101"/>
      <c r="J528" s="33"/>
      <c r="K528" s="33"/>
      <c r="L528" s="36"/>
      <c r="M528" s="199"/>
      <c r="N528" s="58"/>
      <c r="O528" s="58"/>
      <c r="P528" s="58"/>
      <c r="Q528" s="58"/>
      <c r="R528" s="58"/>
      <c r="S528" s="58"/>
      <c r="T528" s="59"/>
      <c r="AT528" s="15" t="s">
        <v>139</v>
      </c>
      <c r="AU528" s="15" t="s">
        <v>80</v>
      </c>
    </row>
    <row r="529" spans="2:65" s="1" customFormat="1" ht="16.5" customHeight="1">
      <c r="B529" s="32"/>
      <c r="C529" s="235" t="s">
        <v>694</v>
      </c>
      <c r="D529" s="235" t="s">
        <v>249</v>
      </c>
      <c r="E529" s="236" t="s">
        <v>695</v>
      </c>
      <c r="F529" s="237" t="s">
        <v>696</v>
      </c>
      <c r="G529" s="238" t="s">
        <v>329</v>
      </c>
      <c r="H529" s="239">
        <v>1</v>
      </c>
      <c r="I529" s="240"/>
      <c r="J529" s="241">
        <f>ROUND(I529*H529,2)</f>
        <v>0</v>
      </c>
      <c r="K529" s="237" t="s">
        <v>136</v>
      </c>
      <c r="L529" s="242"/>
      <c r="M529" s="243" t="s">
        <v>1</v>
      </c>
      <c r="N529" s="244" t="s">
        <v>41</v>
      </c>
      <c r="O529" s="58"/>
      <c r="P529" s="194">
        <f>O529*H529</f>
        <v>0</v>
      </c>
      <c r="Q529" s="194">
        <v>0.01624</v>
      </c>
      <c r="R529" s="194">
        <f>Q529*H529</f>
        <v>0.01624</v>
      </c>
      <c r="S529" s="194">
        <v>0</v>
      </c>
      <c r="T529" s="195">
        <f>S529*H529</f>
        <v>0</v>
      </c>
      <c r="AR529" s="15" t="s">
        <v>225</v>
      </c>
      <c r="AT529" s="15" t="s">
        <v>249</v>
      </c>
      <c r="AU529" s="15" t="s">
        <v>80</v>
      </c>
      <c r="AY529" s="15" t="s">
        <v>131</v>
      </c>
      <c r="BE529" s="196">
        <f>IF(N529="základní",J529,0)</f>
        <v>0</v>
      </c>
      <c r="BF529" s="196">
        <f>IF(N529="snížená",J529,0)</f>
        <v>0</v>
      </c>
      <c r="BG529" s="196">
        <f>IF(N529="zákl. přenesená",J529,0)</f>
        <v>0</v>
      </c>
      <c r="BH529" s="196">
        <f>IF(N529="sníž. přenesená",J529,0)</f>
        <v>0</v>
      </c>
      <c r="BI529" s="196">
        <f>IF(N529="nulová",J529,0)</f>
        <v>0</v>
      </c>
      <c r="BJ529" s="15" t="s">
        <v>78</v>
      </c>
      <c r="BK529" s="196">
        <f>ROUND(I529*H529,2)</f>
        <v>0</v>
      </c>
      <c r="BL529" s="15" t="s">
        <v>184</v>
      </c>
      <c r="BM529" s="15" t="s">
        <v>697</v>
      </c>
    </row>
    <row r="530" spans="2:47" s="1" customFormat="1" ht="12">
      <c r="B530" s="32"/>
      <c r="C530" s="33"/>
      <c r="D530" s="197" t="s">
        <v>139</v>
      </c>
      <c r="E530" s="33"/>
      <c r="F530" s="198" t="s">
        <v>696</v>
      </c>
      <c r="G530" s="33"/>
      <c r="H530" s="33"/>
      <c r="I530" s="101"/>
      <c r="J530" s="33"/>
      <c r="K530" s="33"/>
      <c r="L530" s="36"/>
      <c r="M530" s="199"/>
      <c r="N530" s="58"/>
      <c r="O530" s="58"/>
      <c r="P530" s="58"/>
      <c r="Q530" s="58"/>
      <c r="R530" s="58"/>
      <c r="S530" s="58"/>
      <c r="T530" s="59"/>
      <c r="AT530" s="15" t="s">
        <v>139</v>
      </c>
      <c r="AU530" s="15" t="s">
        <v>80</v>
      </c>
    </row>
    <row r="531" spans="2:63" s="10" customFormat="1" ht="22.95" customHeight="1">
      <c r="B531" s="169"/>
      <c r="C531" s="170"/>
      <c r="D531" s="171" t="s">
        <v>69</v>
      </c>
      <c r="E531" s="183" t="s">
        <v>231</v>
      </c>
      <c r="F531" s="183" t="s">
        <v>698</v>
      </c>
      <c r="G531" s="170"/>
      <c r="H531" s="170"/>
      <c r="I531" s="173"/>
      <c r="J531" s="184">
        <f>BK531</f>
        <v>0</v>
      </c>
      <c r="K531" s="170"/>
      <c r="L531" s="175"/>
      <c r="M531" s="176"/>
      <c r="N531" s="177"/>
      <c r="O531" s="177"/>
      <c r="P531" s="178">
        <f>SUM(P532:P715)</f>
        <v>0</v>
      </c>
      <c r="Q531" s="177"/>
      <c r="R531" s="178">
        <f>SUM(R532:R715)</f>
        <v>0.6651156</v>
      </c>
      <c r="S531" s="177"/>
      <c r="T531" s="179">
        <f>SUM(T532:T715)</f>
        <v>63.496292</v>
      </c>
      <c r="AR531" s="180" t="s">
        <v>78</v>
      </c>
      <c r="AT531" s="181" t="s">
        <v>69</v>
      </c>
      <c r="AU531" s="181" t="s">
        <v>78</v>
      </c>
      <c r="AY531" s="180" t="s">
        <v>131</v>
      </c>
      <c r="BK531" s="182">
        <f>SUM(BK532:BK715)</f>
        <v>0</v>
      </c>
    </row>
    <row r="532" spans="2:65" s="1" customFormat="1" ht="16.5" customHeight="1">
      <c r="B532" s="32"/>
      <c r="C532" s="185" t="s">
        <v>699</v>
      </c>
      <c r="D532" s="185" t="s">
        <v>133</v>
      </c>
      <c r="E532" s="186" t="s">
        <v>700</v>
      </c>
      <c r="F532" s="187" t="s">
        <v>701</v>
      </c>
      <c r="G532" s="188" t="s">
        <v>183</v>
      </c>
      <c r="H532" s="189">
        <v>610.76</v>
      </c>
      <c r="I532" s="190"/>
      <c r="J532" s="191">
        <f>ROUND(I532*H532,2)</f>
        <v>0</v>
      </c>
      <c r="K532" s="187" t="s">
        <v>136</v>
      </c>
      <c r="L532" s="36"/>
      <c r="M532" s="192" t="s">
        <v>1</v>
      </c>
      <c r="N532" s="193" t="s">
        <v>41</v>
      </c>
      <c r="O532" s="58"/>
      <c r="P532" s="194">
        <f>O532*H532</f>
        <v>0</v>
      </c>
      <c r="Q532" s="194">
        <v>0.00021</v>
      </c>
      <c r="R532" s="194">
        <f>Q532*H532</f>
        <v>0.1282596</v>
      </c>
      <c r="S532" s="194">
        <v>0</v>
      </c>
      <c r="T532" s="195">
        <f>S532*H532</f>
        <v>0</v>
      </c>
      <c r="AR532" s="15" t="s">
        <v>184</v>
      </c>
      <c r="AT532" s="15" t="s">
        <v>133</v>
      </c>
      <c r="AU532" s="15" t="s">
        <v>80</v>
      </c>
      <c r="AY532" s="15" t="s">
        <v>131</v>
      </c>
      <c r="BE532" s="196">
        <f>IF(N532="základní",J532,0)</f>
        <v>0</v>
      </c>
      <c r="BF532" s="196">
        <f>IF(N532="snížená",J532,0)</f>
        <v>0</v>
      </c>
      <c r="BG532" s="196">
        <f>IF(N532="zákl. přenesená",J532,0)</f>
        <v>0</v>
      </c>
      <c r="BH532" s="196">
        <f>IF(N532="sníž. přenesená",J532,0)</f>
        <v>0</v>
      </c>
      <c r="BI532" s="196">
        <f>IF(N532="nulová",J532,0)</f>
        <v>0</v>
      </c>
      <c r="BJ532" s="15" t="s">
        <v>78</v>
      </c>
      <c r="BK532" s="196">
        <f>ROUND(I532*H532,2)</f>
        <v>0</v>
      </c>
      <c r="BL532" s="15" t="s">
        <v>184</v>
      </c>
      <c r="BM532" s="15" t="s">
        <v>702</v>
      </c>
    </row>
    <row r="533" spans="2:47" s="1" customFormat="1" ht="19.2">
      <c r="B533" s="32"/>
      <c r="C533" s="33"/>
      <c r="D533" s="197" t="s">
        <v>139</v>
      </c>
      <c r="E533" s="33"/>
      <c r="F533" s="198" t="s">
        <v>703</v>
      </c>
      <c r="G533" s="33"/>
      <c r="H533" s="33"/>
      <c r="I533" s="101"/>
      <c r="J533" s="33"/>
      <c r="K533" s="33"/>
      <c r="L533" s="36"/>
      <c r="M533" s="199"/>
      <c r="N533" s="58"/>
      <c r="O533" s="58"/>
      <c r="P533" s="58"/>
      <c r="Q533" s="58"/>
      <c r="R533" s="58"/>
      <c r="S533" s="58"/>
      <c r="T533" s="59"/>
      <c r="AT533" s="15" t="s">
        <v>139</v>
      </c>
      <c r="AU533" s="15" t="s">
        <v>80</v>
      </c>
    </row>
    <row r="534" spans="2:51" s="11" customFormat="1" ht="12">
      <c r="B534" s="203"/>
      <c r="C534" s="204"/>
      <c r="D534" s="197" t="s">
        <v>187</v>
      </c>
      <c r="E534" s="205" t="s">
        <v>1</v>
      </c>
      <c r="F534" s="206" t="s">
        <v>704</v>
      </c>
      <c r="G534" s="204"/>
      <c r="H534" s="205" t="s">
        <v>1</v>
      </c>
      <c r="I534" s="207"/>
      <c r="J534" s="204"/>
      <c r="K534" s="204"/>
      <c r="L534" s="208"/>
      <c r="M534" s="209"/>
      <c r="N534" s="210"/>
      <c r="O534" s="210"/>
      <c r="P534" s="210"/>
      <c r="Q534" s="210"/>
      <c r="R534" s="210"/>
      <c r="S534" s="210"/>
      <c r="T534" s="211"/>
      <c r="AT534" s="212" t="s">
        <v>187</v>
      </c>
      <c r="AU534" s="212" t="s">
        <v>80</v>
      </c>
      <c r="AV534" s="11" t="s">
        <v>78</v>
      </c>
      <c r="AW534" s="11" t="s">
        <v>32</v>
      </c>
      <c r="AX534" s="11" t="s">
        <v>70</v>
      </c>
      <c r="AY534" s="212" t="s">
        <v>131</v>
      </c>
    </row>
    <row r="535" spans="2:51" s="12" customFormat="1" ht="12">
      <c r="B535" s="213"/>
      <c r="C535" s="214"/>
      <c r="D535" s="197" t="s">
        <v>187</v>
      </c>
      <c r="E535" s="215" t="s">
        <v>1</v>
      </c>
      <c r="F535" s="216" t="s">
        <v>705</v>
      </c>
      <c r="G535" s="214"/>
      <c r="H535" s="217">
        <v>610.76</v>
      </c>
      <c r="I535" s="218"/>
      <c r="J535" s="214"/>
      <c r="K535" s="214"/>
      <c r="L535" s="219"/>
      <c r="M535" s="220"/>
      <c r="N535" s="221"/>
      <c r="O535" s="221"/>
      <c r="P535" s="221"/>
      <c r="Q535" s="221"/>
      <c r="R535" s="221"/>
      <c r="S535" s="221"/>
      <c r="T535" s="222"/>
      <c r="AT535" s="223" t="s">
        <v>187</v>
      </c>
      <c r="AU535" s="223" t="s">
        <v>80</v>
      </c>
      <c r="AV535" s="12" t="s">
        <v>80</v>
      </c>
      <c r="AW535" s="12" t="s">
        <v>32</v>
      </c>
      <c r="AX535" s="12" t="s">
        <v>70</v>
      </c>
      <c r="AY535" s="223" t="s">
        <v>131</v>
      </c>
    </row>
    <row r="536" spans="2:51" s="13" customFormat="1" ht="12">
      <c r="B536" s="224"/>
      <c r="C536" s="225"/>
      <c r="D536" s="197" t="s">
        <v>187</v>
      </c>
      <c r="E536" s="226" t="s">
        <v>1</v>
      </c>
      <c r="F536" s="227" t="s">
        <v>192</v>
      </c>
      <c r="G536" s="225"/>
      <c r="H536" s="228">
        <v>610.76</v>
      </c>
      <c r="I536" s="229"/>
      <c r="J536" s="225"/>
      <c r="K536" s="225"/>
      <c r="L536" s="230"/>
      <c r="M536" s="231"/>
      <c r="N536" s="232"/>
      <c r="O536" s="232"/>
      <c r="P536" s="232"/>
      <c r="Q536" s="232"/>
      <c r="R536" s="232"/>
      <c r="S536" s="232"/>
      <c r="T536" s="233"/>
      <c r="AT536" s="234" t="s">
        <v>187</v>
      </c>
      <c r="AU536" s="234" t="s">
        <v>80</v>
      </c>
      <c r="AV536" s="13" t="s">
        <v>184</v>
      </c>
      <c r="AW536" s="13" t="s">
        <v>32</v>
      </c>
      <c r="AX536" s="13" t="s">
        <v>78</v>
      </c>
      <c r="AY536" s="234" t="s">
        <v>131</v>
      </c>
    </row>
    <row r="537" spans="2:65" s="1" customFormat="1" ht="16.5" customHeight="1">
      <c r="B537" s="32"/>
      <c r="C537" s="185" t="s">
        <v>706</v>
      </c>
      <c r="D537" s="185" t="s">
        <v>133</v>
      </c>
      <c r="E537" s="186" t="s">
        <v>707</v>
      </c>
      <c r="F537" s="187" t="s">
        <v>708</v>
      </c>
      <c r="G537" s="188" t="s">
        <v>183</v>
      </c>
      <c r="H537" s="189">
        <v>305.38</v>
      </c>
      <c r="I537" s="190"/>
      <c r="J537" s="191">
        <f>ROUND(I537*H537,2)</f>
        <v>0</v>
      </c>
      <c r="K537" s="187" t="s">
        <v>136</v>
      </c>
      <c r="L537" s="36"/>
      <c r="M537" s="192" t="s">
        <v>1</v>
      </c>
      <c r="N537" s="193" t="s">
        <v>41</v>
      </c>
      <c r="O537" s="58"/>
      <c r="P537" s="194">
        <f>O537*H537</f>
        <v>0</v>
      </c>
      <c r="Q537" s="194">
        <v>4E-05</v>
      </c>
      <c r="R537" s="194">
        <f>Q537*H537</f>
        <v>0.0122152</v>
      </c>
      <c r="S537" s="194">
        <v>0</v>
      </c>
      <c r="T537" s="195">
        <f>S537*H537</f>
        <v>0</v>
      </c>
      <c r="AR537" s="15" t="s">
        <v>184</v>
      </c>
      <c r="AT537" s="15" t="s">
        <v>133</v>
      </c>
      <c r="AU537" s="15" t="s">
        <v>80</v>
      </c>
      <c r="AY537" s="15" t="s">
        <v>131</v>
      </c>
      <c r="BE537" s="196">
        <f>IF(N537="základní",J537,0)</f>
        <v>0</v>
      </c>
      <c r="BF537" s="196">
        <f>IF(N537="snížená",J537,0)</f>
        <v>0</v>
      </c>
      <c r="BG537" s="196">
        <f>IF(N537="zákl. přenesená",J537,0)</f>
        <v>0</v>
      </c>
      <c r="BH537" s="196">
        <f>IF(N537="sníž. přenesená",J537,0)</f>
        <v>0</v>
      </c>
      <c r="BI537" s="196">
        <f>IF(N537="nulová",J537,0)</f>
        <v>0</v>
      </c>
      <c r="BJ537" s="15" t="s">
        <v>78</v>
      </c>
      <c r="BK537" s="196">
        <f>ROUND(I537*H537,2)</f>
        <v>0</v>
      </c>
      <c r="BL537" s="15" t="s">
        <v>184</v>
      </c>
      <c r="BM537" s="15" t="s">
        <v>709</v>
      </c>
    </row>
    <row r="538" spans="2:47" s="1" customFormat="1" ht="12">
      <c r="B538" s="32"/>
      <c r="C538" s="33"/>
      <c r="D538" s="197" t="s">
        <v>139</v>
      </c>
      <c r="E538" s="33"/>
      <c r="F538" s="198" t="s">
        <v>710</v>
      </c>
      <c r="G538" s="33"/>
      <c r="H538" s="33"/>
      <c r="I538" s="101"/>
      <c r="J538" s="33"/>
      <c r="K538" s="33"/>
      <c r="L538" s="36"/>
      <c r="M538" s="199"/>
      <c r="N538" s="58"/>
      <c r="O538" s="58"/>
      <c r="P538" s="58"/>
      <c r="Q538" s="58"/>
      <c r="R538" s="58"/>
      <c r="S538" s="58"/>
      <c r="T538" s="59"/>
      <c r="AT538" s="15" t="s">
        <v>139</v>
      </c>
      <c r="AU538" s="15" t="s">
        <v>80</v>
      </c>
    </row>
    <row r="539" spans="2:51" s="12" customFormat="1" ht="12">
      <c r="B539" s="213"/>
      <c r="C539" s="214"/>
      <c r="D539" s="197" t="s">
        <v>187</v>
      </c>
      <c r="E539" s="215" t="s">
        <v>1</v>
      </c>
      <c r="F539" s="216" t="s">
        <v>711</v>
      </c>
      <c r="G539" s="214"/>
      <c r="H539" s="217">
        <v>305.38</v>
      </c>
      <c r="I539" s="218"/>
      <c r="J539" s="214"/>
      <c r="K539" s="214"/>
      <c r="L539" s="219"/>
      <c r="M539" s="220"/>
      <c r="N539" s="221"/>
      <c r="O539" s="221"/>
      <c r="P539" s="221"/>
      <c r="Q539" s="221"/>
      <c r="R539" s="221"/>
      <c r="S539" s="221"/>
      <c r="T539" s="222"/>
      <c r="AT539" s="223" t="s">
        <v>187</v>
      </c>
      <c r="AU539" s="223" t="s">
        <v>80</v>
      </c>
      <c r="AV539" s="12" t="s">
        <v>80</v>
      </c>
      <c r="AW539" s="12" t="s">
        <v>32</v>
      </c>
      <c r="AX539" s="12" t="s">
        <v>70</v>
      </c>
      <c r="AY539" s="223" t="s">
        <v>131</v>
      </c>
    </row>
    <row r="540" spans="2:51" s="13" customFormat="1" ht="12">
      <c r="B540" s="224"/>
      <c r="C540" s="225"/>
      <c r="D540" s="197" t="s">
        <v>187</v>
      </c>
      <c r="E540" s="226" t="s">
        <v>1</v>
      </c>
      <c r="F540" s="227" t="s">
        <v>192</v>
      </c>
      <c r="G540" s="225"/>
      <c r="H540" s="228">
        <v>305.38</v>
      </c>
      <c r="I540" s="229"/>
      <c r="J540" s="225"/>
      <c r="K540" s="225"/>
      <c r="L540" s="230"/>
      <c r="M540" s="231"/>
      <c r="N540" s="232"/>
      <c r="O540" s="232"/>
      <c r="P540" s="232"/>
      <c r="Q540" s="232"/>
      <c r="R540" s="232"/>
      <c r="S540" s="232"/>
      <c r="T540" s="233"/>
      <c r="AT540" s="234" t="s">
        <v>187</v>
      </c>
      <c r="AU540" s="234" t="s">
        <v>80</v>
      </c>
      <c r="AV540" s="13" t="s">
        <v>184</v>
      </c>
      <c r="AW540" s="13" t="s">
        <v>32</v>
      </c>
      <c r="AX540" s="13" t="s">
        <v>78</v>
      </c>
      <c r="AY540" s="234" t="s">
        <v>131</v>
      </c>
    </row>
    <row r="541" spans="2:65" s="1" customFormat="1" ht="16.5" customHeight="1">
      <c r="B541" s="32"/>
      <c r="C541" s="185" t="s">
        <v>712</v>
      </c>
      <c r="D541" s="185" t="s">
        <v>133</v>
      </c>
      <c r="E541" s="186" t="s">
        <v>713</v>
      </c>
      <c r="F541" s="187" t="s">
        <v>714</v>
      </c>
      <c r="G541" s="188" t="s">
        <v>183</v>
      </c>
      <c r="H541" s="189">
        <v>2</v>
      </c>
      <c r="I541" s="190"/>
      <c r="J541" s="191">
        <f>ROUND(I541*H541,2)</f>
        <v>0</v>
      </c>
      <c r="K541" s="187" t="s">
        <v>136</v>
      </c>
      <c r="L541" s="36"/>
      <c r="M541" s="192" t="s">
        <v>1</v>
      </c>
      <c r="N541" s="193" t="s">
        <v>41</v>
      </c>
      <c r="O541" s="58"/>
      <c r="P541" s="194">
        <f>O541*H541</f>
        <v>0</v>
      </c>
      <c r="Q541" s="194">
        <v>0.00507</v>
      </c>
      <c r="R541" s="194">
        <f>Q541*H541</f>
        <v>0.01014</v>
      </c>
      <c r="S541" s="194">
        <v>0</v>
      </c>
      <c r="T541" s="195">
        <f>S541*H541</f>
        <v>0</v>
      </c>
      <c r="AR541" s="15" t="s">
        <v>184</v>
      </c>
      <c r="AT541" s="15" t="s">
        <v>133</v>
      </c>
      <c r="AU541" s="15" t="s">
        <v>80</v>
      </c>
      <c r="AY541" s="15" t="s">
        <v>131</v>
      </c>
      <c r="BE541" s="196">
        <f>IF(N541="základní",J541,0)</f>
        <v>0</v>
      </c>
      <c r="BF541" s="196">
        <f>IF(N541="snížená",J541,0)</f>
        <v>0</v>
      </c>
      <c r="BG541" s="196">
        <f>IF(N541="zákl. přenesená",J541,0)</f>
        <v>0</v>
      </c>
      <c r="BH541" s="196">
        <f>IF(N541="sníž. přenesená",J541,0)</f>
        <v>0</v>
      </c>
      <c r="BI541" s="196">
        <f>IF(N541="nulová",J541,0)</f>
        <v>0</v>
      </c>
      <c r="BJ541" s="15" t="s">
        <v>78</v>
      </c>
      <c r="BK541" s="196">
        <f>ROUND(I541*H541,2)</f>
        <v>0</v>
      </c>
      <c r="BL541" s="15" t="s">
        <v>184</v>
      </c>
      <c r="BM541" s="15" t="s">
        <v>715</v>
      </c>
    </row>
    <row r="542" spans="2:47" s="1" customFormat="1" ht="12">
      <c r="B542" s="32"/>
      <c r="C542" s="33"/>
      <c r="D542" s="197" t="s">
        <v>139</v>
      </c>
      <c r="E542" s="33"/>
      <c r="F542" s="198" t="s">
        <v>716</v>
      </c>
      <c r="G542" s="33"/>
      <c r="H542" s="33"/>
      <c r="I542" s="101"/>
      <c r="J542" s="33"/>
      <c r="K542" s="33"/>
      <c r="L542" s="36"/>
      <c r="M542" s="199"/>
      <c r="N542" s="58"/>
      <c r="O542" s="58"/>
      <c r="P542" s="58"/>
      <c r="Q542" s="58"/>
      <c r="R542" s="58"/>
      <c r="S542" s="58"/>
      <c r="T542" s="59"/>
      <c r="AT542" s="15" t="s">
        <v>139</v>
      </c>
      <c r="AU542" s="15" t="s">
        <v>80</v>
      </c>
    </row>
    <row r="543" spans="2:65" s="1" customFormat="1" ht="16.5" customHeight="1">
      <c r="B543" s="32"/>
      <c r="C543" s="185" t="s">
        <v>717</v>
      </c>
      <c r="D543" s="185" t="s">
        <v>133</v>
      </c>
      <c r="E543" s="186" t="s">
        <v>718</v>
      </c>
      <c r="F543" s="187" t="s">
        <v>719</v>
      </c>
      <c r="G543" s="188" t="s">
        <v>208</v>
      </c>
      <c r="H543" s="189">
        <v>2.571</v>
      </c>
      <c r="I543" s="190"/>
      <c r="J543" s="191">
        <f>ROUND(I543*H543,2)</f>
        <v>0</v>
      </c>
      <c r="K543" s="187" t="s">
        <v>136</v>
      </c>
      <c r="L543" s="36"/>
      <c r="M543" s="192" t="s">
        <v>1</v>
      </c>
      <c r="N543" s="193" t="s">
        <v>41</v>
      </c>
      <c r="O543" s="58"/>
      <c r="P543" s="194">
        <f>O543*H543</f>
        <v>0</v>
      </c>
      <c r="Q543" s="194">
        <v>0</v>
      </c>
      <c r="R543" s="194">
        <f>Q543*H543</f>
        <v>0</v>
      </c>
      <c r="S543" s="194">
        <v>2.4</v>
      </c>
      <c r="T543" s="195">
        <f>S543*H543</f>
        <v>6.1704</v>
      </c>
      <c r="AR543" s="15" t="s">
        <v>184</v>
      </c>
      <c r="AT543" s="15" t="s">
        <v>133</v>
      </c>
      <c r="AU543" s="15" t="s">
        <v>80</v>
      </c>
      <c r="AY543" s="15" t="s">
        <v>131</v>
      </c>
      <c r="BE543" s="196">
        <f>IF(N543="základní",J543,0)</f>
        <v>0</v>
      </c>
      <c r="BF543" s="196">
        <f>IF(N543="snížená",J543,0)</f>
        <v>0</v>
      </c>
      <c r="BG543" s="196">
        <f>IF(N543="zákl. přenesená",J543,0)</f>
        <v>0</v>
      </c>
      <c r="BH543" s="196">
        <f>IF(N543="sníž. přenesená",J543,0)</f>
        <v>0</v>
      </c>
      <c r="BI543" s="196">
        <f>IF(N543="nulová",J543,0)</f>
        <v>0</v>
      </c>
      <c r="BJ543" s="15" t="s">
        <v>78</v>
      </c>
      <c r="BK543" s="196">
        <f>ROUND(I543*H543,2)</f>
        <v>0</v>
      </c>
      <c r="BL543" s="15" t="s">
        <v>184</v>
      </c>
      <c r="BM543" s="15" t="s">
        <v>720</v>
      </c>
    </row>
    <row r="544" spans="2:47" s="1" customFormat="1" ht="12">
      <c r="B544" s="32"/>
      <c r="C544" s="33"/>
      <c r="D544" s="197" t="s">
        <v>139</v>
      </c>
      <c r="E544" s="33"/>
      <c r="F544" s="198" t="s">
        <v>721</v>
      </c>
      <c r="G544" s="33"/>
      <c r="H544" s="33"/>
      <c r="I544" s="101"/>
      <c r="J544" s="33"/>
      <c r="K544" s="33"/>
      <c r="L544" s="36"/>
      <c r="M544" s="199"/>
      <c r="N544" s="58"/>
      <c r="O544" s="58"/>
      <c r="P544" s="58"/>
      <c r="Q544" s="58"/>
      <c r="R544" s="58"/>
      <c r="S544" s="58"/>
      <c r="T544" s="59"/>
      <c r="AT544" s="15" t="s">
        <v>139</v>
      </c>
      <c r="AU544" s="15" t="s">
        <v>80</v>
      </c>
    </row>
    <row r="545" spans="2:51" s="11" customFormat="1" ht="12">
      <c r="B545" s="203"/>
      <c r="C545" s="204"/>
      <c r="D545" s="197" t="s">
        <v>187</v>
      </c>
      <c r="E545" s="205" t="s">
        <v>1</v>
      </c>
      <c r="F545" s="206" t="s">
        <v>273</v>
      </c>
      <c r="G545" s="204"/>
      <c r="H545" s="205" t="s">
        <v>1</v>
      </c>
      <c r="I545" s="207"/>
      <c r="J545" s="204"/>
      <c r="K545" s="204"/>
      <c r="L545" s="208"/>
      <c r="M545" s="209"/>
      <c r="N545" s="210"/>
      <c r="O545" s="210"/>
      <c r="P545" s="210"/>
      <c r="Q545" s="210"/>
      <c r="R545" s="210"/>
      <c r="S545" s="210"/>
      <c r="T545" s="211"/>
      <c r="AT545" s="212" t="s">
        <v>187</v>
      </c>
      <c r="AU545" s="212" t="s">
        <v>80</v>
      </c>
      <c r="AV545" s="11" t="s">
        <v>78</v>
      </c>
      <c r="AW545" s="11" t="s">
        <v>32</v>
      </c>
      <c r="AX545" s="11" t="s">
        <v>70</v>
      </c>
      <c r="AY545" s="212" t="s">
        <v>131</v>
      </c>
    </row>
    <row r="546" spans="2:51" s="12" customFormat="1" ht="12">
      <c r="B546" s="213"/>
      <c r="C546" s="214"/>
      <c r="D546" s="197" t="s">
        <v>187</v>
      </c>
      <c r="E546" s="215" t="s">
        <v>1</v>
      </c>
      <c r="F546" s="216" t="s">
        <v>722</v>
      </c>
      <c r="G546" s="214"/>
      <c r="H546" s="217">
        <v>1.03</v>
      </c>
      <c r="I546" s="218"/>
      <c r="J546" s="214"/>
      <c r="K546" s="214"/>
      <c r="L546" s="219"/>
      <c r="M546" s="220"/>
      <c r="N546" s="221"/>
      <c r="O546" s="221"/>
      <c r="P546" s="221"/>
      <c r="Q546" s="221"/>
      <c r="R546" s="221"/>
      <c r="S546" s="221"/>
      <c r="T546" s="222"/>
      <c r="AT546" s="223" t="s">
        <v>187</v>
      </c>
      <c r="AU546" s="223" t="s">
        <v>80</v>
      </c>
      <c r="AV546" s="12" t="s">
        <v>80</v>
      </c>
      <c r="AW546" s="12" t="s">
        <v>32</v>
      </c>
      <c r="AX546" s="12" t="s">
        <v>70</v>
      </c>
      <c r="AY546" s="223" t="s">
        <v>131</v>
      </c>
    </row>
    <row r="547" spans="2:51" s="11" customFormat="1" ht="12">
      <c r="B547" s="203"/>
      <c r="C547" s="204"/>
      <c r="D547" s="197" t="s">
        <v>187</v>
      </c>
      <c r="E547" s="205" t="s">
        <v>1</v>
      </c>
      <c r="F547" s="206" t="s">
        <v>275</v>
      </c>
      <c r="G547" s="204"/>
      <c r="H547" s="205" t="s">
        <v>1</v>
      </c>
      <c r="I547" s="207"/>
      <c r="J547" s="204"/>
      <c r="K547" s="204"/>
      <c r="L547" s="208"/>
      <c r="M547" s="209"/>
      <c r="N547" s="210"/>
      <c r="O547" s="210"/>
      <c r="P547" s="210"/>
      <c r="Q547" s="210"/>
      <c r="R547" s="210"/>
      <c r="S547" s="210"/>
      <c r="T547" s="211"/>
      <c r="AT547" s="212" t="s">
        <v>187</v>
      </c>
      <c r="AU547" s="212" t="s">
        <v>80</v>
      </c>
      <c r="AV547" s="11" t="s">
        <v>78</v>
      </c>
      <c r="AW547" s="11" t="s">
        <v>32</v>
      </c>
      <c r="AX547" s="11" t="s">
        <v>70</v>
      </c>
      <c r="AY547" s="212" t="s">
        <v>131</v>
      </c>
    </row>
    <row r="548" spans="2:51" s="12" customFormat="1" ht="12">
      <c r="B548" s="213"/>
      <c r="C548" s="214"/>
      <c r="D548" s="197" t="s">
        <v>187</v>
      </c>
      <c r="E548" s="215" t="s">
        <v>1</v>
      </c>
      <c r="F548" s="216" t="s">
        <v>276</v>
      </c>
      <c r="G548" s="214"/>
      <c r="H548" s="217">
        <v>1.425</v>
      </c>
      <c r="I548" s="218"/>
      <c r="J548" s="214"/>
      <c r="K548" s="214"/>
      <c r="L548" s="219"/>
      <c r="M548" s="220"/>
      <c r="N548" s="221"/>
      <c r="O548" s="221"/>
      <c r="P548" s="221"/>
      <c r="Q548" s="221"/>
      <c r="R548" s="221"/>
      <c r="S548" s="221"/>
      <c r="T548" s="222"/>
      <c r="AT548" s="223" t="s">
        <v>187</v>
      </c>
      <c r="AU548" s="223" t="s">
        <v>80</v>
      </c>
      <c r="AV548" s="12" t="s">
        <v>80</v>
      </c>
      <c r="AW548" s="12" t="s">
        <v>32</v>
      </c>
      <c r="AX548" s="12" t="s">
        <v>70</v>
      </c>
      <c r="AY548" s="223" t="s">
        <v>131</v>
      </c>
    </row>
    <row r="549" spans="2:51" s="11" customFormat="1" ht="12">
      <c r="B549" s="203"/>
      <c r="C549" s="204"/>
      <c r="D549" s="197" t="s">
        <v>187</v>
      </c>
      <c r="E549" s="205" t="s">
        <v>1</v>
      </c>
      <c r="F549" s="206" t="s">
        <v>723</v>
      </c>
      <c r="G549" s="204"/>
      <c r="H549" s="205" t="s">
        <v>1</v>
      </c>
      <c r="I549" s="207"/>
      <c r="J549" s="204"/>
      <c r="K549" s="204"/>
      <c r="L549" s="208"/>
      <c r="M549" s="209"/>
      <c r="N549" s="210"/>
      <c r="O549" s="210"/>
      <c r="P549" s="210"/>
      <c r="Q549" s="210"/>
      <c r="R549" s="210"/>
      <c r="S549" s="210"/>
      <c r="T549" s="211"/>
      <c r="AT549" s="212" t="s">
        <v>187</v>
      </c>
      <c r="AU549" s="212" t="s">
        <v>80</v>
      </c>
      <c r="AV549" s="11" t="s">
        <v>78</v>
      </c>
      <c r="AW549" s="11" t="s">
        <v>32</v>
      </c>
      <c r="AX549" s="11" t="s">
        <v>70</v>
      </c>
      <c r="AY549" s="212" t="s">
        <v>131</v>
      </c>
    </row>
    <row r="550" spans="2:51" s="12" customFormat="1" ht="12">
      <c r="B550" s="213"/>
      <c r="C550" s="214"/>
      <c r="D550" s="197" t="s">
        <v>187</v>
      </c>
      <c r="E550" s="215" t="s">
        <v>1</v>
      </c>
      <c r="F550" s="216" t="s">
        <v>724</v>
      </c>
      <c r="G550" s="214"/>
      <c r="H550" s="217">
        <v>0.116</v>
      </c>
      <c r="I550" s="218"/>
      <c r="J550" s="214"/>
      <c r="K550" s="214"/>
      <c r="L550" s="219"/>
      <c r="M550" s="220"/>
      <c r="N550" s="221"/>
      <c r="O550" s="221"/>
      <c r="P550" s="221"/>
      <c r="Q550" s="221"/>
      <c r="R550" s="221"/>
      <c r="S550" s="221"/>
      <c r="T550" s="222"/>
      <c r="AT550" s="223" t="s">
        <v>187</v>
      </c>
      <c r="AU550" s="223" t="s">
        <v>80</v>
      </c>
      <c r="AV550" s="12" t="s">
        <v>80</v>
      </c>
      <c r="AW550" s="12" t="s">
        <v>32</v>
      </c>
      <c r="AX550" s="12" t="s">
        <v>70</v>
      </c>
      <c r="AY550" s="223" t="s">
        <v>131</v>
      </c>
    </row>
    <row r="551" spans="2:51" s="13" customFormat="1" ht="12">
      <c r="B551" s="224"/>
      <c r="C551" s="225"/>
      <c r="D551" s="197" t="s">
        <v>187</v>
      </c>
      <c r="E551" s="226" t="s">
        <v>1</v>
      </c>
      <c r="F551" s="227" t="s">
        <v>192</v>
      </c>
      <c r="G551" s="225"/>
      <c r="H551" s="228">
        <v>2.571</v>
      </c>
      <c r="I551" s="229"/>
      <c r="J551" s="225"/>
      <c r="K551" s="225"/>
      <c r="L551" s="230"/>
      <c r="M551" s="231"/>
      <c r="N551" s="232"/>
      <c r="O551" s="232"/>
      <c r="P551" s="232"/>
      <c r="Q551" s="232"/>
      <c r="R551" s="232"/>
      <c r="S551" s="232"/>
      <c r="T551" s="233"/>
      <c r="AT551" s="234" t="s">
        <v>187</v>
      </c>
      <c r="AU551" s="234" t="s">
        <v>80</v>
      </c>
      <c r="AV551" s="13" t="s">
        <v>184</v>
      </c>
      <c r="AW551" s="13" t="s">
        <v>32</v>
      </c>
      <c r="AX551" s="13" t="s">
        <v>78</v>
      </c>
      <c r="AY551" s="234" t="s">
        <v>131</v>
      </c>
    </row>
    <row r="552" spans="2:65" s="1" customFormat="1" ht="16.5" customHeight="1">
      <c r="B552" s="32"/>
      <c r="C552" s="185" t="s">
        <v>725</v>
      </c>
      <c r="D552" s="185" t="s">
        <v>133</v>
      </c>
      <c r="E552" s="186" t="s">
        <v>726</v>
      </c>
      <c r="F552" s="187" t="s">
        <v>727</v>
      </c>
      <c r="G552" s="188" t="s">
        <v>183</v>
      </c>
      <c r="H552" s="189">
        <v>16.206</v>
      </c>
      <c r="I552" s="190"/>
      <c r="J552" s="191">
        <f>ROUND(I552*H552,2)</f>
        <v>0</v>
      </c>
      <c r="K552" s="187" t="s">
        <v>136</v>
      </c>
      <c r="L552" s="36"/>
      <c r="M552" s="192" t="s">
        <v>1</v>
      </c>
      <c r="N552" s="193" t="s">
        <v>41</v>
      </c>
      <c r="O552" s="58"/>
      <c r="P552" s="194">
        <f>O552*H552</f>
        <v>0</v>
      </c>
      <c r="Q552" s="194">
        <v>0</v>
      </c>
      <c r="R552" s="194">
        <f>Q552*H552</f>
        <v>0</v>
      </c>
      <c r="S552" s="194">
        <v>0.113</v>
      </c>
      <c r="T552" s="195">
        <f>S552*H552</f>
        <v>1.831278</v>
      </c>
      <c r="AR552" s="15" t="s">
        <v>184</v>
      </c>
      <c r="AT552" s="15" t="s">
        <v>133</v>
      </c>
      <c r="AU552" s="15" t="s">
        <v>80</v>
      </c>
      <c r="AY552" s="15" t="s">
        <v>131</v>
      </c>
      <c r="BE552" s="196">
        <f>IF(N552="základní",J552,0)</f>
        <v>0</v>
      </c>
      <c r="BF552" s="196">
        <f>IF(N552="snížená",J552,0)</f>
        <v>0</v>
      </c>
      <c r="BG552" s="196">
        <f>IF(N552="zákl. přenesená",J552,0)</f>
        <v>0</v>
      </c>
      <c r="BH552" s="196">
        <f>IF(N552="sníž. přenesená",J552,0)</f>
        <v>0</v>
      </c>
      <c r="BI552" s="196">
        <f>IF(N552="nulová",J552,0)</f>
        <v>0</v>
      </c>
      <c r="BJ552" s="15" t="s">
        <v>78</v>
      </c>
      <c r="BK552" s="196">
        <f>ROUND(I552*H552,2)</f>
        <v>0</v>
      </c>
      <c r="BL552" s="15" t="s">
        <v>184</v>
      </c>
      <c r="BM552" s="15" t="s">
        <v>728</v>
      </c>
    </row>
    <row r="553" spans="2:47" s="1" customFormat="1" ht="19.2">
      <c r="B553" s="32"/>
      <c r="C553" s="33"/>
      <c r="D553" s="197" t="s">
        <v>139</v>
      </c>
      <c r="E553" s="33"/>
      <c r="F553" s="198" t="s">
        <v>729</v>
      </c>
      <c r="G553" s="33"/>
      <c r="H553" s="33"/>
      <c r="I553" s="101"/>
      <c r="J553" s="33"/>
      <c r="K553" s="33"/>
      <c r="L553" s="36"/>
      <c r="M553" s="199"/>
      <c r="N553" s="58"/>
      <c r="O553" s="58"/>
      <c r="P553" s="58"/>
      <c r="Q553" s="58"/>
      <c r="R553" s="58"/>
      <c r="S553" s="58"/>
      <c r="T553" s="59"/>
      <c r="AT553" s="15" t="s">
        <v>139</v>
      </c>
      <c r="AU553" s="15" t="s">
        <v>80</v>
      </c>
    </row>
    <row r="554" spans="2:51" s="12" customFormat="1" ht="12">
      <c r="B554" s="213"/>
      <c r="C554" s="214"/>
      <c r="D554" s="197" t="s">
        <v>187</v>
      </c>
      <c r="E554" s="215" t="s">
        <v>1</v>
      </c>
      <c r="F554" s="216" t="s">
        <v>730</v>
      </c>
      <c r="G554" s="214"/>
      <c r="H554" s="217">
        <v>20.406</v>
      </c>
      <c r="I554" s="218"/>
      <c r="J554" s="214"/>
      <c r="K554" s="214"/>
      <c r="L554" s="219"/>
      <c r="M554" s="220"/>
      <c r="N554" s="221"/>
      <c r="O554" s="221"/>
      <c r="P554" s="221"/>
      <c r="Q554" s="221"/>
      <c r="R554" s="221"/>
      <c r="S554" s="221"/>
      <c r="T554" s="222"/>
      <c r="AT554" s="223" t="s">
        <v>187</v>
      </c>
      <c r="AU554" s="223" t="s">
        <v>80</v>
      </c>
      <c r="AV554" s="12" t="s">
        <v>80</v>
      </c>
      <c r="AW554" s="12" t="s">
        <v>32</v>
      </c>
      <c r="AX554" s="12" t="s">
        <v>70</v>
      </c>
      <c r="AY554" s="223" t="s">
        <v>131</v>
      </c>
    </row>
    <row r="555" spans="2:51" s="12" customFormat="1" ht="12">
      <c r="B555" s="213"/>
      <c r="C555" s="214"/>
      <c r="D555" s="197" t="s">
        <v>187</v>
      </c>
      <c r="E555" s="215" t="s">
        <v>1</v>
      </c>
      <c r="F555" s="216" t="s">
        <v>731</v>
      </c>
      <c r="G555" s="214"/>
      <c r="H555" s="217">
        <v>-4.2</v>
      </c>
      <c r="I555" s="218"/>
      <c r="J555" s="214"/>
      <c r="K555" s="214"/>
      <c r="L555" s="219"/>
      <c r="M555" s="220"/>
      <c r="N555" s="221"/>
      <c r="O555" s="221"/>
      <c r="P555" s="221"/>
      <c r="Q555" s="221"/>
      <c r="R555" s="221"/>
      <c r="S555" s="221"/>
      <c r="T555" s="222"/>
      <c r="AT555" s="223" t="s">
        <v>187</v>
      </c>
      <c r="AU555" s="223" t="s">
        <v>80</v>
      </c>
      <c r="AV555" s="12" t="s">
        <v>80</v>
      </c>
      <c r="AW555" s="12" t="s">
        <v>32</v>
      </c>
      <c r="AX555" s="12" t="s">
        <v>70</v>
      </c>
      <c r="AY555" s="223" t="s">
        <v>131</v>
      </c>
    </row>
    <row r="556" spans="2:51" s="13" customFormat="1" ht="12">
      <c r="B556" s="224"/>
      <c r="C556" s="225"/>
      <c r="D556" s="197" t="s">
        <v>187</v>
      </c>
      <c r="E556" s="226" t="s">
        <v>1</v>
      </c>
      <c r="F556" s="227" t="s">
        <v>192</v>
      </c>
      <c r="G556" s="225"/>
      <c r="H556" s="228">
        <v>16.206</v>
      </c>
      <c r="I556" s="229"/>
      <c r="J556" s="225"/>
      <c r="K556" s="225"/>
      <c r="L556" s="230"/>
      <c r="M556" s="231"/>
      <c r="N556" s="232"/>
      <c r="O556" s="232"/>
      <c r="P556" s="232"/>
      <c r="Q556" s="232"/>
      <c r="R556" s="232"/>
      <c r="S556" s="232"/>
      <c r="T556" s="233"/>
      <c r="AT556" s="234" t="s">
        <v>187</v>
      </c>
      <c r="AU556" s="234" t="s">
        <v>80</v>
      </c>
      <c r="AV556" s="13" t="s">
        <v>184</v>
      </c>
      <c r="AW556" s="13" t="s">
        <v>32</v>
      </c>
      <c r="AX556" s="13" t="s">
        <v>78</v>
      </c>
      <c r="AY556" s="234" t="s">
        <v>131</v>
      </c>
    </row>
    <row r="557" spans="2:65" s="1" customFormat="1" ht="16.5" customHeight="1">
      <c r="B557" s="32"/>
      <c r="C557" s="185" t="s">
        <v>732</v>
      </c>
      <c r="D557" s="185" t="s">
        <v>133</v>
      </c>
      <c r="E557" s="186" t="s">
        <v>733</v>
      </c>
      <c r="F557" s="187" t="s">
        <v>734</v>
      </c>
      <c r="G557" s="188" t="s">
        <v>183</v>
      </c>
      <c r="H557" s="189">
        <v>50.16</v>
      </c>
      <c r="I557" s="190"/>
      <c r="J557" s="191">
        <f>ROUND(I557*H557,2)</f>
        <v>0</v>
      </c>
      <c r="K557" s="187" t="s">
        <v>136</v>
      </c>
      <c r="L557" s="36"/>
      <c r="M557" s="192" t="s">
        <v>1</v>
      </c>
      <c r="N557" s="193" t="s">
        <v>41</v>
      </c>
      <c r="O557" s="58"/>
      <c r="P557" s="194">
        <f>O557*H557</f>
        <v>0</v>
      </c>
      <c r="Q557" s="194">
        <v>0</v>
      </c>
      <c r="R557" s="194">
        <f>Q557*H557</f>
        <v>0</v>
      </c>
      <c r="S557" s="194">
        <v>0.117</v>
      </c>
      <c r="T557" s="195">
        <f>S557*H557</f>
        <v>5.86872</v>
      </c>
      <c r="AR557" s="15" t="s">
        <v>184</v>
      </c>
      <c r="AT557" s="15" t="s">
        <v>133</v>
      </c>
      <c r="AU557" s="15" t="s">
        <v>80</v>
      </c>
      <c r="AY557" s="15" t="s">
        <v>131</v>
      </c>
      <c r="BE557" s="196">
        <f>IF(N557="základní",J557,0)</f>
        <v>0</v>
      </c>
      <c r="BF557" s="196">
        <f>IF(N557="snížená",J557,0)</f>
        <v>0</v>
      </c>
      <c r="BG557" s="196">
        <f>IF(N557="zákl. přenesená",J557,0)</f>
        <v>0</v>
      </c>
      <c r="BH557" s="196">
        <f>IF(N557="sníž. přenesená",J557,0)</f>
        <v>0</v>
      </c>
      <c r="BI557" s="196">
        <f>IF(N557="nulová",J557,0)</f>
        <v>0</v>
      </c>
      <c r="BJ557" s="15" t="s">
        <v>78</v>
      </c>
      <c r="BK557" s="196">
        <f>ROUND(I557*H557,2)</f>
        <v>0</v>
      </c>
      <c r="BL557" s="15" t="s">
        <v>184</v>
      </c>
      <c r="BM557" s="15" t="s">
        <v>735</v>
      </c>
    </row>
    <row r="558" spans="2:47" s="1" customFormat="1" ht="19.2">
      <c r="B558" s="32"/>
      <c r="C558" s="33"/>
      <c r="D558" s="197" t="s">
        <v>139</v>
      </c>
      <c r="E558" s="33"/>
      <c r="F558" s="198" t="s">
        <v>736</v>
      </c>
      <c r="G558" s="33"/>
      <c r="H558" s="33"/>
      <c r="I558" s="101"/>
      <c r="J558" s="33"/>
      <c r="K558" s="33"/>
      <c r="L558" s="36"/>
      <c r="M558" s="199"/>
      <c r="N558" s="58"/>
      <c r="O558" s="58"/>
      <c r="P558" s="58"/>
      <c r="Q558" s="58"/>
      <c r="R558" s="58"/>
      <c r="S558" s="58"/>
      <c r="T558" s="59"/>
      <c r="AT558" s="15" t="s">
        <v>139</v>
      </c>
      <c r="AU558" s="15" t="s">
        <v>80</v>
      </c>
    </row>
    <row r="559" spans="2:51" s="12" customFormat="1" ht="12">
      <c r="B559" s="213"/>
      <c r="C559" s="214"/>
      <c r="D559" s="197" t="s">
        <v>187</v>
      </c>
      <c r="E559" s="215" t="s">
        <v>1</v>
      </c>
      <c r="F559" s="216" t="s">
        <v>737</v>
      </c>
      <c r="G559" s="214"/>
      <c r="H559" s="217">
        <v>40.936</v>
      </c>
      <c r="I559" s="218"/>
      <c r="J559" s="214"/>
      <c r="K559" s="214"/>
      <c r="L559" s="219"/>
      <c r="M559" s="220"/>
      <c r="N559" s="221"/>
      <c r="O559" s="221"/>
      <c r="P559" s="221"/>
      <c r="Q559" s="221"/>
      <c r="R559" s="221"/>
      <c r="S559" s="221"/>
      <c r="T559" s="222"/>
      <c r="AT559" s="223" t="s">
        <v>187</v>
      </c>
      <c r="AU559" s="223" t="s">
        <v>80</v>
      </c>
      <c r="AV559" s="12" t="s">
        <v>80</v>
      </c>
      <c r="AW559" s="12" t="s">
        <v>32</v>
      </c>
      <c r="AX559" s="12" t="s">
        <v>70</v>
      </c>
      <c r="AY559" s="223" t="s">
        <v>131</v>
      </c>
    </row>
    <row r="560" spans="2:51" s="12" customFormat="1" ht="12">
      <c r="B560" s="213"/>
      <c r="C560" s="214"/>
      <c r="D560" s="197" t="s">
        <v>187</v>
      </c>
      <c r="E560" s="215" t="s">
        <v>1</v>
      </c>
      <c r="F560" s="216" t="s">
        <v>738</v>
      </c>
      <c r="G560" s="214"/>
      <c r="H560" s="217">
        <v>-8.8</v>
      </c>
      <c r="I560" s="218"/>
      <c r="J560" s="214"/>
      <c r="K560" s="214"/>
      <c r="L560" s="219"/>
      <c r="M560" s="220"/>
      <c r="N560" s="221"/>
      <c r="O560" s="221"/>
      <c r="P560" s="221"/>
      <c r="Q560" s="221"/>
      <c r="R560" s="221"/>
      <c r="S560" s="221"/>
      <c r="T560" s="222"/>
      <c r="AT560" s="223" t="s">
        <v>187</v>
      </c>
      <c r="AU560" s="223" t="s">
        <v>80</v>
      </c>
      <c r="AV560" s="12" t="s">
        <v>80</v>
      </c>
      <c r="AW560" s="12" t="s">
        <v>32</v>
      </c>
      <c r="AX560" s="12" t="s">
        <v>70</v>
      </c>
      <c r="AY560" s="223" t="s">
        <v>131</v>
      </c>
    </row>
    <row r="561" spans="2:51" s="12" customFormat="1" ht="12">
      <c r="B561" s="213"/>
      <c r="C561" s="214"/>
      <c r="D561" s="197" t="s">
        <v>187</v>
      </c>
      <c r="E561" s="215" t="s">
        <v>1</v>
      </c>
      <c r="F561" s="216" t="s">
        <v>739</v>
      </c>
      <c r="G561" s="214"/>
      <c r="H561" s="217">
        <v>20.824</v>
      </c>
      <c r="I561" s="218"/>
      <c r="J561" s="214"/>
      <c r="K561" s="214"/>
      <c r="L561" s="219"/>
      <c r="M561" s="220"/>
      <c r="N561" s="221"/>
      <c r="O561" s="221"/>
      <c r="P561" s="221"/>
      <c r="Q561" s="221"/>
      <c r="R561" s="221"/>
      <c r="S561" s="221"/>
      <c r="T561" s="222"/>
      <c r="AT561" s="223" t="s">
        <v>187</v>
      </c>
      <c r="AU561" s="223" t="s">
        <v>80</v>
      </c>
      <c r="AV561" s="12" t="s">
        <v>80</v>
      </c>
      <c r="AW561" s="12" t="s">
        <v>32</v>
      </c>
      <c r="AX561" s="12" t="s">
        <v>70</v>
      </c>
      <c r="AY561" s="223" t="s">
        <v>131</v>
      </c>
    </row>
    <row r="562" spans="2:51" s="12" customFormat="1" ht="12">
      <c r="B562" s="213"/>
      <c r="C562" s="214"/>
      <c r="D562" s="197" t="s">
        <v>187</v>
      </c>
      <c r="E562" s="215" t="s">
        <v>1</v>
      </c>
      <c r="F562" s="216" t="s">
        <v>740</v>
      </c>
      <c r="G562" s="214"/>
      <c r="H562" s="217">
        <v>-2.8</v>
      </c>
      <c r="I562" s="218"/>
      <c r="J562" s="214"/>
      <c r="K562" s="214"/>
      <c r="L562" s="219"/>
      <c r="M562" s="220"/>
      <c r="N562" s="221"/>
      <c r="O562" s="221"/>
      <c r="P562" s="221"/>
      <c r="Q562" s="221"/>
      <c r="R562" s="221"/>
      <c r="S562" s="221"/>
      <c r="T562" s="222"/>
      <c r="AT562" s="223" t="s">
        <v>187</v>
      </c>
      <c r="AU562" s="223" t="s">
        <v>80</v>
      </c>
      <c r="AV562" s="12" t="s">
        <v>80</v>
      </c>
      <c r="AW562" s="12" t="s">
        <v>32</v>
      </c>
      <c r="AX562" s="12" t="s">
        <v>70</v>
      </c>
      <c r="AY562" s="223" t="s">
        <v>131</v>
      </c>
    </row>
    <row r="563" spans="2:51" s="13" customFormat="1" ht="12">
      <c r="B563" s="224"/>
      <c r="C563" s="225"/>
      <c r="D563" s="197" t="s">
        <v>187</v>
      </c>
      <c r="E563" s="226" t="s">
        <v>1</v>
      </c>
      <c r="F563" s="227" t="s">
        <v>192</v>
      </c>
      <c r="G563" s="225"/>
      <c r="H563" s="228">
        <v>50.16</v>
      </c>
      <c r="I563" s="229"/>
      <c r="J563" s="225"/>
      <c r="K563" s="225"/>
      <c r="L563" s="230"/>
      <c r="M563" s="231"/>
      <c r="N563" s="232"/>
      <c r="O563" s="232"/>
      <c r="P563" s="232"/>
      <c r="Q563" s="232"/>
      <c r="R563" s="232"/>
      <c r="S563" s="232"/>
      <c r="T563" s="233"/>
      <c r="AT563" s="234" t="s">
        <v>187</v>
      </c>
      <c r="AU563" s="234" t="s">
        <v>80</v>
      </c>
      <c r="AV563" s="13" t="s">
        <v>184</v>
      </c>
      <c r="AW563" s="13" t="s">
        <v>32</v>
      </c>
      <c r="AX563" s="13" t="s">
        <v>78</v>
      </c>
      <c r="AY563" s="234" t="s">
        <v>131</v>
      </c>
    </row>
    <row r="564" spans="2:65" s="1" customFormat="1" ht="16.5" customHeight="1">
      <c r="B564" s="32"/>
      <c r="C564" s="185" t="s">
        <v>741</v>
      </c>
      <c r="D564" s="185" t="s">
        <v>133</v>
      </c>
      <c r="E564" s="186" t="s">
        <v>742</v>
      </c>
      <c r="F564" s="187" t="s">
        <v>743</v>
      </c>
      <c r="G564" s="188" t="s">
        <v>208</v>
      </c>
      <c r="H564" s="189">
        <v>5.548</v>
      </c>
      <c r="I564" s="190"/>
      <c r="J564" s="191">
        <f>ROUND(I564*H564,2)</f>
        <v>0</v>
      </c>
      <c r="K564" s="187" t="s">
        <v>136</v>
      </c>
      <c r="L564" s="36"/>
      <c r="M564" s="192" t="s">
        <v>1</v>
      </c>
      <c r="N564" s="193" t="s">
        <v>41</v>
      </c>
      <c r="O564" s="58"/>
      <c r="P564" s="194">
        <f>O564*H564</f>
        <v>0</v>
      </c>
      <c r="Q564" s="194">
        <v>0</v>
      </c>
      <c r="R564" s="194">
        <f>Q564*H564</f>
        <v>0</v>
      </c>
      <c r="S564" s="194">
        <v>1.8</v>
      </c>
      <c r="T564" s="195">
        <f>S564*H564</f>
        <v>9.9864</v>
      </c>
      <c r="AR564" s="15" t="s">
        <v>184</v>
      </c>
      <c r="AT564" s="15" t="s">
        <v>133</v>
      </c>
      <c r="AU564" s="15" t="s">
        <v>80</v>
      </c>
      <c r="AY564" s="15" t="s">
        <v>131</v>
      </c>
      <c r="BE564" s="196">
        <f>IF(N564="základní",J564,0)</f>
        <v>0</v>
      </c>
      <c r="BF564" s="196">
        <f>IF(N564="snížená",J564,0)</f>
        <v>0</v>
      </c>
      <c r="BG564" s="196">
        <f>IF(N564="zákl. přenesená",J564,0)</f>
        <v>0</v>
      </c>
      <c r="BH564" s="196">
        <f>IF(N564="sníž. přenesená",J564,0)</f>
        <v>0</v>
      </c>
      <c r="BI564" s="196">
        <f>IF(N564="nulová",J564,0)</f>
        <v>0</v>
      </c>
      <c r="BJ564" s="15" t="s">
        <v>78</v>
      </c>
      <c r="BK564" s="196">
        <f>ROUND(I564*H564,2)</f>
        <v>0</v>
      </c>
      <c r="BL564" s="15" t="s">
        <v>184</v>
      </c>
      <c r="BM564" s="15" t="s">
        <v>744</v>
      </c>
    </row>
    <row r="565" spans="2:47" s="1" customFormat="1" ht="19.2">
      <c r="B565" s="32"/>
      <c r="C565" s="33"/>
      <c r="D565" s="197" t="s">
        <v>139</v>
      </c>
      <c r="E565" s="33"/>
      <c r="F565" s="198" t="s">
        <v>745</v>
      </c>
      <c r="G565" s="33"/>
      <c r="H565" s="33"/>
      <c r="I565" s="101"/>
      <c r="J565" s="33"/>
      <c r="K565" s="33"/>
      <c r="L565" s="36"/>
      <c r="M565" s="199"/>
      <c r="N565" s="58"/>
      <c r="O565" s="58"/>
      <c r="P565" s="58"/>
      <c r="Q565" s="58"/>
      <c r="R565" s="58"/>
      <c r="S565" s="58"/>
      <c r="T565" s="59"/>
      <c r="AT565" s="15" t="s">
        <v>139</v>
      </c>
      <c r="AU565" s="15" t="s">
        <v>80</v>
      </c>
    </row>
    <row r="566" spans="2:51" s="12" customFormat="1" ht="12">
      <c r="B566" s="213"/>
      <c r="C566" s="214"/>
      <c r="D566" s="197" t="s">
        <v>187</v>
      </c>
      <c r="E566" s="215" t="s">
        <v>1</v>
      </c>
      <c r="F566" s="216" t="s">
        <v>746</v>
      </c>
      <c r="G566" s="214"/>
      <c r="H566" s="217">
        <v>5.548</v>
      </c>
      <c r="I566" s="218"/>
      <c r="J566" s="214"/>
      <c r="K566" s="214"/>
      <c r="L566" s="219"/>
      <c r="M566" s="220"/>
      <c r="N566" s="221"/>
      <c r="O566" s="221"/>
      <c r="P566" s="221"/>
      <c r="Q566" s="221"/>
      <c r="R566" s="221"/>
      <c r="S566" s="221"/>
      <c r="T566" s="222"/>
      <c r="AT566" s="223" t="s">
        <v>187</v>
      </c>
      <c r="AU566" s="223" t="s">
        <v>80</v>
      </c>
      <c r="AV566" s="12" t="s">
        <v>80</v>
      </c>
      <c r="AW566" s="12" t="s">
        <v>32</v>
      </c>
      <c r="AX566" s="12" t="s">
        <v>70</v>
      </c>
      <c r="AY566" s="223" t="s">
        <v>131</v>
      </c>
    </row>
    <row r="567" spans="2:51" s="13" customFormat="1" ht="12">
      <c r="B567" s="224"/>
      <c r="C567" s="225"/>
      <c r="D567" s="197" t="s">
        <v>187</v>
      </c>
      <c r="E567" s="226" t="s">
        <v>1</v>
      </c>
      <c r="F567" s="227" t="s">
        <v>192</v>
      </c>
      <c r="G567" s="225"/>
      <c r="H567" s="228">
        <v>5.548</v>
      </c>
      <c r="I567" s="229"/>
      <c r="J567" s="225"/>
      <c r="K567" s="225"/>
      <c r="L567" s="230"/>
      <c r="M567" s="231"/>
      <c r="N567" s="232"/>
      <c r="O567" s="232"/>
      <c r="P567" s="232"/>
      <c r="Q567" s="232"/>
      <c r="R567" s="232"/>
      <c r="S567" s="232"/>
      <c r="T567" s="233"/>
      <c r="AT567" s="234" t="s">
        <v>187</v>
      </c>
      <c r="AU567" s="234" t="s">
        <v>80</v>
      </c>
      <c r="AV567" s="13" t="s">
        <v>184</v>
      </c>
      <c r="AW567" s="13" t="s">
        <v>32</v>
      </c>
      <c r="AX567" s="13" t="s">
        <v>78</v>
      </c>
      <c r="AY567" s="234" t="s">
        <v>131</v>
      </c>
    </row>
    <row r="568" spans="2:65" s="1" customFormat="1" ht="16.5" customHeight="1">
      <c r="B568" s="32"/>
      <c r="C568" s="185" t="s">
        <v>747</v>
      </c>
      <c r="D568" s="185" t="s">
        <v>133</v>
      </c>
      <c r="E568" s="186" t="s">
        <v>748</v>
      </c>
      <c r="F568" s="187" t="s">
        <v>749</v>
      </c>
      <c r="G568" s="188" t="s">
        <v>183</v>
      </c>
      <c r="H568" s="189">
        <v>3.2</v>
      </c>
      <c r="I568" s="190"/>
      <c r="J568" s="191">
        <f>ROUND(I568*H568,2)</f>
        <v>0</v>
      </c>
      <c r="K568" s="187" t="s">
        <v>136</v>
      </c>
      <c r="L568" s="36"/>
      <c r="M568" s="192" t="s">
        <v>1</v>
      </c>
      <c r="N568" s="193" t="s">
        <v>41</v>
      </c>
      <c r="O568" s="58"/>
      <c r="P568" s="194">
        <f>O568*H568</f>
        <v>0</v>
      </c>
      <c r="Q568" s="194">
        <v>0</v>
      </c>
      <c r="R568" s="194">
        <f>Q568*H568</f>
        <v>0</v>
      </c>
      <c r="S568" s="194">
        <v>0.055</v>
      </c>
      <c r="T568" s="195">
        <f>S568*H568</f>
        <v>0.17600000000000002</v>
      </c>
      <c r="AR568" s="15" t="s">
        <v>184</v>
      </c>
      <c r="AT568" s="15" t="s">
        <v>133</v>
      </c>
      <c r="AU568" s="15" t="s">
        <v>80</v>
      </c>
      <c r="AY568" s="15" t="s">
        <v>131</v>
      </c>
      <c r="BE568" s="196">
        <f>IF(N568="základní",J568,0)</f>
        <v>0</v>
      </c>
      <c r="BF568" s="196">
        <f>IF(N568="snížená",J568,0)</f>
        <v>0</v>
      </c>
      <c r="BG568" s="196">
        <f>IF(N568="zákl. přenesená",J568,0)</f>
        <v>0</v>
      </c>
      <c r="BH568" s="196">
        <f>IF(N568="sníž. přenesená",J568,0)</f>
        <v>0</v>
      </c>
      <c r="BI568" s="196">
        <f>IF(N568="nulová",J568,0)</f>
        <v>0</v>
      </c>
      <c r="BJ568" s="15" t="s">
        <v>78</v>
      </c>
      <c r="BK568" s="196">
        <f>ROUND(I568*H568,2)</f>
        <v>0</v>
      </c>
      <c r="BL568" s="15" t="s">
        <v>184</v>
      </c>
      <c r="BM568" s="15" t="s">
        <v>750</v>
      </c>
    </row>
    <row r="569" spans="2:47" s="1" customFormat="1" ht="12">
      <c r="B569" s="32"/>
      <c r="C569" s="33"/>
      <c r="D569" s="197" t="s">
        <v>139</v>
      </c>
      <c r="E569" s="33"/>
      <c r="F569" s="198" t="s">
        <v>751</v>
      </c>
      <c r="G569" s="33"/>
      <c r="H569" s="33"/>
      <c r="I569" s="101"/>
      <c r="J569" s="33"/>
      <c r="K569" s="33"/>
      <c r="L569" s="36"/>
      <c r="M569" s="199"/>
      <c r="N569" s="58"/>
      <c r="O569" s="58"/>
      <c r="P569" s="58"/>
      <c r="Q569" s="58"/>
      <c r="R569" s="58"/>
      <c r="S569" s="58"/>
      <c r="T569" s="59"/>
      <c r="AT569" s="15" t="s">
        <v>139</v>
      </c>
      <c r="AU569" s="15" t="s">
        <v>80</v>
      </c>
    </row>
    <row r="570" spans="2:51" s="11" customFormat="1" ht="12">
      <c r="B570" s="203"/>
      <c r="C570" s="204"/>
      <c r="D570" s="197" t="s">
        <v>187</v>
      </c>
      <c r="E570" s="205" t="s">
        <v>1</v>
      </c>
      <c r="F570" s="206" t="s">
        <v>752</v>
      </c>
      <c r="G570" s="204"/>
      <c r="H570" s="205" t="s">
        <v>1</v>
      </c>
      <c r="I570" s="207"/>
      <c r="J570" s="204"/>
      <c r="K570" s="204"/>
      <c r="L570" s="208"/>
      <c r="M570" s="209"/>
      <c r="N570" s="210"/>
      <c r="O570" s="210"/>
      <c r="P570" s="210"/>
      <c r="Q570" s="210"/>
      <c r="R570" s="210"/>
      <c r="S570" s="210"/>
      <c r="T570" s="211"/>
      <c r="AT570" s="212" t="s">
        <v>187</v>
      </c>
      <c r="AU570" s="212" t="s">
        <v>80</v>
      </c>
      <c r="AV570" s="11" t="s">
        <v>78</v>
      </c>
      <c r="AW570" s="11" t="s">
        <v>32</v>
      </c>
      <c r="AX570" s="11" t="s">
        <v>70</v>
      </c>
      <c r="AY570" s="212" t="s">
        <v>131</v>
      </c>
    </row>
    <row r="571" spans="2:51" s="12" customFormat="1" ht="12">
      <c r="B571" s="213"/>
      <c r="C571" s="214"/>
      <c r="D571" s="197" t="s">
        <v>187</v>
      </c>
      <c r="E571" s="215" t="s">
        <v>1</v>
      </c>
      <c r="F571" s="216" t="s">
        <v>753</v>
      </c>
      <c r="G571" s="214"/>
      <c r="H571" s="217">
        <v>3.2</v>
      </c>
      <c r="I571" s="218"/>
      <c r="J571" s="214"/>
      <c r="K571" s="214"/>
      <c r="L571" s="219"/>
      <c r="M571" s="220"/>
      <c r="N571" s="221"/>
      <c r="O571" s="221"/>
      <c r="P571" s="221"/>
      <c r="Q571" s="221"/>
      <c r="R571" s="221"/>
      <c r="S571" s="221"/>
      <c r="T571" s="222"/>
      <c r="AT571" s="223" t="s">
        <v>187</v>
      </c>
      <c r="AU571" s="223" t="s">
        <v>80</v>
      </c>
      <c r="AV571" s="12" t="s">
        <v>80</v>
      </c>
      <c r="AW571" s="12" t="s">
        <v>32</v>
      </c>
      <c r="AX571" s="12" t="s">
        <v>70</v>
      </c>
      <c r="AY571" s="223" t="s">
        <v>131</v>
      </c>
    </row>
    <row r="572" spans="2:51" s="13" customFormat="1" ht="12">
      <c r="B572" s="224"/>
      <c r="C572" s="225"/>
      <c r="D572" s="197" t="s">
        <v>187</v>
      </c>
      <c r="E572" s="226" t="s">
        <v>1</v>
      </c>
      <c r="F572" s="227" t="s">
        <v>192</v>
      </c>
      <c r="G572" s="225"/>
      <c r="H572" s="228">
        <v>3.2</v>
      </c>
      <c r="I572" s="229"/>
      <c r="J572" s="225"/>
      <c r="K572" s="225"/>
      <c r="L572" s="230"/>
      <c r="M572" s="231"/>
      <c r="N572" s="232"/>
      <c r="O572" s="232"/>
      <c r="P572" s="232"/>
      <c r="Q572" s="232"/>
      <c r="R572" s="232"/>
      <c r="S572" s="232"/>
      <c r="T572" s="233"/>
      <c r="AT572" s="234" t="s">
        <v>187</v>
      </c>
      <c r="AU572" s="234" t="s">
        <v>80</v>
      </c>
      <c r="AV572" s="13" t="s">
        <v>184</v>
      </c>
      <c r="AW572" s="13" t="s">
        <v>32</v>
      </c>
      <c r="AX572" s="13" t="s">
        <v>78</v>
      </c>
      <c r="AY572" s="234" t="s">
        <v>131</v>
      </c>
    </row>
    <row r="573" spans="2:65" s="1" customFormat="1" ht="16.5" customHeight="1">
      <c r="B573" s="32"/>
      <c r="C573" s="185" t="s">
        <v>754</v>
      </c>
      <c r="D573" s="185" t="s">
        <v>133</v>
      </c>
      <c r="E573" s="186" t="s">
        <v>755</v>
      </c>
      <c r="F573" s="187" t="s">
        <v>756</v>
      </c>
      <c r="G573" s="188" t="s">
        <v>208</v>
      </c>
      <c r="H573" s="189">
        <v>4.394</v>
      </c>
      <c r="I573" s="190"/>
      <c r="J573" s="191">
        <f>ROUND(I573*H573,2)</f>
        <v>0</v>
      </c>
      <c r="K573" s="187" t="s">
        <v>136</v>
      </c>
      <c r="L573" s="36"/>
      <c r="M573" s="192" t="s">
        <v>1</v>
      </c>
      <c r="N573" s="193" t="s">
        <v>41</v>
      </c>
      <c r="O573" s="58"/>
      <c r="P573" s="194">
        <f>O573*H573</f>
        <v>0</v>
      </c>
      <c r="Q573" s="194">
        <v>0</v>
      </c>
      <c r="R573" s="194">
        <f>Q573*H573</f>
        <v>0</v>
      </c>
      <c r="S573" s="194">
        <v>2.2</v>
      </c>
      <c r="T573" s="195">
        <f>S573*H573</f>
        <v>9.6668</v>
      </c>
      <c r="AR573" s="15" t="s">
        <v>184</v>
      </c>
      <c r="AT573" s="15" t="s">
        <v>133</v>
      </c>
      <c r="AU573" s="15" t="s">
        <v>80</v>
      </c>
      <c r="AY573" s="15" t="s">
        <v>131</v>
      </c>
      <c r="BE573" s="196">
        <f>IF(N573="základní",J573,0)</f>
        <v>0</v>
      </c>
      <c r="BF573" s="196">
        <f>IF(N573="snížená",J573,0)</f>
        <v>0</v>
      </c>
      <c r="BG573" s="196">
        <f>IF(N573="zákl. přenesená",J573,0)</f>
        <v>0</v>
      </c>
      <c r="BH573" s="196">
        <f>IF(N573="sníž. přenesená",J573,0)</f>
        <v>0</v>
      </c>
      <c r="BI573" s="196">
        <f>IF(N573="nulová",J573,0)</f>
        <v>0</v>
      </c>
      <c r="BJ573" s="15" t="s">
        <v>78</v>
      </c>
      <c r="BK573" s="196">
        <f>ROUND(I573*H573,2)</f>
        <v>0</v>
      </c>
      <c r="BL573" s="15" t="s">
        <v>184</v>
      </c>
      <c r="BM573" s="15" t="s">
        <v>757</v>
      </c>
    </row>
    <row r="574" spans="2:47" s="1" customFormat="1" ht="12">
      <c r="B574" s="32"/>
      <c r="C574" s="33"/>
      <c r="D574" s="197" t="s">
        <v>139</v>
      </c>
      <c r="E574" s="33"/>
      <c r="F574" s="198" t="s">
        <v>758</v>
      </c>
      <c r="G574" s="33"/>
      <c r="H574" s="33"/>
      <c r="I574" s="101"/>
      <c r="J574" s="33"/>
      <c r="K574" s="33"/>
      <c r="L574" s="36"/>
      <c r="M574" s="199"/>
      <c r="N574" s="58"/>
      <c r="O574" s="58"/>
      <c r="P574" s="58"/>
      <c r="Q574" s="58"/>
      <c r="R574" s="58"/>
      <c r="S574" s="58"/>
      <c r="T574" s="59"/>
      <c r="AT574" s="15" t="s">
        <v>139</v>
      </c>
      <c r="AU574" s="15" t="s">
        <v>80</v>
      </c>
    </row>
    <row r="575" spans="2:51" s="11" customFormat="1" ht="12">
      <c r="B575" s="203"/>
      <c r="C575" s="204"/>
      <c r="D575" s="197" t="s">
        <v>187</v>
      </c>
      <c r="E575" s="205" t="s">
        <v>1</v>
      </c>
      <c r="F575" s="206" t="s">
        <v>671</v>
      </c>
      <c r="G575" s="204"/>
      <c r="H575" s="205" t="s">
        <v>1</v>
      </c>
      <c r="I575" s="207"/>
      <c r="J575" s="204"/>
      <c r="K575" s="204"/>
      <c r="L575" s="208"/>
      <c r="M575" s="209"/>
      <c r="N575" s="210"/>
      <c r="O575" s="210"/>
      <c r="P575" s="210"/>
      <c r="Q575" s="210"/>
      <c r="R575" s="210"/>
      <c r="S575" s="210"/>
      <c r="T575" s="211"/>
      <c r="AT575" s="212" t="s">
        <v>187</v>
      </c>
      <c r="AU575" s="212" t="s">
        <v>80</v>
      </c>
      <c r="AV575" s="11" t="s">
        <v>78</v>
      </c>
      <c r="AW575" s="11" t="s">
        <v>32</v>
      </c>
      <c r="AX575" s="11" t="s">
        <v>70</v>
      </c>
      <c r="AY575" s="212" t="s">
        <v>131</v>
      </c>
    </row>
    <row r="576" spans="2:51" s="12" customFormat="1" ht="12">
      <c r="B576" s="213"/>
      <c r="C576" s="214"/>
      <c r="D576" s="197" t="s">
        <v>187</v>
      </c>
      <c r="E576" s="215" t="s">
        <v>1</v>
      </c>
      <c r="F576" s="216" t="s">
        <v>759</v>
      </c>
      <c r="G576" s="214"/>
      <c r="H576" s="217">
        <v>2.698</v>
      </c>
      <c r="I576" s="218"/>
      <c r="J576" s="214"/>
      <c r="K576" s="214"/>
      <c r="L576" s="219"/>
      <c r="M576" s="220"/>
      <c r="N576" s="221"/>
      <c r="O576" s="221"/>
      <c r="P576" s="221"/>
      <c r="Q576" s="221"/>
      <c r="R576" s="221"/>
      <c r="S576" s="221"/>
      <c r="T576" s="222"/>
      <c r="AT576" s="223" t="s">
        <v>187</v>
      </c>
      <c r="AU576" s="223" t="s">
        <v>80</v>
      </c>
      <c r="AV576" s="12" t="s">
        <v>80</v>
      </c>
      <c r="AW576" s="12" t="s">
        <v>32</v>
      </c>
      <c r="AX576" s="12" t="s">
        <v>70</v>
      </c>
      <c r="AY576" s="223" t="s">
        <v>131</v>
      </c>
    </row>
    <row r="577" spans="2:51" s="11" customFormat="1" ht="12">
      <c r="B577" s="203"/>
      <c r="C577" s="204"/>
      <c r="D577" s="197" t="s">
        <v>187</v>
      </c>
      <c r="E577" s="205" t="s">
        <v>1</v>
      </c>
      <c r="F577" s="206" t="s">
        <v>760</v>
      </c>
      <c r="G577" s="204"/>
      <c r="H577" s="205" t="s">
        <v>1</v>
      </c>
      <c r="I577" s="207"/>
      <c r="J577" s="204"/>
      <c r="K577" s="204"/>
      <c r="L577" s="208"/>
      <c r="M577" s="209"/>
      <c r="N577" s="210"/>
      <c r="O577" s="210"/>
      <c r="P577" s="210"/>
      <c r="Q577" s="210"/>
      <c r="R577" s="210"/>
      <c r="S577" s="210"/>
      <c r="T577" s="211"/>
      <c r="AT577" s="212" t="s">
        <v>187</v>
      </c>
      <c r="AU577" s="212" t="s">
        <v>80</v>
      </c>
      <c r="AV577" s="11" t="s">
        <v>78</v>
      </c>
      <c r="AW577" s="11" t="s">
        <v>32</v>
      </c>
      <c r="AX577" s="11" t="s">
        <v>70</v>
      </c>
      <c r="AY577" s="212" t="s">
        <v>131</v>
      </c>
    </row>
    <row r="578" spans="2:51" s="12" customFormat="1" ht="12">
      <c r="B578" s="213"/>
      <c r="C578" s="214"/>
      <c r="D578" s="197" t="s">
        <v>187</v>
      </c>
      <c r="E578" s="215" t="s">
        <v>1</v>
      </c>
      <c r="F578" s="216" t="s">
        <v>761</v>
      </c>
      <c r="G578" s="214"/>
      <c r="H578" s="217">
        <v>0.123</v>
      </c>
      <c r="I578" s="218"/>
      <c r="J578" s="214"/>
      <c r="K578" s="214"/>
      <c r="L578" s="219"/>
      <c r="M578" s="220"/>
      <c r="N578" s="221"/>
      <c r="O578" s="221"/>
      <c r="P578" s="221"/>
      <c r="Q578" s="221"/>
      <c r="R578" s="221"/>
      <c r="S578" s="221"/>
      <c r="T578" s="222"/>
      <c r="AT578" s="223" t="s">
        <v>187</v>
      </c>
      <c r="AU578" s="223" t="s">
        <v>80</v>
      </c>
      <c r="AV578" s="12" t="s">
        <v>80</v>
      </c>
      <c r="AW578" s="12" t="s">
        <v>32</v>
      </c>
      <c r="AX578" s="12" t="s">
        <v>70</v>
      </c>
      <c r="AY578" s="223" t="s">
        <v>131</v>
      </c>
    </row>
    <row r="579" spans="2:51" s="11" customFormat="1" ht="12">
      <c r="B579" s="203"/>
      <c r="C579" s="204"/>
      <c r="D579" s="197" t="s">
        <v>187</v>
      </c>
      <c r="E579" s="205" t="s">
        <v>1</v>
      </c>
      <c r="F579" s="206" t="s">
        <v>556</v>
      </c>
      <c r="G579" s="204"/>
      <c r="H579" s="205" t="s">
        <v>1</v>
      </c>
      <c r="I579" s="207"/>
      <c r="J579" s="204"/>
      <c r="K579" s="204"/>
      <c r="L579" s="208"/>
      <c r="M579" s="209"/>
      <c r="N579" s="210"/>
      <c r="O579" s="210"/>
      <c r="P579" s="210"/>
      <c r="Q579" s="210"/>
      <c r="R579" s="210"/>
      <c r="S579" s="210"/>
      <c r="T579" s="211"/>
      <c r="AT579" s="212" t="s">
        <v>187</v>
      </c>
      <c r="AU579" s="212" t="s">
        <v>80</v>
      </c>
      <c r="AV579" s="11" t="s">
        <v>78</v>
      </c>
      <c r="AW579" s="11" t="s">
        <v>32</v>
      </c>
      <c r="AX579" s="11" t="s">
        <v>70</v>
      </c>
      <c r="AY579" s="212" t="s">
        <v>131</v>
      </c>
    </row>
    <row r="580" spans="2:51" s="12" customFormat="1" ht="12">
      <c r="B580" s="213"/>
      <c r="C580" s="214"/>
      <c r="D580" s="197" t="s">
        <v>187</v>
      </c>
      <c r="E580" s="215" t="s">
        <v>1</v>
      </c>
      <c r="F580" s="216" t="s">
        <v>557</v>
      </c>
      <c r="G580" s="214"/>
      <c r="H580" s="217">
        <v>0.887</v>
      </c>
      <c r="I580" s="218"/>
      <c r="J580" s="214"/>
      <c r="K580" s="214"/>
      <c r="L580" s="219"/>
      <c r="M580" s="220"/>
      <c r="N580" s="221"/>
      <c r="O580" s="221"/>
      <c r="P580" s="221"/>
      <c r="Q580" s="221"/>
      <c r="R580" s="221"/>
      <c r="S580" s="221"/>
      <c r="T580" s="222"/>
      <c r="AT580" s="223" t="s">
        <v>187</v>
      </c>
      <c r="AU580" s="223" t="s">
        <v>80</v>
      </c>
      <c r="AV580" s="12" t="s">
        <v>80</v>
      </c>
      <c r="AW580" s="12" t="s">
        <v>32</v>
      </c>
      <c r="AX580" s="12" t="s">
        <v>70</v>
      </c>
      <c r="AY580" s="223" t="s">
        <v>131</v>
      </c>
    </row>
    <row r="581" spans="2:51" s="11" customFormat="1" ht="12">
      <c r="B581" s="203"/>
      <c r="C581" s="204"/>
      <c r="D581" s="197" t="s">
        <v>187</v>
      </c>
      <c r="E581" s="205" t="s">
        <v>1</v>
      </c>
      <c r="F581" s="206" t="s">
        <v>762</v>
      </c>
      <c r="G581" s="204"/>
      <c r="H581" s="205" t="s">
        <v>1</v>
      </c>
      <c r="I581" s="207"/>
      <c r="J581" s="204"/>
      <c r="K581" s="204"/>
      <c r="L581" s="208"/>
      <c r="M581" s="209"/>
      <c r="N581" s="210"/>
      <c r="O581" s="210"/>
      <c r="P581" s="210"/>
      <c r="Q581" s="210"/>
      <c r="R581" s="210"/>
      <c r="S581" s="210"/>
      <c r="T581" s="211"/>
      <c r="AT581" s="212" t="s">
        <v>187</v>
      </c>
      <c r="AU581" s="212" t="s">
        <v>80</v>
      </c>
      <c r="AV581" s="11" t="s">
        <v>78</v>
      </c>
      <c r="AW581" s="11" t="s">
        <v>32</v>
      </c>
      <c r="AX581" s="11" t="s">
        <v>70</v>
      </c>
      <c r="AY581" s="212" t="s">
        <v>131</v>
      </c>
    </row>
    <row r="582" spans="2:51" s="12" customFormat="1" ht="12">
      <c r="B582" s="213"/>
      <c r="C582" s="214"/>
      <c r="D582" s="197" t="s">
        <v>187</v>
      </c>
      <c r="E582" s="215" t="s">
        <v>1</v>
      </c>
      <c r="F582" s="216" t="s">
        <v>763</v>
      </c>
      <c r="G582" s="214"/>
      <c r="H582" s="217">
        <v>0.686</v>
      </c>
      <c r="I582" s="218"/>
      <c r="J582" s="214"/>
      <c r="K582" s="214"/>
      <c r="L582" s="219"/>
      <c r="M582" s="220"/>
      <c r="N582" s="221"/>
      <c r="O582" s="221"/>
      <c r="P582" s="221"/>
      <c r="Q582" s="221"/>
      <c r="R582" s="221"/>
      <c r="S582" s="221"/>
      <c r="T582" s="222"/>
      <c r="AT582" s="223" t="s">
        <v>187</v>
      </c>
      <c r="AU582" s="223" t="s">
        <v>80</v>
      </c>
      <c r="AV582" s="12" t="s">
        <v>80</v>
      </c>
      <c r="AW582" s="12" t="s">
        <v>32</v>
      </c>
      <c r="AX582" s="12" t="s">
        <v>70</v>
      </c>
      <c r="AY582" s="223" t="s">
        <v>131</v>
      </c>
    </row>
    <row r="583" spans="2:51" s="13" customFormat="1" ht="12">
      <c r="B583" s="224"/>
      <c r="C583" s="225"/>
      <c r="D583" s="197" t="s">
        <v>187</v>
      </c>
      <c r="E583" s="226" t="s">
        <v>1</v>
      </c>
      <c r="F583" s="227" t="s">
        <v>192</v>
      </c>
      <c r="G583" s="225"/>
      <c r="H583" s="228">
        <v>4.394</v>
      </c>
      <c r="I583" s="229"/>
      <c r="J583" s="225"/>
      <c r="K583" s="225"/>
      <c r="L583" s="230"/>
      <c r="M583" s="231"/>
      <c r="N583" s="232"/>
      <c r="O583" s="232"/>
      <c r="P583" s="232"/>
      <c r="Q583" s="232"/>
      <c r="R583" s="232"/>
      <c r="S583" s="232"/>
      <c r="T583" s="233"/>
      <c r="AT583" s="234" t="s">
        <v>187</v>
      </c>
      <c r="AU583" s="234" t="s">
        <v>80</v>
      </c>
      <c r="AV583" s="13" t="s">
        <v>184</v>
      </c>
      <c r="AW583" s="13" t="s">
        <v>32</v>
      </c>
      <c r="AX583" s="13" t="s">
        <v>78</v>
      </c>
      <c r="AY583" s="234" t="s">
        <v>131</v>
      </c>
    </row>
    <row r="584" spans="2:65" s="1" customFormat="1" ht="16.5" customHeight="1">
      <c r="B584" s="32"/>
      <c r="C584" s="185" t="s">
        <v>764</v>
      </c>
      <c r="D584" s="185" t="s">
        <v>133</v>
      </c>
      <c r="E584" s="186" t="s">
        <v>765</v>
      </c>
      <c r="F584" s="187" t="s">
        <v>766</v>
      </c>
      <c r="G584" s="188" t="s">
        <v>208</v>
      </c>
      <c r="H584" s="189">
        <v>3.708</v>
      </c>
      <c r="I584" s="190"/>
      <c r="J584" s="191">
        <f>ROUND(I584*H584,2)</f>
        <v>0</v>
      </c>
      <c r="K584" s="187" t="s">
        <v>136</v>
      </c>
      <c r="L584" s="36"/>
      <c r="M584" s="192" t="s">
        <v>1</v>
      </c>
      <c r="N584" s="193" t="s">
        <v>41</v>
      </c>
      <c r="O584" s="58"/>
      <c r="P584" s="194">
        <f>O584*H584</f>
        <v>0</v>
      </c>
      <c r="Q584" s="194">
        <v>0</v>
      </c>
      <c r="R584" s="194">
        <f>Q584*H584</f>
        <v>0</v>
      </c>
      <c r="S584" s="194">
        <v>0.044</v>
      </c>
      <c r="T584" s="195">
        <f>S584*H584</f>
        <v>0.163152</v>
      </c>
      <c r="AR584" s="15" t="s">
        <v>184</v>
      </c>
      <c r="AT584" s="15" t="s">
        <v>133</v>
      </c>
      <c r="AU584" s="15" t="s">
        <v>80</v>
      </c>
      <c r="AY584" s="15" t="s">
        <v>131</v>
      </c>
      <c r="BE584" s="196">
        <f>IF(N584="základní",J584,0)</f>
        <v>0</v>
      </c>
      <c r="BF584" s="196">
        <f>IF(N584="snížená",J584,0)</f>
        <v>0</v>
      </c>
      <c r="BG584" s="196">
        <f>IF(N584="zákl. přenesená",J584,0)</f>
        <v>0</v>
      </c>
      <c r="BH584" s="196">
        <f>IF(N584="sníž. přenesená",J584,0)</f>
        <v>0</v>
      </c>
      <c r="BI584" s="196">
        <f>IF(N584="nulová",J584,0)</f>
        <v>0</v>
      </c>
      <c r="BJ584" s="15" t="s">
        <v>78</v>
      </c>
      <c r="BK584" s="196">
        <f>ROUND(I584*H584,2)</f>
        <v>0</v>
      </c>
      <c r="BL584" s="15" t="s">
        <v>184</v>
      </c>
      <c r="BM584" s="15" t="s">
        <v>767</v>
      </c>
    </row>
    <row r="585" spans="2:47" s="1" customFormat="1" ht="12">
      <c r="B585" s="32"/>
      <c r="C585" s="33"/>
      <c r="D585" s="197" t="s">
        <v>139</v>
      </c>
      <c r="E585" s="33"/>
      <c r="F585" s="198" t="s">
        <v>768</v>
      </c>
      <c r="G585" s="33"/>
      <c r="H585" s="33"/>
      <c r="I585" s="101"/>
      <c r="J585" s="33"/>
      <c r="K585" s="33"/>
      <c r="L585" s="36"/>
      <c r="M585" s="199"/>
      <c r="N585" s="58"/>
      <c r="O585" s="58"/>
      <c r="P585" s="58"/>
      <c r="Q585" s="58"/>
      <c r="R585" s="58"/>
      <c r="S585" s="58"/>
      <c r="T585" s="59"/>
      <c r="AT585" s="15" t="s">
        <v>139</v>
      </c>
      <c r="AU585" s="15" t="s">
        <v>80</v>
      </c>
    </row>
    <row r="586" spans="2:65" s="1" customFormat="1" ht="16.5" customHeight="1">
      <c r="B586" s="32"/>
      <c r="C586" s="185" t="s">
        <v>769</v>
      </c>
      <c r="D586" s="185" t="s">
        <v>133</v>
      </c>
      <c r="E586" s="186" t="s">
        <v>770</v>
      </c>
      <c r="F586" s="187" t="s">
        <v>771</v>
      </c>
      <c r="G586" s="188" t="s">
        <v>183</v>
      </c>
      <c r="H586" s="189">
        <v>24.47</v>
      </c>
      <c r="I586" s="190"/>
      <c r="J586" s="191">
        <f>ROUND(I586*H586,2)</f>
        <v>0</v>
      </c>
      <c r="K586" s="187" t="s">
        <v>136</v>
      </c>
      <c r="L586" s="36"/>
      <c r="M586" s="192" t="s">
        <v>1</v>
      </c>
      <c r="N586" s="193" t="s">
        <v>41</v>
      </c>
      <c r="O586" s="58"/>
      <c r="P586" s="194">
        <f>O586*H586</f>
        <v>0</v>
      </c>
      <c r="Q586" s="194">
        <v>0</v>
      </c>
      <c r="R586" s="194">
        <f>Q586*H586</f>
        <v>0</v>
      </c>
      <c r="S586" s="194">
        <v>0.035</v>
      </c>
      <c r="T586" s="195">
        <f>S586*H586</f>
        <v>0.85645</v>
      </c>
      <c r="AR586" s="15" t="s">
        <v>184</v>
      </c>
      <c r="AT586" s="15" t="s">
        <v>133</v>
      </c>
      <c r="AU586" s="15" t="s">
        <v>80</v>
      </c>
      <c r="AY586" s="15" t="s">
        <v>131</v>
      </c>
      <c r="BE586" s="196">
        <f>IF(N586="základní",J586,0)</f>
        <v>0</v>
      </c>
      <c r="BF586" s="196">
        <f>IF(N586="snížená",J586,0)</f>
        <v>0</v>
      </c>
      <c r="BG586" s="196">
        <f>IF(N586="zákl. přenesená",J586,0)</f>
        <v>0</v>
      </c>
      <c r="BH586" s="196">
        <f>IF(N586="sníž. přenesená",J586,0)</f>
        <v>0</v>
      </c>
      <c r="BI586" s="196">
        <f>IF(N586="nulová",J586,0)</f>
        <v>0</v>
      </c>
      <c r="BJ586" s="15" t="s">
        <v>78</v>
      </c>
      <c r="BK586" s="196">
        <f>ROUND(I586*H586,2)</f>
        <v>0</v>
      </c>
      <c r="BL586" s="15" t="s">
        <v>184</v>
      </c>
      <c r="BM586" s="15" t="s">
        <v>772</v>
      </c>
    </row>
    <row r="587" spans="2:47" s="1" customFormat="1" ht="19.2">
      <c r="B587" s="32"/>
      <c r="C587" s="33"/>
      <c r="D587" s="197" t="s">
        <v>139</v>
      </c>
      <c r="E587" s="33"/>
      <c r="F587" s="198" t="s">
        <v>773</v>
      </c>
      <c r="G587" s="33"/>
      <c r="H587" s="33"/>
      <c r="I587" s="101"/>
      <c r="J587" s="33"/>
      <c r="K587" s="33"/>
      <c r="L587" s="36"/>
      <c r="M587" s="199"/>
      <c r="N587" s="58"/>
      <c r="O587" s="58"/>
      <c r="P587" s="58"/>
      <c r="Q587" s="58"/>
      <c r="R587" s="58"/>
      <c r="S587" s="58"/>
      <c r="T587" s="59"/>
      <c r="AT587" s="15" t="s">
        <v>139</v>
      </c>
      <c r="AU587" s="15" t="s">
        <v>80</v>
      </c>
    </row>
    <row r="588" spans="2:51" s="11" customFormat="1" ht="12">
      <c r="B588" s="203"/>
      <c r="C588" s="204"/>
      <c r="D588" s="197" t="s">
        <v>187</v>
      </c>
      <c r="E588" s="205" t="s">
        <v>1</v>
      </c>
      <c r="F588" s="206" t="s">
        <v>774</v>
      </c>
      <c r="G588" s="204"/>
      <c r="H588" s="205" t="s">
        <v>1</v>
      </c>
      <c r="I588" s="207"/>
      <c r="J588" s="204"/>
      <c r="K588" s="204"/>
      <c r="L588" s="208"/>
      <c r="M588" s="209"/>
      <c r="N588" s="210"/>
      <c r="O588" s="210"/>
      <c r="P588" s="210"/>
      <c r="Q588" s="210"/>
      <c r="R588" s="210"/>
      <c r="S588" s="210"/>
      <c r="T588" s="211"/>
      <c r="AT588" s="212" t="s">
        <v>187</v>
      </c>
      <c r="AU588" s="212" t="s">
        <v>80</v>
      </c>
      <c r="AV588" s="11" t="s">
        <v>78</v>
      </c>
      <c r="AW588" s="11" t="s">
        <v>32</v>
      </c>
      <c r="AX588" s="11" t="s">
        <v>70</v>
      </c>
      <c r="AY588" s="212" t="s">
        <v>131</v>
      </c>
    </row>
    <row r="589" spans="2:51" s="12" customFormat="1" ht="12">
      <c r="B589" s="213"/>
      <c r="C589" s="214"/>
      <c r="D589" s="197" t="s">
        <v>187</v>
      </c>
      <c r="E589" s="215" t="s">
        <v>1</v>
      </c>
      <c r="F589" s="216" t="s">
        <v>775</v>
      </c>
      <c r="G589" s="214"/>
      <c r="H589" s="217">
        <v>24.47</v>
      </c>
      <c r="I589" s="218"/>
      <c r="J589" s="214"/>
      <c r="K589" s="214"/>
      <c r="L589" s="219"/>
      <c r="M589" s="220"/>
      <c r="N589" s="221"/>
      <c r="O589" s="221"/>
      <c r="P589" s="221"/>
      <c r="Q589" s="221"/>
      <c r="R589" s="221"/>
      <c r="S589" s="221"/>
      <c r="T589" s="222"/>
      <c r="AT589" s="223" t="s">
        <v>187</v>
      </c>
      <c r="AU589" s="223" t="s">
        <v>80</v>
      </c>
      <c r="AV589" s="12" t="s">
        <v>80</v>
      </c>
      <c r="AW589" s="12" t="s">
        <v>32</v>
      </c>
      <c r="AX589" s="12" t="s">
        <v>70</v>
      </c>
      <c r="AY589" s="223" t="s">
        <v>131</v>
      </c>
    </row>
    <row r="590" spans="2:51" s="13" customFormat="1" ht="12">
      <c r="B590" s="224"/>
      <c r="C590" s="225"/>
      <c r="D590" s="197" t="s">
        <v>187</v>
      </c>
      <c r="E590" s="226" t="s">
        <v>1</v>
      </c>
      <c r="F590" s="227" t="s">
        <v>192</v>
      </c>
      <c r="G590" s="225"/>
      <c r="H590" s="228">
        <v>24.47</v>
      </c>
      <c r="I590" s="229"/>
      <c r="J590" s="225"/>
      <c r="K590" s="225"/>
      <c r="L590" s="230"/>
      <c r="M590" s="231"/>
      <c r="N590" s="232"/>
      <c r="O590" s="232"/>
      <c r="P590" s="232"/>
      <c r="Q590" s="232"/>
      <c r="R590" s="232"/>
      <c r="S590" s="232"/>
      <c r="T590" s="233"/>
      <c r="AT590" s="234" t="s">
        <v>187</v>
      </c>
      <c r="AU590" s="234" t="s">
        <v>80</v>
      </c>
      <c r="AV590" s="13" t="s">
        <v>184</v>
      </c>
      <c r="AW590" s="13" t="s">
        <v>32</v>
      </c>
      <c r="AX590" s="13" t="s">
        <v>78</v>
      </c>
      <c r="AY590" s="234" t="s">
        <v>131</v>
      </c>
    </row>
    <row r="591" spans="2:65" s="1" customFormat="1" ht="16.5" customHeight="1">
      <c r="B591" s="32"/>
      <c r="C591" s="185" t="s">
        <v>776</v>
      </c>
      <c r="D591" s="185" t="s">
        <v>133</v>
      </c>
      <c r="E591" s="186" t="s">
        <v>777</v>
      </c>
      <c r="F591" s="187" t="s">
        <v>778</v>
      </c>
      <c r="G591" s="188" t="s">
        <v>183</v>
      </c>
      <c r="H591" s="189">
        <v>98.85</v>
      </c>
      <c r="I591" s="190"/>
      <c r="J591" s="191">
        <f>ROUND(I591*H591,2)</f>
        <v>0</v>
      </c>
      <c r="K591" s="187" t="s">
        <v>136</v>
      </c>
      <c r="L591" s="36"/>
      <c r="M591" s="192" t="s">
        <v>1</v>
      </c>
      <c r="N591" s="193" t="s">
        <v>41</v>
      </c>
      <c r="O591" s="58"/>
      <c r="P591" s="194">
        <f>O591*H591</f>
        <v>0</v>
      </c>
      <c r="Q591" s="194">
        <v>0</v>
      </c>
      <c r="R591" s="194">
        <f>Q591*H591</f>
        <v>0</v>
      </c>
      <c r="S591" s="194">
        <v>0.09</v>
      </c>
      <c r="T591" s="195">
        <f>S591*H591</f>
        <v>8.8965</v>
      </c>
      <c r="AR591" s="15" t="s">
        <v>184</v>
      </c>
      <c r="AT591" s="15" t="s">
        <v>133</v>
      </c>
      <c r="AU591" s="15" t="s">
        <v>80</v>
      </c>
      <c r="AY591" s="15" t="s">
        <v>131</v>
      </c>
      <c r="BE591" s="196">
        <f>IF(N591="základní",J591,0)</f>
        <v>0</v>
      </c>
      <c r="BF591" s="196">
        <f>IF(N591="snížená",J591,0)</f>
        <v>0</v>
      </c>
      <c r="BG591" s="196">
        <f>IF(N591="zákl. přenesená",J591,0)</f>
        <v>0</v>
      </c>
      <c r="BH591" s="196">
        <f>IF(N591="sníž. přenesená",J591,0)</f>
        <v>0</v>
      </c>
      <c r="BI591" s="196">
        <f>IF(N591="nulová",J591,0)</f>
        <v>0</v>
      </c>
      <c r="BJ591" s="15" t="s">
        <v>78</v>
      </c>
      <c r="BK591" s="196">
        <f>ROUND(I591*H591,2)</f>
        <v>0</v>
      </c>
      <c r="BL591" s="15" t="s">
        <v>184</v>
      </c>
      <c r="BM591" s="15" t="s">
        <v>779</v>
      </c>
    </row>
    <row r="592" spans="2:47" s="1" customFormat="1" ht="19.2">
      <c r="B592" s="32"/>
      <c r="C592" s="33"/>
      <c r="D592" s="197" t="s">
        <v>139</v>
      </c>
      <c r="E592" s="33"/>
      <c r="F592" s="198" t="s">
        <v>780</v>
      </c>
      <c r="G592" s="33"/>
      <c r="H592" s="33"/>
      <c r="I592" s="101"/>
      <c r="J592" s="33"/>
      <c r="K592" s="33"/>
      <c r="L592" s="36"/>
      <c r="M592" s="199"/>
      <c r="N592" s="58"/>
      <c r="O592" s="58"/>
      <c r="P592" s="58"/>
      <c r="Q592" s="58"/>
      <c r="R592" s="58"/>
      <c r="S592" s="58"/>
      <c r="T592" s="59"/>
      <c r="AT592" s="15" t="s">
        <v>139</v>
      </c>
      <c r="AU592" s="15" t="s">
        <v>80</v>
      </c>
    </row>
    <row r="593" spans="2:51" s="11" customFormat="1" ht="12">
      <c r="B593" s="203"/>
      <c r="C593" s="204"/>
      <c r="D593" s="197" t="s">
        <v>187</v>
      </c>
      <c r="E593" s="205" t="s">
        <v>1</v>
      </c>
      <c r="F593" s="206" t="s">
        <v>671</v>
      </c>
      <c r="G593" s="204"/>
      <c r="H593" s="205" t="s">
        <v>1</v>
      </c>
      <c r="I593" s="207"/>
      <c r="J593" s="204"/>
      <c r="K593" s="204"/>
      <c r="L593" s="208"/>
      <c r="M593" s="209"/>
      <c r="N593" s="210"/>
      <c r="O593" s="210"/>
      <c r="P593" s="210"/>
      <c r="Q593" s="210"/>
      <c r="R593" s="210"/>
      <c r="S593" s="210"/>
      <c r="T593" s="211"/>
      <c r="AT593" s="212" t="s">
        <v>187</v>
      </c>
      <c r="AU593" s="212" t="s">
        <v>80</v>
      </c>
      <c r="AV593" s="11" t="s">
        <v>78</v>
      </c>
      <c r="AW593" s="11" t="s">
        <v>32</v>
      </c>
      <c r="AX593" s="11" t="s">
        <v>70</v>
      </c>
      <c r="AY593" s="212" t="s">
        <v>131</v>
      </c>
    </row>
    <row r="594" spans="2:51" s="12" customFormat="1" ht="12">
      <c r="B594" s="213"/>
      <c r="C594" s="214"/>
      <c r="D594" s="197" t="s">
        <v>187</v>
      </c>
      <c r="E594" s="215" t="s">
        <v>1</v>
      </c>
      <c r="F594" s="216" t="s">
        <v>646</v>
      </c>
      <c r="G594" s="214"/>
      <c r="H594" s="217">
        <v>38.54</v>
      </c>
      <c r="I594" s="218"/>
      <c r="J594" s="214"/>
      <c r="K594" s="214"/>
      <c r="L594" s="219"/>
      <c r="M594" s="220"/>
      <c r="N594" s="221"/>
      <c r="O594" s="221"/>
      <c r="P594" s="221"/>
      <c r="Q594" s="221"/>
      <c r="R594" s="221"/>
      <c r="S594" s="221"/>
      <c r="T594" s="222"/>
      <c r="AT594" s="223" t="s">
        <v>187</v>
      </c>
      <c r="AU594" s="223" t="s">
        <v>80</v>
      </c>
      <c r="AV594" s="12" t="s">
        <v>80</v>
      </c>
      <c r="AW594" s="12" t="s">
        <v>32</v>
      </c>
      <c r="AX594" s="12" t="s">
        <v>70</v>
      </c>
      <c r="AY594" s="223" t="s">
        <v>131</v>
      </c>
    </row>
    <row r="595" spans="2:51" s="11" customFormat="1" ht="12">
      <c r="B595" s="203"/>
      <c r="C595" s="204"/>
      <c r="D595" s="197" t="s">
        <v>187</v>
      </c>
      <c r="E595" s="205" t="s">
        <v>1</v>
      </c>
      <c r="F595" s="206" t="s">
        <v>781</v>
      </c>
      <c r="G595" s="204"/>
      <c r="H595" s="205" t="s">
        <v>1</v>
      </c>
      <c r="I595" s="207"/>
      <c r="J595" s="204"/>
      <c r="K595" s="204"/>
      <c r="L595" s="208"/>
      <c r="M595" s="209"/>
      <c r="N595" s="210"/>
      <c r="O595" s="210"/>
      <c r="P595" s="210"/>
      <c r="Q595" s="210"/>
      <c r="R595" s="210"/>
      <c r="S595" s="210"/>
      <c r="T595" s="211"/>
      <c r="AT595" s="212" t="s">
        <v>187</v>
      </c>
      <c r="AU595" s="212" t="s">
        <v>80</v>
      </c>
      <c r="AV595" s="11" t="s">
        <v>78</v>
      </c>
      <c r="AW595" s="11" t="s">
        <v>32</v>
      </c>
      <c r="AX595" s="11" t="s">
        <v>70</v>
      </c>
      <c r="AY595" s="212" t="s">
        <v>131</v>
      </c>
    </row>
    <row r="596" spans="2:51" s="12" customFormat="1" ht="12">
      <c r="B596" s="213"/>
      <c r="C596" s="214"/>
      <c r="D596" s="197" t="s">
        <v>187</v>
      </c>
      <c r="E596" s="215" t="s">
        <v>1</v>
      </c>
      <c r="F596" s="216" t="s">
        <v>782</v>
      </c>
      <c r="G596" s="214"/>
      <c r="H596" s="217">
        <v>60.31</v>
      </c>
      <c r="I596" s="218"/>
      <c r="J596" s="214"/>
      <c r="K596" s="214"/>
      <c r="L596" s="219"/>
      <c r="M596" s="220"/>
      <c r="N596" s="221"/>
      <c r="O596" s="221"/>
      <c r="P596" s="221"/>
      <c r="Q596" s="221"/>
      <c r="R596" s="221"/>
      <c r="S596" s="221"/>
      <c r="T596" s="222"/>
      <c r="AT596" s="223" t="s">
        <v>187</v>
      </c>
      <c r="AU596" s="223" t="s">
        <v>80</v>
      </c>
      <c r="AV596" s="12" t="s">
        <v>80</v>
      </c>
      <c r="AW596" s="12" t="s">
        <v>32</v>
      </c>
      <c r="AX596" s="12" t="s">
        <v>70</v>
      </c>
      <c r="AY596" s="223" t="s">
        <v>131</v>
      </c>
    </row>
    <row r="597" spans="2:51" s="13" customFormat="1" ht="12">
      <c r="B597" s="224"/>
      <c r="C597" s="225"/>
      <c r="D597" s="197" t="s">
        <v>187</v>
      </c>
      <c r="E597" s="226" t="s">
        <v>1</v>
      </c>
      <c r="F597" s="227" t="s">
        <v>192</v>
      </c>
      <c r="G597" s="225"/>
      <c r="H597" s="228">
        <v>98.85</v>
      </c>
      <c r="I597" s="229"/>
      <c r="J597" s="225"/>
      <c r="K597" s="225"/>
      <c r="L597" s="230"/>
      <c r="M597" s="231"/>
      <c r="N597" s="232"/>
      <c r="O597" s="232"/>
      <c r="P597" s="232"/>
      <c r="Q597" s="232"/>
      <c r="R597" s="232"/>
      <c r="S597" s="232"/>
      <c r="T597" s="233"/>
      <c r="AT597" s="234" t="s">
        <v>187</v>
      </c>
      <c r="AU597" s="234" t="s">
        <v>80</v>
      </c>
      <c r="AV597" s="13" t="s">
        <v>184</v>
      </c>
      <c r="AW597" s="13" t="s">
        <v>32</v>
      </c>
      <c r="AX597" s="13" t="s">
        <v>78</v>
      </c>
      <c r="AY597" s="234" t="s">
        <v>131</v>
      </c>
    </row>
    <row r="598" spans="2:65" s="1" customFormat="1" ht="16.5" customHeight="1">
      <c r="B598" s="32"/>
      <c r="C598" s="185" t="s">
        <v>783</v>
      </c>
      <c r="D598" s="185" t="s">
        <v>133</v>
      </c>
      <c r="E598" s="186" t="s">
        <v>784</v>
      </c>
      <c r="F598" s="187" t="s">
        <v>785</v>
      </c>
      <c r="G598" s="188" t="s">
        <v>208</v>
      </c>
      <c r="H598" s="189">
        <v>1.713</v>
      </c>
      <c r="I598" s="190"/>
      <c r="J598" s="191">
        <f>ROUND(I598*H598,2)</f>
        <v>0</v>
      </c>
      <c r="K598" s="187" t="s">
        <v>136</v>
      </c>
      <c r="L598" s="36"/>
      <c r="M598" s="192" t="s">
        <v>1</v>
      </c>
      <c r="N598" s="193" t="s">
        <v>41</v>
      </c>
      <c r="O598" s="58"/>
      <c r="P598" s="194">
        <f>O598*H598</f>
        <v>0</v>
      </c>
      <c r="Q598" s="194">
        <v>0</v>
      </c>
      <c r="R598" s="194">
        <f>Q598*H598</f>
        <v>0</v>
      </c>
      <c r="S598" s="194">
        <v>1.4</v>
      </c>
      <c r="T598" s="195">
        <f>S598*H598</f>
        <v>2.3982</v>
      </c>
      <c r="AR598" s="15" t="s">
        <v>184</v>
      </c>
      <c r="AT598" s="15" t="s">
        <v>133</v>
      </c>
      <c r="AU598" s="15" t="s">
        <v>80</v>
      </c>
      <c r="AY598" s="15" t="s">
        <v>131</v>
      </c>
      <c r="BE598" s="196">
        <f>IF(N598="základní",J598,0)</f>
        <v>0</v>
      </c>
      <c r="BF598" s="196">
        <f>IF(N598="snížená",J598,0)</f>
        <v>0</v>
      </c>
      <c r="BG598" s="196">
        <f>IF(N598="zákl. přenesená",J598,0)</f>
        <v>0</v>
      </c>
      <c r="BH598" s="196">
        <f>IF(N598="sníž. přenesená",J598,0)</f>
        <v>0</v>
      </c>
      <c r="BI598" s="196">
        <f>IF(N598="nulová",J598,0)</f>
        <v>0</v>
      </c>
      <c r="BJ598" s="15" t="s">
        <v>78</v>
      </c>
      <c r="BK598" s="196">
        <f>ROUND(I598*H598,2)</f>
        <v>0</v>
      </c>
      <c r="BL598" s="15" t="s">
        <v>184</v>
      </c>
      <c r="BM598" s="15" t="s">
        <v>786</v>
      </c>
    </row>
    <row r="599" spans="2:47" s="1" customFormat="1" ht="12">
      <c r="B599" s="32"/>
      <c r="C599" s="33"/>
      <c r="D599" s="197" t="s">
        <v>139</v>
      </c>
      <c r="E599" s="33"/>
      <c r="F599" s="198" t="s">
        <v>787</v>
      </c>
      <c r="G599" s="33"/>
      <c r="H599" s="33"/>
      <c r="I599" s="101"/>
      <c r="J599" s="33"/>
      <c r="K599" s="33"/>
      <c r="L599" s="36"/>
      <c r="M599" s="199"/>
      <c r="N599" s="58"/>
      <c r="O599" s="58"/>
      <c r="P599" s="58"/>
      <c r="Q599" s="58"/>
      <c r="R599" s="58"/>
      <c r="S599" s="58"/>
      <c r="T599" s="59"/>
      <c r="AT599" s="15" t="s">
        <v>139</v>
      </c>
      <c r="AU599" s="15" t="s">
        <v>80</v>
      </c>
    </row>
    <row r="600" spans="2:51" s="11" customFormat="1" ht="12">
      <c r="B600" s="203"/>
      <c r="C600" s="204"/>
      <c r="D600" s="197" t="s">
        <v>187</v>
      </c>
      <c r="E600" s="205" t="s">
        <v>1</v>
      </c>
      <c r="F600" s="206" t="s">
        <v>273</v>
      </c>
      <c r="G600" s="204"/>
      <c r="H600" s="205" t="s">
        <v>1</v>
      </c>
      <c r="I600" s="207"/>
      <c r="J600" s="204"/>
      <c r="K600" s="204"/>
      <c r="L600" s="208"/>
      <c r="M600" s="209"/>
      <c r="N600" s="210"/>
      <c r="O600" s="210"/>
      <c r="P600" s="210"/>
      <c r="Q600" s="210"/>
      <c r="R600" s="210"/>
      <c r="S600" s="210"/>
      <c r="T600" s="211"/>
      <c r="AT600" s="212" t="s">
        <v>187</v>
      </c>
      <c r="AU600" s="212" t="s">
        <v>80</v>
      </c>
      <c r="AV600" s="11" t="s">
        <v>78</v>
      </c>
      <c r="AW600" s="11" t="s">
        <v>32</v>
      </c>
      <c r="AX600" s="11" t="s">
        <v>70</v>
      </c>
      <c r="AY600" s="212" t="s">
        <v>131</v>
      </c>
    </row>
    <row r="601" spans="2:51" s="12" customFormat="1" ht="12">
      <c r="B601" s="213"/>
      <c r="C601" s="214"/>
      <c r="D601" s="197" t="s">
        <v>187</v>
      </c>
      <c r="E601" s="215" t="s">
        <v>1</v>
      </c>
      <c r="F601" s="216" t="s">
        <v>788</v>
      </c>
      <c r="G601" s="214"/>
      <c r="H601" s="217">
        <v>0.686</v>
      </c>
      <c r="I601" s="218"/>
      <c r="J601" s="214"/>
      <c r="K601" s="214"/>
      <c r="L601" s="219"/>
      <c r="M601" s="220"/>
      <c r="N601" s="221"/>
      <c r="O601" s="221"/>
      <c r="P601" s="221"/>
      <c r="Q601" s="221"/>
      <c r="R601" s="221"/>
      <c r="S601" s="221"/>
      <c r="T601" s="222"/>
      <c r="AT601" s="223" t="s">
        <v>187</v>
      </c>
      <c r="AU601" s="223" t="s">
        <v>80</v>
      </c>
      <c r="AV601" s="12" t="s">
        <v>80</v>
      </c>
      <c r="AW601" s="12" t="s">
        <v>32</v>
      </c>
      <c r="AX601" s="12" t="s">
        <v>70</v>
      </c>
      <c r="AY601" s="223" t="s">
        <v>131</v>
      </c>
    </row>
    <row r="602" spans="2:51" s="11" customFormat="1" ht="12">
      <c r="B602" s="203"/>
      <c r="C602" s="204"/>
      <c r="D602" s="197" t="s">
        <v>187</v>
      </c>
      <c r="E602" s="205" t="s">
        <v>1</v>
      </c>
      <c r="F602" s="206" t="s">
        <v>275</v>
      </c>
      <c r="G602" s="204"/>
      <c r="H602" s="205" t="s">
        <v>1</v>
      </c>
      <c r="I602" s="207"/>
      <c r="J602" s="204"/>
      <c r="K602" s="204"/>
      <c r="L602" s="208"/>
      <c r="M602" s="209"/>
      <c r="N602" s="210"/>
      <c r="O602" s="210"/>
      <c r="P602" s="210"/>
      <c r="Q602" s="210"/>
      <c r="R602" s="210"/>
      <c r="S602" s="210"/>
      <c r="T602" s="211"/>
      <c r="AT602" s="212" t="s">
        <v>187</v>
      </c>
      <c r="AU602" s="212" t="s">
        <v>80</v>
      </c>
      <c r="AV602" s="11" t="s">
        <v>78</v>
      </c>
      <c r="AW602" s="11" t="s">
        <v>32</v>
      </c>
      <c r="AX602" s="11" t="s">
        <v>70</v>
      </c>
      <c r="AY602" s="212" t="s">
        <v>131</v>
      </c>
    </row>
    <row r="603" spans="2:51" s="12" customFormat="1" ht="12">
      <c r="B603" s="213"/>
      <c r="C603" s="214"/>
      <c r="D603" s="197" t="s">
        <v>187</v>
      </c>
      <c r="E603" s="215" t="s">
        <v>1</v>
      </c>
      <c r="F603" s="216" t="s">
        <v>789</v>
      </c>
      <c r="G603" s="214"/>
      <c r="H603" s="217">
        <v>0.95</v>
      </c>
      <c r="I603" s="218"/>
      <c r="J603" s="214"/>
      <c r="K603" s="214"/>
      <c r="L603" s="219"/>
      <c r="M603" s="220"/>
      <c r="N603" s="221"/>
      <c r="O603" s="221"/>
      <c r="P603" s="221"/>
      <c r="Q603" s="221"/>
      <c r="R603" s="221"/>
      <c r="S603" s="221"/>
      <c r="T603" s="222"/>
      <c r="AT603" s="223" t="s">
        <v>187</v>
      </c>
      <c r="AU603" s="223" t="s">
        <v>80</v>
      </c>
      <c r="AV603" s="12" t="s">
        <v>80</v>
      </c>
      <c r="AW603" s="12" t="s">
        <v>32</v>
      </c>
      <c r="AX603" s="12" t="s">
        <v>70</v>
      </c>
      <c r="AY603" s="223" t="s">
        <v>131</v>
      </c>
    </row>
    <row r="604" spans="2:51" s="11" customFormat="1" ht="12">
      <c r="B604" s="203"/>
      <c r="C604" s="204"/>
      <c r="D604" s="197" t="s">
        <v>187</v>
      </c>
      <c r="E604" s="205" t="s">
        <v>1</v>
      </c>
      <c r="F604" s="206" t="s">
        <v>723</v>
      </c>
      <c r="G604" s="204"/>
      <c r="H604" s="205" t="s">
        <v>1</v>
      </c>
      <c r="I604" s="207"/>
      <c r="J604" s="204"/>
      <c r="K604" s="204"/>
      <c r="L604" s="208"/>
      <c r="M604" s="209"/>
      <c r="N604" s="210"/>
      <c r="O604" s="210"/>
      <c r="P604" s="210"/>
      <c r="Q604" s="210"/>
      <c r="R604" s="210"/>
      <c r="S604" s="210"/>
      <c r="T604" s="211"/>
      <c r="AT604" s="212" t="s">
        <v>187</v>
      </c>
      <c r="AU604" s="212" t="s">
        <v>80</v>
      </c>
      <c r="AV604" s="11" t="s">
        <v>78</v>
      </c>
      <c r="AW604" s="11" t="s">
        <v>32</v>
      </c>
      <c r="AX604" s="11" t="s">
        <v>70</v>
      </c>
      <c r="AY604" s="212" t="s">
        <v>131</v>
      </c>
    </row>
    <row r="605" spans="2:51" s="12" customFormat="1" ht="12">
      <c r="B605" s="213"/>
      <c r="C605" s="214"/>
      <c r="D605" s="197" t="s">
        <v>187</v>
      </c>
      <c r="E605" s="215" t="s">
        <v>1</v>
      </c>
      <c r="F605" s="216" t="s">
        <v>790</v>
      </c>
      <c r="G605" s="214"/>
      <c r="H605" s="217">
        <v>0.077</v>
      </c>
      <c r="I605" s="218"/>
      <c r="J605" s="214"/>
      <c r="K605" s="214"/>
      <c r="L605" s="219"/>
      <c r="M605" s="220"/>
      <c r="N605" s="221"/>
      <c r="O605" s="221"/>
      <c r="P605" s="221"/>
      <c r="Q605" s="221"/>
      <c r="R605" s="221"/>
      <c r="S605" s="221"/>
      <c r="T605" s="222"/>
      <c r="AT605" s="223" t="s">
        <v>187</v>
      </c>
      <c r="AU605" s="223" t="s">
        <v>80</v>
      </c>
      <c r="AV605" s="12" t="s">
        <v>80</v>
      </c>
      <c r="AW605" s="12" t="s">
        <v>32</v>
      </c>
      <c r="AX605" s="12" t="s">
        <v>70</v>
      </c>
      <c r="AY605" s="223" t="s">
        <v>131</v>
      </c>
    </row>
    <row r="606" spans="2:51" s="13" customFormat="1" ht="12">
      <c r="B606" s="224"/>
      <c r="C606" s="225"/>
      <c r="D606" s="197" t="s">
        <v>187</v>
      </c>
      <c r="E606" s="226" t="s">
        <v>1</v>
      </c>
      <c r="F606" s="227" t="s">
        <v>192</v>
      </c>
      <c r="G606" s="225"/>
      <c r="H606" s="228">
        <v>1.713</v>
      </c>
      <c r="I606" s="229"/>
      <c r="J606" s="225"/>
      <c r="K606" s="225"/>
      <c r="L606" s="230"/>
      <c r="M606" s="231"/>
      <c r="N606" s="232"/>
      <c r="O606" s="232"/>
      <c r="P606" s="232"/>
      <c r="Q606" s="232"/>
      <c r="R606" s="232"/>
      <c r="S606" s="232"/>
      <c r="T606" s="233"/>
      <c r="AT606" s="234" t="s">
        <v>187</v>
      </c>
      <c r="AU606" s="234" t="s">
        <v>80</v>
      </c>
      <c r="AV606" s="13" t="s">
        <v>184</v>
      </c>
      <c r="AW606" s="13" t="s">
        <v>32</v>
      </c>
      <c r="AX606" s="13" t="s">
        <v>78</v>
      </c>
      <c r="AY606" s="234" t="s">
        <v>131</v>
      </c>
    </row>
    <row r="607" spans="2:65" s="1" customFormat="1" ht="16.5" customHeight="1">
      <c r="B607" s="32"/>
      <c r="C607" s="185" t="s">
        <v>791</v>
      </c>
      <c r="D607" s="185" t="s">
        <v>133</v>
      </c>
      <c r="E607" s="186" t="s">
        <v>792</v>
      </c>
      <c r="F607" s="187" t="s">
        <v>793</v>
      </c>
      <c r="G607" s="188" t="s">
        <v>208</v>
      </c>
      <c r="H607" s="189">
        <v>1.537</v>
      </c>
      <c r="I607" s="190"/>
      <c r="J607" s="191">
        <f>ROUND(I607*H607,2)</f>
        <v>0</v>
      </c>
      <c r="K607" s="187" t="s">
        <v>136</v>
      </c>
      <c r="L607" s="36"/>
      <c r="M607" s="192" t="s">
        <v>1</v>
      </c>
      <c r="N607" s="193" t="s">
        <v>41</v>
      </c>
      <c r="O607" s="58"/>
      <c r="P607" s="194">
        <f>O607*H607</f>
        <v>0</v>
      </c>
      <c r="Q607" s="194">
        <v>0</v>
      </c>
      <c r="R607" s="194">
        <f>Q607*H607</f>
        <v>0</v>
      </c>
      <c r="S607" s="194">
        <v>1.4</v>
      </c>
      <c r="T607" s="195">
        <f>S607*H607</f>
        <v>2.1517999999999997</v>
      </c>
      <c r="AR607" s="15" t="s">
        <v>184</v>
      </c>
      <c r="AT607" s="15" t="s">
        <v>133</v>
      </c>
      <c r="AU607" s="15" t="s">
        <v>80</v>
      </c>
      <c r="AY607" s="15" t="s">
        <v>131</v>
      </c>
      <c r="BE607" s="196">
        <f>IF(N607="základní",J607,0)</f>
        <v>0</v>
      </c>
      <c r="BF607" s="196">
        <f>IF(N607="snížená",J607,0)</f>
        <v>0</v>
      </c>
      <c r="BG607" s="196">
        <f>IF(N607="zákl. přenesená",J607,0)</f>
        <v>0</v>
      </c>
      <c r="BH607" s="196">
        <f>IF(N607="sníž. přenesená",J607,0)</f>
        <v>0</v>
      </c>
      <c r="BI607" s="196">
        <f>IF(N607="nulová",J607,0)</f>
        <v>0</v>
      </c>
      <c r="BJ607" s="15" t="s">
        <v>78</v>
      </c>
      <c r="BK607" s="196">
        <f>ROUND(I607*H607,2)</f>
        <v>0</v>
      </c>
      <c r="BL607" s="15" t="s">
        <v>184</v>
      </c>
      <c r="BM607" s="15" t="s">
        <v>794</v>
      </c>
    </row>
    <row r="608" spans="2:47" s="1" customFormat="1" ht="12">
      <c r="B608" s="32"/>
      <c r="C608" s="33"/>
      <c r="D608" s="197" t="s">
        <v>139</v>
      </c>
      <c r="E608" s="33"/>
      <c r="F608" s="198" t="s">
        <v>795</v>
      </c>
      <c r="G608" s="33"/>
      <c r="H608" s="33"/>
      <c r="I608" s="101"/>
      <c r="J608" s="33"/>
      <c r="K608" s="33"/>
      <c r="L608" s="36"/>
      <c r="M608" s="199"/>
      <c r="N608" s="58"/>
      <c r="O608" s="58"/>
      <c r="P608" s="58"/>
      <c r="Q608" s="58"/>
      <c r="R608" s="58"/>
      <c r="S608" s="58"/>
      <c r="T608" s="59"/>
      <c r="AT608" s="15" t="s">
        <v>139</v>
      </c>
      <c r="AU608" s="15" t="s">
        <v>80</v>
      </c>
    </row>
    <row r="609" spans="2:51" s="11" customFormat="1" ht="12">
      <c r="B609" s="203"/>
      <c r="C609" s="204"/>
      <c r="D609" s="197" t="s">
        <v>187</v>
      </c>
      <c r="E609" s="205" t="s">
        <v>1</v>
      </c>
      <c r="F609" s="206" t="s">
        <v>796</v>
      </c>
      <c r="G609" s="204"/>
      <c r="H609" s="205" t="s">
        <v>1</v>
      </c>
      <c r="I609" s="207"/>
      <c r="J609" s="204"/>
      <c r="K609" s="204"/>
      <c r="L609" s="208"/>
      <c r="M609" s="209"/>
      <c r="N609" s="210"/>
      <c r="O609" s="210"/>
      <c r="P609" s="210"/>
      <c r="Q609" s="210"/>
      <c r="R609" s="210"/>
      <c r="S609" s="210"/>
      <c r="T609" s="211"/>
      <c r="AT609" s="212" t="s">
        <v>187</v>
      </c>
      <c r="AU609" s="212" t="s">
        <v>80</v>
      </c>
      <c r="AV609" s="11" t="s">
        <v>78</v>
      </c>
      <c r="AW609" s="11" t="s">
        <v>32</v>
      </c>
      <c r="AX609" s="11" t="s">
        <v>70</v>
      </c>
      <c r="AY609" s="212" t="s">
        <v>131</v>
      </c>
    </row>
    <row r="610" spans="2:51" s="12" customFormat="1" ht="12">
      <c r="B610" s="213"/>
      <c r="C610" s="214"/>
      <c r="D610" s="197" t="s">
        <v>187</v>
      </c>
      <c r="E610" s="215" t="s">
        <v>1</v>
      </c>
      <c r="F610" s="216" t="s">
        <v>797</v>
      </c>
      <c r="G610" s="214"/>
      <c r="H610" s="217">
        <v>0.104</v>
      </c>
      <c r="I610" s="218"/>
      <c r="J610" s="214"/>
      <c r="K610" s="214"/>
      <c r="L610" s="219"/>
      <c r="M610" s="220"/>
      <c r="N610" s="221"/>
      <c r="O610" s="221"/>
      <c r="P610" s="221"/>
      <c r="Q610" s="221"/>
      <c r="R610" s="221"/>
      <c r="S610" s="221"/>
      <c r="T610" s="222"/>
      <c r="AT610" s="223" t="s">
        <v>187</v>
      </c>
      <c r="AU610" s="223" t="s">
        <v>80</v>
      </c>
      <c r="AV610" s="12" t="s">
        <v>80</v>
      </c>
      <c r="AW610" s="12" t="s">
        <v>32</v>
      </c>
      <c r="AX610" s="12" t="s">
        <v>70</v>
      </c>
      <c r="AY610" s="223" t="s">
        <v>131</v>
      </c>
    </row>
    <row r="611" spans="2:51" s="12" customFormat="1" ht="12">
      <c r="B611" s="213"/>
      <c r="C611" s="214"/>
      <c r="D611" s="197" t="s">
        <v>187</v>
      </c>
      <c r="E611" s="215" t="s">
        <v>1</v>
      </c>
      <c r="F611" s="216" t="s">
        <v>798</v>
      </c>
      <c r="G611" s="214"/>
      <c r="H611" s="217">
        <v>0.06</v>
      </c>
      <c r="I611" s="218"/>
      <c r="J611" s="214"/>
      <c r="K611" s="214"/>
      <c r="L611" s="219"/>
      <c r="M611" s="220"/>
      <c r="N611" s="221"/>
      <c r="O611" s="221"/>
      <c r="P611" s="221"/>
      <c r="Q611" s="221"/>
      <c r="R611" s="221"/>
      <c r="S611" s="221"/>
      <c r="T611" s="222"/>
      <c r="AT611" s="223" t="s">
        <v>187</v>
      </c>
      <c r="AU611" s="223" t="s">
        <v>80</v>
      </c>
      <c r="AV611" s="12" t="s">
        <v>80</v>
      </c>
      <c r="AW611" s="12" t="s">
        <v>32</v>
      </c>
      <c r="AX611" s="12" t="s">
        <v>70</v>
      </c>
      <c r="AY611" s="223" t="s">
        <v>131</v>
      </c>
    </row>
    <row r="612" spans="2:51" s="11" customFormat="1" ht="12">
      <c r="B612" s="203"/>
      <c r="C612" s="204"/>
      <c r="D612" s="197" t="s">
        <v>187</v>
      </c>
      <c r="E612" s="205" t="s">
        <v>1</v>
      </c>
      <c r="F612" s="206" t="s">
        <v>799</v>
      </c>
      <c r="G612" s="204"/>
      <c r="H612" s="205" t="s">
        <v>1</v>
      </c>
      <c r="I612" s="207"/>
      <c r="J612" s="204"/>
      <c r="K612" s="204"/>
      <c r="L612" s="208"/>
      <c r="M612" s="209"/>
      <c r="N612" s="210"/>
      <c r="O612" s="210"/>
      <c r="P612" s="210"/>
      <c r="Q612" s="210"/>
      <c r="R612" s="210"/>
      <c r="S612" s="210"/>
      <c r="T612" s="211"/>
      <c r="AT612" s="212" t="s">
        <v>187</v>
      </c>
      <c r="AU612" s="212" t="s">
        <v>80</v>
      </c>
      <c r="AV612" s="11" t="s">
        <v>78</v>
      </c>
      <c r="AW612" s="11" t="s">
        <v>32</v>
      </c>
      <c r="AX612" s="11" t="s">
        <v>70</v>
      </c>
      <c r="AY612" s="212" t="s">
        <v>131</v>
      </c>
    </row>
    <row r="613" spans="2:51" s="12" customFormat="1" ht="12">
      <c r="B613" s="213"/>
      <c r="C613" s="214"/>
      <c r="D613" s="197" t="s">
        <v>187</v>
      </c>
      <c r="E613" s="215" t="s">
        <v>1</v>
      </c>
      <c r="F613" s="216" t="s">
        <v>800</v>
      </c>
      <c r="G613" s="214"/>
      <c r="H613" s="217">
        <v>1.373</v>
      </c>
      <c r="I613" s="218"/>
      <c r="J613" s="214"/>
      <c r="K613" s="214"/>
      <c r="L613" s="219"/>
      <c r="M613" s="220"/>
      <c r="N613" s="221"/>
      <c r="O613" s="221"/>
      <c r="P613" s="221"/>
      <c r="Q613" s="221"/>
      <c r="R613" s="221"/>
      <c r="S613" s="221"/>
      <c r="T613" s="222"/>
      <c r="AT613" s="223" t="s">
        <v>187</v>
      </c>
      <c r="AU613" s="223" t="s">
        <v>80</v>
      </c>
      <c r="AV613" s="12" t="s">
        <v>80</v>
      </c>
      <c r="AW613" s="12" t="s">
        <v>32</v>
      </c>
      <c r="AX613" s="12" t="s">
        <v>70</v>
      </c>
      <c r="AY613" s="223" t="s">
        <v>131</v>
      </c>
    </row>
    <row r="614" spans="2:51" s="13" customFormat="1" ht="12">
      <c r="B614" s="224"/>
      <c r="C614" s="225"/>
      <c r="D614" s="197" t="s">
        <v>187</v>
      </c>
      <c r="E614" s="226" t="s">
        <v>1</v>
      </c>
      <c r="F614" s="227" t="s">
        <v>192</v>
      </c>
      <c r="G614" s="225"/>
      <c r="H614" s="228">
        <v>1.537</v>
      </c>
      <c r="I614" s="229"/>
      <c r="J614" s="225"/>
      <c r="K614" s="225"/>
      <c r="L614" s="230"/>
      <c r="M614" s="231"/>
      <c r="N614" s="232"/>
      <c r="O614" s="232"/>
      <c r="P614" s="232"/>
      <c r="Q614" s="232"/>
      <c r="R614" s="232"/>
      <c r="S614" s="232"/>
      <c r="T614" s="233"/>
      <c r="AT614" s="234" t="s">
        <v>187</v>
      </c>
      <c r="AU614" s="234" t="s">
        <v>80</v>
      </c>
      <c r="AV614" s="13" t="s">
        <v>184</v>
      </c>
      <c r="AW614" s="13" t="s">
        <v>32</v>
      </c>
      <c r="AX614" s="13" t="s">
        <v>78</v>
      </c>
      <c r="AY614" s="234" t="s">
        <v>131</v>
      </c>
    </row>
    <row r="615" spans="2:65" s="1" customFormat="1" ht="16.5" customHeight="1">
      <c r="B615" s="32"/>
      <c r="C615" s="185" t="s">
        <v>801</v>
      </c>
      <c r="D615" s="185" t="s">
        <v>133</v>
      </c>
      <c r="E615" s="186" t="s">
        <v>802</v>
      </c>
      <c r="F615" s="187" t="s">
        <v>803</v>
      </c>
      <c r="G615" s="188" t="s">
        <v>183</v>
      </c>
      <c r="H615" s="189">
        <v>17.2</v>
      </c>
      <c r="I615" s="190"/>
      <c r="J615" s="191">
        <f>ROUND(I615*H615,2)</f>
        <v>0</v>
      </c>
      <c r="K615" s="187" t="s">
        <v>136</v>
      </c>
      <c r="L615" s="36"/>
      <c r="M615" s="192" t="s">
        <v>1</v>
      </c>
      <c r="N615" s="193" t="s">
        <v>41</v>
      </c>
      <c r="O615" s="58"/>
      <c r="P615" s="194">
        <f>O615*H615</f>
        <v>0</v>
      </c>
      <c r="Q615" s="194">
        <v>0</v>
      </c>
      <c r="R615" s="194">
        <f>Q615*H615</f>
        <v>0</v>
      </c>
      <c r="S615" s="194">
        <v>0.076</v>
      </c>
      <c r="T615" s="195">
        <f>S615*H615</f>
        <v>1.3072</v>
      </c>
      <c r="AR615" s="15" t="s">
        <v>184</v>
      </c>
      <c r="AT615" s="15" t="s">
        <v>133</v>
      </c>
      <c r="AU615" s="15" t="s">
        <v>80</v>
      </c>
      <c r="AY615" s="15" t="s">
        <v>131</v>
      </c>
      <c r="BE615" s="196">
        <f>IF(N615="základní",J615,0)</f>
        <v>0</v>
      </c>
      <c r="BF615" s="196">
        <f>IF(N615="snížená",J615,0)</f>
        <v>0</v>
      </c>
      <c r="BG615" s="196">
        <f>IF(N615="zákl. přenesená",J615,0)</f>
        <v>0</v>
      </c>
      <c r="BH615" s="196">
        <f>IF(N615="sníž. přenesená",J615,0)</f>
        <v>0</v>
      </c>
      <c r="BI615" s="196">
        <f>IF(N615="nulová",J615,0)</f>
        <v>0</v>
      </c>
      <c r="BJ615" s="15" t="s">
        <v>78</v>
      </c>
      <c r="BK615" s="196">
        <f>ROUND(I615*H615,2)</f>
        <v>0</v>
      </c>
      <c r="BL615" s="15" t="s">
        <v>184</v>
      </c>
      <c r="BM615" s="15" t="s">
        <v>804</v>
      </c>
    </row>
    <row r="616" spans="2:47" s="1" customFormat="1" ht="12">
      <c r="B616" s="32"/>
      <c r="C616" s="33"/>
      <c r="D616" s="197" t="s">
        <v>139</v>
      </c>
      <c r="E616" s="33"/>
      <c r="F616" s="198" t="s">
        <v>805</v>
      </c>
      <c r="G616" s="33"/>
      <c r="H616" s="33"/>
      <c r="I616" s="101"/>
      <c r="J616" s="33"/>
      <c r="K616" s="33"/>
      <c r="L616" s="36"/>
      <c r="M616" s="199"/>
      <c r="N616" s="58"/>
      <c r="O616" s="58"/>
      <c r="P616" s="58"/>
      <c r="Q616" s="58"/>
      <c r="R616" s="58"/>
      <c r="S616" s="58"/>
      <c r="T616" s="59"/>
      <c r="AT616" s="15" t="s">
        <v>139</v>
      </c>
      <c r="AU616" s="15" t="s">
        <v>80</v>
      </c>
    </row>
    <row r="617" spans="2:51" s="12" customFormat="1" ht="12">
      <c r="B617" s="213"/>
      <c r="C617" s="214"/>
      <c r="D617" s="197" t="s">
        <v>187</v>
      </c>
      <c r="E617" s="215" t="s">
        <v>1</v>
      </c>
      <c r="F617" s="216" t="s">
        <v>806</v>
      </c>
      <c r="G617" s="214"/>
      <c r="H617" s="217">
        <v>14</v>
      </c>
      <c r="I617" s="218"/>
      <c r="J617" s="214"/>
      <c r="K617" s="214"/>
      <c r="L617" s="219"/>
      <c r="M617" s="220"/>
      <c r="N617" s="221"/>
      <c r="O617" s="221"/>
      <c r="P617" s="221"/>
      <c r="Q617" s="221"/>
      <c r="R617" s="221"/>
      <c r="S617" s="221"/>
      <c r="T617" s="222"/>
      <c r="AT617" s="223" t="s">
        <v>187</v>
      </c>
      <c r="AU617" s="223" t="s">
        <v>80</v>
      </c>
      <c r="AV617" s="12" t="s">
        <v>80</v>
      </c>
      <c r="AW617" s="12" t="s">
        <v>32</v>
      </c>
      <c r="AX617" s="12" t="s">
        <v>70</v>
      </c>
      <c r="AY617" s="223" t="s">
        <v>131</v>
      </c>
    </row>
    <row r="618" spans="2:51" s="12" customFormat="1" ht="12">
      <c r="B618" s="213"/>
      <c r="C618" s="214"/>
      <c r="D618" s="197" t="s">
        <v>187</v>
      </c>
      <c r="E618" s="215" t="s">
        <v>1</v>
      </c>
      <c r="F618" s="216" t="s">
        <v>807</v>
      </c>
      <c r="G618" s="214"/>
      <c r="H618" s="217">
        <v>3.2</v>
      </c>
      <c r="I618" s="218"/>
      <c r="J618" s="214"/>
      <c r="K618" s="214"/>
      <c r="L618" s="219"/>
      <c r="M618" s="220"/>
      <c r="N618" s="221"/>
      <c r="O618" s="221"/>
      <c r="P618" s="221"/>
      <c r="Q618" s="221"/>
      <c r="R618" s="221"/>
      <c r="S618" s="221"/>
      <c r="T618" s="222"/>
      <c r="AT618" s="223" t="s">
        <v>187</v>
      </c>
      <c r="AU618" s="223" t="s">
        <v>80</v>
      </c>
      <c r="AV618" s="12" t="s">
        <v>80</v>
      </c>
      <c r="AW618" s="12" t="s">
        <v>32</v>
      </c>
      <c r="AX618" s="12" t="s">
        <v>70</v>
      </c>
      <c r="AY618" s="223" t="s">
        <v>131</v>
      </c>
    </row>
    <row r="619" spans="2:51" s="13" customFormat="1" ht="12">
      <c r="B619" s="224"/>
      <c r="C619" s="225"/>
      <c r="D619" s="197" t="s">
        <v>187</v>
      </c>
      <c r="E619" s="226" t="s">
        <v>1</v>
      </c>
      <c r="F619" s="227" t="s">
        <v>192</v>
      </c>
      <c r="G619" s="225"/>
      <c r="H619" s="228">
        <v>17.2</v>
      </c>
      <c r="I619" s="229"/>
      <c r="J619" s="225"/>
      <c r="K619" s="225"/>
      <c r="L619" s="230"/>
      <c r="M619" s="231"/>
      <c r="N619" s="232"/>
      <c r="O619" s="232"/>
      <c r="P619" s="232"/>
      <c r="Q619" s="232"/>
      <c r="R619" s="232"/>
      <c r="S619" s="232"/>
      <c r="T619" s="233"/>
      <c r="AT619" s="234" t="s">
        <v>187</v>
      </c>
      <c r="AU619" s="234" t="s">
        <v>80</v>
      </c>
      <c r="AV619" s="13" t="s">
        <v>184</v>
      </c>
      <c r="AW619" s="13" t="s">
        <v>32</v>
      </c>
      <c r="AX619" s="13" t="s">
        <v>78</v>
      </c>
      <c r="AY619" s="234" t="s">
        <v>131</v>
      </c>
    </row>
    <row r="620" spans="2:65" s="1" customFormat="1" ht="16.5" customHeight="1">
      <c r="B620" s="32"/>
      <c r="C620" s="185" t="s">
        <v>808</v>
      </c>
      <c r="D620" s="185" t="s">
        <v>133</v>
      </c>
      <c r="E620" s="186" t="s">
        <v>809</v>
      </c>
      <c r="F620" s="187" t="s">
        <v>810</v>
      </c>
      <c r="G620" s="188" t="s">
        <v>183</v>
      </c>
      <c r="H620" s="189">
        <v>26.25</v>
      </c>
      <c r="I620" s="190"/>
      <c r="J620" s="191">
        <f>ROUND(I620*H620,2)</f>
        <v>0</v>
      </c>
      <c r="K620" s="187" t="s">
        <v>136</v>
      </c>
      <c r="L620" s="36"/>
      <c r="M620" s="192" t="s">
        <v>1</v>
      </c>
      <c r="N620" s="193" t="s">
        <v>41</v>
      </c>
      <c r="O620" s="58"/>
      <c r="P620" s="194">
        <f>O620*H620</f>
        <v>0</v>
      </c>
      <c r="Q620" s="194">
        <v>0</v>
      </c>
      <c r="R620" s="194">
        <f>Q620*H620</f>
        <v>0</v>
      </c>
      <c r="S620" s="194">
        <v>0.066</v>
      </c>
      <c r="T620" s="195">
        <f>S620*H620</f>
        <v>1.7325000000000002</v>
      </c>
      <c r="AR620" s="15" t="s">
        <v>184</v>
      </c>
      <c r="AT620" s="15" t="s">
        <v>133</v>
      </c>
      <c r="AU620" s="15" t="s">
        <v>80</v>
      </c>
      <c r="AY620" s="15" t="s">
        <v>131</v>
      </c>
      <c r="BE620" s="196">
        <f>IF(N620="základní",J620,0)</f>
        <v>0</v>
      </c>
      <c r="BF620" s="196">
        <f>IF(N620="snížená",J620,0)</f>
        <v>0</v>
      </c>
      <c r="BG620" s="196">
        <f>IF(N620="zákl. přenesená",J620,0)</f>
        <v>0</v>
      </c>
      <c r="BH620" s="196">
        <f>IF(N620="sníž. přenesená",J620,0)</f>
        <v>0</v>
      </c>
      <c r="BI620" s="196">
        <f>IF(N620="nulová",J620,0)</f>
        <v>0</v>
      </c>
      <c r="BJ620" s="15" t="s">
        <v>78</v>
      </c>
      <c r="BK620" s="196">
        <f>ROUND(I620*H620,2)</f>
        <v>0</v>
      </c>
      <c r="BL620" s="15" t="s">
        <v>184</v>
      </c>
      <c r="BM620" s="15" t="s">
        <v>811</v>
      </c>
    </row>
    <row r="621" spans="2:47" s="1" customFormat="1" ht="19.2">
      <c r="B621" s="32"/>
      <c r="C621" s="33"/>
      <c r="D621" s="197" t="s">
        <v>139</v>
      </c>
      <c r="E621" s="33"/>
      <c r="F621" s="198" t="s">
        <v>812</v>
      </c>
      <c r="G621" s="33"/>
      <c r="H621" s="33"/>
      <c r="I621" s="101"/>
      <c r="J621" s="33"/>
      <c r="K621" s="33"/>
      <c r="L621" s="36"/>
      <c r="M621" s="199"/>
      <c r="N621" s="58"/>
      <c r="O621" s="58"/>
      <c r="P621" s="58"/>
      <c r="Q621" s="58"/>
      <c r="R621" s="58"/>
      <c r="S621" s="58"/>
      <c r="T621" s="59"/>
      <c r="AT621" s="15" t="s">
        <v>139</v>
      </c>
      <c r="AU621" s="15" t="s">
        <v>80</v>
      </c>
    </row>
    <row r="622" spans="2:51" s="12" customFormat="1" ht="12">
      <c r="B622" s="213"/>
      <c r="C622" s="214"/>
      <c r="D622" s="197" t="s">
        <v>187</v>
      </c>
      <c r="E622" s="215" t="s">
        <v>1</v>
      </c>
      <c r="F622" s="216" t="s">
        <v>813</v>
      </c>
      <c r="G622" s="214"/>
      <c r="H622" s="217">
        <v>15</v>
      </c>
      <c r="I622" s="218"/>
      <c r="J622" s="214"/>
      <c r="K622" s="214"/>
      <c r="L622" s="219"/>
      <c r="M622" s="220"/>
      <c r="N622" s="221"/>
      <c r="O622" s="221"/>
      <c r="P622" s="221"/>
      <c r="Q622" s="221"/>
      <c r="R622" s="221"/>
      <c r="S622" s="221"/>
      <c r="T622" s="222"/>
      <c r="AT622" s="223" t="s">
        <v>187</v>
      </c>
      <c r="AU622" s="223" t="s">
        <v>80</v>
      </c>
      <c r="AV622" s="12" t="s">
        <v>80</v>
      </c>
      <c r="AW622" s="12" t="s">
        <v>32</v>
      </c>
      <c r="AX622" s="12" t="s">
        <v>70</v>
      </c>
      <c r="AY622" s="223" t="s">
        <v>131</v>
      </c>
    </row>
    <row r="623" spans="2:51" s="12" customFormat="1" ht="12">
      <c r="B623" s="213"/>
      <c r="C623" s="214"/>
      <c r="D623" s="197" t="s">
        <v>187</v>
      </c>
      <c r="E623" s="215" t="s">
        <v>1</v>
      </c>
      <c r="F623" s="216" t="s">
        <v>814</v>
      </c>
      <c r="G623" s="214"/>
      <c r="H623" s="217">
        <v>11.25</v>
      </c>
      <c r="I623" s="218"/>
      <c r="J623" s="214"/>
      <c r="K623" s="214"/>
      <c r="L623" s="219"/>
      <c r="M623" s="220"/>
      <c r="N623" s="221"/>
      <c r="O623" s="221"/>
      <c r="P623" s="221"/>
      <c r="Q623" s="221"/>
      <c r="R623" s="221"/>
      <c r="S623" s="221"/>
      <c r="T623" s="222"/>
      <c r="AT623" s="223" t="s">
        <v>187</v>
      </c>
      <c r="AU623" s="223" t="s">
        <v>80</v>
      </c>
      <c r="AV623" s="12" t="s">
        <v>80</v>
      </c>
      <c r="AW623" s="12" t="s">
        <v>32</v>
      </c>
      <c r="AX623" s="12" t="s">
        <v>70</v>
      </c>
      <c r="AY623" s="223" t="s">
        <v>131</v>
      </c>
    </row>
    <row r="624" spans="2:51" s="13" customFormat="1" ht="12">
      <c r="B624" s="224"/>
      <c r="C624" s="225"/>
      <c r="D624" s="197" t="s">
        <v>187</v>
      </c>
      <c r="E624" s="226" t="s">
        <v>1</v>
      </c>
      <c r="F624" s="227" t="s">
        <v>192</v>
      </c>
      <c r="G624" s="225"/>
      <c r="H624" s="228">
        <v>26.25</v>
      </c>
      <c r="I624" s="229"/>
      <c r="J624" s="225"/>
      <c r="K624" s="225"/>
      <c r="L624" s="230"/>
      <c r="M624" s="231"/>
      <c r="N624" s="232"/>
      <c r="O624" s="232"/>
      <c r="P624" s="232"/>
      <c r="Q624" s="232"/>
      <c r="R624" s="232"/>
      <c r="S624" s="232"/>
      <c r="T624" s="233"/>
      <c r="AT624" s="234" t="s">
        <v>187</v>
      </c>
      <c r="AU624" s="234" t="s">
        <v>80</v>
      </c>
      <c r="AV624" s="13" t="s">
        <v>184</v>
      </c>
      <c r="AW624" s="13" t="s">
        <v>32</v>
      </c>
      <c r="AX624" s="13" t="s">
        <v>78</v>
      </c>
      <c r="AY624" s="234" t="s">
        <v>131</v>
      </c>
    </row>
    <row r="625" spans="2:65" s="1" customFormat="1" ht="16.5" customHeight="1">
      <c r="B625" s="32"/>
      <c r="C625" s="185" t="s">
        <v>815</v>
      </c>
      <c r="D625" s="185" t="s">
        <v>133</v>
      </c>
      <c r="E625" s="186" t="s">
        <v>816</v>
      </c>
      <c r="F625" s="187" t="s">
        <v>817</v>
      </c>
      <c r="G625" s="188" t="s">
        <v>208</v>
      </c>
      <c r="H625" s="189">
        <v>0.169</v>
      </c>
      <c r="I625" s="190"/>
      <c r="J625" s="191">
        <f>ROUND(I625*H625,2)</f>
        <v>0</v>
      </c>
      <c r="K625" s="187" t="s">
        <v>136</v>
      </c>
      <c r="L625" s="36"/>
      <c r="M625" s="192" t="s">
        <v>1</v>
      </c>
      <c r="N625" s="193" t="s">
        <v>41</v>
      </c>
      <c r="O625" s="58"/>
      <c r="P625" s="194">
        <f>O625*H625</f>
        <v>0</v>
      </c>
      <c r="Q625" s="194">
        <v>0</v>
      </c>
      <c r="R625" s="194">
        <f>Q625*H625</f>
        <v>0</v>
      </c>
      <c r="S625" s="194">
        <v>1.8</v>
      </c>
      <c r="T625" s="195">
        <f>S625*H625</f>
        <v>0.3042</v>
      </c>
      <c r="AR625" s="15" t="s">
        <v>184</v>
      </c>
      <c r="AT625" s="15" t="s">
        <v>133</v>
      </c>
      <c r="AU625" s="15" t="s">
        <v>80</v>
      </c>
      <c r="AY625" s="15" t="s">
        <v>131</v>
      </c>
      <c r="BE625" s="196">
        <f>IF(N625="základní",J625,0)</f>
        <v>0</v>
      </c>
      <c r="BF625" s="196">
        <f>IF(N625="snížená",J625,0)</f>
        <v>0</v>
      </c>
      <c r="BG625" s="196">
        <f>IF(N625="zákl. přenesená",J625,0)</f>
        <v>0</v>
      </c>
      <c r="BH625" s="196">
        <f>IF(N625="sníž. přenesená",J625,0)</f>
        <v>0</v>
      </c>
      <c r="BI625" s="196">
        <f>IF(N625="nulová",J625,0)</f>
        <v>0</v>
      </c>
      <c r="BJ625" s="15" t="s">
        <v>78</v>
      </c>
      <c r="BK625" s="196">
        <f>ROUND(I625*H625,2)</f>
        <v>0</v>
      </c>
      <c r="BL625" s="15" t="s">
        <v>184</v>
      </c>
      <c r="BM625" s="15" t="s">
        <v>818</v>
      </c>
    </row>
    <row r="626" spans="2:47" s="1" customFormat="1" ht="19.2">
      <c r="B626" s="32"/>
      <c r="C626" s="33"/>
      <c r="D626" s="197" t="s">
        <v>139</v>
      </c>
      <c r="E626" s="33"/>
      <c r="F626" s="198" t="s">
        <v>819</v>
      </c>
      <c r="G626" s="33"/>
      <c r="H626" s="33"/>
      <c r="I626" s="101"/>
      <c r="J626" s="33"/>
      <c r="K626" s="33"/>
      <c r="L626" s="36"/>
      <c r="M626" s="199"/>
      <c r="N626" s="58"/>
      <c r="O626" s="58"/>
      <c r="P626" s="58"/>
      <c r="Q626" s="58"/>
      <c r="R626" s="58"/>
      <c r="S626" s="58"/>
      <c r="T626" s="59"/>
      <c r="AT626" s="15" t="s">
        <v>139</v>
      </c>
      <c r="AU626" s="15" t="s">
        <v>80</v>
      </c>
    </row>
    <row r="627" spans="2:51" s="11" customFormat="1" ht="12">
      <c r="B627" s="203"/>
      <c r="C627" s="204"/>
      <c r="D627" s="197" t="s">
        <v>187</v>
      </c>
      <c r="E627" s="205" t="s">
        <v>1</v>
      </c>
      <c r="F627" s="206" t="s">
        <v>820</v>
      </c>
      <c r="G627" s="204"/>
      <c r="H627" s="205" t="s">
        <v>1</v>
      </c>
      <c r="I627" s="207"/>
      <c r="J627" s="204"/>
      <c r="K627" s="204"/>
      <c r="L627" s="208"/>
      <c r="M627" s="209"/>
      <c r="N627" s="210"/>
      <c r="O627" s="210"/>
      <c r="P627" s="210"/>
      <c r="Q627" s="210"/>
      <c r="R627" s="210"/>
      <c r="S627" s="210"/>
      <c r="T627" s="211"/>
      <c r="AT627" s="212" t="s">
        <v>187</v>
      </c>
      <c r="AU627" s="212" t="s">
        <v>80</v>
      </c>
      <c r="AV627" s="11" t="s">
        <v>78</v>
      </c>
      <c r="AW627" s="11" t="s">
        <v>32</v>
      </c>
      <c r="AX627" s="11" t="s">
        <v>70</v>
      </c>
      <c r="AY627" s="212" t="s">
        <v>131</v>
      </c>
    </row>
    <row r="628" spans="2:51" s="12" customFormat="1" ht="12">
      <c r="B628" s="213"/>
      <c r="C628" s="214"/>
      <c r="D628" s="197" t="s">
        <v>187</v>
      </c>
      <c r="E628" s="215" t="s">
        <v>1</v>
      </c>
      <c r="F628" s="216" t="s">
        <v>821</v>
      </c>
      <c r="G628" s="214"/>
      <c r="H628" s="217">
        <v>0.169</v>
      </c>
      <c r="I628" s="218"/>
      <c r="J628" s="214"/>
      <c r="K628" s="214"/>
      <c r="L628" s="219"/>
      <c r="M628" s="220"/>
      <c r="N628" s="221"/>
      <c r="O628" s="221"/>
      <c r="P628" s="221"/>
      <c r="Q628" s="221"/>
      <c r="R628" s="221"/>
      <c r="S628" s="221"/>
      <c r="T628" s="222"/>
      <c r="AT628" s="223" t="s">
        <v>187</v>
      </c>
      <c r="AU628" s="223" t="s">
        <v>80</v>
      </c>
      <c r="AV628" s="12" t="s">
        <v>80</v>
      </c>
      <c r="AW628" s="12" t="s">
        <v>32</v>
      </c>
      <c r="AX628" s="12" t="s">
        <v>70</v>
      </c>
      <c r="AY628" s="223" t="s">
        <v>131</v>
      </c>
    </row>
    <row r="629" spans="2:51" s="13" customFormat="1" ht="12">
      <c r="B629" s="224"/>
      <c r="C629" s="225"/>
      <c r="D629" s="197" t="s">
        <v>187</v>
      </c>
      <c r="E629" s="226" t="s">
        <v>1</v>
      </c>
      <c r="F629" s="227" t="s">
        <v>192</v>
      </c>
      <c r="G629" s="225"/>
      <c r="H629" s="228">
        <v>0.169</v>
      </c>
      <c r="I629" s="229"/>
      <c r="J629" s="225"/>
      <c r="K629" s="225"/>
      <c r="L629" s="230"/>
      <c r="M629" s="231"/>
      <c r="N629" s="232"/>
      <c r="O629" s="232"/>
      <c r="P629" s="232"/>
      <c r="Q629" s="232"/>
      <c r="R629" s="232"/>
      <c r="S629" s="232"/>
      <c r="T629" s="233"/>
      <c r="AT629" s="234" t="s">
        <v>187</v>
      </c>
      <c r="AU629" s="234" t="s">
        <v>80</v>
      </c>
      <c r="AV629" s="13" t="s">
        <v>184</v>
      </c>
      <c r="AW629" s="13" t="s">
        <v>32</v>
      </c>
      <c r="AX629" s="13" t="s">
        <v>78</v>
      </c>
      <c r="AY629" s="234" t="s">
        <v>131</v>
      </c>
    </row>
    <row r="630" spans="2:65" s="1" customFormat="1" ht="16.5" customHeight="1">
      <c r="B630" s="32"/>
      <c r="C630" s="185" t="s">
        <v>822</v>
      </c>
      <c r="D630" s="185" t="s">
        <v>133</v>
      </c>
      <c r="E630" s="186" t="s">
        <v>823</v>
      </c>
      <c r="F630" s="187" t="s">
        <v>824</v>
      </c>
      <c r="G630" s="188" t="s">
        <v>183</v>
      </c>
      <c r="H630" s="189">
        <v>2</v>
      </c>
      <c r="I630" s="190"/>
      <c r="J630" s="191">
        <f>ROUND(I630*H630,2)</f>
        <v>0</v>
      </c>
      <c r="K630" s="187" t="s">
        <v>136</v>
      </c>
      <c r="L630" s="36"/>
      <c r="M630" s="192" t="s">
        <v>1</v>
      </c>
      <c r="N630" s="193" t="s">
        <v>41</v>
      </c>
      <c r="O630" s="58"/>
      <c r="P630" s="194">
        <f>O630*H630</f>
        <v>0</v>
      </c>
      <c r="Q630" s="194">
        <v>0</v>
      </c>
      <c r="R630" s="194">
        <f>Q630*H630</f>
        <v>0</v>
      </c>
      <c r="S630" s="194">
        <v>0.27</v>
      </c>
      <c r="T630" s="195">
        <f>S630*H630</f>
        <v>0.54</v>
      </c>
      <c r="AR630" s="15" t="s">
        <v>184</v>
      </c>
      <c r="AT630" s="15" t="s">
        <v>133</v>
      </c>
      <c r="AU630" s="15" t="s">
        <v>80</v>
      </c>
      <c r="AY630" s="15" t="s">
        <v>131</v>
      </c>
      <c r="BE630" s="196">
        <f>IF(N630="základní",J630,0)</f>
        <v>0</v>
      </c>
      <c r="BF630" s="196">
        <f>IF(N630="snížená",J630,0)</f>
        <v>0</v>
      </c>
      <c r="BG630" s="196">
        <f>IF(N630="zákl. přenesená",J630,0)</f>
        <v>0</v>
      </c>
      <c r="BH630" s="196">
        <f>IF(N630="sníž. přenesená",J630,0)</f>
        <v>0</v>
      </c>
      <c r="BI630" s="196">
        <f>IF(N630="nulová",J630,0)</f>
        <v>0</v>
      </c>
      <c r="BJ630" s="15" t="s">
        <v>78</v>
      </c>
      <c r="BK630" s="196">
        <f>ROUND(I630*H630,2)</f>
        <v>0</v>
      </c>
      <c r="BL630" s="15" t="s">
        <v>184</v>
      </c>
      <c r="BM630" s="15" t="s">
        <v>825</v>
      </c>
    </row>
    <row r="631" spans="2:47" s="1" customFormat="1" ht="19.2">
      <c r="B631" s="32"/>
      <c r="C631" s="33"/>
      <c r="D631" s="197" t="s">
        <v>139</v>
      </c>
      <c r="E631" s="33"/>
      <c r="F631" s="198" t="s">
        <v>826</v>
      </c>
      <c r="G631" s="33"/>
      <c r="H631" s="33"/>
      <c r="I631" s="101"/>
      <c r="J631" s="33"/>
      <c r="K631" s="33"/>
      <c r="L631" s="36"/>
      <c r="M631" s="199"/>
      <c r="N631" s="58"/>
      <c r="O631" s="58"/>
      <c r="P631" s="58"/>
      <c r="Q631" s="58"/>
      <c r="R631" s="58"/>
      <c r="S631" s="58"/>
      <c r="T631" s="59"/>
      <c r="AT631" s="15" t="s">
        <v>139</v>
      </c>
      <c r="AU631" s="15" t="s">
        <v>80</v>
      </c>
    </row>
    <row r="632" spans="2:51" s="11" customFormat="1" ht="12">
      <c r="B632" s="203"/>
      <c r="C632" s="204"/>
      <c r="D632" s="197" t="s">
        <v>187</v>
      </c>
      <c r="E632" s="205" t="s">
        <v>1</v>
      </c>
      <c r="F632" s="206" t="s">
        <v>827</v>
      </c>
      <c r="G632" s="204"/>
      <c r="H632" s="205" t="s">
        <v>1</v>
      </c>
      <c r="I632" s="207"/>
      <c r="J632" s="204"/>
      <c r="K632" s="204"/>
      <c r="L632" s="208"/>
      <c r="M632" s="209"/>
      <c r="N632" s="210"/>
      <c r="O632" s="210"/>
      <c r="P632" s="210"/>
      <c r="Q632" s="210"/>
      <c r="R632" s="210"/>
      <c r="S632" s="210"/>
      <c r="T632" s="211"/>
      <c r="AT632" s="212" t="s">
        <v>187</v>
      </c>
      <c r="AU632" s="212" t="s">
        <v>80</v>
      </c>
      <c r="AV632" s="11" t="s">
        <v>78</v>
      </c>
      <c r="AW632" s="11" t="s">
        <v>32</v>
      </c>
      <c r="AX632" s="11" t="s">
        <v>70</v>
      </c>
      <c r="AY632" s="212" t="s">
        <v>131</v>
      </c>
    </row>
    <row r="633" spans="2:51" s="12" customFormat="1" ht="12">
      <c r="B633" s="213"/>
      <c r="C633" s="214"/>
      <c r="D633" s="197" t="s">
        <v>187</v>
      </c>
      <c r="E633" s="215" t="s">
        <v>1</v>
      </c>
      <c r="F633" s="216" t="s">
        <v>828</v>
      </c>
      <c r="G633" s="214"/>
      <c r="H633" s="217">
        <v>2</v>
      </c>
      <c r="I633" s="218"/>
      <c r="J633" s="214"/>
      <c r="K633" s="214"/>
      <c r="L633" s="219"/>
      <c r="M633" s="220"/>
      <c r="N633" s="221"/>
      <c r="O633" s="221"/>
      <c r="P633" s="221"/>
      <c r="Q633" s="221"/>
      <c r="R633" s="221"/>
      <c r="S633" s="221"/>
      <c r="T633" s="222"/>
      <c r="AT633" s="223" t="s">
        <v>187</v>
      </c>
      <c r="AU633" s="223" t="s">
        <v>80</v>
      </c>
      <c r="AV633" s="12" t="s">
        <v>80</v>
      </c>
      <c r="AW633" s="12" t="s">
        <v>32</v>
      </c>
      <c r="AX633" s="12" t="s">
        <v>70</v>
      </c>
      <c r="AY633" s="223" t="s">
        <v>131</v>
      </c>
    </row>
    <row r="634" spans="2:51" s="13" customFormat="1" ht="12">
      <c r="B634" s="224"/>
      <c r="C634" s="225"/>
      <c r="D634" s="197" t="s">
        <v>187</v>
      </c>
      <c r="E634" s="226" t="s">
        <v>1</v>
      </c>
      <c r="F634" s="227" t="s">
        <v>192</v>
      </c>
      <c r="G634" s="225"/>
      <c r="H634" s="228">
        <v>2</v>
      </c>
      <c r="I634" s="229"/>
      <c r="J634" s="225"/>
      <c r="K634" s="225"/>
      <c r="L634" s="230"/>
      <c r="M634" s="231"/>
      <c r="N634" s="232"/>
      <c r="O634" s="232"/>
      <c r="P634" s="232"/>
      <c r="Q634" s="232"/>
      <c r="R634" s="232"/>
      <c r="S634" s="232"/>
      <c r="T634" s="233"/>
      <c r="AT634" s="234" t="s">
        <v>187</v>
      </c>
      <c r="AU634" s="234" t="s">
        <v>80</v>
      </c>
      <c r="AV634" s="13" t="s">
        <v>184</v>
      </c>
      <c r="AW634" s="13" t="s">
        <v>32</v>
      </c>
      <c r="AX634" s="13" t="s">
        <v>78</v>
      </c>
      <c r="AY634" s="234" t="s">
        <v>131</v>
      </c>
    </row>
    <row r="635" spans="2:65" s="1" customFormat="1" ht="16.5" customHeight="1">
      <c r="B635" s="32"/>
      <c r="C635" s="185" t="s">
        <v>829</v>
      </c>
      <c r="D635" s="185" t="s">
        <v>133</v>
      </c>
      <c r="E635" s="186" t="s">
        <v>830</v>
      </c>
      <c r="F635" s="187" t="s">
        <v>831</v>
      </c>
      <c r="G635" s="188" t="s">
        <v>208</v>
      </c>
      <c r="H635" s="189">
        <v>0.693</v>
      </c>
      <c r="I635" s="190"/>
      <c r="J635" s="191">
        <f>ROUND(I635*H635,2)</f>
        <v>0</v>
      </c>
      <c r="K635" s="187" t="s">
        <v>136</v>
      </c>
      <c r="L635" s="36"/>
      <c r="M635" s="192" t="s">
        <v>1</v>
      </c>
      <c r="N635" s="193" t="s">
        <v>41</v>
      </c>
      <c r="O635" s="58"/>
      <c r="P635" s="194">
        <f>O635*H635</f>
        <v>0</v>
      </c>
      <c r="Q635" s="194">
        <v>0</v>
      </c>
      <c r="R635" s="194">
        <f>Q635*H635</f>
        <v>0</v>
      </c>
      <c r="S635" s="194">
        <v>1.8</v>
      </c>
      <c r="T635" s="195">
        <f>S635*H635</f>
        <v>1.2473999999999998</v>
      </c>
      <c r="AR635" s="15" t="s">
        <v>184</v>
      </c>
      <c r="AT635" s="15" t="s">
        <v>133</v>
      </c>
      <c r="AU635" s="15" t="s">
        <v>80</v>
      </c>
      <c r="AY635" s="15" t="s">
        <v>131</v>
      </c>
      <c r="BE635" s="196">
        <f>IF(N635="základní",J635,0)</f>
        <v>0</v>
      </c>
      <c r="BF635" s="196">
        <f>IF(N635="snížená",J635,0)</f>
        <v>0</v>
      </c>
      <c r="BG635" s="196">
        <f>IF(N635="zákl. přenesená",J635,0)</f>
        <v>0</v>
      </c>
      <c r="BH635" s="196">
        <f>IF(N635="sníž. přenesená",J635,0)</f>
        <v>0</v>
      </c>
      <c r="BI635" s="196">
        <f>IF(N635="nulová",J635,0)</f>
        <v>0</v>
      </c>
      <c r="BJ635" s="15" t="s">
        <v>78</v>
      </c>
      <c r="BK635" s="196">
        <f>ROUND(I635*H635,2)</f>
        <v>0</v>
      </c>
      <c r="BL635" s="15" t="s">
        <v>184</v>
      </c>
      <c r="BM635" s="15" t="s">
        <v>832</v>
      </c>
    </row>
    <row r="636" spans="2:47" s="1" customFormat="1" ht="19.2">
      <c r="B636" s="32"/>
      <c r="C636" s="33"/>
      <c r="D636" s="197" t="s">
        <v>139</v>
      </c>
      <c r="E636" s="33"/>
      <c r="F636" s="198" t="s">
        <v>833</v>
      </c>
      <c r="G636" s="33"/>
      <c r="H636" s="33"/>
      <c r="I636" s="101"/>
      <c r="J636" s="33"/>
      <c r="K636" s="33"/>
      <c r="L636" s="36"/>
      <c r="M636" s="199"/>
      <c r="N636" s="58"/>
      <c r="O636" s="58"/>
      <c r="P636" s="58"/>
      <c r="Q636" s="58"/>
      <c r="R636" s="58"/>
      <c r="S636" s="58"/>
      <c r="T636" s="59"/>
      <c r="AT636" s="15" t="s">
        <v>139</v>
      </c>
      <c r="AU636" s="15" t="s">
        <v>80</v>
      </c>
    </row>
    <row r="637" spans="2:51" s="11" customFormat="1" ht="12">
      <c r="B637" s="203"/>
      <c r="C637" s="204"/>
      <c r="D637" s="197" t="s">
        <v>187</v>
      </c>
      <c r="E637" s="205" t="s">
        <v>1</v>
      </c>
      <c r="F637" s="206" t="s">
        <v>834</v>
      </c>
      <c r="G637" s="204"/>
      <c r="H637" s="205" t="s">
        <v>1</v>
      </c>
      <c r="I637" s="207"/>
      <c r="J637" s="204"/>
      <c r="K637" s="204"/>
      <c r="L637" s="208"/>
      <c r="M637" s="209"/>
      <c r="N637" s="210"/>
      <c r="O637" s="210"/>
      <c r="P637" s="210"/>
      <c r="Q637" s="210"/>
      <c r="R637" s="210"/>
      <c r="S637" s="210"/>
      <c r="T637" s="211"/>
      <c r="AT637" s="212" t="s">
        <v>187</v>
      </c>
      <c r="AU637" s="212" t="s">
        <v>80</v>
      </c>
      <c r="AV637" s="11" t="s">
        <v>78</v>
      </c>
      <c r="AW637" s="11" t="s">
        <v>32</v>
      </c>
      <c r="AX637" s="11" t="s">
        <v>70</v>
      </c>
      <c r="AY637" s="212" t="s">
        <v>131</v>
      </c>
    </row>
    <row r="638" spans="2:51" s="12" customFormat="1" ht="12">
      <c r="B638" s="213"/>
      <c r="C638" s="214"/>
      <c r="D638" s="197" t="s">
        <v>187</v>
      </c>
      <c r="E638" s="215" t="s">
        <v>1</v>
      </c>
      <c r="F638" s="216" t="s">
        <v>835</v>
      </c>
      <c r="G638" s="214"/>
      <c r="H638" s="217">
        <v>0.693</v>
      </c>
      <c r="I638" s="218"/>
      <c r="J638" s="214"/>
      <c r="K638" s="214"/>
      <c r="L638" s="219"/>
      <c r="M638" s="220"/>
      <c r="N638" s="221"/>
      <c r="O638" s="221"/>
      <c r="P638" s="221"/>
      <c r="Q638" s="221"/>
      <c r="R638" s="221"/>
      <c r="S638" s="221"/>
      <c r="T638" s="222"/>
      <c r="AT638" s="223" t="s">
        <v>187</v>
      </c>
      <c r="AU638" s="223" t="s">
        <v>80</v>
      </c>
      <c r="AV638" s="12" t="s">
        <v>80</v>
      </c>
      <c r="AW638" s="12" t="s">
        <v>32</v>
      </c>
      <c r="AX638" s="12" t="s">
        <v>70</v>
      </c>
      <c r="AY638" s="223" t="s">
        <v>131</v>
      </c>
    </row>
    <row r="639" spans="2:51" s="13" customFormat="1" ht="12">
      <c r="B639" s="224"/>
      <c r="C639" s="225"/>
      <c r="D639" s="197" t="s">
        <v>187</v>
      </c>
      <c r="E639" s="226" t="s">
        <v>1</v>
      </c>
      <c r="F639" s="227" t="s">
        <v>192</v>
      </c>
      <c r="G639" s="225"/>
      <c r="H639" s="228">
        <v>0.693</v>
      </c>
      <c r="I639" s="229"/>
      <c r="J639" s="225"/>
      <c r="K639" s="225"/>
      <c r="L639" s="230"/>
      <c r="M639" s="231"/>
      <c r="N639" s="232"/>
      <c r="O639" s="232"/>
      <c r="P639" s="232"/>
      <c r="Q639" s="232"/>
      <c r="R639" s="232"/>
      <c r="S639" s="232"/>
      <c r="T639" s="233"/>
      <c r="AT639" s="234" t="s">
        <v>187</v>
      </c>
      <c r="AU639" s="234" t="s">
        <v>80</v>
      </c>
      <c r="AV639" s="13" t="s">
        <v>184</v>
      </c>
      <c r="AW639" s="13" t="s">
        <v>32</v>
      </c>
      <c r="AX639" s="13" t="s">
        <v>78</v>
      </c>
      <c r="AY639" s="234" t="s">
        <v>131</v>
      </c>
    </row>
    <row r="640" spans="2:65" s="1" customFormat="1" ht="16.5" customHeight="1">
      <c r="B640" s="32"/>
      <c r="C640" s="185" t="s">
        <v>836</v>
      </c>
      <c r="D640" s="185" t="s">
        <v>133</v>
      </c>
      <c r="E640" s="186" t="s">
        <v>837</v>
      </c>
      <c r="F640" s="187" t="s">
        <v>838</v>
      </c>
      <c r="G640" s="188" t="s">
        <v>208</v>
      </c>
      <c r="H640" s="189">
        <v>1.08</v>
      </c>
      <c r="I640" s="190"/>
      <c r="J640" s="191">
        <f>ROUND(I640*H640,2)</f>
        <v>0</v>
      </c>
      <c r="K640" s="187" t="s">
        <v>136</v>
      </c>
      <c r="L640" s="36"/>
      <c r="M640" s="192" t="s">
        <v>1</v>
      </c>
      <c r="N640" s="193" t="s">
        <v>41</v>
      </c>
      <c r="O640" s="58"/>
      <c r="P640" s="194">
        <f>O640*H640</f>
        <v>0</v>
      </c>
      <c r="Q640" s="194">
        <v>0</v>
      </c>
      <c r="R640" s="194">
        <f>Q640*H640</f>
        <v>0</v>
      </c>
      <c r="S640" s="194">
        <v>1.8</v>
      </c>
      <c r="T640" s="195">
        <f>S640*H640</f>
        <v>1.9440000000000002</v>
      </c>
      <c r="AR640" s="15" t="s">
        <v>184</v>
      </c>
      <c r="AT640" s="15" t="s">
        <v>133</v>
      </c>
      <c r="AU640" s="15" t="s">
        <v>80</v>
      </c>
      <c r="AY640" s="15" t="s">
        <v>131</v>
      </c>
      <c r="BE640" s="196">
        <f>IF(N640="základní",J640,0)</f>
        <v>0</v>
      </c>
      <c r="BF640" s="196">
        <f>IF(N640="snížená",J640,0)</f>
        <v>0</v>
      </c>
      <c r="BG640" s="196">
        <f>IF(N640="zákl. přenesená",J640,0)</f>
        <v>0</v>
      </c>
      <c r="BH640" s="196">
        <f>IF(N640="sníž. přenesená",J640,0)</f>
        <v>0</v>
      </c>
      <c r="BI640" s="196">
        <f>IF(N640="nulová",J640,0)</f>
        <v>0</v>
      </c>
      <c r="BJ640" s="15" t="s">
        <v>78</v>
      </c>
      <c r="BK640" s="196">
        <f>ROUND(I640*H640,2)</f>
        <v>0</v>
      </c>
      <c r="BL640" s="15" t="s">
        <v>184</v>
      </c>
      <c r="BM640" s="15" t="s">
        <v>839</v>
      </c>
    </row>
    <row r="641" spans="2:47" s="1" customFormat="1" ht="19.2">
      <c r="B641" s="32"/>
      <c r="C641" s="33"/>
      <c r="D641" s="197" t="s">
        <v>139</v>
      </c>
      <c r="E641" s="33"/>
      <c r="F641" s="198" t="s">
        <v>840</v>
      </c>
      <c r="G641" s="33"/>
      <c r="H641" s="33"/>
      <c r="I641" s="101"/>
      <c r="J641" s="33"/>
      <c r="K641" s="33"/>
      <c r="L641" s="36"/>
      <c r="M641" s="199"/>
      <c r="N641" s="58"/>
      <c r="O641" s="58"/>
      <c r="P641" s="58"/>
      <c r="Q641" s="58"/>
      <c r="R641" s="58"/>
      <c r="S641" s="58"/>
      <c r="T641" s="59"/>
      <c r="AT641" s="15" t="s">
        <v>139</v>
      </c>
      <c r="AU641" s="15" t="s">
        <v>80</v>
      </c>
    </row>
    <row r="642" spans="2:51" s="11" customFormat="1" ht="12">
      <c r="B642" s="203"/>
      <c r="C642" s="204"/>
      <c r="D642" s="197" t="s">
        <v>187</v>
      </c>
      <c r="E642" s="205" t="s">
        <v>1</v>
      </c>
      <c r="F642" s="206" t="s">
        <v>841</v>
      </c>
      <c r="G642" s="204"/>
      <c r="H642" s="205" t="s">
        <v>1</v>
      </c>
      <c r="I642" s="207"/>
      <c r="J642" s="204"/>
      <c r="K642" s="204"/>
      <c r="L642" s="208"/>
      <c r="M642" s="209"/>
      <c r="N642" s="210"/>
      <c r="O642" s="210"/>
      <c r="P642" s="210"/>
      <c r="Q642" s="210"/>
      <c r="R642" s="210"/>
      <c r="S642" s="210"/>
      <c r="T642" s="211"/>
      <c r="AT642" s="212" t="s">
        <v>187</v>
      </c>
      <c r="AU642" s="212" t="s">
        <v>80</v>
      </c>
      <c r="AV642" s="11" t="s">
        <v>78</v>
      </c>
      <c r="AW642" s="11" t="s">
        <v>32</v>
      </c>
      <c r="AX642" s="11" t="s">
        <v>70</v>
      </c>
      <c r="AY642" s="212" t="s">
        <v>131</v>
      </c>
    </row>
    <row r="643" spans="2:51" s="12" customFormat="1" ht="12">
      <c r="B643" s="213"/>
      <c r="C643" s="214"/>
      <c r="D643" s="197" t="s">
        <v>187</v>
      </c>
      <c r="E643" s="215" t="s">
        <v>1</v>
      </c>
      <c r="F643" s="216" t="s">
        <v>842</v>
      </c>
      <c r="G643" s="214"/>
      <c r="H643" s="217">
        <v>1.08</v>
      </c>
      <c r="I643" s="218"/>
      <c r="J643" s="214"/>
      <c r="K643" s="214"/>
      <c r="L643" s="219"/>
      <c r="M643" s="220"/>
      <c r="N643" s="221"/>
      <c r="O643" s="221"/>
      <c r="P643" s="221"/>
      <c r="Q643" s="221"/>
      <c r="R643" s="221"/>
      <c r="S643" s="221"/>
      <c r="T643" s="222"/>
      <c r="AT643" s="223" t="s">
        <v>187</v>
      </c>
      <c r="AU643" s="223" t="s">
        <v>80</v>
      </c>
      <c r="AV643" s="12" t="s">
        <v>80</v>
      </c>
      <c r="AW643" s="12" t="s">
        <v>32</v>
      </c>
      <c r="AX643" s="12" t="s">
        <v>70</v>
      </c>
      <c r="AY643" s="223" t="s">
        <v>131</v>
      </c>
    </row>
    <row r="644" spans="2:51" s="13" customFormat="1" ht="12">
      <c r="B644" s="224"/>
      <c r="C644" s="225"/>
      <c r="D644" s="197" t="s">
        <v>187</v>
      </c>
      <c r="E644" s="226" t="s">
        <v>1</v>
      </c>
      <c r="F644" s="227" t="s">
        <v>192</v>
      </c>
      <c r="G644" s="225"/>
      <c r="H644" s="228">
        <v>1.08</v>
      </c>
      <c r="I644" s="229"/>
      <c r="J644" s="225"/>
      <c r="K644" s="225"/>
      <c r="L644" s="230"/>
      <c r="M644" s="231"/>
      <c r="N644" s="232"/>
      <c r="O644" s="232"/>
      <c r="P644" s="232"/>
      <c r="Q644" s="232"/>
      <c r="R644" s="232"/>
      <c r="S644" s="232"/>
      <c r="T644" s="233"/>
      <c r="AT644" s="234" t="s">
        <v>187</v>
      </c>
      <c r="AU644" s="234" t="s">
        <v>80</v>
      </c>
      <c r="AV644" s="13" t="s">
        <v>184</v>
      </c>
      <c r="AW644" s="13" t="s">
        <v>32</v>
      </c>
      <c r="AX644" s="13" t="s">
        <v>78</v>
      </c>
      <c r="AY644" s="234" t="s">
        <v>131</v>
      </c>
    </row>
    <row r="645" spans="2:65" s="1" customFormat="1" ht="16.5" customHeight="1">
      <c r="B645" s="32"/>
      <c r="C645" s="185" t="s">
        <v>843</v>
      </c>
      <c r="D645" s="185" t="s">
        <v>133</v>
      </c>
      <c r="E645" s="186" t="s">
        <v>844</v>
      </c>
      <c r="F645" s="187" t="s">
        <v>845</v>
      </c>
      <c r="G645" s="188" t="s">
        <v>208</v>
      </c>
      <c r="H645" s="189">
        <v>0.06</v>
      </c>
      <c r="I645" s="190"/>
      <c r="J645" s="191">
        <f>ROUND(I645*H645,2)</f>
        <v>0</v>
      </c>
      <c r="K645" s="187" t="s">
        <v>136</v>
      </c>
      <c r="L645" s="36"/>
      <c r="M645" s="192" t="s">
        <v>1</v>
      </c>
      <c r="N645" s="193" t="s">
        <v>41</v>
      </c>
      <c r="O645" s="58"/>
      <c r="P645" s="194">
        <f>O645*H645</f>
        <v>0</v>
      </c>
      <c r="Q645" s="194">
        <v>0</v>
      </c>
      <c r="R645" s="194">
        <f>Q645*H645</f>
        <v>0</v>
      </c>
      <c r="S645" s="194">
        <v>1.7</v>
      </c>
      <c r="T645" s="195">
        <f>S645*H645</f>
        <v>0.102</v>
      </c>
      <c r="AR645" s="15" t="s">
        <v>184</v>
      </c>
      <c r="AT645" s="15" t="s">
        <v>133</v>
      </c>
      <c r="AU645" s="15" t="s">
        <v>80</v>
      </c>
      <c r="AY645" s="15" t="s">
        <v>131</v>
      </c>
      <c r="BE645" s="196">
        <f>IF(N645="základní",J645,0)</f>
        <v>0</v>
      </c>
      <c r="BF645" s="196">
        <f>IF(N645="snížená",J645,0)</f>
        <v>0</v>
      </c>
      <c r="BG645" s="196">
        <f>IF(N645="zákl. přenesená",J645,0)</f>
        <v>0</v>
      </c>
      <c r="BH645" s="196">
        <f>IF(N645="sníž. přenesená",J645,0)</f>
        <v>0</v>
      </c>
      <c r="BI645" s="196">
        <f>IF(N645="nulová",J645,0)</f>
        <v>0</v>
      </c>
      <c r="BJ645" s="15" t="s">
        <v>78</v>
      </c>
      <c r="BK645" s="196">
        <f>ROUND(I645*H645,2)</f>
        <v>0</v>
      </c>
      <c r="BL645" s="15" t="s">
        <v>184</v>
      </c>
      <c r="BM645" s="15" t="s">
        <v>846</v>
      </c>
    </row>
    <row r="646" spans="2:47" s="1" customFormat="1" ht="19.2">
      <c r="B646" s="32"/>
      <c r="C646" s="33"/>
      <c r="D646" s="197" t="s">
        <v>139</v>
      </c>
      <c r="E646" s="33"/>
      <c r="F646" s="198" t="s">
        <v>847</v>
      </c>
      <c r="G646" s="33"/>
      <c r="H646" s="33"/>
      <c r="I646" s="101"/>
      <c r="J646" s="33"/>
      <c r="K646" s="33"/>
      <c r="L646" s="36"/>
      <c r="M646" s="199"/>
      <c r="N646" s="58"/>
      <c r="O646" s="58"/>
      <c r="P646" s="58"/>
      <c r="Q646" s="58"/>
      <c r="R646" s="58"/>
      <c r="S646" s="58"/>
      <c r="T646" s="59"/>
      <c r="AT646" s="15" t="s">
        <v>139</v>
      </c>
      <c r="AU646" s="15" t="s">
        <v>80</v>
      </c>
    </row>
    <row r="647" spans="2:51" s="11" customFormat="1" ht="12">
      <c r="B647" s="203"/>
      <c r="C647" s="204"/>
      <c r="D647" s="197" t="s">
        <v>187</v>
      </c>
      <c r="E647" s="205" t="s">
        <v>1</v>
      </c>
      <c r="F647" s="206" t="s">
        <v>848</v>
      </c>
      <c r="G647" s="204"/>
      <c r="H647" s="205" t="s">
        <v>1</v>
      </c>
      <c r="I647" s="207"/>
      <c r="J647" s="204"/>
      <c r="K647" s="204"/>
      <c r="L647" s="208"/>
      <c r="M647" s="209"/>
      <c r="N647" s="210"/>
      <c r="O647" s="210"/>
      <c r="P647" s="210"/>
      <c r="Q647" s="210"/>
      <c r="R647" s="210"/>
      <c r="S647" s="210"/>
      <c r="T647" s="211"/>
      <c r="AT647" s="212" t="s">
        <v>187</v>
      </c>
      <c r="AU647" s="212" t="s">
        <v>80</v>
      </c>
      <c r="AV647" s="11" t="s">
        <v>78</v>
      </c>
      <c r="AW647" s="11" t="s">
        <v>32</v>
      </c>
      <c r="AX647" s="11" t="s">
        <v>70</v>
      </c>
      <c r="AY647" s="212" t="s">
        <v>131</v>
      </c>
    </row>
    <row r="648" spans="2:51" s="12" customFormat="1" ht="12">
      <c r="B648" s="213"/>
      <c r="C648" s="214"/>
      <c r="D648" s="197" t="s">
        <v>187</v>
      </c>
      <c r="E648" s="215" t="s">
        <v>1</v>
      </c>
      <c r="F648" s="216" t="s">
        <v>849</v>
      </c>
      <c r="G648" s="214"/>
      <c r="H648" s="217">
        <v>0.06</v>
      </c>
      <c r="I648" s="218"/>
      <c r="J648" s="214"/>
      <c r="K648" s="214"/>
      <c r="L648" s="219"/>
      <c r="M648" s="220"/>
      <c r="N648" s="221"/>
      <c r="O648" s="221"/>
      <c r="P648" s="221"/>
      <c r="Q648" s="221"/>
      <c r="R648" s="221"/>
      <c r="S648" s="221"/>
      <c r="T648" s="222"/>
      <c r="AT648" s="223" t="s">
        <v>187</v>
      </c>
      <c r="AU648" s="223" t="s">
        <v>80</v>
      </c>
      <c r="AV648" s="12" t="s">
        <v>80</v>
      </c>
      <c r="AW648" s="12" t="s">
        <v>32</v>
      </c>
      <c r="AX648" s="12" t="s">
        <v>70</v>
      </c>
      <c r="AY648" s="223" t="s">
        <v>131</v>
      </c>
    </row>
    <row r="649" spans="2:51" s="13" customFormat="1" ht="12">
      <c r="B649" s="224"/>
      <c r="C649" s="225"/>
      <c r="D649" s="197" t="s">
        <v>187</v>
      </c>
      <c r="E649" s="226" t="s">
        <v>1</v>
      </c>
      <c r="F649" s="227" t="s">
        <v>192</v>
      </c>
      <c r="G649" s="225"/>
      <c r="H649" s="228">
        <v>0.06</v>
      </c>
      <c r="I649" s="229"/>
      <c r="J649" s="225"/>
      <c r="K649" s="225"/>
      <c r="L649" s="230"/>
      <c r="M649" s="231"/>
      <c r="N649" s="232"/>
      <c r="O649" s="232"/>
      <c r="P649" s="232"/>
      <c r="Q649" s="232"/>
      <c r="R649" s="232"/>
      <c r="S649" s="232"/>
      <c r="T649" s="233"/>
      <c r="AT649" s="234" t="s">
        <v>187</v>
      </c>
      <c r="AU649" s="234" t="s">
        <v>80</v>
      </c>
      <c r="AV649" s="13" t="s">
        <v>184</v>
      </c>
      <c r="AW649" s="13" t="s">
        <v>32</v>
      </c>
      <c r="AX649" s="13" t="s">
        <v>78</v>
      </c>
      <c r="AY649" s="234" t="s">
        <v>131</v>
      </c>
    </row>
    <row r="650" spans="2:65" s="1" customFormat="1" ht="16.5" customHeight="1">
      <c r="B650" s="32"/>
      <c r="C650" s="185" t="s">
        <v>850</v>
      </c>
      <c r="D650" s="185" t="s">
        <v>133</v>
      </c>
      <c r="E650" s="186" t="s">
        <v>851</v>
      </c>
      <c r="F650" s="187" t="s">
        <v>852</v>
      </c>
      <c r="G650" s="188" t="s">
        <v>208</v>
      </c>
      <c r="H650" s="189">
        <v>0.167</v>
      </c>
      <c r="I650" s="190"/>
      <c r="J650" s="191">
        <f>ROUND(I650*H650,2)</f>
        <v>0</v>
      </c>
      <c r="K650" s="187" t="s">
        <v>136</v>
      </c>
      <c r="L650" s="36"/>
      <c r="M650" s="192" t="s">
        <v>1</v>
      </c>
      <c r="N650" s="193" t="s">
        <v>41</v>
      </c>
      <c r="O650" s="58"/>
      <c r="P650" s="194">
        <f>O650*H650</f>
        <v>0</v>
      </c>
      <c r="Q650" s="194">
        <v>0</v>
      </c>
      <c r="R650" s="194">
        <f>Q650*H650</f>
        <v>0</v>
      </c>
      <c r="S650" s="194">
        <v>2.4</v>
      </c>
      <c r="T650" s="195">
        <f>S650*H650</f>
        <v>0.4008</v>
      </c>
      <c r="AR650" s="15" t="s">
        <v>184</v>
      </c>
      <c r="AT650" s="15" t="s">
        <v>133</v>
      </c>
      <c r="AU650" s="15" t="s">
        <v>80</v>
      </c>
      <c r="AY650" s="15" t="s">
        <v>131</v>
      </c>
      <c r="BE650" s="196">
        <f>IF(N650="základní",J650,0)</f>
        <v>0</v>
      </c>
      <c r="BF650" s="196">
        <f>IF(N650="snížená",J650,0)</f>
        <v>0</v>
      </c>
      <c r="BG650" s="196">
        <f>IF(N650="zákl. přenesená",J650,0)</f>
        <v>0</v>
      </c>
      <c r="BH650" s="196">
        <f>IF(N650="sníž. přenesená",J650,0)</f>
        <v>0</v>
      </c>
      <c r="BI650" s="196">
        <f>IF(N650="nulová",J650,0)</f>
        <v>0</v>
      </c>
      <c r="BJ650" s="15" t="s">
        <v>78</v>
      </c>
      <c r="BK650" s="196">
        <f>ROUND(I650*H650,2)</f>
        <v>0</v>
      </c>
      <c r="BL650" s="15" t="s">
        <v>184</v>
      </c>
      <c r="BM650" s="15" t="s">
        <v>853</v>
      </c>
    </row>
    <row r="651" spans="2:47" s="1" customFormat="1" ht="19.2">
      <c r="B651" s="32"/>
      <c r="C651" s="33"/>
      <c r="D651" s="197" t="s">
        <v>139</v>
      </c>
      <c r="E651" s="33"/>
      <c r="F651" s="198" t="s">
        <v>854</v>
      </c>
      <c r="G651" s="33"/>
      <c r="H651" s="33"/>
      <c r="I651" s="101"/>
      <c r="J651" s="33"/>
      <c r="K651" s="33"/>
      <c r="L651" s="36"/>
      <c r="M651" s="199"/>
      <c r="N651" s="58"/>
      <c r="O651" s="58"/>
      <c r="P651" s="58"/>
      <c r="Q651" s="58"/>
      <c r="R651" s="58"/>
      <c r="S651" s="58"/>
      <c r="T651" s="59"/>
      <c r="AT651" s="15" t="s">
        <v>139</v>
      </c>
      <c r="AU651" s="15" t="s">
        <v>80</v>
      </c>
    </row>
    <row r="652" spans="2:51" s="11" customFormat="1" ht="12">
      <c r="B652" s="203"/>
      <c r="C652" s="204"/>
      <c r="D652" s="197" t="s">
        <v>187</v>
      </c>
      <c r="E652" s="205" t="s">
        <v>1</v>
      </c>
      <c r="F652" s="206" t="s">
        <v>796</v>
      </c>
      <c r="G652" s="204"/>
      <c r="H652" s="205" t="s">
        <v>1</v>
      </c>
      <c r="I652" s="207"/>
      <c r="J652" s="204"/>
      <c r="K652" s="204"/>
      <c r="L652" s="208"/>
      <c r="M652" s="209"/>
      <c r="N652" s="210"/>
      <c r="O652" s="210"/>
      <c r="P652" s="210"/>
      <c r="Q652" s="210"/>
      <c r="R652" s="210"/>
      <c r="S652" s="210"/>
      <c r="T652" s="211"/>
      <c r="AT652" s="212" t="s">
        <v>187</v>
      </c>
      <c r="AU652" s="212" t="s">
        <v>80</v>
      </c>
      <c r="AV652" s="11" t="s">
        <v>78</v>
      </c>
      <c r="AW652" s="11" t="s">
        <v>32</v>
      </c>
      <c r="AX652" s="11" t="s">
        <v>70</v>
      </c>
      <c r="AY652" s="212" t="s">
        <v>131</v>
      </c>
    </row>
    <row r="653" spans="2:51" s="12" customFormat="1" ht="12">
      <c r="B653" s="213"/>
      <c r="C653" s="214"/>
      <c r="D653" s="197" t="s">
        <v>187</v>
      </c>
      <c r="E653" s="215" t="s">
        <v>1</v>
      </c>
      <c r="F653" s="216" t="s">
        <v>855</v>
      </c>
      <c r="G653" s="214"/>
      <c r="H653" s="217">
        <v>0.078</v>
      </c>
      <c r="I653" s="218"/>
      <c r="J653" s="214"/>
      <c r="K653" s="214"/>
      <c r="L653" s="219"/>
      <c r="M653" s="220"/>
      <c r="N653" s="221"/>
      <c r="O653" s="221"/>
      <c r="P653" s="221"/>
      <c r="Q653" s="221"/>
      <c r="R653" s="221"/>
      <c r="S653" s="221"/>
      <c r="T653" s="222"/>
      <c r="AT653" s="223" t="s">
        <v>187</v>
      </c>
      <c r="AU653" s="223" t="s">
        <v>80</v>
      </c>
      <c r="AV653" s="12" t="s">
        <v>80</v>
      </c>
      <c r="AW653" s="12" t="s">
        <v>32</v>
      </c>
      <c r="AX653" s="12" t="s">
        <v>70</v>
      </c>
      <c r="AY653" s="223" t="s">
        <v>131</v>
      </c>
    </row>
    <row r="654" spans="2:51" s="12" customFormat="1" ht="12">
      <c r="B654" s="213"/>
      <c r="C654" s="214"/>
      <c r="D654" s="197" t="s">
        <v>187</v>
      </c>
      <c r="E654" s="215" t="s">
        <v>1</v>
      </c>
      <c r="F654" s="216" t="s">
        <v>856</v>
      </c>
      <c r="G654" s="214"/>
      <c r="H654" s="217">
        <v>0.089</v>
      </c>
      <c r="I654" s="218"/>
      <c r="J654" s="214"/>
      <c r="K654" s="214"/>
      <c r="L654" s="219"/>
      <c r="M654" s="220"/>
      <c r="N654" s="221"/>
      <c r="O654" s="221"/>
      <c r="P654" s="221"/>
      <c r="Q654" s="221"/>
      <c r="R654" s="221"/>
      <c r="S654" s="221"/>
      <c r="T654" s="222"/>
      <c r="AT654" s="223" t="s">
        <v>187</v>
      </c>
      <c r="AU654" s="223" t="s">
        <v>80</v>
      </c>
      <c r="AV654" s="12" t="s">
        <v>80</v>
      </c>
      <c r="AW654" s="12" t="s">
        <v>32</v>
      </c>
      <c r="AX654" s="12" t="s">
        <v>70</v>
      </c>
      <c r="AY654" s="223" t="s">
        <v>131</v>
      </c>
    </row>
    <row r="655" spans="2:51" s="13" customFormat="1" ht="12">
      <c r="B655" s="224"/>
      <c r="C655" s="225"/>
      <c r="D655" s="197" t="s">
        <v>187</v>
      </c>
      <c r="E655" s="226" t="s">
        <v>1</v>
      </c>
      <c r="F655" s="227" t="s">
        <v>192</v>
      </c>
      <c r="G655" s="225"/>
      <c r="H655" s="228">
        <v>0.16699999999999998</v>
      </c>
      <c r="I655" s="229"/>
      <c r="J655" s="225"/>
      <c r="K655" s="225"/>
      <c r="L655" s="230"/>
      <c r="M655" s="231"/>
      <c r="N655" s="232"/>
      <c r="O655" s="232"/>
      <c r="P655" s="232"/>
      <c r="Q655" s="232"/>
      <c r="R655" s="232"/>
      <c r="S655" s="232"/>
      <c r="T655" s="233"/>
      <c r="AT655" s="234" t="s">
        <v>187</v>
      </c>
      <c r="AU655" s="234" t="s">
        <v>80</v>
      </c>
      <c r="AV655" s="13" t="s">
        <v>184</v>
      </c>
      <c r="AW655" s="13" t="s">
        <v>32</v>
      </c>
      <c r="AX655" s="13" t="s">
        <v>78</v>
      </c>
      <c r="AY655" s="234" t="s">
        <v>131</v>
      </c>
    </row>
    <row r="656" spans="2:65" s="1" customFormat="1" ht="16.5" customHeight="1">
      <c r="B656" s="32"/>
      <c r="C656" s="185" t="s">
        <v>857</v>
      </c>
      <c r="D656" s="185" t="s">
        <v>133</v>
      </c>
      <c r="E656" s="186" t="s">
        <v>858</v>
      </c>
      <c r="F656" s="187" t="s">
        <v>859</v>
      </c>
      <c r="G656" s="188" t="s">
        <v>323</v>
      </c>
      <c r="H656" s="189">
        <v>28.52</v>
      </c>
      <c r="I656" s="190"/>
      <c r="J656" s="191">
        <f>ROUND(I656*H656,2)</f>
        <v>0</v>
      </c>
      <c r="K656" s="187" t="s">
        <v>136</v>
      </c>
      <c r="L656" s="36"/>
      <c r="M656" s="192" t="s">
        <v>1</v>
      </c>
      <c r="N656" s="193" t="s">
        <v>41</v>
      </c>
      <c r="O656" s="58"/>
      <c r="P656" s="194">
        <f>O656*H656</f>
        <v>0</v>
      </c>
      <c r="Q656" s="194">
        <v>0.01804</v>
      </c>
      <c r="R656" s="194">
        <f>Q656*H656</f>
        <v>0.5145008</v>
      </c>
      <c r="S656" s="194">
        <v>0</v>
      </c>
      <c r="T656" s="195">
        <f>S656*H656</f>
        <v>0</v>
      </c>
      <c r="AR656" s="15" t="s">
        <v>184</v>
      </c>
      <c r="AT656" s="15" t="s">
        <v>133</v>
      </c>
      <c r="AU656" s="15" t="s">
        <v>80</v>
      </c>
      <c r="AY656" s="15" t="s">
        <v>131</v>
      </c>
      <c r="BE656" s="196">
        <f>IF(N656="základní",J656,0)</f>
        <v>0</v>
      </c>
      <c r="BF656" s="196">
        <f>IF(N656="snížená",J656,0)</f>
        <v>0</v>
      </c>
      <c r="BG656" s="196">
        <f>IF(N656="zákl. přenesená",J656,0)</f>
        <v>0</v>
      </c>
      <c r="BH656" s="196">
        <f>IF(N656="sníž. přenesená",J656,0)</f>
        <v>0</v>
      </c>
      <c r="BI656" s="196">
        <f>IF(N656="nulová",J656,0)</f>
        <v>0</v>
      </c>
      <c r="BJ656" s="15" t="s">
        <v>78</v>
      </c>
      <c r="BK656" s="196">
        <f>ROUND(I656*H656,2)</f>
        <v>0</v>
      </c>
      <c r="BL656" s="15" t="s">
        <v>184</v>
      </c>
      <c r="BM656" s="15" t="s">
        <v>860</v>
      </c>
    </row>
    <row r="657" spans="2:47" s="1" customFormat="1" ht="19.2">
      <c r="B657" s="32"/>
      <c r="C657" s="33"/>
      <c r="D657" s="197" t="s">
        <v>139</v>
      </c>
      <c r="E657" s="33"/>
      <c r="F657" s="198" t="s">
        <v>861</v>
      </c>
      <c r="G657" s="33"/>
      <c r="H657" s="33"/>
      <c r="I657" s="101"/>
      <c r="J657" s="33"/>
      <c r="K657" s="33"/>
      <c r="L657" s="36"/>
      <c r="M657" s="199"/>
      <c r="N657" s="58"/>
      <c r="O657" s="58"/>
      <c r="P657" s="58"/>
      <c r="Q657" s="58"/>
      <c r="R657" s="58"/>
      <c r="S657" s="58"/>
      <c r="T657" s="59"/>
      <c r="AT657" s="15" t="s">
        <v>139</v>
      </c>
      <c r="AU657" s="15" t="s">
        <v>80</v>
      </c>
    </row>
    <row r="658" spans="2:51" s="11" customFormat="1" ht="12">
      <c r="B658" s="203"/>
      <c r="C658" s="204"/>
      <c r="D658" s="197" t="s">
        <v>187</v>
      </c>
      <c r="E658" s="205" t="s">
        <v>1</v>
      </c>
      <c r="F658" s="206" t="s">
        <v>862</v>
      </c>
      <c r="G658" s="204"/>
      <c r="H658" s="205" t="s">
        <v>1</v>
      </c>
      <c r="I658" s="207"/>
      <c r="J658" s="204"/>
      <c r="K658" s="204"/>
      <c r="L658" s="208"/>
      <c r="M658" s="209"/>
      <c r="N658" s="210"/>
      <c r="O658" s="210"/>
      <c r="P658" s="210"/>
      <c r="Q658" s="210"/>
      <c r="R658" s="210"/>
      <c r="S658" s="210"/>
      <c r="T658" s="211"/>
      <c r="AT658" s="212" t="s">
        <v>187</v>
      </c>
      <c r="AU658" s="212" t="s">
        <v>80</v>
      </c>
      <c r="AV658" s="11" t="s">
        <v>78</v>
      </c>
      <c r="AW658" s="11" t="s">
        <v>32</v>
      </c>
      <c r="AX658" s="11" t="s">
        <v>70</v>
      </c>
      <c r="AY658" s="212" t="s">
        <v>131</v>
      </c>
    </row>
    <row r="659" spans="2:51" s="12" customFormat="1" ht="12">
      <c r="B659" s="213"/>
      <c r="C659" s="214"/>
      <c r="D659" s="197" t="s">
        <v>187</v>
      </c>
      <c r="E659" s="215" t="s">
        <v>1</v>
      </c>
      <c r="F659" s="216" t="s">
        <v>863</v>
      </c>
      <c r="G659" s="214"/>
      <c r="H659" s="217">
        <v>12.4</v>
      </c>
      <c r="I659" s="218"/>
      <c r="J659" s="214"/>
      <c r="K659" s="214"/>
      <c r="L659" s="219"/>
      <c r="M659" s="220"/>
      <c r="N659" s="221"/>
      <c r="O659" s="221"/>
      <c r="P659" s="221"/>
      <c r="Q659" s="221"/>
      <c r="R659" s="221"/>
      <c r="S659" s="221"/>
      <c r="T659" s="222"/>
      <c r="AT659" s="223" t="s">
        <v>187</v>
      </c>
      <c r="AU659" s="223" t="s">
        <v>80</v>
      </c>
      <c r="AV659" s="12" t="s">
        <v>80</v>
      </c>
      <c r="AW659" s="12" t="s">
        <v>32</v>
      </c>
      <c r="AX659" s="12" t="s">
        <v>70</v>
      </c>
      <c r="AY659" s="223" t="s">
        <v>131</v>
      </c>
    </row>
    <row r="660" spans="2:51" s="12" customFormat="1" ht="12">
      <c r="B660" s="213"/>
      <c r="C660" s="214"/>
      <c r="D660" s="197" t="s">
        <v>187</v>
      </c>
      <c r="E660" s="215" t="s">
        <v>1</v>
      </c>
      <c r="F660" s="216" t="s">
        <v>864</v>
      </c>
      <c r="G660" s="214"/>
      <c r="H660" s="217">
        <v>6.4</v>
      </c>
      <c r="I660" s="218"/>
      <c r="J660" s="214"/>
      <c r="K660" s="214"/>
      <c r="L660" s="219"/>
      <c r="M660" s="220"/>
      <c r="N660" s="221"/>
      <c r="O660" s="221"/>
      <c r="P660" s="221"/>
      <c r="Q660" s="221"/>
      <c r="R660" s="221"/>
      <c r="S660" s="221"/>
      <c r="T660" s="222"/>
      <c r="AT660" s="223" t="s">
        <v>187</v>
      </c>
      <c r="AU660" s="223" t="s">
        <v>80</v>
      </c>
      <c r="AV660" s="12" t="s">
        <v>80</v>
      </c>
      <c r="AW660" s="12" t="s">
        <v>32</v>
      </c>
      <c r="AX660" s="12" t="s">
        <v>70</v>
      </c>
      <c r="AY660" s="223" t="s">
        <v>131</v>
      </c>
    </row>
    <row r="661" spans="2:51" s="12" customFormat="1" ht="12">
      <c r="B661" s="213"/>
      <c r="C661" s="214"/>
      <c r="D661" s="197" t="s">
        <v>187</v>
      </c>
      <c r="E661" s="215" t="s">
        <v>1</v>
      </c>
      <c r="F661" s="216" t="s">
        <v>865</v>
      </c>
      <c r="G661" s="214"/>
      <c r="H661" s="217">
        <v>9.72</v>
      </c>
      <c r="I661" s="218"/>
      <c r="J661" s="214"/>
      <c r="K661" s="214"/>
      <c r="L661" s="219"/>
      <c r="M661" s="220"/>
      <c r="N661" s="221"/>
      <c r="O661" s="221"/>
      <c r="P661" s="221"/>
      <c r="Q661" s="221"/>
      <c r="R661" s="221"/>
      <c r="S661" s="221"/>
      <c r="T661" s="222"/>
      <c r="AT661" s="223" t="s">
        <v>187</v>
      </c>
      <c r="AU661" s="223" t="s">
        <v>80</v>
      </c>
      <c r="AV661" s="12" t="s">
        <v>80</v>
      </c>
      <c r="AW661" s="12" t="s">
        <v>32</v>
      </c>
      <c r="AX661" s="12" t="s">
        <v>70</v>
      </c>
      <c r="AY661" s="223" t="s">
        <v>131</v>
      </c>
    </row>
    <row r="662" spans="2:51" s="13" customFormat="1" ht="12">
      <c r="B662" s="224"/>
      <c r="C662" s="225"/>
      <c r="D662" s="197" t="s">
        <v>187</v>
      </c>
      <c r="E662" s="226" t="s">
        <v>1</v>
      </c>
      <c r="F662" s="227" t="s">
        <v>192</v>
      </c>
      <c r="G662" s="225"/>
      <c r="H662" s="228">
        <v>28.520000000000003</v>
      </c>
      <c r="I662" s="229"/>
      <c r="J662" s="225"/>
      <c r="K662" s="225"/>
      <c r="L662" s="230"/>
      <c r="M662" s="231"/>
      <c r="N662" s="232"/>
      <c r="O662" s="232"/>
      <c r="P662" s="232"/>
      <c r="Q662" s="232"/>
      <c r="R662" s="232"/>
      <c r="S662" s="232"/>
      <c r="T662" s="233"/>
      <c r="AT662" s="234" t="s">
        <v>187</v>
      </c>
      <c r="AU662" s="234" t="s">
        <v>80</v>
      </c>
      <c r="AV662" s="13" t="s">
        <v>184</v>
      </c>
      <c r="AW662" s="13" t="s">
        <v>32</v>
      </c>
      <c r="AX662" s="13" t="s">
        <v>78</v>
      </c>
      <c r="AY662" s="234" t="s">
        <v>131</v>
      </c>
    </row>
    <row r="663" spans="2:65" s="1" customFormat="1" ht="16.5" customHeight="1">
      <c r="B663" s="32"/>
      <c r="C663" s="185" t="s">
        <v>866</v>
      </c>
      <c r="D663" s="185" t="s">
        <v>133</v>
      </c>
      <c r="E663" s="186" t="s">
        <v>867</v>
      </c>
      <c r="F663" s="187" t="s">
        <v>868</v>
      </c>
      <c r="G663" s="188" t="s">
        <v>323</v>
      </c>
      <c r="H663" s="189">
        <v>30.08</v>
      </c>
      <c r="I663" s="190"/>
      <c r="J663" s="191">
        <f>ROUND(I663*H663,2)</f>
        <v>0</v>
      </c>
      <c r="K663" s="187" t="s">
        <v>136</v>
      </c>
      <c r="L663" s="36"/>
      <c r="M663" s="192" t="s">
        <v>1</v>
      </c>
      <c r="N663" s="193" t="s">
        <v>41</v>
      </c>
      <c r="O663" s="58"/>
      <c r="P663" s="194">
        <f>O663*H663</f>
        <v>0</v>
      </c>
      <c r="Q663" s="194">
        <v>0</v>
      </c>
      <c r="R663" s="194">
        <f>Q663*H663</f>
        <v>0</v>
      </c>
      <c r="S663" s="194">
        <v>0</v>
      </c>
      <c r="T663" s="195">
        <f>S663*H663</f>
        <v>0</v>
      </c>
      <c r="AR663" s="15" t="s">
        <v>184</v>
      </c>
      <c r="AT663" s="15" t="s">
        <v>133</v>
      </c>
      <c r="AU663" s="15" t="s">
        <v>80</v>
      </c>
      <c r="AY663" s="15" t="s">
        <v>131</v>
      </c>
      <c r="BE663" s="196">
        <f>IF(N663="základní",J663,0)</f>
        <v>0</v>
      </c>
      <c r="BF663" s="196">
        <f>IF(N663="snížená",J663,0)</f>
        <v>0</v>
      </c>
      <c r="BG663" s="196">
        <f>IF(N663="zákl. přenesená",J663,0)</f>
        <v>0</v>
      </c>
      <c r="BH663" s="196">
        <f>IF(N663="sníž. přenesená",J663,0)</f>
        <v>0</v>
      </c>
      <c r="BI663" s="196">
        <f>IF(N663="nulová",J663,0)</f>
        <v>0</v>
      </c>
      <c r="BJ663" s="15" t="s">
        <v>78</v>
      </c>
      <c r="BK663" s="196">
        <f>ROUND(I663*H663,2)</f>
        <v>0</v>
      </c>
      <c r="BL663" s="15" t="s">
        <v>184</v>
      </c>
      <c r="BM663" s="15" t="s">
        <v>869</v>
      </c>
    </row>
    <row r="664" spans="2:47" s="1" customFormat="1" ht="12">
      <c r="B664" s="32"/>
      <c r="C664" s="33"/>
      <c r="D664" s="197" t="s">
        <v>139</v>
      </c>
      <c r="E664" s="33"/>
      <c r="F664" s="198" t="s">
        <v>870</v>
      </c>
      <c r="G664" s="33"/>
      <c r="H664" s="33"/>
      <c r="I664" s="101"/>
      <c r="J664" s="33"/>
      <c r="K664" s="33"/>
      <c r="L664" s="36"/>
      <c r="M664" s="199"/>
      <c r="N664" s="58"/>
      <c r="O664" s="58"/>
      <c r="P664" s="58"/>
      <c r="Q664" s="58"/>
      <c r="R664" s="58"/>
      <c r="S664" s="58"/>
      <c r="T664" s="59"/>
      <c r="AT664" s="15" t="s">
        <v>139</v>
      </c>
      <c r="AU664" s="15" t="s">
        <v>80</v>
      </c>
    </row>
    <row r="665" spans="2:51" s="11" customFormat="1" ht="12">
      <c r="B665" s="203"/>
      <c r="C665" s="204"/>
      <c r="D665" s="197" t="s">
        <v>187</v>
      </c>
      <c r="E665" s="205" t="s">
        <v>1</v>
      </c>
      <c r="F665" s="206" t="s">
        <v>871</v>
      </c>
      <c r="G665" s="204"/>
      <c r="H665" s="205" t="s">
        <v>1</v>
      </c>
      <c r="I665" s="207"/>
      <c r="J665" s="204"/>
      <c r="K665" s="204"/>
      <c r="L665" s="208"/>
      <c r="M665" s="209"/>
      <c r="N665" s="210"/>
      <c r="O665" s="210"/>
      <c r="P665" s="210"/>
      <c r="Q665" s="210"/>
      <c r="R665" s="210"/>
      <c r="S665" s="210"/>
      <c r="T665" s="211"/>
      <c r="AT665" s="212" t="s">
        <v>187</v>
      </c>
      <c r="AU665" s="212" t="s">
        <v>80</v>
      </c>
      <c r="AV665" s="11" t="s">
        <v>78</v>
      </c>
      <c r="AW665" s="11" t="s">
        <v>32</v>
      </c>
      <c r="AX665" s="11" t="s">
        <v>70</v>
      </c>
      <c r="AY665" s="212" t="s">
        <v>131</v>
      </c>
    </row>
    <row r="666" spans="2:51" s="12" customFormat="1" ht="12">
      <c r="B666" s="213"/>
      <c r="C666" s="214"/>
      <c r="D666" s="197" t="s">
        <v>187</v>
      </c>
      <c r="E666" s="215" t="s">
        <v>1</v>
      </c>
      <c r="F666" s="216" t="s">
        <v>872</v>
      </c>
      <c r="G666" s="214"/>
      <c r="H666" s="217">
        <v>18.08</v>
      </c>
      <c r="I666" s="218"/>
      <c r="J666" s="214"/>
      <c r="K666" s="214"/>
      <c r="L666" s="219"/>
      <c r="M666" s="220"/>
      <c r="N666" s="221"/>
      <c r="O666" s="221"/>
      <c r="P666" s="221"/>
      <c r="Q666" s="221"/>
      <c r="R666" s="221"/>
      <c r="S666" s="221"/>
      <c r="T666" s="222"/>
      <c r="AT666" s="223" t="s">
        <v>187</v>
      </c>
      <c r="AU666" s="223" t="s">
        <v>80</v>
      </c>
      <c r="AV666" s="12" t="s">
        <v>80</v>
      </c>
      <c r="AW666" s="12" t="s">
        <v>32</v>
      </c>
      <c r="AX666" s="12" t="s">
        <v>70</v>
      </c>
      <c r="AY666" s="223" t="s">
        <v>131</v>
      </c>
    </row>
    <row r="667" spans="2:51" s="12" customFormat="1" ht="12">
      <c r="B667" s="213"/>
      <c r="C667" s="214"/>
      <c r="D667" s="197" t="s">
        <v>187</v>
      </c>
      <c r="E667" s="215" t="s">
        <v>1</v>
      </c>
      <c r="F667" s="216" t="s">
        <v>873</v>
      </c>
      <c r="G667" s="214"/>
      <c r="H667" s="217">
        <v>5.4</v>
      </c>
      <c r="I667" s="218"/>
      <c r="J667" s="214"/>
      <c r="K667" s="214"/>
      <c r="L667" s="219"/>
      <c r="M667" s="220"/>
      <c r="N667" s="221"/>
      <c r="O667" s="221"/>
      <c r="P667" s="221"/>
      <c r="Q667" s="221"/>
      <c r="R667" s="221"/>
      <c r="S667" s="221"/>
      <c r="T667" s="222"/>
      <c r="AT667" s="223" t="s">
        <v>187</v>
      </c>
      <c r="AU667" s="223" t="s">
        <v>80</v>
      </c>
      <c r="AV667" s="12" t="s">
        <v>80</v>
      </c>
      <c r="AW667" s="12" t="s">
        <v>32</v>
      </c>
      <c r="AX667" s="12" t="s">
        <v>70</v>
      </c>
      <c r="AY667" s="223" t="s">
        <v>131</v>
      </c>
    </row>
    <row r="668" spans="2:51" s="12" customFormat="1" ht="12">
      <c r="B668" s="213"/>
      <c r="C668" s="214"/>
      <c r="D668" s="197" t="s">
        <v>187</v>
      </c>
      <c r="E668" s="215" t="s">
        <v>1</v>
      </c>
      <c r="F668" s="216" t="s">
        <v>874</v>
      </c>
      <c r="G668" s="214"/>
      <c r="H668" s="217">
        <v>4.2</v>
      </c>
      <c r="I668" s="218"/>
      <c r="J668" s="214"/>
      <c r="K668" s="214"/>
      <c r="L668" s="219"/>
      <c r="M668" s="220"/>
      <c r="N668" s="221"/>
      <c r="O668" s="221"/>
      <c r="P668" s="221"/>
      <c r="Q668" s="221"/>
      <c r="R668" s="221"/>
      <c r="S668" s="221"/>
      <c r="T668" s="222"/>
      <c r="AT668" s="223" t="s">
        <v>187</v>
      </c>
      <c r="AU668" s="223" t="s">
        <v>80</v>
      </c>
      <c r="AV668" s="12" t="s">
        <v>80</v>
      </c>
      <c r="AW668" s="12" t="s">
        <v>32</v>
      </c>
      <c r="AX668" s="12" t="s">
        <v>70</v>
      </c>
      <c r="AY668" s="223" t="s">
        <v>131</v>
      </c>
    </row>
    <row r="669" spans="2:51" s="12" customFormat="1" ht="12">
      <c r="B669" s="213"/>
      <c r="C669" s="214"/>
      <c r="D669" s="197" t="s">
        <v>187</v>
      </c>
      <c r="E669" s="215" t="s">
        <v>1</v>
      </c>
      <c r="F669" s="216" t="s">
        <v>875</v>
      </c>
      <c r="G669" s="214"/>
      <c r="H669" s="217">
        <v>2.4</v>
      </c>
      <c r="I669" s="218"/>
      <c r="J669" s="214"/>
      <c r="K669" s="214"/>
      <c r="L669" s="219"/>
      <c r="M669" s="220"/>
      <c r="N669" s="221"/>
      <c r="O669" s="221"/>
      <c r="P669" s="221"/>
      <c r="Q669" s="221"/>
      <c r="R669" s="221"/>
      <c r="S669" s="221"/>
      <c r="T669" s="222"/>
      <c r="AT669" s="223" t="s">
        <v>187</v>
      </c>
      <c r="AU669" s="223" t="s">
        <v>80</v>
      </c>
      <c r="AV669" s="12" t="s">
        <v>80</v>
      </c>
      <c r="AW669" s="12" t="s">
        <v>32</v>
      </c>
      <c r="AX669" s="12" t="s">
        <v>70</v>
      </c>
      <c r="AY669" s="223" t="s">
        <v>131</v>
      </c>
    </row>
    <row r="670" spans="2:51" s="13" customFormat="1" ht="12">
      <c r="B670" s="224"/>
      <c r="C670" s="225"/>
      <c r="D670" s="197" t="s">
        <v>187</v>
      </c>
      <c r="E670" s="226" t="s">
        <v>1</v>
      </c>
      <c r="F670" s="227" t="s">
        <v>192</v>
      </c>
      <c r="G670" s="225"/>
      <c r="H670" s="228">
        <v>30.079999999999995</v>
      </c>
      <c r="I670" s="229"/>
      <c r="J670" s="225"/>
      <c r="K670" s="225"/>
      <c r="L670" s="230"/>
      <c r="M670" s="231"/>
      <c r="N670" s="232"/>
      <c r="O670" s="232"/>
      <c r="P670" s="232"/>
      <c r="Q670" s="232"/>
      <c r="R670" s="232"/>
      <c r="S670" s="232"/>
      <c r="T670" s="233"/>
      <c r="AT670" s="234" t="s">
        <v>187</v>
      </c>
      <c r="AU670" s="234" t="s">
        <v>80</v>
      </c>
      <c r="AV670" s="13" t="s">
        <v>184</v>
      </c>
      <c r="AW670" s="13" t="s">
        <v>32</v>
      </c>
      <c r="AX670" s="13" t="s">
        <v>78</v>
      </c>
      <c r="AY670" s="234" t="s">
        <v>131</v>
      </c>
    </row>
    <row r="671" spans="2:65" s="1" customFormat="1" ht="16.5" customHeight="1">
      <c r="B671" s="32"/>
      <c r="C671" s="185" t="s">
        <v>876</v>
      </c>
      <c r="D671" s="185" t="s">
        <v>133</v>
      </c>
      <c r="E671" s="186" t="s">
        <v>877</v>
      </c>
      <c r="F671" s="187" t="s">
        <v>878</v>
      </c>
      <c r="G671" s="188" t="s">
        <v>323</v>
      </c>
      <c r="H671" s="189">
        <v>45.24</v>
      </c>
      <c r="I671" s="190"/>
      <c r="J671" s="191">
        <f>ROUND(I671*H671,2)</f>
        <v>0</v>
      </c>
      <c r="K671" s="187" t="s">
        <v>136</v>
      </c>
      <c r="L671" s="36"/>
      <c r="M671" s="192" t="s">
        <v>1</v>
      </c>
      <c r="N671" s="193" t="s">
        <v>41</v>
      </c>
      <c r="O671" s="58"/>
      <c r="P671" s="194">
        <f>O671*H671</f>
        <v>0</v>
      </c>
      <c r="Q671" s="194">
        <v>0</v>
      </c>
      <c r="R671" s="194">
        <f>Q671*H671</f>
        <v>0</v>
      </c>
      <c r="S671" s="194">
        <v>0</v>
      </c>
      <c r="T671" s="195">
        <f>S671*H671</f>
        <v>0</v>
      </c>
      <c r="AR671" s="15" t="s">
        <v>184</v>
      </c>
      <c r="AT671" s="15" t="s">
        <v>133</v>
      </c>
      <c r="AU671" s="15" t="s">
        <v>80</v>
      </c>
      <c r="AY671" s="15" t="s">
        <v>131</v>
      </c>
      <c r="BE671" s="196">
        <f>IF(N671="základní",J671,0)</f>
        <v>0</v>
      </c>
      <c r="BF671" s="196">
        <f>IF(N671="snížená",J671,0)</f>
        <v>0</v>
      </c>
      <c r="BG671" s="196">
        <f>IF(N671="zákl. přenesená",J671,0)</f>
        <v>0</v>
      </c>
      <c r="BH671" s="196">
        <f>IF(N671="sníž. přenesená",J671,0)</f>
        <v>0</v>
      </c>
      <c r="BI671" s="196">
        <f>IF(N671="nulová",J671,0)</f>
        <v>0</v>
      </c>
      <c r="BJ671" s="15" t="s">
        <v>78</v>
      </c>
      <c r="BK671" s="196">
        <f>ROUND(I671*H671,2)</f>
        <v>0</v>
      </c>
      <c r="BL671" s="15" t="s">
        <v>184</v>
      </c>
      <c r="BM671" s="15" t="s">
        <v>879</v>
      </c>
    </row>
    <row r="672" spans="2:47" s="1" customFormat="1" ht="12">
      <c r="B672" s="32"/>
      <c r="C672" s="33"/>
      <c r="D672" s="197" t="s">
        <v>139</v>
      </c>
      <c r="E672" s="33"/>
      <c r="F672" s="198" t="s">
        <v>880</v>
      </c>
      <c r="G672" s="33"/>
      <c r="H672" s="33"/>
      <c r="I672" s="101"/>
      <c r="J672" s="33"/>
      <c r="K672" s="33"/>
      <c r="L672" s="36"/>
      <c r="M672" s="199"/>
      <c r="N672" s="58"/>
      <c r="O672" s="58"/>
      <c r="P672" s="58"/>
      <c r="Q672" s="58"/>
      <c r="R672" s="58"/>
      <c r="S672" s="58"/>
      <c r="T672" s="59"/>
      <c r="AT672" s="15" t="s">
        <v>139</v>
      </c>
      <c r="AU672" s="15" t="s">
        <v>80</v>
      </c>
    </row>
    <row r="673" spans="2:51" s="11" customFormat="1" ht="12">
      <c r="B673" s="203"/>
      <c r="C673" s="204"/>
      <c r="D673" s="197" t="s">
        <v>187</v>
      </c>
      <c r="E673" s="205" t="s">
        <v>1</v>
      </c>
      <c r="F673" s="206" t="s">
        <v>273</v>
      </c>
      <c r="G673" s="204"/>
      <c r="H673" s="205" t="s">
        <v>1</v>
      </c>
      <c r="I673" s="207"/>
      <c r="J673" s="204"/>
      <c r="K673" s="204"/>
      <c r="L673" s="208"/>
      <c r="M673" s="209"/>
      <c r="N673" s="210"/>
      <c r="O673" s="210"/>
      <c r="P673" s="210"/>
      <c r="Q673" s="210"/>
      <c r="R673" s="210"/>
      <c r="S673" s="210"/>
      <c r="T673" s="211"/>
      <c r="AT673" s="212" t="s">
        <v>187</v>
      </c>
      <c r="AU673" s="212" t="s">
        <v>80</v>
      </c>
      <c r="AV673" s="11" t="s">
        <v>78</v>
      </c>
      <c r="AW673" s="11" t="s">
        <v>32</v>
      </c>
      <c r="AX673" s="11" t="s">
        <v>70</v>
      </c>
      <c r="AY673" s="212" t="s">
        <v>131</v>
      </c>
    </row>
    <row r="674" spans="2:51" s="12" customFormat="1" ht="12">
      <c r="B674" s="213"/>
      <c r="C674" s="214"/>
      <c r="D674" s="197" t="s">
        <v>187</v>
      </c>
      <c r="E674" s="215" t="s">
        <v>1</v>
      </c>
      <c r="F674" s="216" t="s">
        <v>881</v>
      </c>
      <c r="G674" s="214"/>
      <c r="H674" s="217">
        <v>16.64</v>
      </c>
      <c r="I674" s="218"/>
      <c r="J674" s="214"/>
      <c r="K674" s="214"/>
      <c r="L674" s="219"/>
      <c r="M674" s="220"/>
      <c r="N674" s="221"/>
      <c r="O674" s="221"/>
      <c r="P674" s="221"/>
      <c r="Q674" s="221"/>
      <c r="R674" s="221"/>
      <c r="S674" s="221"/>
      <c r="T674" s="222"/>
      <c r="AT674" s="223" t="s">
        <v>187</v>
      </c>
      <c r="AU674" s="223" t="s">
        <v>80</v>
      </c>
      <c r="AV674" s="12" t="s">
        <v>80</v>
      </c>
      <c r="AW674" s="12" t="s">
        <v>32</v>
      </c>
      <c r="AX674" s="12" t="s">
        <v>70</v>
      </c>
      <c r="AY674" s="223" t="s">
        <v>131</v>
      </c>
    </row>
    <row r="675" spans="2:51" s="11" customFormat="1" ht="12">
      <c r="B675" s="203"/>
      <c r="C675" s="204"/>
      <c r="D675" s="197" t="s">
        <v>187</v>
      </c>
      <c r="E675" s="205" t="s">
        <v>1</v>
      </c>
      <c r="F675" s="206" t="s">
        <v>275</v>
      </c>
      <c r="G675" s="204"/>
      <c r="H675" s="205" t="s">
        <v>1</v>
      </c>
      <c r="I675" s="207"/>
      <c r="J675" s="204"/>
      <c r="K675" s="204"/>
      <c r="L675" s="208"/>
      <c r="M675" s="209"/>
      <c r="N675" s="210"/>
      <c r="O675" s="210"/>
      <c r="P675" s="210"/>
      <c r="Q675" s="210"/>
      <c r="R675" s="210"/>
      <c r="S675" s="210"/>
      <c r="T675" s="211"/>
      <c r="AT675" s="212" t="s">
        <v>187</v>
      </c>
      <c r="AU675" s="212" t="s">
        <v>80</v>
      </c>
      <c r="AV675" s="11" t="s">
        <v>78</v>
      </c>
      <c r="AW675" s="11" t="s">
        <v>32</v>
      </c>
      <c r="AX675" s="11" t="s">
        <v>70</v>
      </c>
      <c r="AY675" s="212" t="s">
        <v>131</v>
      </c>
    </row>
    <row r="676" spans="2:51" s="12" customFormat="1" ht="12">
      <c r="B676" s="213"/>
      <c r="C676" s="214"/>
      <c r="D676" s="197" t="s">
        <v>187</v>
      </c>
      <c r="E676" s="215" t="s">
        <v>1</v>
      </c>
      <c r="F676" s="216" t="s">
        <v>337</v>
      </c>
      <c r="G676" s="214"/>
      <c r="H676" s="217">
        <v>25</v>
      </c>
      <c r="I676" s="218"/>
      <c r="J676" s="214"/>
      <c r="K676" s="214"/>
      <c r="L676" s="219"/>
      <c r="M676" s="220"/>
      <c r="N676" s="221"/>
      <c r="O676" s="221"/>
      <c r="P676" s="221"/>
      <c r="Q676" s="221"/>
      <c r="R676" s="221"/>
      <c r="S676" s="221"/>
      <c r="T676" s="222"/>
      <c r="AT676" s="223" t="s">
        <v>187</v>
      </c>
      <c r="AU676" s="223" t="s">
        <v>80</v>
      </c>
      <c r="AV676" s="12" t="s">
        <v>80</v>
      </c>
      <c r="AW676" s="12" t="s">
        <v>32</v>
      </c>
      <c r="AX676" s="12" t="s">
        <v>70</v>
      </c>
      <c r="AY676" s="223" t="s">
        <v>131</v>
      </c>
    </row>
    <row r="677" spans="2:51" s="11" customFormat="1" ht="12">
      <c r="B677" s="203"/>
      <c r="C677" s="204"/>
      <c r="D677" s="197" t="s">
        <v>187</v>
      </c>
      <c r="E677" s="205" t="s">
        <v>1</v>
      </c>
      <c r="F677" s="206" t="s">
        <v>723</v>
      </c>
      <c r="G677" s="204"/>
      <c r="H677" s="205" t="s">
        <v>1</v>
      </c>
      <c r="I677" s="207"/>
      <c r="J677" s="204"/>
      <c r="K677" s="204"/>
      <c r="L677" s="208"/>
      <c r="M677" s="209"/>
      <c r="N677" s="210"/>
      <c r="O677" s="210"/>
      <c r="P677" s="210"/>
      <c r="Q677" s="210"/>
      <c r="R677" s="210"/>
      <c r="S677" s="210"/>
      <c r="T677" s="211"/>
      <c r="AT677" s="212" t="s">
        <v>187</v>
      </c>
      <c r="AU677" s="212" t="s">
        <v>80</v>
      </c>
      <c r="AV677" s="11" t="s">
        <v>78</v>
      </c>
      <c r="AW677" s="11" t="s">
        <v>32</v>
      </c>
      <c r="AX677" s="11" t="s">
        <v>70</v>
      </c>
      <c r="AY677" s="212" t="s">
        <v>131</v>
      </c>
    </row>
    <row r="678" spans="2:51" s="12" customFormat="1" ht="12">
      <c r="B678" s="213"/>
      <c r="C678" s="214"/>
      <c r="D678" s="197" t="s">
        <v>187</v>
      </c>
      <c r="E678" s="215" t="s">
        <v>1</v>
      </c>
      <c r="F678" s="216" t="s">
        <v>882</v>
      </c>
      <c r="G678" s="214"/>
      <c r="H678" s="217">
        <v>3.6</v>
      </c>
      <c r="I678" s="218"/>
      <c r="J678" s="214"/>
      <c r="K678" s="214"/>
      <c r="L678" s="219"/>
      <c r="M678" s="220"/>
      <c r="N678" s="221"/>
      <c r="O678" s="221"/>
      <c r="P678" s="221"/>
      <c r="Q678" s="221"/>
      <c r="R678" s="221"/>
      <c r="S678" s="221"/>
      <c r="T678" s="222"/>
      <c r="AT678" s="223" t="s">
        <v>187</v>
      </c>
      <c r="AU678" s="223" t="s">
        <v>80</v>
      </c>
      <c r="AV678" s="12" t="s">
        <v>80</v>
      </c>
      <c r="AW678" s="12" t="s">
        <v>32</v>
      </c>
      <c r="AX678" s="12" t="s">
        <v>70</v>
      </c>
      <c r="AY678" s="223" t="s">
        <v>131</v>
      </c>
    </row>
    <row r="679" spans="2:51" s="13" customFormat="1" ht="12">
      <c r="B679" s="224"/>
      <c r="C679" s="225"/>
      <c r="D679" s="197" t="s">
        <v>187</v>
      </c>
      <c r="E679" s="226" t="s">
        <v>1</v>
      </c>
      <c r="F679" s="227" t="s">
        <v>192</v>
      </c>
      <c r="G679" s="225"/>
      <c r="H679" s="228">
        <v>45.24</v>
      </c>
      <c r="I679" s="229"/>
      <c r="J679" s="225"/>
      <c r="K679" s="225"/>
      <c r="L679" s="230"/>
      <c r="M679" s="231"/>
      <c r="N679" s="232"/>
      <c r="O679" s="232"/>
      <c r="P679" s="232"/>
      <c r="Q679" s="232"/>
      <c r="R679" s="232"/>
      <c r="S679" s="232"/>
      <c r="T679" s="233"/>
      <c r="AT679" s="234" t="s">
        <v>187</v>
      </c>
      <c r="AU679" s="234" t="s">
        <v>80</v>
      </c>
      <c r="AV679" s="13" t="s">
        <v>184</v>
      </c>
      <c r="AW679" s="13" t="s">
        <v>32</v>
      </c>
      <c r="AX679" s="13" t="s">
        <v>78</v>
      </c>
      <c r="AY679" s="234" t="s">
        <v>131</v>
      </c>
    </row>
    <row r="680" spans="2:65" s="1" customFormat="1" ht="16.5" customHeight="1">
      <c r="B680" s="32"/>
      <c r="C680" s="185" t="s">
        <v>883</v>
      </c>
      <c r="D680" s="185" t="s">
        <v>133</v>
      </c>
      <c r="E680" s="186" t="s">
        <v>884</v>
      </c>
      <c r="F680" s="187" t="s">
        <v>885</v>
      </c>
      <c r="G680" s="188" t="s">
        <v>183</v>
      </c>
      <c r="H680" s="189">
        <v>64.917</v>
      </c>
      <c r="I680" s="190"/>
      <c r="J680" s="191">
        <f>ROUND(I680*H680,2)</f>
        <v>0</v>
      </c>
      <c r="K680" s="187" t="s">
        <v>136</v>
      </c>
      <c r="L680" s="36"/>
      <c r="M680" s="192" t="s">
        <v>1</v>
      </c>
      <c r="N680" s="193" t="s">
        <v>41</v>
      </c>
      <c r="O680" s="58"/>
      <c r="P680" s="194">
        <f>O680*H680</f>
        <v>0</v>
      </c>
      <c r="Q680" s="194">
        <v>0</v>
      </c>
      <c r="R680" s="194">
        <f>Q680*H680</f>
        <v>0</v>
      </c>
      <c r="S680" s="194">
        <v>0.02</v>
      </c>
      <c r="T680" s="195">
        <f>S680*H680</f>
        <v>1.29834</v>
      </c>
      <c r="AR680" s="15" t="s">
        <v>184</v>
      </c>
      <c r="AT680" s="15" t="s">
        <v>133</v>
      </c>
      <c r="AU680" s="15" t="s">
        <v>80</v>
      </c>
      <c r="AY680" s="15" t="s">
        <v>131</v>
      </c>
      <c r="BE680" s="196">
        <f>IF(N680="základní",J680,0)</f>
        <v>0</v>
      </c>
      <c r="BF680" s="196">
        <f>IF(N680="snížená",J680,0)</f>
        <v>0</v>
      </c>
      <c r="BG680" s="196">
        <f>IF(N680="zákl. přenesená",J680,0)</f>
        <v>0</v>
      </c>
      <c r="BH680" s="196">
        <f>IF(N680="sníž. přenesená",J680,0)</f>
        <v>0</v>
      </c>
      <c r="BI680" s="196">
        <f>IF(N680="nulová",J680,0)</f>
        <v>0</v>
      </c>
      <c r="BJ680" s="15" t="s">
        <v>78</v>
      </c>
      <c r="BK680" s="196">
        <f>ROUND(I680*H680,2)</f>
        <v>0</v>
      </c>
      <c r="BL680" s="15" t="s">
        <v>184</v>
      </c>
      <c r="BM680" s="15" t="s">
        <v>886</v>
      </c>
    </row>
    <row r="681" spans="2:47" s="1" customFormat="1" ht="19.2">
      <c r="B681" s="32"/>
      <c r="C681" s="33"/>
      <c r="D681" s="197" t="s">
        <v>139</v>
      </c>
      <c r="E681" s="33"/>
      <c r="F681" s="198" t="s">
        <v>887</v>
      </c>
      <c r="G681" s="33"/>
      <c r="H681" s="33"/>
      <c r="I681" s="101"/>
      <c r="J681" s="33"/>
      <c r="K681" s="33"/>
      <c r="L681" s="36"/>
      <c r="M681" s="199"/>
      <c r="N681" s="58"/>
      <c r="O681" s="58"/>
      <c r="P681" s="58"/>
      <c r="Q681" s="58"/>
      <c r="R681" s="58"/>
      <c r="S681" s="58"/>
      <c r="T681" s="59"/>
      <c r="AT681" s="15" t="s">
        <v>139</v>
      </c>
      <c r="AU681" s="15" t="s">
        <v>80</v>
      </c>
    </row>
    <row r="682" spans="2:51" s="11" customFormat="1" ht="12">
      <c r="B682" s="203"/>
      <c r="C682" s="204"/>
      <c r="D682" s="197" t="s">
        <v>187</v>
      </c>
      <c r="E682" s="205" t="s">
        <v>1</v>
      </c>
      <c r="F682" s="206" t="s">
        <v>465</v>
      </c>
      <c r="G682" s="204"/>
      <c r="H682" s="205" t="s">
        <v>1</v>
      </c>
      <c r="I682" s="207"/>
      <c r="J682" s="204"/>
      <c r="K682" s="204"/>
      <c r="L682" s="208"/>
      <c r="M682" s="209"/>
      <c r="N682" s="210"/>
      <c r="O682" s="210"/>
      <c r="P682" s="210"/>
      <c r="Q682" s="210"/>
      <c r="R682" s="210"/>
      <c r="S682" s="210"/>
      <c r="T682" s="211"/>
      <c r="AT682" s="212" t="s">
        <v>187</v>
      </c>
      <c r="AU682" s="212" t="s">
        <v>80</v>
      </c>
      <c r="AV682" s="11" t="s">
        <v>78</v>
      </c>
      <c r="AW682" s="11" t="s">
        <v>32</v>
      </c>
      <c r="AX682" s="11" t="s">
        <v>70</v>
      </c>
      <c r="AY682" s="212" t="s">
        <v>131</v>
      </c>
    </row>
    <row r="683" spans="2:51" s="12" customFormat="1" ht="12">
      <c r="B683" s="213"/>
      <c r="C683" s="214"/>
      <c r="D683" s="197" t="s">
        <v>187</v>
      </c>
      <c r="E683" s="215" t="s">
        <v>1</v>
      </c>
      <c r="F683" s="216" t="s">
        <v>523</v>
      </c>
      <c r="G683" s="214"/>
      <c r="H683" s="217">
        <v>34.74</v>
      </c>
      <c r="I683" s="218"/>
      <c r="J683" s="214"/>
      <c r="K683" s="214"/>
      <c r="L683" s="219"/>
      <c r="M683" s="220"/>
      <c r="N683" s="221"/>
      <c r="O683" s="221"/>
      <c r="P683" s="221"/>
      <c r="Q683" s="221"/>
      <c r="R683" s="221"/>
      <c r="S683" s="221"/>
      <c r="T683" s="222"/>
      <c r="AT683" s="223" t="s">
        <v>187</v>
      </c>
      <c r="AU683" s="223" t="s">
        <v>80</v>
      </c>
      <c r="AV683" s="12" t="s">
        <v>80</v>
      </c>
      <c r="AW683" s="12" t="s">
        <v>32</v>
      </c>
      <c r="AX683" s="12" t="s">
        <v>70</v>
      </c>
      <c r="AY683" s="223" t="s">
        <v>131</v>
      </c>
    </row>
    <row r="684" spans="2:51" s="11" customFormat="1" ht="12">
      <c r="B684" s="203"/>
      <c r="C684" s="204"/>
      <c r="D684" s="197" t="s">
        <v>187</v>
      </c>
      <c r="E684" s="205" t="s">
        <v>1</v>
      </c>
      <c r="F684" s="206" t="s">
        <v>467</v>
      </c>
      <c r="G684" s="204"/>
      <c r="H684" s="205" t="s">
        <v>1</v>
      </c>
      <c r="I684" s="207"/>
      <c r="J684" s="204"/>
      <c r="K684" s="204"/>
      <c r="L684" s="208"/>
      <c r="M684" s="209"/>
      <c r="N684" s="210"/>
      <c r="O684" s="210"/>
      <c r="P684" s="210"/>
      <c r="Q684" s="210"/>
      <c r="R684" s="210"/>
      <c r="S684" s="210"/>
      <c r="T684" s="211"/>
      <c r="AT684" s="212" t="s">
        <v>187</v>
      </c>
      <c r="AU684" s="212" t="s">
        <v>80</v>
      </c>
      <c r="AV684" s="11" t="s">
        <v>78</v>
      </c>
      <c r="AW684" s="11" t="s">
        <v>32</v>
      </c>
      <c r="AX684" s="11" t="s">
        <v>70</v>
      </c>
      <c r="AY684" s="212" t="s">
        <v>131</v>
      </c>
    </row>
    <row r="685" spans="2:51" s="12" customFormat="1" ht="12">
      <c r="B685" s="213"/>
      <c r="C685" s="214"/>
      <c r="D685" s="197" t="s">
        <v>187</v>
      </c>
      <c r="E685" s="215" t="s">
        <v>1</v>
      </c>
      <c r="F685" s="216" t="s">
        <v>524</v>
      </c>
      <c r="G685" s="214"/>
      <c r="H685" s="217">
        <v>3</v>
      </c>
      <c r="I685" s="218"/>
      <c r="J685" s="214"/>
      <c r="K685" s="214"/>
      <c r="L685" s="219"/>
      <c r="M685" s="220"/>
      <c r="N685" s="221"/>
      <c r="O685" s="221"/>
      <c r="P685" s="221"/>
      <c r="Q685" s="221"/>
      <c r="R685" s="221"/>
      <c r="S685" s="221"/>
      <c r="T685" s="222"/>
      <c r="AT685" s="223" t="s">
        <v>187</v>
      </c>
      <c r="AU685" s="223" t="s">
        <v>80</v>
      </c>
      <c r="AV685" s="12" t="s">
        <v>80</v>
      </c>
      <c r="AW685" s="12" t="s">
        <v>32</v>
      </c>
      <c r="AX685" s="12" t="s">
        <v>70</v>
      </c>
      <c r="AY685" s="223" t="s">
        <v>131</v>
      </c>
    </row>
    <row r="686" spans="2:51" s="11" customFormat="1" ht="12">
      <c r="B686" s="203"/>
      <c r="C686" s="204"/>
      <c r="D686" s="197" t="s">
        <v>187</v>
      </c>
      <c r="E686" s="205" t="s">
        <v>1</v>
      </c>
      <c r="F686" s="206" t="s">
        <v>469</v>
      </c>
      <c r="G686" s="204"/>
      <c r="H686" s="205" t="s">
        <v>1</v>
      </c>
      <c r="I686" s="207"/>
      <c r="J686" s="204"/>
      <c r="K686" s="204"/>
      <c r="L686" s="208"/>
      <c r="M686" s="209"/>
      <c r="N686" s="210"/>
      <c r="O686" s="210"/>
      <c r="P686" s="210"/>
      <c r="Q686" s="210"/>
      <c r="R686" s="210"/>
      <c r="S686" s="210"/>
      <c r="T686" s="211"/>
      <c r="AT686" s="212" t="s">
        <v>187</v>
      </c>
      <c r="AU686" s="212" t="s">
        <v>80</v>
      </c>
      <c r="AV686" s="11" t="s">
        <v>78</v>
      </c>
      <c r="AW686" s="11" t="s">
        <v>32</v>
      </c>
      <c r="AX686" s="11" t="s">
        <v>70</v>
      </c>
      <c r="AY686" s="212" t="s">
        <v>131</v>
      </c>
    </row>
    <row r="687" spans="2:51" s="12" customFormat="1" ht="12">
      <c r="B687" s="213"/>
      <c r="C687" s="214"/>
      <c r="D687" s="197" t="s">
        <v>187</v>
      </c>
      <c r="E687" s="215" t="s">
        <v>1</v>
      </c>
      <c r="F687" s="216" t="s">
        <v>525</v>
      </c>
      <c r="G687" s="214"/>
      <c r="H687" s="217">
        <v>2.22</v>
      </c>
      <c r="I687" s="218"/>
      <c r="J687" s="214"/>
      <c r="K687" s="214"/>
      <c r="L687" s="219"/>
      <c r="M687" s="220"/>
      <c r="N687" s="221"/>
      <c r="O687" s="221"/>
      <c r="P687" s="221"/>
      <c r="Q687" s="221"/>
      <c r="R687" s="221"/>
      <c r="S687" s="221"/>
      <c r="T687" s="222"/>
      <c r="AT687" s="223" t="s">
        <v>187</v>
      </c>
      <c r="AU687" s="223" t="s">
        <v>80</v>
      </c>
      <c r="AV687" s="12" t="s">
        <v>80</v>
      </c>
      <c r="AW687" s="12" t="s">
        <v>32</v>
      </c>
      <c r="AX687" s="12" t="s">
        <v>70</v>
      </c>
      <c r="AY687" s="223" t="s">
        <v>131</v>
      </c>
    </row>
    <row r="688" spans="2:51" s="11" customFormat="1" ht="12">
      <c r="B688" s="203"/>
      <c r="C688" s="204"/>
      <c r="D688" s="197" t="s">
        <v>187</v>
      </c>
      <c r="E688" s="205" t="s">
        <v>1</v>
      </c>
      <c r="F688" s="206" t="s">
        <v>526</v>
      </c>
      <c r="G688" s="204"/>
      <c r="H688" s="205" t="s">
        <v>1</v>
      </c>
      <c r="I688" s="207"/>
      <c r="J688" s="204"/>
      <c r="K688" s="204"/>
      <c r="L688" s="208"/>
      <c r="M688" s="209"/>
      <c r="N688" s="210"/>
      <c r="O688" s="210"/>
      <c r="P688" s="210"/>
      <c r="Q688" s="210"/>
      <c r="R688" s="210"/>
      <c r="S688" s="210"/>
      <c r="T688" s="211"/>
      <c r="AT688" s="212" t="s">
        <v>187</v>
      </c>
      <c r="AU688" s="212" t="s">
        <v>80</v>
      </c>
      <c r="AV688" s="11" t="s">
        <v>78</v>
      </c>
      <c r="AW688" s="11" t="s">
        <v>32</v>
      </c>
      <c r="AX688" s="11" t="s">
        <v>70</v>
      </c>
      <c r="AY688" s="212" t="s">
        <v>131</v>
      </c>
    </row>
    <row r="689" spans="2:51" s="12" customFormat="1" ht="12">
      <c r="B689" s="213"/>
      <c r="C689" s="214"/>
      <c r="D689" s="197" t="s">
        <v>187</v>
      </c>
      <c r="E689" s="215" t="s">
        <v>1</v>
      </c>
      <c r="F689" s="216" t="s">
        <v>527</v>
      </c>
      <c r="G689" s="214"/>
      <c r="H689" s="217">
        <v>9.3</v>
      </c>
      <c r="I689" s="218"/>
      <c r="J689" s="214"/>
      <c r="K689" s="214"/>
      <c r="L689" s="219"/>
      <c r="M689" s="220"/>
      <c r="N689" s="221"/>
      <c r="O689" s="221"/>
      <c r="P689" s="221"/>
      <c r="Q689" s="221"/>
      <c r="R689" s="221"/>
      <c r="S689" s="221"/>
      <c r="T689" s="222"/>
      <c r="AT689" s="223" t="s">
        <v>187</v>
      </c>
      <c r="AU689" s="223" t="s">
        <v>80</v>
      </c>
      <c r="AV689" s="12" t="s">
        <v>80</v>
      </c>
      <c r="AW689" s="12" t="s">
        <v>32</v>
      </c>
      <c r="AX689" s="12" t="s">
        <v>70</v>
      </c>
      <c r="AY689" s="223" t="s">
        <v>131</v>
      </c>
    </row>
    <row r="690" spans="2:51" s="11" customFormat="1" ht="12">
      <c r="B690" s="203"/>
      <c r="C690" s="204"/>
      <c r="D690" s="197" t="s">
        <v>187</v>
      </c>
      <c r="E690" s="205" t="s">
        <v>1</v>
      </c>
      <c r="F690" s="206" t="s">
        <v>471</v>
      </c>
      <c r="G690" s="204"/>
      <c r="H690" s="205" t="s">
        <v>1</v>
      </c>
      <c r="I690" s="207"/>
      <c r="J690" s="204"/>
      <c r="K690" s="204"/>
      <c r="L690" s="208"/>
      <c r="M690" s="209"/>
      <c r="N690" s="210"/>
      <c r="O690" s="210"/>
      <c r="P690" s="210"/>
      <c r="Q690" s="210"/>
      <c r="R690" s="210"/>
      <c r="S690" s="210"/>
      <c r="T690" s="211"/>
      <c r="AT690" s="212" t="s">
        <v>187</v>
      </c>
      <c r="AU690" s="212" t="s">
        <v>80</v>
      </c>
      <c r="AV690" s="11" t="s">
        <v>78</v>
      </c>
      <c r="AW690" s="11" t="s">
        <v>32</v>
      </c>
      <c r="AX690" s="11" t="s">
        <v>70</v>
      </c>
      <c r="AY690" s="212" t="s">
        <v>131</v>
      </c>
    </row>
    <row r="691" spans="2:51" s="12" customFormat="1" ht="12">
      <c r="B691" s="213"/>
      <c r="C691" s="214"/>
      <c r="D691" s="197" t="s">
        <v>187</v>
      </c>
      <c r="E691" s="215" t="s">
        <v>1</v>
      </c>
      <c r="F691" s="216" t="s">
        <v>528</v>
      </c>
      <c r="G691" s="214"/>
      <c r="H691" s="217">
        <v>7.965</v>
      </c>
      <c r="I691" s="218"/>
      <c r="J691" s="214"/>
      <c r="K691" s="214"/>
      <c r="L691" s="219"/>
      <c r="M691" s="220"/>
      <c r="N691" s="221"/>
      <c r="O691" s="221"/>
      <c r="P691" s="221"/>
      <c r="Q691" s="221"/>
      <c r="R691" s="221"/>
      <c r="S691" s="221"/>
      <c r="T691" s="222"/>
      <c r="AT691" s="223" t="s">
        <v>187</v>
      </c>
      <c r="AU691" s="223" t="s">
        <v>80</v>
      </c>
      <c r="AV691" s="12" t="s">
        <v>80</v>
      </c>
      <c r="AW691" s="12" t="s">
        <v>32</v>
      </c>
      <c r="AX691" s="12" t="s">
        <v>70</v>
      </c>
      <c r="AY691" s="223" t="s">
        <v>131</v>
      </c>
    </row>
    <row r="692" spans="2:51" s="11" customFormat="1" ht="12">
      <c r="B692" s="203"/>
      <c r="C692" s="204"/>
      <c r="D692" s="197" t="s">
        <v>187</v>
      </c>
      <c r="E692" s="205" t="s">
        <v>1</v>
      </c>
      <c r="F692" s="206" t="s">
        <v>529</v>
      </c>
      <c r="G692" s="204"/>
      <c r="H692" s="205" t="s">
        <v>1</v>
      </c>
      <c r="I692" s="207"/>
      <c r="J692" s="204"/>
      <c r="K692" s="204"/>
      <c r="L692" s="208"/>
      <c r="M692" s="209"/>
      <c r="N692" s="210"/>
      <c r="O692" s="210"/>
      <c r="P692" s="210"/>
      <c r="Q692" s="210"/>
      <c r="R692" s="210"/>
      <c r="S692" s="210"/>
      <c r="T692" s="211"/>
      <c r="AT692" s="212" t="s">
        <v>187</v>
      </c>
      <c r="AU692" s="212" t="s">
        <v>80</v>
      </c>
      <c r="AV692" s="11" t="s">
        <v>78</v>
      </c>
      <c r="AW692" s="11" t="s">
        <v>32</v>
      </c>
      <c r="AX692" s="11" t="s">
        <v>70</v>
      </c>
      <c r="AY692" s="212" t="s">
        <v>131</v>
      </c>
    </row>
    <row r="693" spans="2:51" s="12" customFormat="1" ht="12">
      <c r="B693" s="213"/>
      <c r="C693" s="214"/>
      <c r="D693" s="197" t="s">
        <v>187</v>
      </c>
      <c r="E693" s="215" t="s">
        <v>1</v>
      </c>
      <c r="F693" s="216" t="s">
        <v>530</v>
      </c>
      <c r="G693" s="214"/>
      <c r="H693" s="217">
        <v>1.2</v>
      </c>
      <c r="I693" s="218"/>
      <c r="J693" s="214"/>
      <c r="K693" s="214"/>
      <c r="L693" s="219"/>
      <c r="M693" s="220"/>
      <c r="N693" s="221"/>
      <c r="O693" s="221"/>
      <c r="P693" s="221"/>
      <c r="Q693" s="221"/>
      <c r="R693" s="221"/>
      <c r="S693" s="221"/>
      <c r="T693" s="222"/>
      <c r="AT693" s="223" t="s">
        <v>187</v>
      </c>
      <c r="AU693" s="223" t="s">
        <v>80</v>
      </c>
      <c r="AV693" s="12" t="s">
        <v>80</v>
      </c>
      <c r="AW693" s="12" t="s">
        <v>32</v>
      </c>
      <c r="AX693" s="12" t="s">
        <v>70</v>
      </c>
      <c r="AY693" s="223" t="s">
        <v>131</v>
      </c>
    </row>
    <row r="694" spans="2:51" s="11" customFormat="1" ht="12">
      <c r="B694" s="203"/>
      <c r="C694" s="204"/>
      <c r="D694" s="197" t="s">
        <v>187</v>
      </c>
      <c r="E694" s="205" t="s">
        <v>1</v>
      </c>
      <c r="F694" s="206" t="s">
        <v>531</v>
      </c>
      <c r="G694" s="204"/>
      <c r="H694" s="205" t="s">
        <v>1</v>
      </c>
      <c r="I694" s="207"/>
      <c r="J694" s="204"/>
      <c r="K694" s="204"/>
      <c r="L694" s="208"/>
      <c r="M694" s="209"/>
      <c r="N694" s="210"/>
      <c r="O694" s="210"/>
      <c r="P694" s="210"/>
      <c r="Q694" s="210"/>
      <c r="R694" s="210"/>
      <c r="S694" s="210"/>
      <c r="T694" s="211"/>
      <c r="AT694" s="212" t="s">
        <v>187</v>
      </c>
      <c r="AU694" s="212" t="s">
        <v>80</v>
      </c>
      <c r="AV694" s="11" t="s">
        <v>78</v>
      </c>
      <c r="AW694" s="11" t="s">
        <v>32</v>
      </c>
      <c r="AX694" s="11" t="s">
        <v>70</v>
      </c>
      <c r="AY694" s="212" t="s">
        <v>131</v>
      </c>
    </row>
    <row r="695" spans="2:51" s="12" customFormat="1" ht="12">
      <c r="B695" s="213"/>
      <c r="C695" s="214"/>
      <c r="D695" s="197" t="s">
        <v>187</v>
      </c>
      <c r="E695" s="215" t="s">
        <v>1</v>
      </c>
      <c r="F695" s="216" t="s">
        <v>532</v>
      </c>
      <c r="G695" s="214"/>
      <c r="H695" s="217">
        <v>1.26</v>
      </c>
      <c r="I695" s="218"/>
      <c r="J695" s="214"/>
      <c r="K695" s="214"/>
      <c r="L695" s="219"/>
      <c r="M695" s="220"/>
      <c r="N695" s="221"/>
      <c r="O695" s="221"/>
      <c r="P695" s="221"/>
      <c r="Q695" s="221"/>
      <c r="R695" s="221"/>
      <c r="S695" s="221"/>
      <c r="T695" s="222"/>
      <c r="AT695" s="223" t="s">
        <v>187</v>
      </c>
      <c r="AU695" s="223" t="s">
        <v>80</v>
      </c>
      <c r="AV695" s="12" t="s">
        <v>80</v>
      </c>
      <c r="AW695" s="12" t="s">
        <v>32</v>
      </c>
      <c r="AX695" s="12" t="s">
        <v>70</v>
      </c>
      <c r="AY695" s="223" t="s">
        <v>131</v>
      </c>
    </row>
    <row r="696" spans="2:51" s="11" customFormat="1" ht="12">
      <c r="B696" s="203"/>
      <c r="C696" s="204"/>
      <c r="D696" s="197" t="s">
        <v>187</v>
      </c>
      <c r="E696" s="205" t="s">
        <v>1</v>
      </c>
      <c r="F696" s="206" t="s">
        <v>533</v>
      </c>
      <c r="G696" s="204"/>
      <c r="H696" s="205" t="s">
        <v>1</v>
      </c>
      <c r="I696" s="207"/>
      <c r="J696" s="204"/>
      <c r="K696" s="204"/>
      <c r="L696" s="208"/>
      <c r="M696" s="209"/>
      <c r="N696" s="210"/>
      <c r="O696" s="210"/>
      <c r="P696" s="210"/>
      <c r="Q696" s="210"/>
      <c r="R696" s="210"/>
      <c r="S696" s="210"/>
      <c r="T696" s="211"/>
      <c r="AT696" s="212" t="s">
        <v>187</v>
      </c>
      <c r="AU696" s="212" t="s">
        <v>80</v>
      </c>
      <c r="AV696" s="11" t="s">
        <v>78</v>
      </c>
      <c r="AW696" s="11" t="s">
        <v>32</v>
      </c>
      <c r="AX696" s="11" t="s">
        <v>70</v>
      </c>
      <c r="AY696" s="212" t="s">
        <v>131</v>
      </c>
    </row>
    <row r="697" spans="2:51" s="12" customFormat="1" ht="12">
      <c r="B697" s="213"/>
      <c r="C697" s="214"/>
      <c r="D697" s="197" t="s">
        <v>187</v>
      </c>
      <c r="E697" s="215" t="s">
        <v>1</v>
      </c>
      <c r="F697" s="216" t="s">
        <v>534</v>
      </c>
      <c r="G697" s="214"/>
      <c r="H697" s="217">
        <v>5.232</v>
      </c>
      <c r="I697" s="218"/>
      <c r="J697" s="214"/>
      <c r="K697" s="214"/>
      <c r="L697" s="219"/>
      <c r="M697" s="220"/>
      <c r="N697" s="221"/>
      <c r="O697" s="221"/>
      <c r="P697" s="221"/>
      <c r="Q697" s="221"/>
      <c r="R697" s="221"/>
      <c r="S697" s="221"/>
      <c r="T697" s="222"/>
      <c r="AT697" s="223" t="s">
        <v>187</v>
      </c>
      <c r="AU697" s="223" t="s">
        <v>80</v>
      </c>
      <c r="AV697" s="12" t="s">
        <v>80</v>
      </c>
      <c r="AW697" s="12" t="s">
        <v>32</v>
      </c>
      <c r="AX697" s="12" t="s">
        <v>70</v>
      </c>
      <c r="AY697" s="223" t="s">
        <v>131</v>
      </c>
    </row>
    <row r="698" spans="2:51" s="13" customFormat="1" ht="12">
      <c r="B698" s="224"/>
      <c r="C698" s="225"/>
      <c r="D698" s="197" t="s">
        <v>187</v>
      </c>
      <c r="E698" s="226" t="s">
        <v>1</v>
      </c>
      <c r="F698" s="227" t="s">
        <v>192</v>
      </c>
      <c r="G698" s="225"/>
      <c r="H698" s="228">
        <v>64.91700000000002</v>
      </c>
      <c r="I698" s="229"/>
      <c r="J698" s="225"/>
      <c r="K698" s="225"/>
      <c r="L698" s="230"/>
      <c r="M698" s="231"/>
      <c r="N698" s="232"/>
      <c r="O698" s="232"/>
      <c r="P698" s="232"/>
      <c r="Q698" s="232"/>
      <c r="R698" s="232"/>
      <c r="S698" s="232"/>
      <c r="T698" s="233"/>
      <c r="AT698" s="234" t="s">
        <v>187</v>
      </c>
      <c r="AU698" s="234" t="s">
        <v>80</v>
      </c>
      <c r="AV698" s="13" t="s">
        <v>184</v>
      </c>
      <c r="AW698" s="13" t="s">
        <v>32</v>
      </c>
      <c r="AX698" s="13" t="s">
        <v>78</v>
      </c>
      <c r="AY698" s="234" t="s">
        <v>131</v>
      </c>
    </row>
    <row r="699" spans="2:65" s="1" customFormat="1" ht="16.5" customHeight="1">
      <c r="B699" s="32"/>
      <c r="C699" s="185" t="s">
        <v>888</v>
      </c>
      <c r="D699" s="185" t="s">
        <v>133</v>
      </c>
      <c r="E699" s="186" t="s">
        <v>889</v>
      </c>
      <c r="F699" s="187" t="s">
        <v>890</v>
      </c>
      <c r="G699" s="188" t="s">
        <v>183</v>
      </c>
      <c r="H699" s="189">
        <v>94.914</v>
      </c>
      <c r="I699" s="190"/>
      <c r="J699" s="191">
        <f>ROUND(I699*H699,2)</f>
        <v>0</v>
      </c>
      <c r="K699" s="187" t="s">
        <v>136</v>
      </c>
      <c r="L699" s="36"/>
      <c r="M699" s="192" t="s">
        <v>1</v>
      </c>
      <c r="N699" s="193" t="s">
        <v>41</v>
      </c>
      <c r="O699" s="58"/>
      <c r="P699" s="194">
        <f>O699*H699</f>
        <v>0</v>
      </c>
      <c r="Q699" s="194">
        <v>0</v>
      </c>
      <c r="R699" s="194">
        <f>Q699*H699</f>
        <v>0</v>
      </c>
      <c r="S699" s="194">
        <v>0.068</v>
      </c>
      <c r="T699" s="195">
        <f>S699*H699</f>
        <v>6.4541520000000006</v>
      </c>
      <c r="AR699" s="15" t="s">
        <v>184</v>
      </c>
      <c r="AT699" s="15" t="s">
        <v>133</v>
      </c>
      <c r="AU699" s="15" t="s">
        <v>80</v>
      </c>
      <c r="AY699" s="15" t="s">
        <v>131</v>
      </c>
      <c r="BE699" s="196">
        <f>IF(N699="základní",J699,0)</f>
        <v>0</v>
      </c>
      <c r="BF699" s="196">
        <f>IF(N699="snížená",J699,0)</f>
        <v>0</v>
      </c>
      <c r="BG699" s="196">
        <f>IF(N699="zákl. přenesená",J699,0)</f>
        <v>0</v>
      </c>
      <c r="BH699" s="196">
        <f>IF(N699="sníž. přenesená",J699,0)</f>
        <v>0</v>
      </c>
      <c r="BI699" s="196">
        <f>IF(N699="nulová",J699,0)</f>
        <v>0</v>
      </c>
      <c r="BJ699" s="15" t="s">
        <v>78</v>
      </c>
      <c r="BK699" s="196">
        <f>ROUND(I699*H699,2)</f>
        <v>0</v>
      </c>
      <c r="BL699" s="15" t="s">
        <v>184</v>
      </c>
      <c r="BM699" s="15" t="s">
        <v>891</v>
      </c>
    </row>
    <row r="700" spans="2:47" s="1" customFormat="1" ht="19.2">
      <c r="B700" s="32"/>
      <c r="C700" s="33"/>
      <c r="D700" s="197" t="s">
        <v>139</v>
      </c>
      <c r="E700" s="33"/>
      <c r="F700" s="198" t="s">
        <v>892</v>
      </c>
      <c r="G700" s="33"/>
      <c r="H700" s="33"/>
      <c r="I700" s="101"/>
      <c r="J700" s="33"/>
      <c r="K700" s="33"/>
      <c r="L700" s="36"/>
      <c r="M700" s="199"/>
      <c r="N700" s="58"/>
      <c r="O700" s="58"/>
      <c r="P700" s="58"/>
      <c r="Q700" s="58"/>
      <c r="R700" s="58"/>
      <c r="S700" s="58"/>
      <c r="T700" s="59"/>
      <c r="AT700" s="15" t="s">
        <v>139</v>
      </c>
      <c r="AU700" s="15" t="s">
        <v>80</v>
      </c>
    </row>
    <row r="701" spans="2:51" s="11" customFormat="1" ht="12">
      <c r="B701" s="203"/>
      <c r="C701" s="204"/>
      <c r="D701" s="197" t="s">
        <v>187</v>
      </c>
      <c r="E701" s="205" t="s">
        <v>1</v>
      </c>
      <c r="F701" s="206" t="s">
        <v>469</v>
      </c>
      <c r="G701" s="204"/>
      <c r="H701" s="205" t="s">
        <v>1</v>
      </c>
      <c r="I701" s="207"/>
      <c r="J701" s="204"/>
      <c r="K701" s="204"/>
      <c r="L701" s="208"/>
      <c r="M701" s="209"/>
      <c r="N701" s="210"/>
      <c r="O701" s="210"/>
      <c r="P701" s="210"/>
      <c r="Q701" s="210"/>
      <c r="R701" s="210"/>
      <c r="S701" s="210"/>
      <c r="T701" s="211"/>
      <c r="AT701" s="212" t="s">
        <v>187</v>
      </c>
      <c r="AU701" s="212" t="s">
        <v>80</v>
      </c>
      <c r="AV701" s="11" t="s">
        <v>78</v>
      </c>
      <c r="AW701" s="11" t="s">
        <v>32</v>
      </c>
      <c r="AX701" s="11" t="s">
        <v>70</v>
      </c>
      <c r="AY701" s="212" t="s">
        <v>131</v>
      </c>
    </row>
    <row r="702" spans="2:51" s="12" customFormat="1" ht="12">
      <c r="B702" s="213"/>
      <c r="C702" s="214"/>
      <c r="D702" s="197" t="s">
        <v>187</v>
      </c>
      <c r="E702" s="215" t="s">
        <v>1</v>
      </c>
      <c r="F702" s="216" t="s">
        <v>893</v>
      </c>
      <c r="G702" s="214"/>
      <c r="H702" s="217">
        <v>9.576</v>
      </c>
      <c r="I702" s="218"/>
      <c r="J702" s="214"/>
      <c r="K702" s="214"/>
      <c r="L702" s="219"/>
      <c r="M702" s="220"/>
      <c r="N702" s="221"/>
      <c r="O702" s="221"/>
      <c r="P702" s="221"/>
      <c r="Q702" s="221"/>
      <c r="R702" s="221"/>
      <c r="S702" s="221"/>
      <c r="T702" s="222"/>
      <c r="AT702" s="223" t="s">
        <v>187</v>
      </c>
      <c r="AU702" s="223" t="s">
        <v>80</v>
      </c>
      <c r="AV702" s="12" t="s">
        <v>80</v>
      </c>
      <c r="AW702" s="12" t="s">
        <v>32</v>
      </c>
      <c r="AX702" s="12" t="s">
        <v>70</v>
      </c>
      <c r="AY702" s="223" t="s">
        <v>131</v>
      </c>
    </row>
    <row r="703" spans="2:51" s="11" customFormat="1" ht="12">
      <c r="B703" s="203"/>
      <c r="C703" s="204"/>
      <c r="D703" s="197" t="s">
        <v>187</v>
      </c>
      <c r="E703" s="205" t="s">
        <v>1</v>
      </c>
      <c r="F703" s="206" t="s">
        <v>526</v>
      </c>
      <c r="G703" s="204"/>
      <c r="H703" s="205" t="s">
        <v>1</v>
      </c>
      <c r="I703" s="207"/>
      <c r="J703" s="204"/>
      <c r="K703" s="204"/>
      <c r="L703" s="208"/>
      <c r="M703" s="209"/>
      <c r="N703" s="210"/>
      <c r="O703" s="210"/>
      <c r="P703" s="210"/>
      <c r="Q703" s="210"/>
      <c r="R703" s="210"/>
      <c r="S703" s="210"/>
      <c r="T703" s="211"/>
      <c r="AT703" s="212" t="s">
        <v>187</v>
      </c>
      <c r="AU703" s="212" t="s">
        <v>80</v>
      </c>
      <c r="AV703" s="11" t="s">
        <v>78</v>
      </c>
      <c r="AW703" s="11" t="s">
        <v>32</v>
      </c>
      <c r="AX703" s="11" t="s">
        <v>70</v>
      </c>
      <c r="AY703" s="212" t="s">
        <v>131</v>
      </c>
    </row>
    <row r="704" spans="2:51" s="12" customFormat="1" ht="12">
      <c r="B704" s="213"/>
      <c r="C704" s="214"/>
      <c r="D704" s="197" t="s">
        <v>187</v>
      </c>
      <c r="E704" s="215" t="s">
        <v>1</v>
      </c>
      <c r="F704" s="216" t="s">
        <v>894</v>
      </c>
      <c r="G704" s="214"/>
      <c r="H704" s="217">
        <v>21.42</v>
      </c>
      <c r="I704" s="218"/>
      <c r="J704" s="214"/>
      <c r="K704" s="214"/>
      <c r="L704" s="219"/>
      <c r="M704" s="220"/>
      <c r="N704" s="221"/>
      <c r="O704" s="221"/>
      <c r="P704" s="221"/>
      <c r="Q704" s="221"/>
      <c r="R704" s="221"/>
      <c r="S704" s="221"/>
      <c r="T704" s="222"/>
      <c r="AT704" s="223" t="s">
        <v>187</v>
      </c>
      <c r="AU704" s="223" t="s">
        <v>80</v>
      </c>
      <c r="AV704" s="12" t="s">
        <v>80</v>
      </c>
      <c r="AW704" s="12" t="s">
        <v>32</v>
      </c>
      <c r="AX704" s="12" t="s">
        <v>70</v>
      </c>
      <c r="AY704" s="223" t="s">
        <v>131</v>
      </c>
    </row>
    <row r="705" spans="2:51" s="11" customFormat="1" ht="12">
      <c r="B705" s="203"/>
      <c r="C705" s="204"/>
      <c r="D705" s="197" t="s">
        <v>187</v>
      </c>
      <c r="E705" s="205" t="s">
        <v>1</v>
      </c>
      <c r="F705" s="206" t="s">
        <v>895</v>
      </c>
      <c r="G705" s="204"/>
      <c r="H705" s="205" t="s">
        <v>1</v>
      </c>
      <c r="I705" s="207"/>
      <c r="J705" s="204"/>
      <c r="K705" s="204"/>
      <c r="L705" s="208"/>
      <c r="M705" s="209"/>
      <c r="N705" s="210"/>
      <c r="O705" s="210"/>
      <c r="P705" s="210"/>
      <c r="Q705" s="210"/>
      <c r="R705" s="210"/>
      <c r="S705" s="210"/>
      <c r="T705" s="211"/>
      <c r="AT705" s="212" t="s">
        <v>187</v>
      </c>
      <c r="AU705" s="212" t="s">
        <v>80</v>
      </c>
      <c r="AV705" s="11" t="s">
        <v>78</v>
      </c>
      <c r="AW705" s="11" t="s">
        <v>32</v>
      </c>
      <c r="AX705" s="11" t="s">
        <v>70</v>
      </c>
      <c r="AY705" s="212" t="s">
        <v>131</v>
      </c>
    </row>
    <row r="706" spans="2:51" s="12" customFormat="1" ht="12">
      <c r="B706" s="213"/>
      <c r="C706" s="214"/>
      <c r="D706" s="197" t="s">
        <v>187</v>
      </c>
      <c r="E706" s="215" t="s">
        <v>1</v>
      </c>
      <c r="F706" s="216" t="s">
        <v>896</v>
      </c>
      <c r="G706" s="214"/>
      <c r="H706" s="217">
        <v>9.63</v>
      </c>
      <c r="I706" s="218"/>
      <c r="J706" s="214"/>
      <c r="K706" s="214"/>
      <c r="L706" s="219"/>
      <c r="M706" s="220"/>
      <c r="N706" s="221"/>
      <c r="O706" s="221"/>
      <c r="P706" s="221"/>
      <c r="Q706" s="221"/>
      <c r="R706" s="221"/>
      <c r="S706" s="221"/>
      <c r="T706" s="222"/>
      <c r="AT706" s="223" t="s">
        <v>187</v>
      </c>
      <c r="AU706" s="223" t="s">
        <v>80</v>
      </c>
      <c r="AV706" s="12" t="s">
        <v>80</v>
      </c>
      <c r="AW706" s="12" t="s">
        <v>32</v>
      </c>
      <c r="AX706" s="12" t="s">
        <v>70</v>
      </c>
      <c r="AY706" s="223" t="s">
        <v>131</v>
      </c>
    </row>
    <row r="707" spans="2:51" s="11" customFormat="1" ht="12">
      <c r="B707" s="203"/>
      <c r="C707" s="204"/>
      <c r="D707" s="197" t="s">
        <v>187</v>
      </c>
      <c r="E707" s="205" t="s">
        <v>1</v>
      </c>
      <c r="F707" s="206" t="s">
        <v>529</v>
      </c>
      <c r="G707" s="204"/>
      <c r="H707" s="205" t="s">
        <v>1</v>
      </c>
      <c r="I707" s="207"/>
      <c r="J707" s="204"/>
      <c r="K707" s="204"/>
      <c r="L707" s="208"/>
      <c r="M707" s="209"/>
      <c r="N707" s="210"/>
      <c r="O707" s="210"/>
      <c r="P707" s="210"/>
      <c r="Q707" s="210"/>
      <c r="R707" s="210"/>
      <c r="S707" s="210"/>
      <c r="T707" s="211"/>
      <c r="AT707" s="212" t="s">
        <v>187</v>
      </c>
      <c r="AU707" s="212" t="s">
        <v>80</v>
      </c>
      <c r="AV707" s="11" t="s">
        <v>78</v>
      </c>
      <c r="AW707" s="11" t="s">
        <v>32</v>
      </c>
      <c r="AX707" s="11" t="s">
        <v>70</v>
      </c>
      <c r="AY707" s="212" t="s">
        <v>131</v>
      </c>
    </row>
    <row r="708" spans="2:51" s="12" customFormat="1" ht="12">
      <c r="B708" s="213"/>
      <c r="C708" s="214"/>
      <c r="D708" s="197" t="s">
        <v>187</v>
      </c>
      <c r="E708" s="215" t="s">
        <v>1</v>
      </c>
      <c r="F708" s="216" t="s">
        <v>897</v>
      </c>
      <c r="G708" s="214"/>
      <c r="H708" s="217">
        <v>8.676</v>
      </c>
      <c r="I708" s="218"/>
      <c r="J708" s="214"/>
      <c r="K708" s="214"/>
      <c r="L708" s="219"/>
      <c r="M708" s="220"/>
      <c r="N708" s="221"/>
      <c r="O708" s="221"/>
      <c r="P708" s="221"/>
      <c r="Q708" s="221"/>
      <c r="R708" s="221"/>
      <c r="S708" s="221"/>
      <c r="T708" s="222"/>
      <c r="AT708" s="223" t="s">
        <v>187</v>
      </c>
      <c r="AU708" s="223" t="s">
        <v>80</v>
      </c>
      <c r="AV708" s="12" t="s">
        <v>80</v>
      </c>
      <c r="AW708" s="12" t="s">
        <v>32</v>
      </c>
      <c r="AX708" s="12" t="s">
        <v>70</v>
      </c>
      <c r="AY708" s="223" t="s">
        <v>131</v>
      </c>
    </row>
    <row r="709" spans="2:51" s="11" customFormat="1" ht="12">
      <c r="B709" s="203"/>
      <c r="C709" s="204"/>
      <c r="D709" s="197" t="s">
        <v>187</v>
      </c>
      <c r="E709" s="205" t="s">
        <v>1</v>
      </c>
      <c r="F709" s="206" t="s">
        <v>531</v>
      </c>
      <c r="G709" s="204"/>
      <c r="H709" s="205" t="s">
        <v>1</v>
      </c>
      <c r="I709" s="207"/>
      <c r="J709" s="204"/>
      <c r="K709" s="204"/>
      <c r="L709" s="208"/>
      <c r="M709" s="209"/>
      <c r="N709" s="210"/>
      <c r="O709" s="210"/>
      <c r="P709" s="210"/>
      <c r="Q709" s="210"/>
      <c r="R709" s="210"/>
      <c r="S709" s="210"/>
      <c r="T709" s="211"/>
      <c r="AT709" s="212" t="s">
        <v>187</v>
      </c>
      <c r="AU709" s="212" t="s">
        <v>80</v>
      </c>
      <c r="AV709" s="11" t="s">
        <v>78</v>
      </c>
      <c r="AW709" s="11" t="s">
        <v>32</v>
      </c>
      <c r="AX709" s="11" t="s">
        <v>70</v>
      </c>
      <c r="AY709" s="212" t="s">
        <v>131</v>
      </c>
    </row>
    <row r="710" spans="2:51" s="12" customFormat="1" ht="12">
      <c r="B710" s="213"/>
      <c r="C710" s="214"/>
      <c r="D710" s="197" t="s">
        <v>187</v>
      </c>
      <c r="E710" s="215" t="s">
        <v>1</v>
      </c>
      <c r="F710" s="216" t="s">
        <v>898</v>
      </c>
      <c r="G710" s="214"/>
      <c r="H710" s="217">
        <v>8.316</v>
      </c>
      <c r="I710" s="218"/>
      <c r="J710" s="214"/>
      <c r="K710" s="214"/>
      <c r="L710" s="219"/>
      <c r="M710" s="220"/>
      <c r="N710" s="221"/>
      <c r="O710" s="221"/>
      <c r="P710" s="221"/>
      <c r="Q710" s="221"/>
      <c r="R710" s="221"/>
      <c r="S710" s="221"/>
      <c r="T710" s="222"/>
      <c r="AT710" s="223" t="s">
        <v>187</v>
      </c>
      <c r="AU710" s="223" t="s">
        <v>80</v>
      </c>
      <c r="AV710" s="12" t="s">
        <v>80</v>
      </c>
      <c r="AW710" s="12" t="s">
        <v>32</v>
      </c>
      <c r="AX710" s="12" t="s">
        <v>70</v>
      </c>
      <c r="AY710" s="223" t="s">
        <v>131</v>
      </c>
    </row>
    <row r="711" spans="2:51" s="11" customFormat="1" ht="12">
      <c r="B711" s="203"/>
      <c r="C711" s="204"/>
      <c r="D711" s="197" t="s">
        <v>187</v>
      </c>
      <c r="E711" s="205" t="s">
        <v>1</v>
      </c>
      <c r="F711" s="206" t="s">
        <v>899</v>
      </c>
      <c r="G711" s="204"/>
      <c r="H711" s="205" t="s">
        <v>1</v>
      </c>
      <c r="I711" s="207"/>
      <c r="J711" s="204"/>
      <c r="K711" s="204"/>
      <c r="L711" s="208"/>
      <c r="M711" s="209"/>
      <c r="N711" s="210"/>
      <c r="O711" s="210"/>
      <c r="P711" s="210"/>
      <c r="Q711" s="210"/>
      <c r="R711" s="210"/>
      <c r="S711" s="210"/>
      <c r="T711" s="211"/>
      <c r="AT711" s="212" t="s">
        <v>187</v>
      </c>
      <c r="AU711" s="212" t="s">
        <v>80</v>
      </c>
      <c r="AV711" s="11" t="s">
        <v>78</v>
      </c>
      <c r="AW711" s="11" t="s">
        <v>32</v>
      </c>
      <c r="AX711" s="11" t="s">
        <v>70</v>
      </c>
      <c r="AY711" s="212" t="s">
        <v>131</v>
      </c>
    </row>
    <row r="712" spans="2:51" s="12" customFormat="1" ht="12">
      <c r="B712" s="213"/>
      <c r="C712" s="214"/>
      <c r="D712" s="197" t="s">
        <v>187</v>
      </c>
      <c r="E712" s="215" t="s">
        <v>1</v>
      </c>
      <c r="F712" s="216" t="s">
        <v>900</v>
      </c>
      <c r="G712" s="214"/>
      <c r="H712" s="217">
        <v>12.996</v>
      </c>
      <c r="I712" s="218"/>
      <c r="J712" s="214"/>
      <c r="K712" s="214"/>
      <c r="L712" s="219"/>
      <c r="M712" s="220"/>
      <c r="N712" s="221"/>
      <c r="O712" s="221"/>
      <c r="P712" s="221"/>
      <c r="Q712" s="221"/>
      <c r="R712" s="221"/>
      <c r="S712" s="221"/>
      <c r="T712" s="222"/>
      <c r="AT712" s="223" t="s">
        <v>187</v>
      </c>
      <c r="AU712" s="223" t="s">
        <v>80</v>
      </c>
      <c r="AV712" s="12" t="s">
        <v>80</v>
      </c>
      <c r="AW712" s="12" t="s">
        <v>32</v>
      </c>
      <c r="AX712" s="12" t="s">
        <v>70</v>
      </c>
      <c r="AY712" s="223" t="s">
        <v>131</v>
      </c>
    </row>
    <row r="713" spans="2:51" s="11" customFormat="1" ht="12">
      <c r="B713" s="203"/>
      <c r="C713" s="204"/>
      <c r="D713" s="197" t="s">
        <v>187</v>
      </c>
      <c r="E713" s="205" t="s">
        <v>1</v>
      </c>
      <c r="F713" s="206" t="s">
        <v>901</v>
      </c>
      <c r="G713" s="204"/>
      <c r="H713" s="205" t="s">
        <v>1</v>
      </c>
      <c r="I713" s="207"/>
      <c r="J713" s="204"/>
      <c r="K713" s="204"/>
      <c r="L713" s="208"/>
      <c r="M713" s="209"/>
      <c r="N713" s="210"/>
      <c r="O713" s="210"/>
      <c r="P713" s="210"/>
      <c r="Q713" s="210"/>
      <c r="R713" s="210"/>
      <c r="S713" s="210"/>
      <c r="T713" s="211"/>
      <c r="AT713" s="212" t="s">
        <v>187</v>
      </c>
      <c r="AU713" s="212" t="s">
        <v>80</v>
      </c>
      <c r="AV713" s="11" t="s">
        <v>78</v>
      </c>
      <c r="AW713" s="11" t="s">
        <v>32</v>
      </c>
      <c r="AX713" s="11" t="s">
        <v>70</v>
      </c>
      <c r="AY713" s="212" t="s">
        <v>131</v>
      </c>
    </row>
    <row r="714" spans="2:51" s="12" customFormat="1" ht="12">
      <c r="B714" s="213"/>
      <c r="C714" s="214"/>
      <c r="D714" s="197" t="s">
        <v>187</v>
      </c>
      <c r="E714" s="215" t="s">
        <v>1</v>
      </c>
      <c r="F714" s="216" t="s">
        <v>902</v>
      </c>
      <c r="G714" s="214"/>
      <c r="H714" s="217">
        <v>24.3</v>
      </c>
      <c r="I714" s="218"/>
      <c r="J714" s="214"/>
      <c r="K714" s="214"/>
      <c r="L714" s="219"/>
      <c r="M714" s="220"/>
      <c r="N714" s="221"/>
      <c r="O714" s="221"/>
      <c r="P714" s="221"/>
      <c r="Q714" s="221"/>
      <c r="R714" s="221"/>
      <c r="S714" s="221"/>
      <c r="T714" s="222"/>
      <c r="AT714" s="223" t="s">
        <v>187</v>
      </c>
      <c r="AU714" s="223" t="s">
        <v>80</v>
      </c>
      <c r="AV714" s="12" t="s">
        <v>80</v>
      </c>
      <c r="AW714" s="12" t="s">
        <v>32</v>
      </c>
      <c r="AX714" s="12" t="s">
        <v>70</v>
      </c>
      <c r="AY714" s="223" t="s">
        <v>131</v>
      </c>
    </row>
    <row r="715" spans="2:51" s="13" customFormat="1" ht="12">
      <c r="B715" s="224"/>
      <c r="C715" s="225"/>
      <c r="D715" s="197" t="s">
        <v>187</v>
      </c>
      <c r="E715" s="226" t="s">
        <v>1</v>
      </c>
      <c r="F715" s="227" t="s">
        <v>192</v>
      </c>
      <c r="G715" s="225"/>
      <c r="H715" s="228">
        <v>94.914</v>
      </c>
      <c r="I715" s="229"/>
      <c r="J715" s="225"/>
      <c r="K715" s="225"/>
      <c r="L715" s="230"/>
      <c r="M715" s="231"/>
      <c r="N715" s="232"/>
      <c r="O715" s="232"/>
      <c r="P715" s="232"/>
      <c r="Q715" s="232"/>
      <c r="R715" s="232"/>
      <c r="S715" s="232"/>
      <c r="T715" s="233"/>
      <c r="AT715" s="234" t="s">
        <v>187</v>
      </c>
      <c r="AU715" s="234" t="s">
        <v>80</v>
      </c>
      <c r="AV715" s="13" t="s">
        <v>184</v>
      </c>
      <c r="AW715" s="13" t="s">
        <v>32</v>
      </c>
      <c r="AX715" s="13" t="s">
        <v>78</v>
      </c>
      <c r="AY715" s="234" t="s">
        <v>131</v>
      </c>
    </row>
    <row r="716" spans="2:63" s="10" customFormat="1" ht="22.95" customHeight="1">
      <c r="B716" s="169"/>
      <c r="C716" s="170"/>
      <c r="D716" s="171" t="s">
        <v>69</v>
      </c>
      <c r="E716" s="183" t="s">
        <v>903</v>
      </c>
      <c r="F716" s="183" t="s">
        <v>904</v>
      </c>
      <c r="G716" s="170"/>
      <c r="H716" s="170"/>
      <c r="I716" s="173"/>
      <c r="J716" s="184">
        <f>BK716</f>
        <v>0</v>
      </c>
      <c r="K716" s="170"/>
      <c r="L716" s="175"/>
      <c r="M716" s="176"/>
      <c r="N716" s="177"/>
      <c r="O716" s="177"/>
      <c r="P716" s="178">
        <f>SUM(P717:P727)</f>
        <v>0</v>
      </c>
      <c r="Q716" s="177"/>
      <c r="R716" s="178">
        <f>SUM(R717:R727)</f>
        <v>0</v>
      </c>
      <c r="S716" s="177"/>
      <c r="T716" s="179">
        <f>SUM(T717:T727)</f>
        <v>0</v>
      </c>
      <c r="AR716" s="180" t="s">
        <v>78</v>
      </c>
      <c r="AT716" s="181" t="s">
        <v>69</v>
      </c>
      <c r="AU716" s="181" t="s">
        <v>78</v>
      </c>
      <c r="AY716" s="180" t="s">
        <v>131</v>
      </c>
      <c r="BK716" s="182">
        <f>SUM(BK717:BK727)</f>
        <v>0</v>
      </c>
    </row>
    <row r="717" spans="2:65" s="1" customFormat="1" ht="16.5" customHeight="1">
      <c r="B717" s="32"/>
      <c r="C717" s="185" t="s">
        <v>905</v>
      </c>
      <c r="D717" s="185" t="s">
        <v>133</v>
      </c>
      <c r="E717" s="186" t="s">
        <v>906</v>
      </c>
      <c r="F717" s="187" t="s">
        <v>907</v>
      </c>
      <c r="G717" s="188" t="s">
        <v>239</v>
      </c>
      <c r="H717" s="189">
        <v>120.936</v>
      </c>
      <c r="I717" s="190"/>
      <c r="J717" s="191">
        <f>ROUND(I717*H717,2)</f>
        <v>0</v>
      </c>
      <c r="K717" s="187" t="s">
        <v>136</v>
      </c>
      <c r="L717" s="36"/>
      <c r="M717" s="192" t="s">
        <v>1</v>
      </c>
      <c r="N717" s="193" t="s">
        <v>41</v>
      </c>
      <c r="O717" s="58"/>
      <c r="P717" s="194">
        <f>O717*H717</f>
        <v>0</v>
      </c>
      <c r="Q717" s="194">
        <v>0</v>
      </c>
      <c r="R717" s="194">
        <f>Q717*H717</f>
        <v>0</v>
      </c>
      <c r="S717" s="194">
        <v>0</v>
      </c>
      <c r="T717" s="195">
        <f>S717*H717</f>
        <v>0</v>
      </c>
      <c r="AR717" s="15" t="s">
        <v>184</v>
      </c>
      <c r="AT717" s="15" t="s">
        <v>133</v>
      </c>
      <c r="AU717" s="15" t="s">
        <v>80</v>
      </c>
      <c r="AY717" s="15" t="s">
        <v>131</v>
      </c>
      <c r="BE717" s="196">
        <f>IF(N717="základní",J717,0)</f>
        <v>0</v>
      </c>
      <c r="BF717" s="196">
        <f>IF(N717="snížená",J717,0)</f>
        <v>0</v>
      </c>
      <c r="BG717" s="196">
        <f>IF(N717="zákl. přenesená",J717,0)</f>
        <v>0</v>
      </c>
      <c r="BH717" s="196">
        <f>IF(N717="sníž. přenesená",J717,0)</f>
        <v>0</v>
      </c>
      <c r="BI717" s="196">
        <f>IF(N717="nulová",J717,0)</f>
        <v>0</v>
      </c>
      <c r="BJ717" s="15" t="s">
        <v>78</v>
      </c>
      <c r="BK717" s="196">
        <f>ROUND(I717*H717,2)</f>
        <v>0</v>
      </c>
      <c r="BL717" s="15" t="s">
        <v>184</v>
      </c>
      <c r="BM717" s="15" t="s">
        <v>908</v>
      </c>
    </row>
    <row r="718" spans="2:47" s="1" customFormat="1" ht="19.2">
      <c r="B718" s="32"/>
      <c r="C718" s="33"/>
      <c r="D718" s="197" t="s">
        <v>139</v>
      </c>
      <c r="E718" s="33"/>
      <c r="F718" s="198" t="s">
        <v>909</v>
      </c>
      <c r="G718" s="33"/>
      <c r="H718" s="33"/>
      <c r="I718" s="101"/>
      <c r="J718" s="33"/>
      <c r="K718" s="33"/>
      <c r="L718" s="36"/>
      <c r="M718" s="199"/>
      <c r="N718" s="58"/>
      <c r="O718" s="58"/>
      <c r="P718" s="58"/>
      <c r="Q718" s="58"/>
      <c r="R718" s="58"/>
      <c r="S718" s="58"/>
      <c r="T718" s="59"/>
      <c r="AT718" s="15" t="s">
        <v>139</v>
      </c>
      <c r="AU718" s="15" t="s">
        <v>80</v>
      </c>
    </row>
    <row r="719" spans="2:51" s="12" customFormat="1" ht="12">
      <c r="B719" s="213"/>
      <c r="C719" s="214"/>
      <c r="D719" s="197" t="s">
        <v>187</v>
      </c>
      <c r="E719" s="214"/>
      <c r="F719" s="216" t="s">
        <v>910</v>
      </c>
      <c r="G719" s="214"/>
      <c r="H719" s="217">
        <v>120.936</v>
      </c>
      <c r="I719" s="218"/>
      <c r="J719" s="214"/>
      <c r="K719" s="214"/>
      <c r="L719" s="219"/>
      <c r="M719" s="220"/>
      <c r="N719" s="221"/>
      <c r="O719" s="221"/>
      <c r="P719" s="221"/>
      <c r="Q719" s="221"/>
      <c r="R719" s="221"/>
      <c r="S719" s="221"/>
      <c r="T719" s="222"/>
      <c r="AT719" s="223" t="s">
        <v>187</v>
      </c>
      <c r="AU719" s="223" t="s">
        <v>80</v>
      </c>
      <c r="AV719" s="12" t="s">
        <v>80</v>
      </c>
      <c r="AW719" s="12" t="s">
        <v>4</v>
      </c>
      <c r="AX719" s="12" t="s">
        <v>78</v>
      </c>
      <c r="AY719" s="223" t="s">
        <v>131</v>
      </c>
    </row>
    <row r="720" spans="2:65" s="1" customFormat="1" ht="16.5" customHeight="1">
      <c r="B720" s="32"/>
      <c r="C720" s="185" t="s">
        <v>911</v>
      </c>
      <c r="D720" s="185" t="s">
        <v>133</v>
      </c>
      <c r="E720" s="186" t="s">
        <v>912</v>
      </c>
      <c r="F720" s="187" t="s">
        <v>913</v>
      </c>
      <c r="G720" s="188" t="s">
        <v>239</v>
      </c>
      <c r="H720" s="189">
        <v>120.936</v>
      </c>
      <c r="I720" s="190"/>
      <c r="J720" s="191">
        <f>ROUND(I720*H720,2)</f>
        <v>0</v>
      </c>
      <c r="K720" s="187" t="s">
        <v>136</v>
      </c>
      <c r="L720" s="36"/>
      <c r="M720" s="192" t="s">
        <v>1</v>
      </c>
      <c r="N720" s="193" t="s">
        <v>41</v>
      </c>
      <c r="O720" s="58"/>
      <c r="P720" s="194">
        <f>O720*H720</f>
        <v>0</v>
      </c>
      <c r="Q720" s="194">
        <v>0</v>
      </c>
      <c r="R720" s="194">
        <f>Q720*H720</f>
        <v>0</v>
      </c>
      <c r="S720" s="194">
        <v>0</v>
      </c>
      <c r="T720" s="195">
        <f>S720*H720</f>
        <v>0</v>
      </c>
      <c r="AR720" s="15" t="s">
        <v>184</v>
      </c>
      <c r="AT720" s="15" t="s">
        <v>133</v>
      </c>
      <c r="AU720" s="15" t="s">
        <v>80</v>
      </c>
      <c r="AY720" s="15" t="s">
        <v>131</v>
      </c>
      <c r="BE720" s="196">
        <f>IF(N720="základní",J720,0)</f>
        <v>0</v>
      </c>
      <c r="BF720" s="196">
        <f>IF(N720="snížená",J720,0)</f>
        <v>0</v>
      </c>
      <c r="BG720" s="196">
        <f>IF(N720="zákl. přenesená",J720,0)</f>
        <v>0</v>
      </c>
      <c r="BH720" s="196">
        <f>IF(N720="sníž. přenesená",J720,0)</f>
        <v>0</v>
      </c>
      <c r="BI720" s="196">
        <f>IF(N720="nulová",J720,0)</f>
        <v>0</v>
      </c>
      <c r="BJ720" s="15" t="s">
        <v>78</v>
      </c>
      <c r="BK720" s="196">
        <f>ROUND(I720*H720,2)</f>
        <v>0</v>
      </c>
      <c r="BL720" s="15" t="s">
        <v>184</v>
      </c>
      <c r="BM720" s="15" t="s">
        <v>914</v>
      </c>
    </row>
    <row r="721" spans="2:47" s="1" customFormat="1" ht="12">
      <c r="B721" s="32"/>
      <c r="C721" s="33"/>
      <c r="D721" s="197" t="s">
        <v>139</v>
      </c>
      <c r="E721" s="33"/>
      <c r="F721" s="198" t="s">
        <v>915</v>
      </c>
      <c r="G721" s="33"/>
      <c r="H721" s="33"/>
      <c r="I721" s="101"/>
      <c r="J721" s="33"/>
      <c r="K721" s="33"/>
      <c r="L721" s="36"/>
      <c r="M721" s="199"/>
      <c r="N721" s="58"/>
      <c r="O721" s="58"/>
      <c r="P721" s="58"/>
      <c r="Q721" s="58"/>
      <c r="R721" s="58"/>
      <c r="S721" s="58"/>
      <c r="T721" s="59"/>
      <c r="AT721" s="15" t="s">
        <v>139</v>
      </c>
      <c r="AU721" s="15" t="s">
        <v>80</v>
      </c>
    </row>
    <row r="722" spans="2:51" s="12" customFormat="1" ht="12">
      <c r="B722" s="213"/>
      <c r="C722" s="214"/>
      <c r="D722" s="197" t="s">
        <v>187</v>
      </c>
      <c r="E722" s="214"/>
      <c r="F722" s="216" t="s">
        <v>910</v>
      </c>
      <c r="G722" s="214"/>
      <c r="H722" s="217">
        <v>120.936</v>
      </c>
      <c r="I722" s="218"/>
      <c r="J722" s="214"/>
      <c r="K722" s="214"/>
      <c r="L722" s="219"/>
      <c r="M722" s="220"/>
      <c r="N722" s="221"/>
      <c r="O722" s="221"/>
      <c r="P722" s="221"/>
      <c r="Q722" s="221"/>
      <c r="R722" s="221"/>
      <c r="S722" s="221"/>
      <c r="T722" s="222"/>
      <c r="AT722" s="223" t="s">
        <v>187</v>
      </c>
      <c r="AU722" s="223" t="s">
        <v>80</v>
      </c>
      <c r="AV722" s="12" t="s">
        <v>80</v>
      </c>
      <c r="AW722" s="12" t="s">
        <v>4</v>
      </c>
      <c r="AX722" s="12" t="s">
        <v>78</v>
      </c>
      <c r="AY722" s="223" t="s">
        <v>131</v>
      </c>
    </row>
    <row r="723" spans="2:65" s="1" customFormat="1" ht="16.5" customHeight="1">
      <c r="B723" s="32"/>
      <c r="C723" s="185" t="s">
        <v>916</v>
      </c>
      <c r="D723" s="185" t="s">
        <v>133</v>
      </c>
      <c r="E723" s="186" t="s">
        <v>917</v>
      </c>
      <c r="F723" s="187" t="s">
        <v>918</v>
      </c>
      <c r="G723" s="188" t="s">
        <v>239</v>
      </c>
      <c r="H723" s="189">
        <v>1693.11</v>
      </c>
      <c r="I723" s="190"/>
      <c r="J723" s="191">
        <f>ROUND(I723*H723,2)</f>
        <v>0</v>
      </c>
      <c r="K723" s="187" t="s">
        <v>136</v>
      </c>
      <c r="L723" s="36"/>
      <c r="M723" s="192" t="s">
        <v>1</v>
      </c>
      <c r="N723" s="193" t="s">
        <v>41</v>
      </c>
      <c r="O723" s="58"/>
      <c r="P723" s="194">
        <f>O723*H723</f>
        <v>0</v>
      </c>
      <c r="Q723" s="194">
        <v>0</v>
      </c>
      <c r="R723" s="194">
        <f>Q723*H723</f>
        <v>0</v>
      </c>
      <c r="S723" s="194">
        <v>0</v>
      </c>
      <c r="T723" s="195">
        <f>S723*H723</f>
        <v>0</v>
      </c>
      <c r="AR723" s="15" t="s">
        <v>184</v>
      </c>
      <c r="AT723" s="15" t="s">
        <v>133</v>
      </c>
      <c r="AU723" s="15" t="s">
        <v>80</v>
      </c>
      <c r="AY723" s="15" t="s">
        <v>131</v>
      </c>
      <c r="BE723" s="196">
        <f>IF(N723="základní",J723,0)</f>
        <v>0</v>
      </c>
      <c r="BF723" s="196">
        <f>IF(N723="snížená",J723,0)</f>
        <v>0</v>
      </c>
      <c r="BG723" s="196">
        <f>IF(N723="zákl. přenesená",J723,0)</f>
        <v>0</v>
      </c>
      <c r="BH723" s="196">
        <f>IF(N723="sníž. přenesená",J723,0)</f>
        <v>0</v>
      </c>
      <c r="BI723" s="196">
        <f>IF(N723="nulová",J723,0)</f>
        <v>0</v>
      </c>
      <c r="BJ723" s="15" t="s">
        <v>78</v>
      </c>
      <c r="BK723" s="196">
        <f>ROUND(I723*H723,2)</f>
        <v>0</v>
      </c>
      <c r="BL723" s="15" t="s">
        <v>184</v>
      </c>
      <c r="BM723" s="15" t="s">
        <v>919</v>
      </c>
    </row>
    <row r="724" spans="2:47" s="1" customFormat="1" ht="19.2">
      <c r="B724" s="32"/>
      <c r="C724" s="33"/>
      <c r="D724" s="197" t="s">
        <v>139</v>
      </c>
      <c r="E724" s="33"/>
      <c r="F724" s="198" t="s">
        <v>920</v>
      </c>
      <c r="G724" s="33"/>
      <c r="H724" s="33"/>
      <c r="I724" s="101"/>
      <c r="J724" s="33"/>
      <c r="K724" s="33"/>
      <c r="L724" s="36"/>
      <c r="M724" s="199"/>
      <c r="N724" s="58"/>
      <c r="O724" s="58"/>
      <c r="P724" s="58"/>
      <c r="Q724" s="58"/>
      <c r="R724" s="58"/>
      <c r="S724" s="58"/>
      <c r="T724" s="59"/>
      <c r="AT724" s="15" t="s">
        <v>139</v>
      </c>
      <c r="AU724" s="15" t="s">
        <v>80</v>
      </c>
    </row>
    <row r="725" spans="2:51" s="12" customFormat="1" ht="12">
      <c r="B725" s="213"/>
      <c r="C725" s="214"/>
      <c r="D725" s="197" t="s">
        <v>187</v>
      </c>
      <c r="E725" s="214"/>
      <c r="F725" s="216" t="s">
        <v>921</v>
      </c>
      <c r="G725" s="214"/>
      <c r="H725" s="217">
        <v>1693.11</v>
      </c>
      <c r="I725" s="218"/>
      <c r="J725" s="214"/>
      <c r="K725" s="214"/>
      <c r="L725" s="219"/>
      <c r="M725" s="220"/>
      <c r="N725" s="221"/>
      <c r="O725" s="221"/>
      <c r="P725" s="221"/>
      <c r="Q725" s="221"/>
      <c r="R725" s="221"/>
      <c r="S725" s="221"/>
      <c r="T725" s="222"/>
      <c r="AT725" s="223" t="s">
        <v>187</v>
      </c>
      <c r="AU725" s="223" t="s">
        <v>80</v>
      </c>
      <c r="AV725" s="12" t="s">
        <v>80</v>
      </c>
      <c r="AW725" s="12" t="s">
        <v>4</v>
      </c>
      <c r="AX725" s="12" t="s">
        <v>78</v>
      </c>
      <c r="AY725" s="223" t="s">
        <v>131</v>
      </c>
    </row>
    <row r="726" spans="2:65" s="1" customFormat="1" ht="16.5" customHeight="1">
      <c r="B726" s="32"/>
      <c r="C726" s="185" t="s">
        <v>922</v>
      </c>
      <c r="D726" s="185" t="s">
        <v>133</v>
      </c>
      <c r="E726" s="186" t="s">
        <v>923</v>
      </c>
      <c r="F726" s="187" t="s">
        <v>924</v>
      </c>
      <c r="G726" s="188" t="s">
        <v>239</v>
      </c>
      <c r="H726" s="189">
        <v>170.38</v>
      </c>
      <c r="I726" s="190"/>
      <c r="J726" s="191">
        <f>ROUND(I726*H726,2)</f>
        <v>0</v>
      </c>
      <c r="K726" s="187" t="s">
        <v>136</v>
      </c>
      <c r="L726" s="36"/>
      <c r="M726" s="192" t="s">
        <v>1</v>
      </c>
      <c r="N726" s="193" t="s">
        <v>41</v>
      </c>
      <c r="O726" s="58"/>
      <c r="P726" s="194">
        <f>O726*H726</f>
        <v>0</v>
      </c>
      <c r="Q726" s="194">
        <v>0</v>
      </c>
      <c r="R726" s="194">
        <f>Q726*H726</f>
        <v>0</v>
      </c>
      <c r="S726" s="194">
        <v>0</v>
      </c>
      <c r="T726" s="195">
        <f>S726*H726</f>
        <v>0</v>
      </c>
      <c r="AR726" s="15" t="s">
        <v>184</v>
      </c>
      <c r="AT726" s="15" t="s">
        <v>133</v>
      </c>
      <c r="AU726" s="15" t="s">
        <v>80</v>
      </c>
      <c r="AY726" s="15" t="s">
        <v>131</v>
      </c>
      <c r="BE726" s="196">
        <f>IF(N726="základní",J726,0)</f>
        <v>0</v>
      </c>
      <c r="BF726" s="196">
        <f>IF(N726="snížená",J726,0)</f>
        <v>0</v>
      </c>
      <c r="BG726" s="196">
        <f>IF(N726="zákl. přenesená",J726,0)</f>
        <v>0</v>
      </c>
      <c r="BH726" s="196">
        <f>IF(N726="sníž. přenesená",J726,0)</f>
        <v>0</v>
      </c>
      <c r="BI726" s="196">
        <f>IF(N726="nulová",J726,0)</f>
        <v>0</v>
      </c>
      <c r="BJ726" s="15" t="s">
        <v>78</v>
      </c>
      <c r="BK726" s="196">
        <f>ROUND(I726*H726,2)</f>
        <v>0</v>
      </c>
      <c r="BL726" s="15" t="s">
        <v>184</v>
      </c>
      <c r="BM726" s="15" t="s">
        <v>925</v>
      </c>
    </row>
    <row r="727" spans="2:47" s="1" customFormat="1" ht="19.2">
      <c r="B727" s="32"/>
      <c r="C727" s="33"/>
      <c r="D727" s="197" t="s">
        <v>139</v>
      </c>
      <c r="E727" s="33"/>
      <c r="F727" s="198" t="s">
        <v>926</v>
      </c>
      <c r="G727" s="33"/>
      <c r="H727" s="33"/>
      <c r="I727" s="101"/>
      <c r="J727" s="33"/>
      <c r="K727" s="33"/>
      <c r="L727" s="36"/>
      <c r="M727" s="199"/>
      <c r="N727" s="58"/>
      <c r="O727" s="58"/>
      <c r="P727" s="58"/>
      <c r="Q727" s="58"/>
      <c r="R727" s="58"/>
      <c r="S727" s="58"/>
      <c r="T727" s="59"/>
      <c r="AT727" s="15" t="s">
        <v>139</v>
      </c>
      <c r="AU727" s="15" t="s">
        <v>80</v>
      </c>
    </row>
    <row r="728" spans="2:63" s="10" customFormat="1" ht="22.95" customHeight="1">
      <c r="B728" s="169"/>
      <c r="C728" s="170"/>
      <c r="D728" s="171" t="s">
        <v>69</v>
      </c>
      <c r="E728" s="183" t="s">
        <v>927</v>
      </c>
      <c r="F728" s="183" t="s">
        <v>928</v>
      </c>
      <c r="G728" s="170"/>
      <c r="H728" s="170"/>
      <c r="I728" s="173"/>
      <c r="J728" s="184">
        <f>BK728</f>
        <v>0</v>
      </c>
      <c r="K728" s="170"/>
      <c r="L728" s="175"/>
      <c r="M728" s="176"/>
      <c r="N728" s="177"/>
      <c r="O728" s="177"/>
      <c r="P728" s="178">
        <f>SUM(P729:P730)</f>
        <v>0</v>
      </c>
      <c r="Q728" s="177"/>
      <c r="R728" s="178">
        <f>SUM(R729:R730)</f>
        <v>0</v>
      </c>
      <c r="S728" s="177"/>
      <c r="T728" s="179">
        <f>SUM(T729:T730)</f>
        <v>0</v>
      </c>
      <c r="AR728" s="180" t="s">
        <v>78</v>
      </c>
      <c r="AT728" s="181" t="s">
        <v>69</v>
      </c>
      <c r="AU728" s="181" t="s">
        <v>78</v>
      </c>
      <c r="AY728" s="180" t="s">
        <v>131</v>
      </c>
      <c r="BK728" s="182">
        <f>SUM(BK729:BK730)</f>
        <v>0</v>
      </c>
    </row>
    <row r="729" spans="2:65" s="1" customFormat="1" ht="16.5" customHeight="1">
      <c r="B729" s="32"/>
      <c r="C729" s="185" t="s">
        <v>929</v>
      </c>
      <c r="D729" s="185" t="s">
        <v>133</v>
      </c>
      <c r="E729" s="186" t="s">
        <v>930</v>
      </c>
      <c r="F729" s="187" t="s">
        <v>931</v>
      </c>
      <c r="G729" s="188" t="s">
        <v>239</v>
      </c>
      <c r="H729" s="189">
        <v>159.865</v>
      </c>
      <c r="I729" s="190"/>
      <c r="J729" s="191">
        <f>ROUND(I729*H729,2)</f>
        <v>0</v>
      </c>
      <c r="K729" s="187" t="s">
        <v>136</v>
      </c>
      <c r="L729" s="36"/>
      <c r="M729" s="192" t="s">
        <v>1</v>
      </c>
      <c r="N729" s="193" t="s">
        <v>41</v>
      </c>
      <c r="O729" s="58"/>
      <c r="P729" s="194">
        <f>O729*H729</f>
        <v>0</v>
      </c>
      <c r="Q729" s="194">
        <v>0</v>
      </c>
      <c r="R729" s="194">
        <f>Q729*H729</f>
        <v>0</v>
      </c>
      <c r="S729" s="194">
        <v>0</v>
      </c>
      <c r="T729" s="195">
        <f>S729*H729</f>
        <v>0</v>
      </c>
      <c r="AR729" s="15" t="s">
        <v>184</v>
      </c>
      <c r="AT729" s="15" t="s">
        <v>133</v>
      </c>
      <c r="AU729" s="15" t="s">
        <v>80</v>
      </c>
      <c r="AY729" s="15" t="s">
        <v>131</v>
      </c>
      <c r="BE729" s="196">
        <f>IF(N729="základní",J729,0)</f>
        <v>0</v>
      </c>
      <c r="BF729" s="196">
        <f>IF(N729="snížená",J729,0)</f>
        <v>0</v>
      </c>
      <c r="BG729" s="196">
        <f>IF(N729="zákl. přenesená",J729,0)</f>
        <v>0</v>
      </c>
      <c r="BH729" s="196">
        <f>IF(N729="sníž. přenesená",J729,0)</f>
        <v>0</v>
      </c>
      <c r="BI729" s="196">
        <f>IF(N729="nulová",J729,0)</f>
        <v>0</v>
      </c>
      <c r="BJ729" s="15" t="s">
        <v>78</v>
      </c>
      <c r="BK729" s="196">
        <f>ROUND(I729*H729,2)</f>
        <v>0</v>
      </c>
      <c r="BL729" s="15" t="s">
        <v>184</v>
      </c>
      <c r="BM729" s="15" t="s">
        <v>932</v>
      </c>
    </row>
    <row r="730" spans="2:47" s="1" customFormat="1" ht="19.2">
      <c r="B730" s="32"/>
      <c r="C730" s="33"/>
      <c r="D730" s="197" t="s">
        <v>139</v>
      </c>
      <c r="E730" s="33"/>
      <c r="F730" s="198" t="s">
        <v>933</v>
      </c>
      <c r="G730" s="33"/>
      <c r="H730" s="33"/>
      <c r="I730" s="101"/>
      <c r="J730" s="33"/>
      <c r="K730" s="33"/>
      <c r="L730" s="36"/>
      <c r="M730" s="199"/>
      <c r="N730" s="58"/>
      <c r="O730" s="58"/>
      <c r="P730" s="58"/>
      <c r="Q730" s="58"/>
      <c r="R730" s="58"/>
      <c r="S730" s="58"/>
      <c r="T730" s="59"/>
      <c r="AT730" s="15" t="s">
        <v>139</v>
      </c>
      <c r="AU730" s="15" t="s">
        <v>80</v>
      </c>
    </row>
    <row r="731" spans="2:63" s="10" customFormat="1" ht="25.95" customHeight="1">
      <c r="B731" s="169"/>
      <c r="C731" s="170"/>
      <c r="D731" s="171" t="s">
        <v>69</v>
      </c>
      <c r="E731" s="172" t="s">
        <v>934</v>
      </c>
      <c r="F731" s="172" t="s">
        <v>935</v>
      </c>
      <c r="G731" s="170"/>
      <c r="H731" s="170"/>
      <c r="I731" s="173"/>
      <c r="J731" s="174">
        <f>BK731</f>
        <v>0</v>
      </c>
      <c r="K731" s="170"/>
      <c r="L731" s="175"/>
      <c r="M731" s="176"/>
      <c r="N731" s="177"/>
      <c r="O731" s="177"/>
      <c r="P731" s="178">
        <f>P732+P769+P798+P863+P887+P950+P965+P1004+P1029+P1050+P1056+P1062+P1082+P1110+P1120</f>
        <v>0</v>
      </c>
      <c r="Q731" s="177"/>
      <c r="R731" s="178">
        <f>R732+R769+R798+R863+R887+R950+R965+R1004+R1029+R1050+R1056+R1062+R1082+R1110+R1120</f>
        <v>10.514976820000001</v>
      </c>
      <c r="S731" s="177"/>
      <c r="T731" s="179">
        <f>T732+T769+T798+T863+T887+T950+T965+T1004+T1029+T1050+T1056+T1062+T1082+T1110+T1120</f>
        <v>2.2067221</v>
      </c>
      <c r="AR731" s="180" t="s">
        <v>80</v>
      </c>
      <c r="AT731" s="181" t="s">
        <v>69</v>
      </c>
      <c r="AU731" s="181" t="s">
        <v>70</v>
      </c>
      <c r="AY731" s="180" t="s">
        <v>131</v>
      </c>
      <c r="BK731" s="182">
        <f>BK732+BK769+BK798+BK863+BK887+BK950+BK965+BK1004+BK1029+BK1050+BK1056+BK1062+BK1082+BK1110+BK1120</f>
        <v>0</v>
      </c>
    </row>
    <row r="732" spans="2:63" s="10" customFormat="1" ht="22.95" customHeight="1">
      <c r="B732" s="169"/>
      <c r="C732" s="170"/>
      <c r="D732" s="171" t="s">
        <v>69</v>
      </c>
      <c r="E732" s="183" t="s">
        <v>936</v>
      </c>
      <c r="F732" s="183" t="s">
        <v>937</v>
      </c>
      <c r="G732" s="170"/>
      <c r="H732" s="170"/>
      <c r="I732" s="173"/>
      <c r="J732" s="184">
        <f>BK732</f>
        <v>0</v>
      </c>
      <c r="K732" s="170"/>
      <c r="L732" s="175"/>
      <c r="M732" s="176"/>
      <c r="N732" s="177"/>
      <c r="O732" s="177"/>
      <c r="P732" s="178">
        <f>SUM(P733:P768)</f>
        <v>0</v>
      </c>
      <c r="Q732" s="177"/>
      <c r="R732" s="178">
        <f>SUM(R733:R768)</f>
        <v>0.3742069</v>
      </c>
      <c r="S732" s="177"/>
      <c r="T732" s="179">
        <f>SUM(T733:T768)</f>
        <v>0.06854</v>
      </c>
      <c r="AR732" s="180" t="s">
        <v>80</v>
      </c>
      <c r="AT732" s="181" t="s">
        <v>69</v>
      </c>
      <c r="AU732" s="181" t="s">
        <v>78</v>
      </c>
      <c r="AY732" s="180" t="s">
        <v>131</v>
      </c>
      <c r="BK732" s="182">
        <f>SUM(BK733:BK768)</f>
        <v>0</v>
      </c>
    </row>
    <row r="733" spans="2:65" s="1" customFormat="1" ht="16.5" customHeight="1">
      <c r="B733" s="32"/>
      <c r="C733" s="185" t="s">
        <v>938</v>
      </c>
      <c r="D733" s="185" t="s">
        <v>133</v>
      </c>
      <c r="E733" s="186" t="s">
        <v>939</v>
      </c>
      <c r="F733" s="187" t="s">
        <v>940</v>
      </c>
      <c r="G733" s="188" t="s">
        <v>183</v>
      </c>
      <c r="H733" s="189">
        <v>17.135</v>
      </c>
      <c r="I733" s="190"/>
      <c r="J733" s="191">
        <f>ROUND(I733*H733,2)</f>
        <v>0</v>
      </c>
      <c r="K733" s="187" t="s">
        <v>136</v>
      </c>
      <c r="L733" s="36"/>
      <c r="M733" s="192" t="s">
        <v>1</v>
      </c>
      <c r="N733" s="193" t="s">
        <v>41</v>
      </c>
      <c r="O733" s="58"/>
      <c r="P733" s="194">
        <f>O733*H733</f>
        <v>0</v>
      </c>
      <c r="Q733" s="194">
        <v>0</v>
      </c>
      <c r="R733" s="194">
        <f>Q733*H733</f>
        <v>0</v>
      </c>
      <c r="S733" s="194">
        <v>0</v>
      </c>
      <c r="T733" s="195">
        <f>S733*H733</f>
        <v>0</v>
      </c>
      <c r="AR733" s="15" t="s">
        <v>285</v>
      </c>
      <c r="AT733" s="15" t="s">
        <v>133</v>
      </c>
      <c r="AU733" s="15" t="s">
        <v>80</v>
      </c>
      <c r="AY733" s="15" t="s">
        <v>131</v>
      </c>
      <c r="BE733" s="196">
        <f>IF(N733="základní",J733,0)</f>
        <v>0</v>
      </c>
      <c r="BF733" s="196">
        <f>IF(N733="snížená",J733,0)</f>
        <v>0</v>
      </c>
      <c r="BG733" s="196">
        <f>IF(N733="zákl. přenesená",J733,0)</f>
        <v>0</v>
      </c>
      <c r="BH733" s="196">
        <f>IF(N733="sníž. přenesená",J733,0)</f>
        <v>0</v>
      </c>
      <c r="BI733" s="196">
        <f>IF(N733="nulová",J733,0)</f>
        <v>0</v>
      </c>
      <c r="BJ733" s="15" t="s">
        <v>78</v>
      </c>
      <c r="BK733" s="196">
        <f>ROUND(I733*H733,2)</f>
        <v>0</v>
      </c>
      <c r="BL733" s="15" t="s">
        <v>285</v>
      </c>
      <c r="BM733" s="15" t="s">
        <v>941</v>
      </c>
    </row>
    <row r="734" spans="2:47" s="1" customFormat="1" ht="12">
      <c r="B734" s="32"/>
      <c r="C734" s="33"/>
      <c r="D734" s="197" t="s">
        <v>139</v>
      </c>
      <c r="E734" s="33"/>
      <c r="F734" s="198" t="s">
        <v>942</v>
      </c>
      <c r="G734" s="33"/>
      <c r="H734" s="33"/>
      <c r="I734" s="101"/>
      <c r="J734" s="33"/>
      <c r="K734" s="33"/>
      <c r="L734" s="36"/>
      <c r="M734" s="199"/>
      <c r="N734" s="58"/>
      <c r="O734" s="58"/>
      <c r="P734" s="58"/>
      <c r="Q734" s="58"/>
      <c r="R734" s="58"/>
      <c r="S734" s="58"/>
      <c r="T734" s="59"/>
      <c r="AT734" s="15" t="s">
        <v>139</v>
      </c>
      <c r="AU734" s="15" t="s">
        <v>80</v>
      </c>
    </row>
    <row r="735" spans="2:51" s="11" customFormat="1" ht="12">
      <c r="B735" s="203"/>
      <c r="C735" s="204"/>
      <c r="D735" s="197" t="s">
        <v>187</v>
      </c>
      <c r="E735" s="205" t="s">
        <v>1</v>
      </c>
      <c r="F735" s="206" t="s">
        <v>273</v>
      </c>
      <c r="G735" s="204"/>
      <c r="H735" s="205" t="s">
        <v>1</v>
      </c>
      <c r="I735" s="207"/>
      <c r="J735" s="204"/>
      <c r="K735" s="204"/>
      <c r="L735" s="208"/>
      <c r="M735" s="209"/>
      <c r="N735" s="210"/>
      <c r="O735" s="210"/>
      <c r="P735" s="210"/>
      <c r="Q735" s="210"/>
      <c r="R735" s="210"/>
      <c r="S735" s="210"/>
      <c r="T735" s="211"/>
      <c r="AT735" s="212" t="s">
        <v>187</v>
      </c>
      <c r="AU735" s="212" t="s">
        <v>80</v>
      </c>
      <c r="AV735" s="11" t="s">
        <v>78</v>
      </c>
      <c r="AW735" s="11" t="s">
        <v>32</v>
      </c>
      <c r="AX735" s="11" t="s">
        <v>70</v>
      </c>
      <c r="AY735" s="212" t="s">
        <v>131</v>
      </c>
    </row>
    <row r="736" spans="2:51" s="12" customFormat="1" ht="12">
      <c r="B736" s="213"/>
      <c r="C736" s="214"/>
      <c r="D736" s="197" t="s">
        <v>187</v>
      </c>
      <c r="E736" s="215" t="s">
        <v>1</v>
      </c>
      <c r="F736" s="216" t="s">
        <v>943</v>
      </c>
      <c r="G736" s="214"/>
      <c r="H736" s="217">
        <v>6.864</v>
      </c>
      <c r="I736" s="218"/>
      <c r="J736" s="214"/>
      <c r="K736" s="214"/>
      <c r="L736" s="219"/>
      <c r="M736" s="220"/>
      <c r="N736" s="221"/>
      <c r="O736" s="221"/>
      <c r="P736" s="221"/>
      <c r="Q736" s="221"/>
      <c r="R736" s="221"/>
      <c r="S736" s="221"/>
      <c r="T736" s="222"/>
      <c r="AT736" s="223" t="s">
        <v>187</v>
      </c>
      <c r="AU736" s="223" t="s">
        <v>80</v>
      </c>
      <c r="AV736" s="12" t="s">
        <v>80</v>
      </c>
      <c r="AW736" s="12" t="s">
        <v>32</v>
      </c>
      <c r="AX736" s="12" t="s">
        <v>70</v>
      </c>
      <c r="AY736" s="223" t="s">
        <v>131</v>
      </c>
    </row>
    <row r="737" spans="2:51" s="11" customFormat="1" ht="12">
      <c r="B737" s="203"/>
      <c r="C737" s="204"/>
      <c r="D737" s="197" t="s">
        <v>187</v>
      </c>
      <c r="E737" s="205" t="s">
        <v>1</v>
      </c>
      <c r="F737" s="206" t="s">
        <v>275</v>
      </c>
      <c r="G737" s="204"/>
      <c r="H737" s="205" t="s">
        <v>1</v>
      </c>
      <c r="I737" s="207"/>
      <c r="J737" s="204"/>
      <c r="K737" s="204"/>
      <c r="L737" s="208"/>
      <c r="M737" s="209"/>
      <c r="N737" s="210"/>
      <c r="O737" s="210"/>
      <c r="P737" s="210"/>
      <c r="Q737" s="210"/>
      <c r="R737" s="210"/>
      <c r="S737" s="210"/>
      <c r="T737" s="211"/>
      <c r="AT737" s="212" t="s">
        <v>187</v>
      </c>
      <c r="AU737" s="212" t="s">
        <v>80</v>
      </c>
      <c r="AV737" s="11" t="s">
        <v>78</v>
      </c>
      <c r="AW737" s="11" t="s">
        <v>32</v>
      </c>
      <c r="AX737" s="11" t="s">
        <v>70</v>
      </c>
      <c r="AY737" s="212" t="s">
        <v>131</v>
      </c>
    </row>
    <row r="738" spans="2:51" s="12" customFormat="1" ht="12">
      <c r="B738" s="213"/>
      <c r="C738" s="214"/>
      <c r="D738" s="197" t="s">
        <v>187</v>
      </c>
      <c r="E738" s="215" t="s">
        <v>1</v>
      </c>
      <c r="F738" s="216" t="s">
        <v>944</v>
      </c>
      <c r="G738" s="214"/>
      <c r="H738" s="217">
        <v>9.501</v>
      </c>
      <c r="I738" s="218"/>
      <c r="J738" s="214"/>
      <c r="K738" s="214"/>
      <c r="L738" s="219"/>
      <c r="M738" s="220"/>
      <c r="N738" s="221"/>
      <c r="O738" s="221"/>
      <c r="P738" s="221"/>
      <c r="Q738" s="221"/>
      <c r="R738" s="221"/>
      <c r="S738" s="221"/>
      <c r="T738" s="222"/>
      <c r="AT738" s="223" t="s">
        <v>187</v>
      </c>
      <c r="AU738" s="223" t="s">
        <v>80</v>
      </c>
      <c r="AV738" s="12" t="s">
        <v>80</v>
      </c>
      <c r="AW738" s="12" t="s">
        <v>32</v>
      </c>
      <c r="AX738" s="12" t="s">
        <v>70</v>
      </c>
      <c r="AY738" s="223" t="s">
        <v>131</v>
      </c>
    </row>
    <row r="739" spans="2:51" s="11" customFormat="1" ht="12">
      <c r="B739" s="203"/>
      <c r="C739" s="204"/>
      <c r="D739" s="197" t="s">
        <v>187</v>
      </c>
      <c r="E739" s="205" t="s">
        <v>1</v>
      </c>
      <c r="F739" s="206" t="s">
        <v>723</v>
      </c>
      <c r="G739" s="204"/>
      <c r="H739" s="205" t="s">
        <v>1</v>
      </c>
      <c r="I739" s="207"/>
      <c r="J739" s="204"/>
      <c r="K739" s="204"/>
      <c r="L739" s="208"/>
      <c r="M739" s="209"/>
      <c r="N739" s="210"/>
      <c r="O739" s="210"/>
      <c r="P739" s="210"/>
      <c r="Q739" s="210"/>
      <c r="R739" s="210"/>
      <c r="S739" s="210"/>
      <c r="T739" s="211"/>
      <c r="AT739" s="212" t="s">
        <v>187</v>
      </c>
      <c r="AU739" s="212" t="s">
        <v>80</v>
      </c>
      <c r="AV739" s="11" t="s">
        <v>78</v>
      </c>
      <c r="AW739" s="11" t="s">
        <v>32</v>
      </c>
      <c r="AX739" s="11" t="s">
        <v>70</v>
      </c>
      <c r="AY739" s="212" t="s">
        <v>131</v>
      </c>
    </row>
    <row r="740" spans="2:51" s="12" customFormat="1" ht="12">
      <c r="B740" s="213"/>
      <c r="C740" s="214"/>
      <c r="D740" s="197" t="s">
        <v>187</v>
      </c>
      <c r="E740" s="215" t="s">
        <v>1</v>
      </c>
      <c r="F740" s="216" t="s">
        <v>945</v>
      </c>
      <c r="G740" s="214"/>
      <c r="H740" s="217">
        <v>0.77</v>
      </c>
      <c r="I740" s="218"/>
      <c r="J740" s="214"/>
      <c r="K740" s="214"/>
      <c r="L740" s="219"/>
      <c r="M740" s="220"/>
      <c r="N740" s="221"/>
      <c r="O740" s="221"/>
      <c r="P740" s="221"/>
      <c r="Q740" s="221"/>
      <c r="R740" s="221"/>
      <c r="S740" s="221"/>
      <c r="T740" s="222"/>
      <c r="AT740" s="223" t="s">
        <v>187</v>
      </c>
      <c r="AU740" s="223" t="s">
        <v>80</v>
      </c>
      <c r="AV740" s="12" t="s">
        <v>80</v>
      </c>
      <c r="AW740" s="12" t="s">
        <v>32</v>
      </c>
      <c r="AX740" s="12" t="s">
        <v>70</v>
      </c>
      <c r="AY740" s="223" t="s">
        <v>131</v>
      </c>
    </row>
    <row r="741" spans="2:51" s="13" customFormat="1" ht="12">
      <c r="B741" s="224"/>
      <c r="C741" s="225"/>
      <c r="D741" s="197" t="s">
        <v>187</v>
      </c>
      <c r="E741" s="226" t="s">
        <v>1</v>
      </c>
      <c r="F741" s="227" t="s">
        <v>192</v>
      </c>
      <c r="G741" s="225"/>
      <c r="H741" s="228">
        <v>17.134999999999998</v>
      </c>
      <c r="I741" s="229"/>
      <c r="J741" s="225"/>
      <c r="K741" s="225"/>
      <c r="L741" s="230"/>
      <c r="M741" s="231"/>
      <c r="N741" s="232"/>
      <c r="O741" s="232"/>
      <c r="P741" s="232"/>
      <c r="Q741" s="232"/>
      <c r="R741" s="232"/>
      <c r="S741" s="232"/>
      <c r="T741" s="233"/>
      <c r="AT741" s="234" t="s">
        <v>187</v>
      </c>
      <c r="AU741" s="234" t="s">
        <v>80</v>
      </c>
      <c r="AV741" s="13" t="s">
        <v>184</v>
      </c>
      <c r="AW741" s="13" t="s">
        <v>32</v>
      </c>
      <c r="AX741" s="13" t="s">
        <v>78</v>
      </c>
      <c r="AY741" s="234" t="s">
        <v>131</v>
      </c>
    </row>
    <row r="742" spans="2:65" s="1" customFormat="1" ht="16.5" customHeight="1">
      <c r="B742" s="32"/>
      <c r="C742" s="235" t="s">
        <v>946</v>
      </c>
      <c r="D742" s="235" t="s">
        <v>249</v>
      </c>
      <c r="E742" s="236" t="s">
        <v>947</v>
      </c>
      <c r="F742" s="237" t="s">
        <v>948</v>
      </c>
      <c r="G742" s="238" t="s">
        <v>239</v>
      </c>
      <c r="H742" s="239">
        <v>0.005</v>
      </c>
      <c r="I742" s="240"/>
      <c r="J742" s="241">
        <f>ROUND(I742*H742,2)</f>
        <v>0</v>
      </c>
      <c r="K742" s="237" t="s">
        <v>136</v>
      </c>
      <c r="L742" s="242"/>
      <c r="M742" s="243" t="s">
        <v>1</v>
      </c>
      <c r="N742" s="244" t="s">
        <v>41</v>
      </c>
      <c r="O742" s="58"/>
      <c r="P742" s="194">
        <f>O742*H742</f>
        <v>0</v>
      </c>
      <c r="Q742" s="194">
        <v>1</v>
      </c>
      <c r="R742" s="194">
        <f>Q742*H742</f>
        <v>0.005</v>
      </c>
      <c r="S742" s="194">
        <v>0</v>
      </c>
      <c r="T742" s="195">
        <f>S742*H742</f>
        <v>0</v>
      </c>
      <c r="AR742" s="15" t="s">
        <v>378</v>
      </c>
      <c r="AT742" s="15" t="s">
        <v>249</v>
      </c>
      <c r="AU742" s="15" t="s">
        <v>80</v>
      </c>
      <c r="AY742" s="15" t="s">
        <v>131</v>
      </c>
      <c r="BE742" s="196">
        <f>IF(N742="základní",J742,0)</f>
        <v>0</v>
      </c>
      <c r="BF742" s="196">
        <f>IF(N742="snížená",J742,0)</f>
        <v>0</v>
      </c>
      <c r="BG742" s="196">
        <f>IF(N742="zákl. přenesená",J742,0)</f>
        <v>0</v>
      </c>
      <c r="BH742" s="196">
        <f>IF(N742="sníž. přenesená",J742,0)</f>
        <v>0</v>
      </c>
      <c r="BI742" s="196">
        <f>IF(N742="nulová",J742,0)</f>
        <v>0</v>
      </c>
      <c r="BJ742" s="15" t="s">
        <v>78</v>
      </c>
      <c r="BK742" s="196">
        <f>ROUND(I742*H742,2)</f>
        <v>0</v>
      </c>
      <c r="BL742" s="15" t="s">
        <v>285</v>
      </c>
      <c r="BM742" s="15" t="s">
        <v>949</v>
      </c>
    </row>
    <row r="743" spans="2:47" s="1" customFormat="1" ht="12">
      <c r="B743" s="32"/>
      <c r="C743" s="33"/>
      <c r="D743" s="197" t="s">
        <v>139</v>
      </c>
      <c r="E743" s="33"/>
      <c r="F743" s="198" t="s">
        <v>948</v>
      </c>
      <c r="G743" s="33"/>
      <c r="H743" s="33"/>
      <c r="I743" s="101"/>
      <c r="J743" s="33"/>
      <c r="K743" s="33"/>
      <c r="L743" s="36"/>
      <c r="M743" s="199"/>
      <c r="N743" s="58"/>
      <c r="O743" s="58"/>
      <c r="P743" s="58"/>
      <c r="Q743" s="58"/>
      <c r="R743" s="58"/>
      <c r="S743" s="58"/>
      <c r="T743" s="59"/>
      <c r="AT743" s="15" t="s">
        <v>139</v>
      </c>
      <c r="AU743" s="15" t="s">
        <v>80</v>
      </c>
    </row>
    <row r="744" spans="2:47" s="1" customFormat="1" ht="19.2">
      <c r="B744" s="32"/>
      <c r="C744" s="33"/>
      <c r="D744" s="197" t="s">
        <v>363</v>
      </c>
      <c r="E744" s="33"/>
      <c r="F744" s="245" t="s">
        <v>950</v>
      </c>
      <c r="G744" s="33"/>
      <c r="H744" s="33"/>
      <c r="I744" s="101"/>
      <c r="J744" s="33"/>
      <c r="K744" s="33"/>
      <c r="L744" s="36"/>
      <c r="M744" s="199"/>
      <c r="N744" s="58"/>
      <c r="O744" s="58"/>
      <c r="P744" s="58"/>
      <c r="Q744" s="58"/>
      <c r="R744" s="58"/>
      <c r="S744" s="58"/>
      <c r="T744" s="59"/>
      <c r="AT744" s="15" t="s">
        <v>363</v>
      </c>
      <c r="AU744" s="15" t="s">
        <v>80</v>
      </c>
    </row>
    <row r="745" spans="2:51" s="12" customFormat="1" ht="12">
      <c r="B745" s="213"/>
      <c r="C745" s="214"/>
      <c r="D745" s="197" t="s">
        <v>187</v>
      </c>
      <c r="E745" s="214"/>
      <c r="F745" s="216" t="s">
        <v>951</v>
      </c>
      <c r="G745" s="214"/>
      <c r="H745" s="217">
        <v>0.005</v>
      </c>
      <c r="I745" s="218"/>
      <c r="J745" s="214"/>
      <c r="K745" s="214"/>
      <c r="L745" s="219"/>
      <c r="M745" s="220"/>
      <c r="N745" s="221"/>
      <c r="O745" s="221"/>
      <c r="P745" s="221"/>
      <c r="Q745" s="221"/>
      <c r="R745" s="221"/>
      <c r="S745" s="221"/>
      <c r="T745" s="222"/>
      <c r="AT745" s="223" t="s">
        <v>187</v>
      </c>
      <c r="AU745" s="223" t="s">
        <v>80</v>
      </c>
      <c r="AV745" s="12" t="s">
        <v>80</v>
      </c>
      <c r="AW745" s="12" t="s">
        <v>4</v>
      </c>
      <c r="AX745" s="12" t="s">
        <v>78</v>
      </c>
      <c r="AY745" s="223" t="s">
        <v>131</v>
      </c>
    </row>
    <row r="746" spans="2:65" s="1" customFormat="1" ht="16.5" customHeight="1">
      <c r="B746" s="32"/>
      <c r="C746" s="185" t="s">
        <v>952</v>
      </c>
      <c r="D746" s="185" t="s">
        <v>133</v>
      </c>
      <c r="E746" s="186" t="s">
        <v>953</v>
      </c>
      <c r="F746" s="187" t="s">
        <v>954</v>
      </c>
      <c r="G746" s="188" t="s">
        <v>183</v>
      </c>
      <c r="H746" s="189">
        <v>17.135</v>
      </c>
      <c r="I746" s="190"/>
      <c r="J746" s="191">
        <f>ROUND(I746*H746,2)</f>
        <v>0</v>
      </c>
      <c r="K746" s="187" t="s">
        <v>136</v>
      </c>
      <c r="L746" s="36"/>
      <c r="M746" s="192" t="s">
        <v>1</v>
      </c>
      <c r="N746" s="193" t="s">
        <v>41</v>
      </c>
      <c r="O746" s="58"/>
      <c r="P746" s="194">
        <f>O746*H746</f>
        <v>0</v>
      </c>
      <c r="Q746" s="194">
        <v>0</v>
      </c>
      <c r="R746" s="194">
        <f>Q746*H746</f>
        <v>0</v>
      </c>
      <c r="S746" s="194">
        <v>0.004</v>
      </c>
      <c r="T746" s="195">
        <f>S746*H746</f>
        <v>0.06854</v>
      </c>
      <c r="AR746" s="15" t="s">
        <v>285</v>
      </c>
      <c r="AT746" s="15" t="s">
        <v>133</v>
      </c>
      <c r="AU746" s="15" t="s">
        <v>80</v>
      </c>
      <c r="AY746" s="15" t="s">
        <v>131</v>
      </c>
      <c r="BE746" s="196">
        <f>IF(N746="základní",J746,0)</f>
        <v>0</v>
      </c>
      <c r="BF746" s="196">
        <f>IF(N746="snížená",J746,0)</f>
        <v>0</v>
      </c>
      <c r="BG746" s="196">
        <f>IF(N746="zákl. přenesená",J746,0)</f>
        <v>0</v>
      </c>
      <c r="BH746" s="196">
        <f>IF(N746="sníž. přenesená",J746,0)</f>
        <v>0</v>
      </c>
      <c r="BI746" s="196">
        <f>IF(N746="nulová",J746,0)</f>
        <v>0</v>
      </c>
      <c r="BJ746" s="15" t="s">
        <v>78</v>
      </c>
      <c r="BK746" s="196">
        <f>ROUND(I746*H746,2)</f>
        <v>0</v>
      </c>
      <c r="BL746" s="15" t="s">
        <v>285</v>
      </c>
      <c r="BM746" s="15" t="s">
        <v>955</v>
      </c>
    </row>
    <row r="747" spans="2:47" s="1" customFormat="1" ht="12">
      <c r="B747" s="32"/>
      <c r="C747" s="33"/>
      <c r="D747" s="197" t="s">
        <v>139</v>
      </c>
      <c r="E747" s="33"/>
      <c r="F747" s="198" t="s">
        <v>956</v>
      </c>
      <c r="G747" s="33"/>
      <c r="H747" s="33"/>
      <c r="I747" s="101"/>
      <c r="J747" s="33"/>
      <c r="K747" s="33"/>
      <c r="L747" s="36"/>
      <c r="M747" s="199"/>
      <c r="N747" s="58"/>
      <c r="O747" s="58"/>
      <c r="P747" s="58"/>
      <c r="Q747" s="58"/>
      <c r="R747" s="58"/>
      <c r="S747" s="58"/>
      <c r="T747" s="59"/>
      <c r="AT747" s="15" t="s">
        <v>139</v>
      </c>
      <c r="AU747" s="15" t="s">
        <v>80</v>
      </c>
    </row>
    <row r="748" spans="2:51" s="11" customFormat="1" ht="12">
      <c r="B748" s="203"/>
      <c r="C748" s="204"/>
      <c r="D748" s="197" t="s">
        <v>187</v>
      </c>
      <c r="E748" s="205" t="s">
        <v>1</v>
      </c>
      <c r="F748" s="206" t="s">
        <v>273</v>
      </c>
      <c r="G748" s="204"/>
      <c r="H748" s="205" t="s">
        <v>1</v>
      </c>
      <c r="I748" s="207"/>
      <c r="J748" s="204"/>
      <c r="K748" s="204"/>
      <c r="L748" s="208"/>
      <c r="M748" s="209"/>
      <c r="N748" s="210"/>
      <c r="O748" s="210"/>
      <c r="P748" s="210"/>
      <c r="Q748" s="210"/>
      <c r="R748" s="210"/>
      <c r="S748" s="210"/>
      <c r="T748" s="211"/>
      <c r="AT748" s="212" t="s">
        <v>187</v>
      </c>
      <c r="AU748" s="212" t="s">
        <v>80</v>
      </c>
      <c r="AV748" s="11" t="s">
        <v>78</v>
      </c>
      <c r="AW748" s="11" t="s">
        <v>32</v>
      </c>
      <c r="AX748" s="11" t="s">
        <v>70</v>
      </c>
      <c r="AY748" s="212" t="s">
        <v>131</v>
      </c>
    </row>
    <row r="749" spans="2:51" s="12" customFormat="1" ht="12">
      <c r="B749" s="213"/>
      <c r="C749" s="214"/>
      <c r="D749" s="197" t="s">
        <v>187</v>
      </c>
      <c r="E749" s="215" t="s">
        <v>1</v>
      </c>
      <c r="F749" s="216" t="s">
        <v>943</v>
      </c>
      <c r="G749" s="214"/>
      <c r="H749" s="217">
        <v>6.864</v>
      </c>
      <c r="I749" s="218"/>
      <c r="J749" s="214"/>
      <c r="K749" s="214"/>
      <c r="L749" s="219"/>
      <c r="M749" s="220"/>
      <c r="N749" s="221"/>
      <c r="O749" s="221"/>
      <c r="P749" s="221"/>
      <c r="Q749" s="221"/>
      <c r="R749" s="221"/>
      <c r="S749" s="221"/>
      <c r="T749" s="222"/>
      <c r="AT749" s="223" t="s">
        <v>187</v>
      </c>
      <c r="AU749" s="223" t="s">
        <v>80</v>
      </c>
      <c r="AV749" s="12" t="s">
        <v>80</v>
      </c>
      <c r="AW749" s="12" t="s">
        <v>32</v>
      </c>
      <c r="AX749" s="12" t="s">
        <v>70</v>
      </c>
      <c r="AY749" s="223" t="s">
        <v>131</v>
      </c>
    </row>
    <row r="750" spans="2:51" s="11" customFormat="1" ht="12">
      <c r="B750" s="203"/>
      <c r="C750" s="204"/>
      <c r="D750" s="197" t="s">
        <v>187</v>
      </c>
      <c r="E750" s="205" t="s">
        <v>1</v>
      </c>
      <c r="F750" s="206" t="s">
        <v>275</v>
      </c>
      <c r="G750" s="204"/>
      <c r="H750" s="205" t="s">
        <v>1</v>
      </c>
      <c r="I750" s="207"/>
      <c r="J750" s="204"/>
      <c r="K750" s="204"/>
      <c r="L750" s="208"/>
      <c r="M750" s="209"/>
      <c r="N750" s="210"/>
      <c r="O750" s="210"/>
      <c r="P750" s="210"/>
      <c r="Q750" s="210"/>
      <c r="R750" s="210"/>
      <c r="S750" s="210"/>
      <c r="T750" s="211"/>
      <c r="AT750" s="212" t="s">
        <v>187</v>
      </c>
      <c r="AU750" s="212" t="s">
        <v>80</v>
      </c>
      <c r="AV750" s="11" t="s">
        <v>78</v>
      </c>
      <c r="AW750" s="11" t="s">
        <v>32</v>
      </c>
      <c r="AX750" s="11" t="s">
        <v>70</v>
      </c>
      <c r="AY750" s="212" t="s">
        <v>131</v>
      </c>
    </row>
    <row r="751" spans="2:51" s="12" customFormat="1" ht="12">
      <c r="B751" s="213"/>
      <c r="C751" s="214"/>
      <c r="D751" s="197" t="s">
        <v>187</v>
      </c>
      <c r="E751" s="215" t="s">
        <v>1</v>
      </c>
      <c r="F751" s="216" t="s">
        <v>944</v>
      </c>
      <c r="G751" s="214"/>
      <c r="H751" s="217">
        <v>9.501</v>
      </c>
      <c r="I751" s="218"/>
      <c r="J751" s="214"/>
      <c r="K751" s="214"/>
      <c r="L751" s="219"/>
      <c r="M751" s="220"/>
      <c r="N751" s="221"/>
      <c r="O751" s="221"/>
      <c r="P751" s="221"/>
      <c r="Q751" s="221"/>
      <c r="R751" s="221"/>
      <c r="S751" s="221"/>
      <c r="T751" s="222"/>
      <c r="AT751" s="223" t="s">
        <v>187</v>
      </c>
      <c r="AU751" s="223" t="s">
        <v>80</v>
      </c>
      <c r="AV751" s="12" t="s">
        <v>80</v>
      </c>
      <c r="AW751" s="12" t="s">
        <v>32</v>
      </c>
      <c r="AX751" s="12" t="s">
        <v>70</v>
      </c>
      <c r="AY751" s="223" t="s">
        <v>131</v>
      </c>
    </row>
    <row r="752" spans="2:51" s="11" customFormat="1" ht="12">
      <c r="B752" s="203"/>
      <c r="C752" s="204"/>
      <c r="D752" s="197" t="s">
        <v>187</v>
      </c>
      <c r="E752" s="205" t="s">
        <v>1</v>
      </c>
      <c r="F752" s="206" t="s">
        <v>723</v>
      </c>
      <c r="G752" s="204"/>
      <c r="H752" s="205" t="s">
        <v>1</v>
      </c>
      <c r="I752" s="207"/>
      <c r="J752" s="204"/>
      <c r="K752" s="204"/>
      <c r="L752" s="208"/>
      <c r="M752" s="209"/>
      <c r="N752" s="210"/>
      <c r="O752" s="210"/>
      <c r="P752" s="210"/>
      <c r="Q752" s="210"/>
      <c r="R752" s="210"/>
      <c r="S752" s="210"/>
      <c r="T752" s="211"/>
      <c r="AT752" s="212" t="s">
        <v>187</v>
      </c>
      <c r="AU752" s="212" t="s">
        <v>80</v>
      </c>
      <c r="AV752" s="11" t="s">
        <v>78</v>
      </c>
      <c r="AW752" s="11" t="s">
        <v>32</v>
      </c>
      <c r="AX752" s="11" t="s">
        <v>70</v>
      </c>
      <c r="AY752" s="212" t="s">
        <v>131</v>
      </c>
    </row>
    <row r="753" spans="2:51" s="12" customFormat="1" ht="12">
      <c r="B753" s="213"/>
      <c r="C753" s="214"/>
      <c r="D753" s="197" t="s">
        <v>187</v>
      </c>
      <c r="E753" s="215" t="s">
        <v>1</v>
      </c>
      <c r="F753" s="216" t="s">
        <v>945</v>
      </c>
      <c r="G753" s="214"/>
      <c r="H753" s="217">
        <v>0.77</v>
      </c>
      <c r="I753" s="218"/>
      <c r="J753" s="214"/>
      <c r="K753" s="214"/>
      <c r="L753" s="219"/>
      <c r="M753" s="220"/>
      <c r="N753" s="221"/>
      <c r="O753" s="221"/>
      <c r="P753" s="221"/>
      <c r="Q753" s="221"/>
      <c r="R753" s="221"/>
      <c r="S753" s="221"/>
      <c r="T753" s="222"/>
      <c r="AT753" s="223" t="s">
        <v>187</v>
      </c>
      <c r="AU753" s="223" t="s">
        <v>80</v>
      </c>
      <c r="AV753" s="12" t="s">
        <v>80</v>
      </c>
      <c r="AW753" s="12" t="s">
        <v>32</v>
      </c>
      <c r="AX753" s="12" t="s">
        <v>70</v>
      </c>
      <c r="AY753" s="223" t="s">
        <v>131</v>
      </c>
    </row>
    <row r="754" spans="2:51" s="13" customFormat="1" ht="12">
      <c r="B754" s="224"/>
      <c r="C754" s="225"/>
      <c r="D754" s="197" t="s">
        <v>187</v>
      </c>
      <c r="E754" s="226" t="s">
        <v>1</v>
      </c>
      <c r="F754" s="227" t="s">
        <v>192</v>
      </c>
      <c r="G754" s="225"/>
      <c r="H754" s="228">
        <v>17.134999999999998</v>
      </c>
      <c r="I754" s="229"/>
      <c r="J754" s="225"/>
      <c r="K754" s="225"/>
      <c r="L754" s="230"/>
      <c r="M754" s="231"/>
      <c r="N754" s="232"/>
      <c r="O754" s="232"/>
      <c r="P754" s="232"/>
      <c r="Q754" s="232"/>
      <c r="R754" s="232"/>
      <c r="S754" s="232"/>
      <c r="T754" s="233"/>
      <c r="AT754" s="234" t="s">
        <v>187</v>
      </c>
      <c r="AU754" s="234" t="s">
        <v>80</v>
      </c>
      <c r="AV754" s="13" t="s">
        <v>184</v>
      </c>
      <c r="AW754" s="13" t="s">
        <v>32</v>
      </c>
      <c r="AX754" s="13" t="s">
        <v>78</v>
      </c>
      <c r="AY754" s="234" t="s">
        <v>131</v>
      </c>
    </row>
    <row r="755" spans="2:65" s="1" customFormat="1" ht="16.5" customHeight="1">
      <c r="B755" s="32"/>
      <c r="C755" s="185" t="s">
        <v>957</v>
      </c>
      <c r="D755" s="185" t="s">
        <v>133</v>
      </c>
      <c r="E755" s="186" t="s">
        <v>958</v>
      </c>
      <c r="F755" s="187" t="s">
        <v>959</v>
      </c>
      <c r="G755" s="188" t="s">
        <v>183</v>
      </c>
      <c r="H755" s="189">
        <v>17.135</v>
      </c>
      <c r="I755" s="190"/>
      <c r="J755" s="191">
        <f>ROUND(I755*H755,2)</f>
        <v>0</v>
      </c>
      <c r="K755" s="187" t="s">
        <v>136</v>
      </c>
      <c r="L755" s="36"/>
      <c r="M755" s="192" t="s">
        <v>1</v>
      </c>
      <c r="N755" s="193" t="s">
        <v>41</v>
      </c>
      <c r="O755" s="58"/>
      <c r="P755" s="194">
        <f>O755*H755</f>
        <v>0</v>
      </c>
      <c r="Q755" s="194">
        <v>0.0004</v>
      </c>
      <c r="R755" s="194">
        <f>Q755*H755</f>
        <v>0.006854000000000001</v>
      </c>
      <c r="S755" s="194">
        <v>0</v>
      </c>
      <c r="T755" s="195">
        <f>S755*H755</f>
        <v>0</v>
      </c>
      <c r="AR755" s="15" t="s">
        <v>285</v>
      </c>
      <c r="AT755" s="15" t="s">
        <v>133</v>
      </c>
      <c r="AU755" s="15" t="s">
        <v>80</v>
      </c>
      <c r="AY755" s="15" t="s">
        <v>131</v>
      </c>
      <c r="BE755" s="196">
        <f>IF(N755="základní",J755,0)</f>
        <v>0</v>
      </c>
      <c r="BF755" s="196">
        <f>IF(N755="snížená",J755,0)</f>
        <v>0</v>
      </c>
      <c r="BG755" s="196">
        <f>IF(N755="zákl. přenesená",J755,0)</f>
        <v>0</v>
      </c>
      <c r="BH755" s="196">
        <f>IF(N755="sníž. přenesená",J755,0)</f>
        <v>0</v>
      </c>
      <c r="BI755" s="196">
        <f>IF(N755="nulová",J755,0)</f>
        <v>0</v>
      </c>
      <c r="BJ755" s="15" t="s">
        <v>78</v>
      </c>
      <c r="BK755" s="196">
        <f>ROUND(I755*H755,2)</f>
        <v>0</v>
      </c>
      <c r="BL755" s="15" t="s">
        <v>285</v>
      </c>
      <c r="BM755" s="15" t="s">
        <v>960</v>
      </c>
    </row>
    <row r="756" spans="2:47" s="1" customFormat="1" ht="12">
      <c r="B756" s="32"/>
      <c r="C756" s="33"/>
      <c r="D756" s="197" t="s">
        <v>139</v>
      </c>
      <c r="E756" s="33"/>
      <c r="F756" s="198" t="s">
        <v>961</v>
      </c>
      <c r="G756" s="33"/>
      <c r="H756" s="33"/>
      <c r="I756" s="101"/>
      <c r="J756" s="33"/>
      <c r="K756" s="33"/>
      <c r="L756" s="36"/>
      <c r="M756" s="199"/>
      <c r="N756" s="58"/>
      <c r="O756" s="58"/>
      <c r="P756" s="58"/>
      <c r="Q756" s="58"/>
      <c r="R756" s="58"/>
      <c r="S756" s="58"/>
      <c r="T756" s="59"/>
      <c r="AT756" s="15" t="s">
        <v>139</v>
      </c>
      <c r="AU756" s="15" t="s">
        <v>80</v>
      </c>
    </row>
    <row r="757" spans="2:65" s="1" customFormat="1" ht="16.5" customHeight="1">
      <c r="B757" s="32"/>
      <c r="C757" s="235" t="s">
        <v>962</v>
      </c>
      <c r="D757" s="235" t="s">
        <v>249</v>
      </c>
      <c r="E757" s="236" t="s">
        <v>963</v>
      </c>
      <c r="F757" s="237" t="s">
        <v>964</v>
      </c>
      <c r="G757" s="238" t="s">
        <v>183</v>
      </c>
      <c r="H757" s="239">
        <v>19.705</v>
      </c>
      <c r="I757" s="240"/>
      <c r="J757" s="241">
        <f>ROUND(I757*H757,2)</f>
        <v>0</v>
      </c>
      <c r="K757" s="237" t="s">
        <v>136</v>
      </c>
      <c r="L757" s="242"/>
      <c r="M757" s="243" t="s">
        <v>1</v>
      </c>
      <c r="N757" s="244" t="s">
        <v>41</v>
      </c>
      <c r="O757" s="58"/>
      <c r="P757" s="194">
        <f>O757*H757</f>
        <v>0</v>
      </c>
      <c r="Q757" s="194">
        <v>0.00388</v>
      </c>
      <c r="R757" s="194">
        <f>Q757*H757</f>
        <v>0.07645539999999999</v>
      </c>
      <c r="S757" s="194">
        <v>0</v>
      </c>
      <c r="T757" s="195">
        <f>S757*H757</f>
        <v>0</v>
      </c>
      <c r="AR757" s="15" t="s">
        <v>378</v>
      </c>
      <c r="AT757" s="15" t="s">
        <v>249</v>
      </c>
      <c r="AU757" s="15" t="s">
        <v>80</v>
      </c>
      <c r="AY757" s="15" t="s">
        <v>131</v>
      </c>
      <c r="BE757" s="196">
        <f>IF(N757="základní",J757,0)</f>
        <v>0</v>
      </c>
      <c r="BF757" s="196">
        <f>IF(N757="snížená",J757,0)</f>
        <v>0</v>
      </c>
      <c r="BG757" s="196">
        <f>IF(N757="zákl. přenesená",J757,0)</f>
        <v>0</v>
      </c>
      <c r="BH757" s="196">
        <f>IF(N757="sníž. přenesená",J757,0)</f>
        <v>0</v>
      </c>
      <c r="BI757" s="196">
        <f>IF(N757="nulová",J757,0)</f>
        <v>0</v>
      </c>
      <c r="BJ757" s="15" t="s">
        <v>78</v>
      </c>
      <c r="BK757" s="196">
        <f>ROUND(I757*H757,2)</f>
        <v>0</v>
      </c>
      <c r="BL757" s="15" t="s">
        <v>285</v>
      </c>
      <c r="BM757" s="15" t="s">
        <v>965</v>
      </c>
    </row>
    <row r="758" spans="2:47" s="1" customFormat="1" ht="12">
      <c r="B758" s="32"/>
      <c r="C758" s="33"/>
      <c r="D758" s="197" t="s">
        <v>139</v>
      </c>
      <c r="E758" s="33"/>
      <c r="F758" s="198" t="s">
        <v>964</v>
      </c>
      <c r="G758" s="33"/>
      <c r="H758" s="33"/>
      <c r="I758" s="101"/>
      <c r="J758" s="33"/>
      <c r="K758" s="33"/>
      <c r="L758" s="36"/>
      <c r="M758" s="199"/>
      <c r="N758" s="58"/>
      <c r="O758" s="58"/>
      <c r="P758" s="58"/>
      <c r="Q758" s="58"/>
      <c r="R758" s="58"/>
      <c r="S758" s="58"/>
      <c r="T758" s="59"/>
      <c r="AT758" s="15" t="s">
        <v>139</v>
      </c>
      <c r="AU758" s="15" t="s">
        <v>80</v>
      </c>
    </row>
    <row r="759" spans="2:51" s="12" customFormat="1" ht="12">
      <c r="B759" s="213"/>
      <c r="C759" s="214"/>
      <c r="D759" s="197" t="s">
        <v>187</v>
      </c>
      <c r="E759" s="214"/>
      <c r="F759" s="216" t="s">
        <v>966</v>
      </c>
      <c r="G759" s="214"/>
      <c r="H759" s="217">
        <v>19.705</v>
      </c>
      <c r="I759" s="218"/>
      <c r="J759" s="214"/>
      <c r="K759" s="214"/>
      <c r="L759" s="219"/>
      <c r="M759" s="220"/>
      <c r="N759" s="221"/>
      <c r="O759" s="221"/>
      <c r="P759" s="221"/>
      <c r="Q759" s="221"/>
      <c r="R759" s="221"/>
      <c r="S759" s="221"/>
      <c r="T759" s="222"/>
      <c r="AT759" s="223" t="s">
        <v>187</v>
      </c>
      <c r="AU759" s="223" t="s">
        <v>80</v>
      </c>
      <c r="AV759" s="12" t="s">
        <v>80</v>
      </c>
      <c r="AW759" s="12" t="s">
        <v>4</v>
      </c>
      <c r="AX759" s="12" t="s">
        <v>78</v>
      </c>
      <c r="AY759" s="223" t="s">
        <v>131</v>
      </c>
    </row>
    <row r="760" spans="2:65" s="1" customFormat="1" ht="16.5" customHeight="1">
      <c r="B760" s="32"/>
      <c r="C760" s="185" t="s">
        <v>967</v>
      </c>
      <c r="D760" s="185" t="s">
        <v>133</v>
      </c>
      <c r="E760" s="186" t="s">
        <v>968</v>
      </c>
      <c r="F760" s="187" t="s">
        <v>969</v>
      </c>
      <c r="G760" s="188" t="s">
        <v>183</v>
      </c>
      <c r="H760" s="189">
        <v>81.685</v>
      </c>
      <c r="I760" s="190"/>
      <c r="J760" s="191">
        <f>ROUND(I760*H760,2)</f>
        <v>0</v>
      </c>
      <c r="K760" s="187" t="s">
        <v>1</v>
      </c>
      <c r="L760" s="36"/>
      <c r="M760" s="192" t="s">
        <v>1</v>
      </c>
      <c r="N760" s="193" t="s">
        <v>41</v>
      </c>
      <c r="O760" s="58"/>
      <c r="P760" s="194">
        <f>O760*H760</f>
        <v>0</v>
      </c>
      <c r="Q760" s="194">
        <v>0.0035</v>
      </c>
      <c r="R760" s="194">
        <f>Q760*H760</f>
        <v>0.2858975</v>
      </c>
      <c r="S760" s="194">
        <v>0</v>
      </c>
      <c r="T760" s="195">
        <f>S760*H760</f>
        <v>0</v>
      </c>
      <c r="AR760" s="15" t="s">
        <v>285</v>
      </c>
      <c r="AT760" s="15" t="s">
        <v>133</v>
      </c>
      <c r="AU760" s="15" t="s">
        <v>80</v>
      </c>
      <c r="AY760" s="15" t="s">
        <v>131</v>
      </c>
      <c r="BE760" s="196">
        <f>IF(N760="základní",J760,0)</f>
        <v>0</v>
      </c>
      <c r="BF760" s="196">
        <f>IF(N760="snížená",J760,0)</f>
        <v>0</v>
      </c>
      <c r="BG760" s="196">
        <f>IF(N760="zákl. přenesená",J760,0)</f>
        <v>0</v>
      </c>
      <c r="BH760" s="196">
        <f>IF(N760="sníž. přenesená",J760,0)</f>
        <v>0</v>
      </c>
      <c r="BI760" s="196">
        <f>IF(N760="nulová",J760,0)</f>
        <v>0</v>
      </c>
      <c r="BJ760" s="15" t="s">
        <v>78</v>
      </c>
      <c r="BK760" s="196">
        <f>ROUND(I760*H760,2)</f>
        <v>0</v>
      </c>
      <c r="BL760" s="15" t="s">
        <v>285</v>
      </c>
      <c r="BM760" s="15" t="s">
        <v>970</v>
      </c>
    </row>
    <row r="761" spans="2:47" s="1" customFormat="1" ht="12">
      <c r="B761" s="32"/>
      <c r="C761" s="33"/>
      <c r="D761" s="197" t="s">
        <v>139</v>
      </c>
      <c r="E761" s="33"/>
      <c r="F761" s="198" t="s">
        <v>969</v>
      </c>
      <c r="G761" s="33"/>
      <c r="H761" s="33"/>
      <c r="I761" s="101"/>
      <c r="J761" s="33"/>
      <c r="K761" s="33"/>
      <c r="L761" s="36"/>
      <c r="M761" s="199"/>
      <c r="N761" s="58"/>
      <c r="O761" s="58"/>
      <c r="P761" s="58"/>
      <c r="Q761" s="58"/>
      <c r="R761" s="58"/>
      <c r="S761" s="58"/>
      <c r="T761" s="59"/>
      <c r="AT761" s="15" t="s">
        <v>139</v>
      </c>
      <c r="AU761" s="15" t="s">
        <v>80</v>
      </c>
    </row>
    <row r="762" spans="2:51" s="11" customFormat="1" ht="12">
      <c r="B762" s="203"/>
      <c r="C762" s="204"/>
      <c r="D762" s="197" t="s">
        <v>187</v>
      </c>
      <c r="E762" s="205" t="s">
        <v>1</v>
      </c>
      <c r="F762" s="206" t="s">
        <v>971</v>
      </c>
      <c r="G762" s="204"/>
      <c r="H762" s="205" t="s">
        <v>1</v>
      </c>
      <c r="I762" s="207"/>
      <c r="J762" s="204"/>
      <c r="K762" s="204"/>
      <c r="L762" s="208"/>
      <c r="M762" s="209"/>
      <c r="N762" s="210"/>
      <c r="O762" s="210"/>
      <c r="P762" s="210"/>
      <c r="Q762" s="210"/>
      <c r="R762" s="210"/>
      <c r="S762" s="210"/>
      <c r="T762" s="211"/>
      <c r="AT762" s="212" t="s">
        <v>187</v>
      </c>
      <c r="AU762" s="212" t="s">
        <v>80</v>
      </c>
      <c r="AV762" s="11" t="s">
        <v>78</v>
      </c>
      <c r="AW762" s="11" t="s">
        <v>32</v>
      </c>
      <c r="AX762" s="11" t="s">
        <v>70</v>
      </c>
      <c r="AY762" s="212" t="s">
        <v>131</v>
      </c>
    </row>
    <row r="763" spans="2:51" s="12" customFormat="1" ht="12">
      <c r="B763" s="213"/>
      <c r="C763" s="214"/>
      <c r="D763" s="197" t="s">
        <v>187</v>
      </c>
      <c r="E763" s="215" t="s">
        <v>1</v>
      </c>
      <c r="F763" s="216" t="s">
        <v>972</v>
      </c>
      <c r="G763" s="214"/>
      <c r="H763" s="217">
        <v>22.075</v>
      </c>
      <c r="I763" s="218"/>
      <c r="J763" s="214"/>
      <c r="K763" s="214"/>
      <c r="L763" s="219"/>
      <c r="M763" s="220"/>
      <c r="N763" s="221"/>
      <c r="O763" s="221"/>
      <c r="P763" s="221"/>
      <c r="Q763" s="221"/>
      <c r="R763" s="221"/>
      <c r="S763" s="221"/>
      <c r="T763" s="222"/>
      <c r="AT763" s="223" t="s">
        <v>187</v>
      </c>
      <c r="AU763" s="223" t="s">
        <v>80</v>
      </c>
      <c r="AV763" s="12" t="s">
        <v>80</v>
      </c>
      <c r="AW763" s="12" t="s">
        <v>32</v>
      </c>
      <c r="AX763" s="12" t="s">
        <v>70</v>
      </c>
      <c r="AY763" s="223" t="s">
        <v>131</v>
      </c>
    </row>
    <row r="764" spans="2:51" s="11" customFormat="1" ht="12">
      <c r="B764" s="203"/>
      <c r="C764" s="204"/>
      <c r="D764" s="197" t="s">
        <v>187</v>
      </c>
      <c r="E764" s="205" t="s">
        <v>1</v>
      </c>
      <c r="F764" s="206" t="s">
        <v>563</v>
      </c>
      <c r="G764" s="204"/>
      <c r="H764" s="205" t="s">
        <v>1</v>
      </c>
      <c r="I764" s="207"/>
      <c r="J764" s="204"/>
      <c r="K764" s="204"/>
      <c r="L764" s="208"/>
      <c r="M764" s="209"/>
      <c r="N764" s="210"/>
      <c r="O764" s="210"/>
      <c r="P764" s="210"/>
      <c r="Q764" s="210"/>
      <c r="R764" s="210"/>
      <c r="S764" s="210"/>
      <c r="T764" s="211"/>
      <c r="AT764" s="212" t="s">
        <v>187</v>
      </c>
      <c r="AU764" s="212" t="s">
        <v>80</v>
      </c>
      <c r="AV764" s="11" t="s">
        <v>78</v>
      </c>
      <c r="AW764" s="11" t="s">
        <v>32</v>
      </c>
      <c r="AX764" s="11" t="s">
        <v>70</v>
      </c>
      <c r="AY764" s="212" t="s">
        <v>131</v>
      </c>
    </row>
    <row r="765" spans="2:51" s="12" customFormat="1" ht="12">
      <c r="B765" s="213"/>
      <c r="C765" s="214"/>
      <c r="D765" s="197" t="s">
        <v>187</v>
      </c>
      <c r="E765" s="215" t="s">
        <v>1</v>
      </c>
      <c r="F765" s="216" t="s">
        <v>639</v>
      </c>
      <c r="G765" s="214"/>
      <c r="H765" s="217">
        <v>59.61</v>
      </c>
      <c r="I765" s="218"/>
      <c r="J765" s="214"/>
      <c r="K765" s="214"/>
      <c r="L765" s="219"/>
      <c r="M765" s="220"/>
      <c r="N765" s="221"/>
      <c r="O765" s="221"/>
      <c r="P765" s="221"/>
      <c r="Q765" s="221"/>
      <c r="R765" s="221"/>
      <c r="S765" s="221"/>
      <c r="T765" s="222"/>
      <c r="AT765" s="223" t="s">
        <v>187</v>
      </c>
      <c r="AU765" s="223" t="s">
        <v>80</v>
      </c>
      <c r="AV765" s="12" t="s">
        <v>80</v>
      </c>
      <c r="AW765" s="12" t="s">
        <v>32</v>
      </c>
      <c r="AX765" s="12" t="s">
        <v>70</v>
      </c>
      <c r="AY765" s="223" t="s">
        <v>131</v>
      </c>
    </row>
    <row r="766" spans="2:51" s="13" customFormat="1" ht="12">
      <c r="B766" s="224"/>
      <c r="C766" s="225"/>
      <c r="D766" s="197" t="s">
        <v>187</v>
      </c>
      <c r="E766" s="226" t="s">
        <v>1</v>
      </c>
      <c r="F766" s="227" t="s">
        <v>192</v>
      </c>
      <c r="G766" s="225"/>
      <c r="H766" s="228">
        <v>81.685</v>
      </c>
      <c r="I766" s="229"/>
      <c r="J766" s="225"/>
      <c r="K766" s="225"/>
      <c r="L766" s="230"/>
      <c r="M766" s="231"/>
      <c r="N766" s="232"/>
      <c r="O766" s="232"/>
      <c r="P766" s="232"/>
      <c r="Q766" s="232"/>
      <c r="R766" s="232"/>
      <c r="S766" s="232"/>
      <c r="T766" s="233"/>
      <c r="AT766" s="234" t="s">
        <v>187</v>
      </c>
      <c r="AU766" s="234" t="s">
        <v>80</v>
      </c>
      <c r="AV766" s="13" t="s">
        <v>184</v>
      </c>
      <c r="AW766" s="13" t="s">
        <v>32</v>
      </c>
      <c r="AX766" s="13" t="s">
        <v>78</v>
      </c>
      <c r="AY766" s="234" t="s">
        <v>131</v>
      </c>
    </row>
    <row r="767" spans="2:65" s="1" customFormat="1" ht="16.5" customHeight="1">
      <c r="B767" s="32"/>
      <c r="C767" s="185" t="s">
        <v>973</v>
      </c>
      <c r="D767" s="185" t="s">
        <v>133</v>
      </c>
      <c r="E767" s="186" t="s">
        <v>974</v>
      </c>
      <c r="F767" s="187" t="s">
        <v>975</v>
      </c>
      <c r="G767" s="188" t="s">
        <v>976</v>
      </c>
      <c r="H767" s="246"/>
      <c r="I767" s="190"/>
      <c r="J767" s="191">
        <f>ROUND(I767*H767,2)</f>
        <v>0</v>
      </c>
      <c r="K767" s="187" t="s">
        <v>136</v>
      </c>
      <c r="L767" s="36"/>
      <c r="M767" s="192" t="s">
        <v>1</v>
      </c>
      <c r="N767" s="193" t="s">
        <v>41</v>
      </c>
      <c r="O767" s="58"/>
      <c r="P767" s="194">
        <f>O767*H767</f>
        <v>0</v>
      </c>
      <c r="Q767" s="194">
        <v>0</v>
      </c>
      <c r="R767" s="194">
        <f>Q767*H767</f>
        <v>0</v>
      </c>
      <c r="S767" s="194">
        <v>0</v>
      </c>
      <c r="T767" s="195">
        <f>S767*H767</f>
        <v>0</v>
      </c>
      <c r="AR767" s="15" t="s">
        <v>285</v>
      </c>
      <c r="AT767" s="15" t="s">
        <v>133</v>
      </c>
      <c r="AU767" s="15" t="s">
        <v>80</v>
      </c>
      <c r="AY767" s="15" t="s">
        <v>131</v>
      </c>
      <c r="BE767" s="196">
        <f>IF(N767="základní",J767,0)</f>
        <v>0</v>
      </c>
      <c r="BF767" s="196">
        <f>IF(N767="snížená",J767,0)</f>
        <v>0</v>
      </c>
      <c r="BG767" s="196">
        <f>IF(N767="zákl. přenesená",J767,0)</f>
        <v>0</v>
      </c>
      <c r="BH767" s="196">
        <f>IF(N767="sníž. přenesená",J767,0)</f>
        <v>0</v>
      </c>
      <c r="BI767" s="196">
        <f>IF(N767="nulová",J767,0)</f>
        <v>0</v>
      </c>
      <c r="BJ767" s="15" t="s">
        <v>78</v>
      </c>
      <c r="BK767" s="196">
        <f>ROUND(I767*H767,2)</f>
        <v>0</v>
      </c>
      <c r="BL767" s="15" t="s">
        <v>285</v>
      </c>
      <c r="BM767" s="15" t="s">
        <v>977</v>
      </c>
    </row>
    <row r="768" spans="2:47" s="1" customFormat="1" ht="19.2">
      <c r="B768" s="32"/>
      <c r="C768" s="33"/>
      <c r="D768" s="197" t="s">
        <v>139</v>
      </c>
      <c r="E768" s="33"/>
      <c r="F768" s="198" t="s">
        <v>978</v>
      </c>
      <c r="G768" s="33"/>
      <c r="H768" s="33"/>
      <c r="I768" s="101"/>
      <c r="J768" s="33"/>
      <c r="K768" s="33"/>
      <c r="L768" s="36"/>
      <c r="M768" s="199"/>
      <c r="N768" s="58"/>
      <c r="O768" s="58"/>
      <c r="P768" s="58"/>
      <c r="Q768" s="58"/>
      <c r="R768" s="58"/>
      <c r="S768" s="58"/>
      <c r="T768" s="59"/>
      <c r="AT768" s="15" t="s">
        <v>139</v>
      </c>
      <c r="AU768" s="15" t="s">
        <v>80</v>
      </c>
    </row>
    <row r="769" spans="2:63" s="10" customFormat="1" ht="22.95" customHeight="1">
      <c r="B769" s="169"/>
      <c r="C769" s="170"/>
      <c r="D769" s="171" t="s">
        <v>69</v>
      </c>
      <c r="E769" s="183" t="s">
        <v>979</v>
      </c>
      <c r="F769" s="183" t="s">
        <v>980</v>
      </c>
      <c r="G769" s="170"/>
      <c r="H769" s="170"/>
      <c r="I769" s="173"/>
      <c r="J769" s="184">
        <f>BK769</f>
        <v>0</v>
      </c>
      <c r="K769" s="170"/>
      <c r="L769" s="175"/>
      <c r="M769" s="176"/>
      <c r="N769" s="177"/>
      <c r="O769" s="177"/>
      <c r="P769" s="178">
        <f>SUM(P770:P797)</f>
        <v>0</v>
      </c>
      <c r="Q769" s="177"/>
      <c r="R769" s="178">
        <f>SUM(R770:R797)</f>
        <v>0.09060562000000001</v>
      </c>
      <c r="S769" s="177"/>
      <c r="T769" s="179">
        <f>SUM(T770:T797)</f>
        <v>0.10232</v>
      </c>
      <c r="AR769" s="180" t="s">
        <v>80</v>
      </c>
      <c r="AT769" s="181" t="s">
        <v>69</v>
      </c>
      <c r="AU769" s="181" t="s">
        <v>78</v>
      </c>
      <c r="AY769" s="180" t="s">
        <v>131</v>
      </c>
      <c r="BK769" s="182">
        <f>SUM(BK770:BK797)</f>
        <v>0</v>
      </c>
    </row>
    <row r="770" spans="2:65" s="1" customFormat="1" ht="16.5" customHeight="1">
      <c r="B770" s="32"/>
      <c r="C770" s="185" t="s">
        <v>981</v>
      </c>
      <c r="D770" s="185" t="s">
        <v>133</v>
      </c>
      <c r="E770" s="186" t="s">
        <v>982</v>
      </c>
      <c r="F770" s="187" t="s">
        <v>983</v>
      </c>
      <c r="G770" s="188" t="s">
        <v>183</v>
      </c>
      <c r="H770" s="189">
        <v>9.722</v>
      </c>
      <c r="I770" s="190"/>
      <c r="J770" s="191">
        <f>ROUND(I770*H770,2)</f>
        <v>0</v>
      </c>
      <c r="K770" s="187" t="s">
        <v>136</v>
      </c>
      <c r="L770" s="36"/>
      <c r="M770" s="192" t="s">
        <v>1</v>
      </c>
      <c r="N770" s="193" t="s">
        <v>41</v>
      </c>
      <c r="O770" s="58"/>
      <c r="P770" s="194">
        <f>O770*H770</f>
        <v>0</v>
      </c>
      <c r="Q770" s="194">
        <v>0</v>
      </c>
      <c r="R770" s="194">
        <f>Q770*H770</f>
        <v>0</v>
      </c>
      <c r="S770" s="194">
        <v>0.01</v>
      </c>
      <c r="T770" s="195">
        <f>S770*H770</f>
        <v>0.09722</v>
      </c>
      <c r="AR770" s="15" t="s">
        <v>285</v>
      </c>
      <c r="AT770" s="15" t="s">
        <v>133</v>
      </c>
      <c r="AU770" s="15" t="s">
        <v>80</v>
      </c>
      <c r="AY770" s="15" t="s">
        <v>131</v>
      </c>
      <c r="BE770" s="196">
        <f>IF(N770="základní",J770,0)</f>
        <v>0</v>
      </c>
      <c r="BF770" s="196">
        <f>IF(N770="snížená",J770,0)</f>
        <v>0</v>
      </c>
      <c r="BG770" s="196">
        <f>IF(N770="zákl. přenesená",J770,0)</f>
        <v>0</v>
      </c>
      <c r="BH770" s="196">
        <f>IF(N770="sníž. přenesená",J770,0)</f>
        <v>0</v>
      </c>
      <c r="BI770" s="196">
        <f>IF(N770="nulová",J770,0)</f>
        <v>0</v>
      </c>
      <c r="BJ770" s="15" t="s">
        <v>78</v>
      </c>
      <c r="BK770" s="196">
        <f>ROUND(I770*H770,2)</f>
        <v>0</v>
      </c>
      <c r="BL770" s="15" t="s">
        <v>285</v>
      </c>
      <c r="BM770" s="15" t="s">
        <v>984</v>
      </c>
    </row>
    <row r="771" spans="2:47" s="1" customFormat="1" ht="12">
      <c r="B771" s="32"/>
      <c r="C771" s="33"/>
      <c r="D771" s="197" t="s">
        <v>139</v>
      </c>
      <c r="E771" s="33"/>
      <c r="F771" s="198" t="s">
        <v>985</v>
      </c>
      <c r="G771" s="33"/>
      <c r="H771" s="33"/>
      <c r="I771" s="101"/>
      <c r="J771" s="33"/>
      <c r="K771" s="33"/>
      <c r="L771" s="36"/>
      <c r="M771" s="199"/>
      <c r="N771" s="58"/>
      <c r="O771" s="58"/>
      <c r="P771" s="58"/>
      <c r="Q771" s="58"/>
      <c r="R771" s="58"/>
      <c r="S771" s="58"/>
      <c r="T771" s="59"/>
      <c r="AT771" s="15" t="s">
        <v>139</v>
      </c>
      <c r="AU771" s="15" t="s">
        <v>80</v>
      </c>
    </row>
    <row r="772" spans="2:51" s="11" customFormat="1" ht="12">
      <c r="B772" s="203"/>
      <c r="C772" s="204"/>
      <c r="D772" s="197" t="s">
        <v>187</v>
      </c>
      <c r="E772" s="205" t="s">
        <v>1</v>
      </c>
      <c r="F772" s="206" t="s">
        <v>986</v>
      </c>
      <c r="G772" s="204"/>
      <c r="H772" s="205" t="s">
        <v>1</v>
      </c>
      <c r="I772" s="207"/>
      <c r="J772" s="204"/>
      <c r="K772" s="204"/>
      <c r="L772" s="208"/>
      <c r="M772" s="209"/>
      <c r="N772" s="210"/>
      <c r="O772" s="210"/>
      <c r="P772" s="210"/>
      <c r="Q772" s="210"/>
      <c r="R772" s="210"/>
      <c r="S772" s="210"/>
      <c r="T772" s="211"/>
      <c r="AT772" s="212" t="s">
        <v>187</v>
      </c>
      <c r="AU772" s="212" t="s">
        <v>80</v>
      </c>
      <c r="AV772" s="11" t="s">
        <v>78</v>
      </c>
      <c r="AW772" s="11" t="s">
        <v>32</v>
      </c>
      <c r="AX772" s="11" t="s">
        <v>70</v>
      </c>
      <c r="AY772" s="212" t="s">
        <v>131</v>
      </c>
    </row>
    <row r="773" spans="2:51" s="12" customFormat="1" ht="12">
      <c r="B773" s="213"/>
      <c r="C773" s="214"/>
      <c r="D773" s="197" t="s">
        <v>187</v>
      </c>
      <c r="E773" s="215" t="s">
        <v>1</v>
      </c>
      <c r="F773" s="216" t="s">
        <v>987</v>
      </c>
      <c r="G773" s="214"/>
      <c r="H773" s="217">
        <v>2.04</v>
      </c>
      <c r="I773" s="218"/>
      <c r="J773" s="214"/>
      <c r="K773" s="214"/>
      <c r="L773" s="219"/>
      <c r="M773" s="220"/>
      <c r="N773" s="221"/>
      <c r="O773" s="221"/>
      <c r="P773" s="221"/>
      <c r="Q773" s="221"/>
      <c r="R773" s="221"/>
      <c r="S773" s="221"/>
      <c r="T773" s="222"/>
      <c r="AT773" s="223" t="s">
        <v>187</v>
      </c>
      <c r="AU773" s="223" t="s">
        <v>80</v>
      </c>
      <c r="AV773" s="12" t="s">
        <v>80</v>
      </c>
      <c r="AW773" s="12" t="s">
        <v>32</v>
      </c>
      <c r="AX773" s="12" t="s">
        <v>70</v>
      </c>
      <c r="AY773" s="223" t="s">
        <v>131</v>
      </c>
    </row>
    <row r="774" spans="2:51" s="12" customFormat="1" ht="12">
      <c r="B774" s="213"/>
      <c r="C774" s="214"/>
      <c r="D774" s="197" t="s">
        <v>187</v>
      </c>
      <c r="E774" s="215" t="s">
        <v>1</v>
      </c>
      <c r="F774" s="216" t="s">
        <v>988</v>
      </c>
      <c r="G774" s="214"/>
      <c r="H774" s="217">
        <v>0.52</v>
      </c>
      <c r="I774" s="218"/>
      <c r="J774" s="214"/>
      <c r="K774" s="214"/>
      <c r="L774" s="219"/>
      <c r="M774" s="220"/>
      <c r="N774" s="221"/>
      <c r="O774" s="221"/>
      <c r="P774" s="221"/>
      <c r="Q774" s="221"/>
      <c r="R774" s="221"/>
      <c r="S774" s="221"/>
      <c r="T774" s="222"/>
      <c r="AT774" s="223" t="s">
        <v>187</v>
      </c>
      <c r="AU774" s="223" t="s">
        <v>80</v>
      </c>
      <c r="AV774" s="12" t="s">
        <v>80</v>
      </c>
      <c r="AW774" s="12" t="s">
        <v>32</v>
      </c>
      <c r="AX774" s="12" t="s">
        <v>70</v>
      </c>
      <c r="AY774" s="223" t="s">
        <v>131</v>
      </c>
    </row>
    <row r="775" spans="2:51" s="12" customFormat="1" ht="12">
      <c r="B775" s="213"/>
      <c r="C775" s="214"/>
      <c r="D775" s="197" t="s">
        <v>187</v>
      </c>
      <c r="E775" s="215" t="s">
        <v>1</v>
      </c>
      <c r="F775" s="216" t="s">
        <v>989</v>
      </c>
      <c r="G775" s="214"/>
      <c r="H775" s="217">
        <v>5.104</v>
      </c>
      <c r="I775" s="218"/>
      <c r="J775" s="214"/>
      <c r="K775" s="214"/>
      <c r="L775" s="219"/>
      <c r="M775" s="220"/>
      <c r="N775" s="221"/>
      <c r="O775" s="221"/>
      <c r="P775" s="221"/>
      <c r="Q775" s="221"/>
      <c r="R775" s="221"/>
      <c r="S775" s="221"/>
      <c r="T775" s="222"/>
      <c r="AT775" s="223" t="s">
        <v>187</v>
      </c>
      <c r="AU775" s="223" t="s">
        <v>80</v>
      </c>
      <c r="AV775" s="12" t="s">
        <v>80</v>
      </c>
      <c r="AW775" s="12" t="s">
        <v>32</v>
      </c>
      <c r="AX775" s="12" t="s">
        <v>70</v>
      </c>
      <c r="AY775" s="223" t="s">
        <v>131</v>
      </c>
    </row>
    <row r="776" spans="2:51" s="12" customFormat="1" ht="12">
      <c r="B776" s="213"/>
      <c r="C776" s="214"/>
      <c r="D776" s="197" t="s">
        <v>187</v>
      </c>
      <c r="E776" s="215" t="s">
        <v>1</v>
      </c>
      <c r="F776" s="216" t="s">
        <v>990</v>
      </c>
      <c r="G776" s="214"/>
      <c r="H776" s="217">
        <v>1.76</v>
      </c>
      <c r="I776" s="218"/>
      <c r="J776" s="214"/>
      <c r="K776" s="214"/>
      <c r="L776" s="219"/>
      <c r="M776" s="220"/>
      <c r="N776" s="221"/>
      <c r="O776" s="221"/>
      <c r="P776" s="221"/>
      <c r="Q776" s="221"/>
      <c r="R776" s="221"/>
      <c r="S776" s="221"/>
      <c r="T776" s="222"/>
      <c r="AT776" s="223" t="s">
        <v>187</v>
      </c>
      <c r="AU776" s="223" t="s">
        <v>80</v>
      </c>
      <c r="AV776" s="12" t="s">
        <v>80</v>
      </c>
      <c r="AW776" s="12" t="s">
        <v>32</v>
      </c>
      <c r="AX776" s="12" t="s">
        <v>70</v>
      </c>
      <c r="AY776" s="223" t="s">
        <v>131</v>
      </c>
    </row>
    <row r="777" spans="2:51" s="12" customFormat="1" ht="12">
      <c r="B777" s="213"/>
      <c r="C777" s="214"/>
      <c r="D777" s="197" t="s">
        <v>187</v>
      </c>
      <c r="E777" s="215" t="s">
        <v>1</v>
      </c>
      <c r="F777" s="216" t="s">
        <v>991</v>
      </c>
      <c r="G777" s="214"/>
      <c r="H777" s="217">
        <v>0.298</v>
      </c>
      <c r="I777" s="218"/>
      <c r="J777" s="214"/>
      <c r="K777" s="214"/>
      <c r="L777" s="219"/>
      <c r="M777" s="220"/>
      <c r="N777" s="221"/>
      <c r="O777" s="221"/>
      <c r="P777" s="221"/>
      <c r="Q777" s="221"/>
      <c r="R777" s="221"/>
      <c r="S777" s="221"/>
      <c r="T777" s="222"/>
      <c r="AT777" s="223" t="s">
        <v>187</v>
      </c>
      <c r="AU777" s="223" t="s">
        <v>80</v>
      </c>
      <c r="AV777" s="12" t="s">
        <v>80</v>
      </c>
      <c r="AW777" s="12" t="s">
        <v>32</v>
      </c>
      <c r="AX777" s="12" t="s">
        <v>70</v>
      </c>
      <c r="AY777" s="223" t="s">
        <v>131</v>
      </c>
    </row>
    <row r="778" spans="2:51" s="13" customFormat="1" ht="12">
      <c r="B778" s="224"/>
      <c r="C778" s="225"/>
      <c r="D778" s="197" t="s">
        <v>187</v>
      </c>
      <c r="E778" s="226" t="s">
        <v>1</v>
      </c>
      <c r="F778" s="227" t="s">
        <v>192</v>
      </c>
      <c r="G778" s="225"/>
      <c r="H778" s="228">
        <v>9.722</v>
      </c>
      <c r="I778" s="229"/>
      <c r="J778" s="225"/>
      <c r="K778" s="225"/>
      <c r="L778" s="230"/>
      <c r="M778" s="231"/>
      <c r="N778" s="232"/>
      <c r="O778" s="232"/>
      <c r="P778" s="232"/>
      <c r="Q778" s="232"/>
      <c r="R778" s="232"/>
      <c r="S778" s="232"/>
      <c r="T778" s="233"/>
      <c r="AT778" s="234" t="s">
        <v>187</v>
      </c>
      <c r="AU778" s="234" t="s">
        <v>80</v>
      </c>
      <c r="AV778" s="13" t="s">
        <v>184</v>
      </c>
      <c r="AW778" s="13" t="s">
        <v>32</v>
      </c>
      <c r="AX778" s="13" t="s">
        <v>78</v>
      </c>
      <c r="AY778" s="234" t="s">
        <v>131</v>
      </c>
    </row>
    <row r="779" spans="2:65" s="1" customFormat="1" ht="16.5" customHeight="1">
      <c r="B779" s="32"/>
      <c r="C779" s="185" t="s">
        <v>992</v>
      </c>
      <c r="D779" s="185" t="s">
        <v>133</v>
      </c>
      <c r="E779" s="186" t="s">
        <v>993</v>
      </c>
      <c r="F779" s="187" t="s">
        <v>994</v>
      </c>
      <c r="G779" s="188" t="s">
        <v>329</v>
      </c>
      <c r="H779" s="189">
        <v>17</v>
      </c>
      <c r="I779" s="190"/>
      <c r="J779" s="191">
        <f>ROUND(I779*H779,2)</f>
        <v>0</v>
      </c>
      <c r="K779" s="187" t="s">
        <v>136</v>
      </c>
      <c r="L779" s="36"/>
      <c r="M779" s="192" t="s">
        <v>1</v>
      </c>
      <c r="N779" s="193" t="s">
        <v>41</v>
      </c>
      <c r="O779" s="58"/>
      <c r="P779" s="194">
        <f>O779*H779</f>
        <v>0</v>
      </c>
      <c r="Q779" s="194">
        <v>0</v>
      </c>
      <c r="R779" s="194">
        <f>Q779*H779</f>
        <v>0</v>
      </c>
      <c r="S779" s="194">
        <v>0.0003</v>
      </c>
      <c r="T779" s="195">
        <f>S779*H779</f>
        <v>0.0050999999999999995</v>
      </c>
      <c r="AR779" s="15" t="s">
        <v>285</v>
      </c>
      <c r="AT779" s="15" t="s">
        <v>133</v>
      </c>
      <c r="AU779" s="15" t="s">
        <v>80</v>
      </c>
      <c r="AY779" s="15" t="s">
        <v>131</v>
      </c>
      <c r="BE779" s="196">
        <f>IF(N779="základní",J779,0)</f>
        <v>0</v>
      </c>
      <c r="BF779" s="196">
        <f>IF(N779="snížená",J779,0)</f>
        <v>0</v>
      </c>
      <c r="BG779" s="196">
        <f>IF(N779="zákl. přenesená",J779,0)</f>
        <v>0</v>
      </c>
      <c r="BH779" s="196">
        <f>IF(N779="sníž. přenesená",J779,0)</f>
        <v>0</v>
      </c>
      <c r="BI779" s="196">
        <f>IF(N779="nulová",J779,0)</f>
        <v>0</v>
      </c>
      <c r="BJ779" s="15" t="s">
        <v>78</v>
      </c>
      <c r="BK779" s="196">
        <f>ROUND(I779*H779,2)</f>
        <v>0</v>
      </c>
      <c r="BL779" s="15" t="s">
        <v>285</v>
      </c>
      <c r="BM779" s="15" t="s">
        <v>995</v>
      </c>
    </row>
    <row r="780" spans="2:47" s="1" customFormat="1" ht="12">
      <c r="B780" s="32"/>
      <c r="C780" s="33"/>
      <c r="D780" s="197" t="s">
        <v>139</v>
      </c>
      <c r="E780" s="33"/>
      <c r="F780" s="198" t="s">
        <v>996</v>
      </c>
      <c r="G780" s="33"/>
      <c r="H780" s="33"/>
      <c r="I780" s="101"/>
      <c r="J780" s="33"/>
      <c r="K780" s="33"/>
      <c r="L780" s="36"/>
      <c r="M780" s="199"/>
      <c r="N780" s="58"/>
      <c r="O780" s="58"/>
      <c r="P780" s="58"/>
      <c r="Q780" s="58"/>
      <c r="R780" s="58"/>
      <c r="S780" s="58"/>
      <c r="T780" s="59"/>
      <c r="AT780" s="15" t="s">
        <v>139</v>
      </c>
      <c r="AU780" s="15" t="s">
        <v>80</v>
      </c>
    </row>
    <row r="781" spans="2:65" s="1" customFormat="1" ht="16.5" customHeight="1">
      <c r="B781" s="32"/>
      <c r="C781" s="185" t="s">
        <v>997</v>
      </c>
      <c r="D781" s="185" t="s">
        <v>133</v>
      </c>
      <c r="E781" s="186" t="s">
        <v>998</v>
      </c>
      <c r="F781" s="187" t="s">
        <v>999</v>
      </c>
      <c r="G781" s="188" t="s">
        <v>183</v>
      </c>
      <c r="H781" s="189">
        <v>19.443</v>
      </c>
      <c r="I781" s="190"/>
      <c r="J781" s="191">
        <f>ROUND(I781*H781,2)</f>
        <v>0</v>
      </c>
      <c r="K781" s="187" t="s">
        <v>1</v>
      </c>
      <c r="L781" s="36"/>
      <c r="M781" s="192" t="s">
        <v>1</v>
      </c>
      <c r="N781" s="193" t="s">
        <v>41</v>
      </c>
      <c r="O781" s="58"/>
      <c r="P781" s="194">
        <f>O781*H781</f>
        <v>0</v>
      </c>
      <c r="Q781" s="194">
        <v>0.00094</v>
      </c>
      <c r="R781" s="194">
        <f>Q781*H781</f>
        <v>0.01827642</v>
      </c>
      <c r="S781" s="194">
        <v>0</v>
      </c>
      <c r="T781" s="195">
        <f>S781*H781</f>
        <v>0</v>
      </c>
      <c r="AR781" s="15" t="s">
        <v>285</v>
      </c>
      <c r="AT781" s="15" t="s">
        <v>133</v>
      </c>
      <c r="AU781" s="15" t="s">
        <v>80</v>
      </c>
      <c r="AY781" s="15" t="s">
        <v>131</v>
      </c>
      <c r="BE781" s="196">
        <f>IF(N781="základní",J781,0)</f>
        <v>0</v>
      </c>
      <c r="BF781" s="196">
        <f>IF(N781="snížená",J781,0)</f>
        <v>0</v>
      </c>
      <c r="BG781" s="196">
        <f>IF(N781="zákl. přenesená",J781,0)</f>
        <v>0</v>
      </c>
      <c r="BH781" s="196">
        <f>IF(N781="sníž. přenesená",J781,0)</f>
        <v>0</v>
      </c>
      <c r="BI781" s="196">
        <f>IF(N781="nulová",J781,0)</f>
        <v>0</v>
      </c>
      <c r="BJ781" s="15" t="s">
        <v>78</v>
      </c>
      <c r="BK781" s="196">
        <f>ROUND(I781*H781,2)</f>
        <v>0</v>
      </c>
      <c r="BL781" s="15" t="s">
        <v>285</v>
      </c>
      <c r="BM781" s="15" t="s">
        <v>1000</v>
      </c>
    </row>
    <row r="782" spans="2:47" s="1" customFormat="1" ht="19.2">
      <c r="B782" s="32"/>
      <c r="C782" s="33"/>
      <c r="D782" s="197" t="s">
        <v>139</v>
      </c>
      <c r="E782" s="33"/>
      <c r="F782" s="198" t="s">
        <v>1001</v>
      </c>
      <c r="G782" s="33"/>
      <c r="H782" s="33"/>
      <c r="I782" s="101"/>
      <c r="J782" s="33"/>
      <c r="K782" s="33"/>
      <c r="L782" s="36"/>
      <c r="M782" s="199"/>
      <c r="N782" s="58"/>
      <c r="O782" s="58"/>
      <c r="P782" s="58"/>
      <c r="Q782" s="58"/>
      <c r="R782" s="58"/>
      <c r="S782" s="58"/>
      <c r="T782" s="59"/>
      <c r="AT782" s="15" t="s">
        <v>139</v>
      </c>
      <c r="AU782" s="15" t="s">
        <v>80</v>
      </c>
    </row>
    <row r="783" spans="2:51" s="11" customFormat="1" ht="12">
      <c r="B783" s="203"/>
      <c r="C783" s="204"/>
      <c r="D783" s="197" t="s">
        <v>187</v>
      </c>
      <c r="E783" s="205" t="s">
        <v>1</v>
      </c>
      <c r="F783" s="206" t="s">
        <v>986</v>
      </c>
      <c r="G783" s="204"/>
      <c r="H783" s="205" t="s">
        <v>1</v>
      </c>
      <c r="I783" s="207"/>
      <c r="J783" s="204"/>
      <c r="K783" s="204"/>
      <c r="L783" s="208"/>
      <c r="M783" s="209"/>
      <c r="N783" s="210"/>
      <c r="O783" s="210"/>
      <c r="P783" s="210"/>
      <c r="Q783" s="210"/>
      <c r="R783" s="210"/>
      <c r="S783" s="210"/>
      <c r="T783" s="211"/>
      <c r="AT783" s="212" t="s">
        <v>187</v>
      </c>
      <c r="AU783" s="212" t="s">
        <v>80</v>
      </c>
      <c r="AV783" s="11" t="s">
        <v>78</v>
      </c>
      <c r="AW783" s="11" t="s">
        <v>32</v>
      </c>
      <c r="AX783" s="11" t="s">
        <v>70</v>
      </c>
      <c r="AY783" s="212" t="s">
        <v>131</v>
      </c>
    </row>
    <row r="784" spans="2:51" s="12" customFormat="1" ht="12">
      <c r="B784" s="213"/>
      <c r="C784" s="214"/>
      <c r="D784" s="197" t="s">
        <v>187</v>
      </c>
      <c r="E784" s="215" t="s">
        <v>1</v>
      </c>
      <c r="F784" s="216" t="s">
        <v>1002</v>
      </c>
      <c r="G784" s="214"/>
      <c r="H784" s="217">
        <v>4.08</v>
      </c>
      <c r="I784" s="218"/>
      <c r="J784" s="214"/>
      <c r="K784" s="214"/>
      <c r="L784" s="219"/>
      <c r="M784" s="220"/>
      <c r="N784" s="221"/>
      <c r="O784" s="221"/>
      <c r="P784" s="221"/>
      <c r="Q784" s="221"/>
      <c r="R784" s="221"/>
      <c r="S784" s="221"/>
      <c r="T784" s="222"/>
      <c r="AT784" s="223" t="s">
        <v>187</v>
      </c>
      <c r="AU784" s="223" t="s">
        <v>80</v>
      </c>
      <c r="AV784" s="12" t="s">
        <v>80</v>
      </c>
      <c r="AW784" s="12" t="s">
        <v>32</v>
      </c>
      <c r="AX784" s="12" t="s">
        <v>70</v>
      </c>
      <c r="AY784" s="223" t="s">
        <v>131</v>
      </c>
    </row>
    <row r="785" spans="2:51" s="12" customFormat="1" ht="12">
      <c r="B785" s="213"/>
      <c r="C785" s="214"/>
      <c r="D785" s="197" t="s">
        <v>187</v>
      </c>
      <c r="E785" s="215" t="s">
        <v>1</v>
      </c>
      <c r="F785" s="216" t="s">
        <v>1003</v>
      </c>
      <c r="G785" s="214"/>
      <c r="H785" s="217">
        <v>1.04</v>
      </c>
      <c r="I785" s="218"/>
      <c r="J785" s="214"/>
      <c r="K785" s="214"/>
      <c r="L785" s="219"/>
      <c r="M785" s="220"/>
      <c r="N785" s="221"/>
      <c r="O785" s="221"/>
      <c r="P785" s="221"/>
      <c r="Q785" s="221"/>
      <c r="R785" s="221"/>
      <c r="S785" s="221"/>
      <c r="T785" s="222"/>
      <c r="AT785" s="223" t="s">
        <v>187</v>
      </c>
      <c r="AU785" s="223" t="s">
        <v>80</v>
      </c>
      <c r="AV785" s="12" t="s">
        <v>80</v>
      </c>
      <c r="AW785" s="12" t="s">
        <v>32</v>
      </c>
      <c r="AX785" s="12" t="s">
        <v>70</v>
      </c>
      <c r="AY785" s="223" t="s">
        <v>131</v>
      </c>
    </row>
    <row r="786" spans="2:51" s="12" customFormat="1" ht="12">
      <c r="B786" s="213"/>
      <c r="C786" s="214"/>
      <c r="D786" s="197" t="s">
        <v>187</v>
      </c>
      <c r="E786" s="215" t="s">
        <v>1</v>
      </c>
      <c r="F786" s="216" t="s">
        <v>1004</v>
      </c>
      <c r="G786" s="214"/>
      <c r="H786" s="217">
        <v>10.208</v>
      </c>
      <c r="I786" s="218"/>
      <c r="J786" s="214"/>
      <c r="K786" s="214"/>
      <c r="L786" s="219"/>
      <c r="M786" s="220"/>
      <c r="N786" s="221"/>
      <c r="O786" s="221"/>
      <c r="P786" s="221"/>
      <c r="Q786" s="221"/>
      <c r="R786" s="221"/>
      <c r="S786" s="221"/>
      <c r="T786" s="222"/>
      <c r="AT786" s="223" t="s">
        <v>187</v>
      </c>
      <c r="AU786" s="223" t="s">
        <v>80</v>
      </c>
      <c r="AV786" s="12" t="s">
        <v>80</v>
      </c>
      <c r="AW786" s="12" t="s">
        <v>32</v>
      </c>
      <c r="AX786" s="12" t="s">
        <v>70</v>
      </c>
      <c r="AY786" s="223" t="s">
        <v>131</v>
      </c>
    </row>
    <row r="787" spans="2:51" s="12" customFormat="1" ht="12">
      <c r="B787" s="213"/>
      <c r="C787" s="214"/>
      <c r="D787" s="197" t="s">
        <v>187</v>
      </c>
      <c r="E787" s="215" t="s">
        <v>1</v>
      </c>
      <c r="F787" s="216" t="s">
        <v>1005</v>
      </c>
      <c r="G787" s="214"/>
      <c r="H787" s="217">
        <v>3.52</v>
      </c>
      <c r="I787" s="218"/>
      <c r="J787" s="214"/>
      <c r="K787" s="214"/>
      <c r="L787" s="219"/>
      <c r="M787" s="220"/>
      <c r="N787" s="221"/>
      <c r="O787" s="221"/>
      <c r="P787" s="221"/>
      <c r="Q787" s="221"/>
      <c r="R787" s="221"/>
      <c r="S787" s="221"/>
      <c r="T787" s="222"/>
      <c r="AT787" s="223" t="s">
        <v>187</v>
      </c>
      <c r="AU787" s="223" t="s">
        <v>80</v>
      </c>
      <c r="AV787" s="12" t="s">
        <v>80</v>
      </c>
      <c r="AW787" s="12" t="s">
        <v>32</v>
      </c>
      <c r="AX787" s="12" t="s">
        <v>70</v>
      </c>
      <c r="AY787" s="223" t="s">
        <v>131</v>
      </c>
    </row>
    <row r="788" spans="2:51" s="12" customFormat="1" ht="12">
      <c r="B788" s="213"/>
      <c r="C788" s="214"/>
      <c r="D788" s="197" t="s">
        <v>187</v>
      </c>
      <c r="E788" s="215" t="s">
        <v>1</v>
      </c>
      <c r="F788" s="216" t="s">
        <v>1006</v>
      </c>
      <c r="G788" s="214"/>
      <c r="H788" s="217">
        <v>0.595</v>
      </c>
      <c r="I788" s="218"/>
      <c r="J788" s="214"/>
      <c r="K788" s="214"/>
      <c r="L788" s="219"/>
      <c r="M788" s="220"/>
      <c r="N788" s="221"/>
      <c r="O788" s="221"/>
      <c r="P788" s="221"/>
      <c r="Q788" s="221"/>
      <c r="R788" s="221"/>
      <c r="S788" s="221"/>
      <c r="T788" s="222"/>
      <c r="AT788" s="223" t="s">
        <v>187</v>
      </c>
      <c r="AU788" s="223" t="s">
        <v>80</v>
      </c>
      <c r="AV788" s="12" t="s">
        <v>80</v>
      </c>
      <c r="AW788" s="12" t="s">
        <v>32</v>
      </c>
      <c r="AX788" s="12" t="s">
        <v>70</v>
      </c>
      <c r="AY788" s="223" t="s">
        <v>131</v>
      </c>
    </row>
    <row r="789" spans="2:51" s="13" customFormat="1" ht="12">
      <c r="B789" s="224"/>
      <c r="C789" s="225"/>
      <c r="D789" s="197" t="s">
        <v>187</v>
      </c>
      <c r="E789" s="226" t="s">
        <v>1</v>
      </c>
      <c r="F789" s="227" t="s">
        <v>192</v>
      </c>
      <c r="G789" s="225"/>
      <c r="H789" s="228">
        <v>19.442999999999998</v>
      </c>
      <c r="I789" s="229"/>
      <c r="J789" s="225"/>
      <c r="K789" s="225"/>
      <c r="L789" s="230"/>
      <c r="M789" s="231"/>
      <c r="N789" s="232"/>
      <c r="O789" s="232"/>
      <c r="P789" s="232"/>
      <c r="Q789" s="232"/>
      <c r="R789" s="232"/>
      <c r="S789" s="232"/>
      <c r="T789" s="233"/>
      <c r="AT789" s="234" t="s">
        <v>187</v>
      </c>
      <c r="AU789" s="234" t="s">
        <v>80</v>
      </c>
      <c r="AV789" s="13" t="s">
        <v>184</v>
      </c>
      <c r="AW789" s="13" t="s">
        <v>32</v>
      </c>
      <c r="AX789" s="13" t="s">
        <v>78</v>
      </c>
      <c r="AY789" s="234" t="s">
        <v>131</v>
      </c>
    </row>
    <row r="790" spans="2:65" s="1" customFormat="1" ht="16.5" customHeight="1">
      <c r="B790" s="32"/>
      <c r="C790" s="235" t="s">
        <v>1007</v>
      </c>
      <c r="D790" s="235" t="s">
        <v>249</v>
      </c>
      <c r="E790" s="236" t="s">
        <v>1008</v>
      </c>
      <c r="F790" s="237" t="s">
        <v>1009</v>
      </c>
      <c r="G790" s="238" t="s">
        <v>183</v>
      </c>
      <c r="H790" s="239">
        <v>11.666</v>
      </c>
      <c r="I790" s="240"/>
      <c r="J790" s="241">
        <f>ROUND(I790*H790,2)</f>
        <v>0</v>
      </c>
      <c r="K790" s="237" t="s">
        <v>136</v>
      </c>
      <c r="L790" s="242"/>
      <c r="M790" s="243" t="s">
        <v>1</v>
      </c>
      <c r="N790" s="244" t="s">
        <v>41</v>
      </c>
      <c r="O790" s="58"/>
      <c r="P790" s="194">
        <f>O790*H790</f>
        <v>0</v>
      </c>
      <c r="Q790" s="194">
        <v>0.0042</v>
      </c>
      <c r="R790" s="194">
        <f>Q790*H790</f>
        <v>0.0489972</v>
      </c>
      <c r="S790" s="194">
        <v>0</v>
      </c>
      <c r="T790" s="195">
        <f>S790*H790</f>
        <v>0</v>
      </c>
      <c r="AR790" s="15" t="s">
        <v>378</v>
      </c>
      <c r="AT790" s="15" t="s">
        <v>249</v>
      </c>
      <c r="AU790" s="15" t="s">
        <v>80</v>
      </c>
      <c r="AY790" s="15" t="s">
        <v>131</v>
      </c>
      <c r="BE790" s="196">
        <f>IF(N790="základní",J790,0)</f>
        <v>0</v>
      </c>
      <c r="BF790" s="196">
        <f>IF(N790="snížená",J790,0)</f>
        <v>0</v>
      </c>
      <c r="BG790" s="196">
        <f>IF(N790="zákl. přenesená",J790,0)</f>
        <v>0</v>
      </c>
      <c r="BH790" s="196">
        <f>IF(N790="sníž. přenesená",J790,0)</f>
        <v>0</v>
      </c>
      <c r="BI790" s="196">
        <f>IF(N790="nulová",J790,0)</f>
        <v>0</v>
      </c>
      <c r="BJ790" s="15" t="s">
        <v>78</v>
      </c>
      <c r="BK790" s="196">
        <f>ROUND(I790*H790,2)</f>
        <v>0</v>
      </c>
      <c r="BL790" s="15" t="s">
        <v>285</v>
      </c>
      <c r="BM790" s="15" t="s">
        <v>1010</v>
      </c>
    </row>
    <row r="791" spans="2:47" s="1" customFormat="1" ht="12">
      <c r="B791" s="32"/>
      <c r="C791" s="33"/>
      <c r="D791" s="197" t="s">
        <v>139</v>
      </c>
      <c r="E791" s="33"/>
      <c r="F791" s="198" t="s">
        <v>1009</v>
      </c>
      <c r="G791" s="33"/>
      <c r="H791" s="33"/>
      <c r="I791" s="101"/>
      <c r="J791" s="33"/>
      <c r="K791" s="33"/>
      <c r="L791" s="36"/>
      <c r="M791" s="199"/>
      <c r="N791" s="58"/>
      <c r="O791" s="58"/>
      <c r="P791" s="58"/>
      <c r="Q791" s="58"/>
      <c r="R791" s="58"/>
      <c r="S791" s="58"/>
      <c r="T791" s="59"/>
      <c r="AT791" s="15" t="s">
        <v>139</v>
      </c>
      <c r="AU791" s="15" t="s">
        <v>80</v>
      </c>
    </row>
    <row r="792" spans="2:51" s="12" customFormat="1" ht="12">
      <c r="B792" s="213"/>
      <c r="C792" s="214"/>
      <c r="D792" s="197" t="s">
        <v>187</v>
      </c>
      <c r="E792" s="214"/>
      <c r="F792" s="216" t="s">
        <v>1011</v>
      </c>
      <c r="G792" s="214"/>
      <c r="H792" s="217">
        <v>11.666</v>
      </c>
      <c r="I792" s="218"/>
      <c r="J792" s="214"/>
      <c r="K792" s="214"/>
      <c r="L792" s="219"/>
      <c r="M792" s="220"/>
      <c r="N792" s="221"/>
      <c r="O792" s="221"/>
      <c r="P792" s="221"/>
      <c r="Q792" s="221"/>
      <c r="R792" s="221"/>
      <c r="S792" s="221"/>
      <c r="T792" s="222"/>
      <c r="AT792" s="223" t="s">
        <v>187</v>
      </c>
      <c r="AU792" s="223" t="s">
        <v>80</v>
      </c>
      <c r="AV792" s="12" t="s">
        <v>80</v>
      </c>
      <c r="AW792" s="12" t="s">
        <v>4</v>
      </c>
      <c r="AX792" s="12" t="s">
        <v>78</v>
      </c>
      <c r="AY792" s="223" t="s">
        <v>131</v>
      </c>
    </row>
    <row r="793" spans="2:65" s="1" customFormat="1" ht="16.5" customHeight="1">
      <c r="B793" s="32"/>
      <c r="C793" s="235" t="s">
        <v>1012</v>
      </c>
      <c r="D793" s="235" t="s">
        <v>249</v>
      </c>
      <c r="E793" s="236" t="s">
        <v>1013</v>
      </c>
      <c r="F793" s="237" t="s">
        <v>1014</v>
      </c>
      <c r="G793" s="238" t="s">
        <v>183</v>
      </c>
      <c r="H793" s="239">
        <v>11.666</v>
      </c>
      <c r="I793" s="240"/>
      <c r="J793" s="241">
        <f>ROUND(I793*H793,2)</f>
        <v>0</v>
      </c>
      <c r="K793" s="237" t="s">
        <v>136</v>
      </c>
      <c r="L793" s="242"/>
      <c r="M793" s="243" t="s">
        <v>1</v>
      </c>
      <c r="N793" s="244" t="s">
        <v>41</v>
      </c>
      <c r="O793" s="58"/>
      <c r="P793" s="194">
        <f>O793*H793</f>
        <v>0</v>
      </c>
      <c r="Q793" s="194">
        <v>0.002</v>
      </c>
      <c r="R793" s="194">
        <f>Q793*H793</f>
        <v>0.023332000000000002</v>
      </c>
      <c r="S793" s="194">
        <v>0</v>
      </c>
      <c r="T793" s="195">
        <f>S793*H793</f>
        <v>0</v>
      </c>
      <c r="AR793" s="15" t="s">
        <v>378</v>
      </c>
      <c r="AT793" s="15" t="s">
        <v>249</v>
      </c>
      <c r="AU793" s="15" t="s">
        <v>80</v>
      </c>
      <c r="AY793" s="15" t="s">
        <v>131</v>
      </c>
      <c r="BE793" s="196">
        <f>IF(N793="základní",J793,0)</f>
        <v>0</v>
      </c>
      <c r="BF793" s="196">
        <f>IF(N793="snížená",J793,0)</f>
        <v>0</v>
      </c>
      <c r="BG793" s="196">
        <f>IF(N793="zákl. přenesená",J793,0)</f>
        <v>0</v>
      </c>
      <c r="BH793" s="196">
        <f>IF(N793="sníž. přenesená",J793,0)</f>
        <v>0</v>
      </c>
      <c r="BI793" s="196">
        <f>IF(N793="nulová",J793,0)</f>
        <v>0</v>
      </c>
      <c r="BJ793" s="15" t="s">
        <v>78</v>
      </c>
      <c r="BK793" s="196">
        <f>ROUND(I793*H793,2)</f>
        <v>0</v>
      </c>
      <c r="BL793" s="15" t="s">
        <v>285</v>
      </c>
      <c r="BM793" s="15" t="s">
        <v>1015</v>
      </c>
    </row>
    <row r="794" spans="2:47" s="1" customFormat="1" ht="12">
      <c r="B794" s="32"/>
      <c r="C794" s="33"/>
      <c r="D794" s="197" t="s">
        <v>139</v>
      </c>
      <c r="E794" s="33"/>
      <c r="F794" s="198" t="s">
        <v>1014</v>
      </c>
      <c r="G794" s="33"/>
      <c r="H794" s="33"/>
      <c r="I794" s="101"/>
      <c r="J794" s="33"/>
      <c r="K794" s="33"/>
      <c r="L794" s="36"/>
      <c r="M794" s="199"/>
      <c r="N794" s="58"/>
      <c r="O794" s="58"/>
      <c r="P794" s="58"/>
      <c r="Q794" s="58"/>
      <c r="R794" s="58"/>
      <c r="S794" s="58"/>
      <c r="T794" s="59"/>
      <c r="AT794" s="15" t="s">
        <v>139</v>
      </c>
      <c r="AU794" s="15" t="s">
        <v>80</v>
      </c>
    </row>
    <row r="795" spans="2:51" s="12" customFormat="1" ht="12">
      <c r="B795" s="213"/>
      <c r="C795" s="214"/>
      <c r="D795" s="197" t="s">
        <v>187</v>
      </c>
      <c r="E795" s="214"/>
      <c r="F795" s="216" t="s">
        <v>1011</v>
      </c>
      <c r="G795" s="214"/>
      <c r="H795" s="217">
        <v>11.666</v>
      </c>
      <c r="I795" s="218"/>
      <c r="J795" s="214"/>
      <c r="K795" s="214"/>
      <c r="L795" s="219"/>
      <c r="M795" s="220"/>
      <c r="N795" s="221"/>
      <c r="O795" s="221"/>
      <c r="P795" s="221"/>
      <c r="Q795" s="221"/>
      <c r="R795" s="221"/>
      <c r="S795" s="221"/>
      <c r="T795" s="222"/>
      <c r="AT795" s="223" t="s">
        <v>187</v>
      </c>
      <c r="AU795" s="223" t="s">
        <v>80</v>
      </c>
      <c r="AV795" s="12" t="s">
        <v>80</v>
      </c>
      <c r="AW795" s="12" t="s">
        <v>4</v>
      </c>
      <c r="AX795" s="12" t="s">
        <v>78</v>
      </c>
      <c r="AY795" s="223" t="s">
        <v>131</v>
      </c>
    </row>
    <row r="796" spans="2:65" s="1" customFormat="1" ht="16.5" customHeight="1">
      <c r="B796" s="32"/>
      <c r="C796" s="185" t="s">
        <v>1016</v>
      </c>
      <c r="D796" s="185" t="s">
        <v>133</v>
      </c>
      <c r="E796" s="186" t="s">
        <v>1017</v>
      </c>
      <c r="F796" s="187" t="s">
        <v>1018</v>
      </c>
      <c r="G796" s="188" t="s">
        <v>976</v>
      </c>
      <c r="H796" s="246"/>
      <c r="I796" s="190"/>
      <c r="J796" s="191">
        <f>ROUND(I796*H796,2)</f>
        <v>0</v>
      </c>
      <c r="K796" s="187" t="s">
        <v>136</v>
      </c>
      <c r="L796" s="36"/>
      <c r="M796" s="192" t="s">
        <v>1</v>
      </c>
      <c r="N796" s="193" t="s">
        <v>41</v>
      </c>
      <c r="O796" s="58"/>
      <c r="P796" s="194">
        <f>O796*H796</f>
        <v>0</v>
      </c>
      <c r="Q796" s="194">
        <v>0</v>
      </c>
      <c r="R796" s="194">
        <f>Q796*H796</f>
        <v>0</v>
      </c>
      <c r="S796" s="194">
        <v>0</v>
      </c>
      <c r="T796" s="195">
        <f>S796*H796</f>
        <v>0</v>
      </c>
      <c r="AR796" s="15" t="s">
        <v>285</v>
      </c>
      <c r="AT796" s="15" t="s">
        <v>133</v>
      </c>
      <c r="AU796" s="15" t="s">
        <v>80</v>
      </c>
      <c r="AY796" s="15" t="s">
        <v>131</v>
      </c>
      <c r="BE796" s="196">
        <f>IF(N796="základní",J796,0)</f>
        <v>0</v>
      </c>
      <c r="BF796" s="196">
        <f>IF(N796="snížená",J796,0)</f>
        <v>0</v>
      </c>
      <c r="BG796" s="196">
        <f>IF(N796="zákl. přenesená",J796,0)</f>
        <v>0</v>
      </c>
      <c r="BH796" s="196">
        <f>IF(N796="sníž. přenesená",J796,0)</f>
        <v>0</v>
      </c>
      <c r="BI796" s="196">
        <f>IF(N796="nulová",J796,0)</f>
        <v>0</v>
      </c>
      <c r="BJ796" s="15" t="s">
        <v>78</v>
      </c>
      <c r="BK796" s="196">
        <f>ROUND(I796*H796,2)</f>
        <v>0</v>
      </c>
      <c r="BL796" s="15" t="s">
        <v>285</v>
      </c>
      <c r="BM796" s="15" t="s">
        <v>1019</v>
      </c>
    </row>
    <row r="797" spans="2:47" s="1" customFormat="1" ht="19.2">
      <c r="B797" s="32"/>
      <c r="C797" s="33"/>
      <c r="D797" s="197" t="s">
        <v>139</v>
      </c>
      <c r="E797" s="33"/>
      <c r="F797" s="198" t="s">
        <v>1020</v>
      </c>
      <c r="G797" s="33"/>
      <c r="H797" s="33"/>
      <c r="I797" s="101"/>
      <c r="J797" s="33"/>
      <c r="K797" s="33"/>
      <c r="L797" s="36"/>
      <c r="M797" s="199"/>
      <c r="N797" s="58"/>
      <c r="O797" s="58"/>
      <c r="P797" s="58"/>
      <c r="Q797" s="58"/>
      <c r="R797" s="58"/>
      <c r="S797" s="58"/>
      <c r="T797" s="59"/>
      <c r="AT797" s="15" t="s">
        <v>139</v>
      </c>
      <c r="AU797" s="15" t="s">
        <v>80</v>
      </c>
    </row>
    <row r="798" spans="2:63" s="10" customFormat="1" ht="22.95" customHeight="1">
      <c r="B798" s="169"/>
      <c r="C798" s="170"/>
      <c r="D798" s="171" t="s">
        <v>69</v>
      </c>
      <c r="E798" s="183" t="s">
        <v>1021</v>
      </c>
      <c r="F798" s="183" t="s">
        <v>1022</v>
      </c>
      <c r="G798" s="170"/>
      <c r="H798" s="170"/>
      <c r="I798" s="173"/>
      <c r="J798" s="184">
        <f>BK798</f>
        <v>0</v>
      </c>
      <c r="K798" s="170"/>
      <c r="L798" s="175"/>
      <c r="M798" s="176"/>
      <c r="N798" s="177"/>
      <c r="O798" s="177"/>
      <c r="P798" s="178">
        <f>SUM(P799:P862)</f>
        <v>0</v>
      </c>
      <c r="Q798" s="177"/>
      <c r="R798" s="178">
        <f>SUM(R799:R862)</f>
        <v>2.1293478</v>
      </c>
      <c r="S798" s="177"/>
      <c r="T798" s="179">
        <f>SUM(T799:T862)</f>
        <v>0.03515939999999999</v>
      </c>
      <c r="AR798" s="180" t="s">
        <v>80</v>
      </c>
      <c r="AT798" s="181" t="s">
        <v>69</v>
      </c>
      <c r="AU798" s="181" t="s">
        <v>78</v>
      </c>
      <c r="AY798" s="180" t="s">
        <v>131</v>
      </c>
      <c r="BK798" s="182">
        <f>SUM(BK799:BK862)</f>
        <v>0</v>
      </c>
    </row>
    <row r="799" spans="2:65" s="1" customFormat="1" ht="16.5" customHeight="1">
      <c r="B799" s="32"/>
      <c r="C799" s="185" t="s">
        <v>1023</v>
      </c>
      <c r="D799" s="185" t="s">
        <v>133</v>
      </c>
      <c r="E799" s="186" t="s">
        <v>1024</v>
      </c>
      <c r="F799" s="187" t="s">
        <v>1025</v>
      </c>
      <c r="G799" s="188" t="s">
        <v>329</v>
      </c>
      <c r="H799" s="189">
        <v>2</v>
      </c>
      <c r="I799" s="190"/>
      <c r="J799" s="191">
        <f>ROUND(I799*H799,2)</f>
        <v>0</v>
      </c>
      <c r="K799" s="187" t="s">
        <v>136</v>
      </c>
      <c r="L799" s="36"/>
      <c r="M799" s="192" t="s">
        <v>1</v>
      </c>
      <c r="N799" s="193" t="s">
        <v>41</v>
      </c>
      <c r="O799" s="58"/>
      <c r="P799" s="194">
        <f>O799*H799</f>
        <v>0</v>
      </c>
      <c r="Q799" s="194">
        <v>0</v>
      </c>
      <c r="R799" s="194">
        <f>Q799*H799</f>
        <v>0</v>
      </c>
      <c r="S799" s="194">
        <v>0</v>
      </c>
      <c r="T799" s="195">
        <f>S799*H799</f>
        <v>0</v>
      </c>
      <c r="AR799" s="15" t="s">
        <v>285</v>
      </c>
      <c r="AT799" s="15" t="s">
        <v>133</v>
      </c>
      <c r="AU799" s="15" t="s">
        <v>80</v>
      </c>
      <c r="AY799" s="15" t="s">
        <v>131</v>
      </c>
      <c r="BE799" s="196">
        <f>IF(N799="základní",J799,0)</f>
        <v>0</v>
      </c>
      <c r="BF799" s="196">
        <f>IF(N799="snížená",J799,0)</f>
        <v>0</v>
      </c>
      <c r="BG799" s="196">
        <f>IF(N799="zákl. přenesená",J799,0)</f>
        <v>0</v>
      </c>
      <c r="BH799" s="196">
        <f>IF(N799="sníž. přenesená",J799,0)</f>
        <v>0</v>
      </c>
      <c r="BI799" s="196">
        <f>IF(N799="nulová",J799,0)</f>
        <v>0</v>
      </c>
      <c r="BJ799" s="15" t="s">
        <v>78</v>
      </c>
      <c r="BK799" s="196">
        <f>ROUND(I799*H799,2)</f>
        <v>0</v>
      </c>
      <c r="BL799" s="15" t="s">
        <v>285</v>
      </c>
      <c r="BM799" s="15" t="s">
        <v>1026</v>
      </c>
    </row>
    <row r="800" spans="2:47" s="1" customFormat="1" ht="19.2">
      <c r="B800" s="32"/>
      <c r="C800" s="33"/>
      <c r="D800" s="197" t="s">
        <v>139</v>
      </c>
      <c r="E800" s="33"/>
      <c r="F800" s="198" t="s">
        <v>1027</v>
      </c>
      <c r="G800" s="33"/>
      <c r="H800" s="33"/>
      <c r="I800" s="101"/>
      <c r="J800" s="33"/>
      <c r="K800" s="33"/>
      <c r="L800" s="36"/>
      <c r="M800" s="199"/>
      <c r="N800" s="58"/>
      <c r="O800" s="58"/>
      <c r="P800" s="58"/>
      <c r="Q800" s="58"/>
      <c r="R800" s="58"/>
      <c r="S800" s="58"/>
      <c r="T800" s="59"/>
      <c r="AT800" s="15" t="s">
        <v>139</v>
      </c>
      <c r="AU800" s="15" t="s">
        <v>80</v>
      </c>
    </row>
    <row r="801" spans="2:51" s="11" customFormat="1" ht="12">
      <c r="B801" s="203"/>
      <c r="C801" s="204"/>
      <c r="D801" s="197" t="s">
        <v>187</v>
      </c>
      <c r="E801" s="205" t="s">
        <v>1</v>
      </c>
      <c r="F801" s="206" t="s">
        <v>1028</v>
      </c>
      <c r="G801" s="204"/>
      <c r="H801" s="205" t="s">
        <v>1</v>
      </c>
      <c r="I801" s="207"/>
      <c r="J801" s="204"/>
      <c r="K801" s="204"/>
      <c r="L801" s="208"/>
      <c r="M801" s="209"/>
      <c r="N801" s="210"/>
      <c r="O801" s="210"/>
      <c r="P801" s="210"/>
      <c r="Q801" s="210"/>
      <c r="R801" s="210"/>
      <c r="S801" s="210"/>
      <c r="T801" s="211"/>
      <c r="AT801" s="212" t="s">
        <v>187</v>
      </c>
      <c r="AU801" s="212" t="s">
        <v>80</v>
      </c>
      <c r="AV801" s="11" t="s">
        <v>78</v>
      </c>
      <c r="AW801" s="11" t="s">
        <v>32</v>
      </c>
      <c r="AX801" s="11" t="s">
        <v>70</v>
      </c>
      <c r="AY801" s="212" t="s">
        <v>131</v>
      </c>
    </row>
    <row r="802" spans="2:51" s="12" customFormat="1" ht="12">
      <c r="B802" s="213"/>
      <c r="C802" s="214"/>
      <c r="D802" s="197" t="s">
        <v>187</v>
      </c>
      <c r="E802" s="215" t="s">
        <v>1</v>
      </c>
      <c r="F802" s="216" t="s">
        <v>80</v>
      </c>
      <c r="G802" s="214"/>
      <c r="H802" s="217">
        <v>2</v>
      </c>
      <c r="I802" s="218"/>
      <c r="J802" s="214"/>
      <c r="K802" s="214"/>
      <c r="L802" s="219"/>
      <c r="M802" s="220"/>
      <c r="N802" s="221"/>
      <c r="O802" s="221"/>
      <c r="P802" s="221"/>
      <c r="Q802" s="221"/>
      <c r="R802" s="221"/>
      <c r="S802" s="221"/>
      <c r="T802" s="222"/>
      <c r="AT802" s="223" t="s">
        <v>187</v>
      </c>
      <c r="AU802" s="223" t="s">
        <v>80</v>
      </c>
      <c r="AV802" s="12" t="s">
        <v>80</v>
      </c>
      <c r="AW802" s="12" t="s">
        <v>32</v>
      </c>
      <c r="AX802" s="12" t="s">
        <v>70</v>
      </c>
      <c r="AY802" s="223" t="s">
        <v>131</v>
      </c>
    </row>
    <row r="803" spans="2:51" s="13" customFormat="1" ht="12">
      <c r="B803" s="224"/>
      <c r="C803" s="225"/>
      <c r="D803" s="197" t="s">
        <v>187</v>
      </c>
      <c r="E803" s="226" t="s">
        <v>1</v>
      </c>
      <c r="F803" s="227" t="s">
        <v>192</v>
      </c>
      <c r="G803" s="225"/>
      <c r="H803" s="228">
        <v>2</v>
      </c>
      <c r="I803" s="229"/>
      <c r="J803" s="225"/>
      <c r="K803" s="225"/>
      <c r="L803" s="230"/>
      <c r="M803" s="231"/>
      <c r="N803" s="232"/>
      <c r="O803" s="232"/>
      <c r="P803" s="232"/>
      <c r="Q803" s="232"/>
      <c r="R803" s="232"/>
      <c r="S803" s="232"/>
      <c r="T803" s="233"/>
      <c r="AT803" s="234" t="s">
        <v>187</v>
      </c>
      <c r="AU803" s="234" t="s">
        <v>80</v>
      </c>
      <c r="AV803" s="13" t="s">
        <v>184</v>
      </c>
      <c r="AW803" s="13" t="s">
        <v>32</v>
      </c>
      <c r="AX803" s="13" t="s">
        <v>78</v>
      </c>
      <c r="AY803" s="234" t="s">
        <v>131</v>
      </c>
    </row>
    <row r="804" spans="2:65" s="1" customFormat="1" ht="16.5" customHeight="1">
      <c r="B804" s="32"/>
      <c r="C804" s="185" t="s">
        <v>1029</v>
      </c>
      <c r="D804" s="185" t="s">
        <v>133</v>
      </c>
      <c r="E804" s="186" t="s">
        <v>1030</v>
      </c>
      <c r="F804" s="187" t="s">
        <v>1031</v>
      </c>
      <c r="G804" s="188" t="s">
        <v>183</v>
      </c>
      <c r="H804" s="189">
        <v>2.04</v>
      </c>
      <c r="I804" s="190"/>
      <c r="J804" s="191">
        <f>ROUND(I804*H804,2)</f>
        <v>0</v>
      </c>
      <c r="K804" s="187" t="s">
        <v>136</v>
      </c>
      <c r="L804" s="36"/>
      <c r="M804" s="192" t="s">
        <v>1</v>
      </c>
      <c r="N804" s="193" t="s">
        <v>41</v>
      </c>
      <c r="O804" s="58"/>
      <c r="P804" s="194">
        <f>O804*H804</f>
        <v>0</v>
      </c>
      <c r="Q804" s="194">
        <v>0</v>
      </c>
      <c r="R804" s="194">
        <f>Q804*H804</f>
        <v>0</v>
      </c>
      <c r="S804" s="194">
        <v>0.0014</v>
      </c>
      <c r="T804" s="195">
        <f>S804*H804</f>
        <v>0.002856</v>
      </c>
      <c r="AR804" s="15" t="s">
        <v>285</v>
      </c>
      <c r="AT804" s="15" t="s">
        <v>133</v>
      </c>
      <c r="AU804" s="15" t="s">
        <v>80</v>
      </c>
      <c r="AY804" s="15" t="s">
        <v>131</v>
      </c>
      <c r="BE804" s="196">
        <f>IF(N804="základní",J804,0)</f>
        <v>0</v>
      </c>
      <c r="BF804" s="196">
        <f>IF(N804="snížená",J804,0)</f>
        <v>0</v>
      </c>
      <c r="BG804" s="196">
        <f>IF(N804="zákl. přenesená",J804,0)</f>
        <v>0</v>
      </c>
      <c r="BH804" s="196">
        <f>IF(N804="sníž. přenesená",J804,0)</f>
        <v>0</v>
      </c>
      <c r="BI804" s="196">
        <f>IF(N804="nulová",J804,0)</f>
        <v>0</v>
      </c>
      <c r="BJ804" s="15" t="s">
        <v>78</v>
      </c>
      <c r="BK804" s="196">
        <f>ROUND(I804*H804,2)</f>
        <v>0</v>
      </c>
      <c r="BL804" s="15" t="s">
        <v>285</v>
      </c>
      <c r="BM804" s="15" t="s">
        <v>1032</v>
      </c>
    </row>
    <row r="805" spans="2:47" s="1" customFormat="1" ht="19.2">
      <c r="B805" s="32"/>
      <c r="C805" s="33"/>
      <c r="D805" s="197" t="s">
        <v>139</v>
      </c>
      <c r="E805" s="33"/>
      <c r="F805" s="198" t="s">
        <v>1033</v>
      </c>
      <c r="G805" s="33"/>
      <c r="H805" s="33"/>
      <c r="I805" s="101"/>
      <c r="J805" s="33"/>
      <c r="K805" s="33"/>
      <c r="L805" s="36"/>
      <c r="M805" s="199"/>
      <c r="N805" s="58"/>
      <c r="O805" s="58"/>
      <c r="P805" s="58"/>
      <c r="Q805" s="58"/>
      <c r="R805" s="58"/>
      <c r="S805" s="58"/>
      <c r="T805" s="59"/>
      <c r="AT805" s="15" t="s">
        <v>139</v>
      </c>
      <c r="AU805" s="15" t="s">
        <v>80</v>
      </c>
    </row>
    <row r="806" spans="2:51" s="11" customFormat="1" ht="12">
      <c r="B806" s="203"/>
      <c r="C806" s="204"/>
      <c r="D806" s="197" t="s">
        <v>187</v>
      </c>
      <c r="E806" s="205" t="s">
        <v>1</v>
      </c>
      <c r="F806" s="206" t="s">
        <v>1034</v>
      </c>
      <c r="G806" s="204"/>
      <c r="H806" s="205" t="s">
        <v>1</v>
      </c>
      <c r="I806" s="207"/>
      <c r="J806" s="204"/>
      <c r="K806" s="204"/>
      <c r="L806" s="208"/>
      <c r="M806" s="209"/>
      <c r="N806" s="210"/>
      <c r="O806" s="210"/>
      <c r="P806" s="210"/>
      <c r="Q806" s="210"/>
      <c r="R806" s="210"/>
      <c r="S806" s="210"/>
      <c r="T806" s="211"/>
      <c r="AT806" s="212" t="s">
        <v>187</v>
      </c>
      <c r="AU806" s="212" t="s">
        <v>80</v>
      </c>
      <c r="AV806" s="11" t="s">
        <v>78</v>
      </c>
      <c r="AW806" s="11" t="s">
        <v>32</v>
      </c>
      <c r="AX806" s="11" t="s">
        <v>70</v>
      </c>
      <c r="AY806" s="212" t="s">
        <v>131</v>
      </c>
    </row>
    <row r="807" spans="2:51" s="12" customFormat="1" ht="12">
      <c r="B807" s="213"/>
      <c r="C807" s="214"/>
      <c r="D807" s="197" t="s">
        <v>187</v>
      </c>
      <c r="E807" s="215" t="s">
        <v>1</v>
      </c>
      <c r="F807" s="216" t="s">
        <v>987</v>
      </c>
      <c r="G807" s="214"/>
      <c r="H807" s="217">
        <v>2.04</v>
      </c>
      <c r="I807" s="218"/>
      <c r="J807" s="214"/>
      <c r="K807" s="214"/>
      <c r="L807" s="219"/>
      <c r="M807" s="220"/>
      <c r="N807" s="221"/>
      <c r="O807" s="221"/>
      <c r="P807" s="221"/>
      <c r="Q807" s="221"/>
      <c r="R807" s="221"/>
      <c r="S807" s="221"/>
      <c r="T807" s="222"/>
      <c r="AT807" s="223" t="s">
        <v>187</v>
      </c>
      <c r="AU807" s="223" t="s">
        <v>80</v>
      </c>
      <c r="AV807" s="12" t="s">
        <v>80</v>
      </c>
      <c r="AW807" s="12" t="s">
        <v>32</v>
      </c>
      <c r="AX807" s="12" t="s">
        <v>70</v>
      </c>
      <c r="AY807" s="223" t="s">
        <v>131</v>
      </c>
    </row>
    <row r="808" spans="2:51" s="13" customFormat="1" ht="12">
      <c r="B808" s="224"/>
      <c r="C808" s="225"/>
      <c r="D808" s="197" t="s">
        <v>187</v>
      </c>
      <c r="E808" s="226" t="s">
        <v>1</v>
      </c>
      <c r="F808" s="227" t="s">
        <v>192</v>
      </c>
      <c r="G808" s="225"/>
      <c r="H808" s="228">
        <v>2.04</v>
      </c>
      <c r="I808" s="229"/>
      <c r="J808" s="225"/>
      <c r="K808" s="225"/>
      <c r="L808" s="230"/>
      <c r="M808" s="231"/>
      <c r="N808" s="232"/>
      <c r="O808" s="232"/>
      <c r="P808" s="232"/>
      <c r="Q808" s="232"/>
      <c r="R808" s="232"/>
      <c r="S808" s="232"/>
      <c r="T808" s="233"/>
      <c r="AT808" s="234" t="s">
        <v>187</v>
      </c>
      <c r="AU808" s="234" t="s">
        <v>80</v>
      </c>
      <c r="AV808" s="13" t="s">
        <v>184</v>
      </c>
      <c r="AW808" s="13" t="s">
        <v>32</v>
      </c>
      <c r="AX808" s="13" t="s">
        <v>78</v>
      </c>
      <c r="AY808" s="234" t="s">
        <v>131</v>
      </c>
    </row>
    <row r="809" spans="2:65" s="1" customFormat="1" ht="16.5" customHeight="1">
      <c r="B809" s="32"/>
      <c r="C809" s="185" t="s">
        <v>1035</v>
      </c>
      <c r="D809" s="185" t="s">
        <v>133</v>
      </c>
      <c r="E809" s="186" t="s">
        <v>1036</v>
      </c>
      <c r="F809" s="187" t="s">
        <v>1037</v>
      </c>
      <c r="G809" s="188" t="s">
        <v>183</v>
      </c>
      <c r="H809" s="189">
        <v>68.116</v>
      </c>
      <c r="I809" s="190"/>
      <c r="J809" s="191">
        <f>ROUND(I809*H809,2)</f>
        <v>0</v>
      </c>
      <c r="K809" s="187" t="s">
        <v>136</v>
      </c>
      <c r="L809" s="36"/>
      <c r="M809" s="192" t="s">
        <v>1</v>
      </c>
      <c r="N809" s="193" t="s">
        <v>41</v>
      </c>
      <c r="O809" s="58"/>
      <c r="P809" s="194">
        <f>O809*H809</f>
        <v>0</v>
      </c>
      <c r="Q809" s="194">
        <v>0.006</v>
      </c>
      <c r="R809" s="194">
        <f>Q809*H809</f>
        <v>0.408696</v>
      </c>
      <c r="S809" s="194">
        <v>0</v>
      </c>
      <c r="T809" s="195">
        <f>S809*H809</f>
        <v>0</v>
      </c>
      <c r="AR809" s="15" t="s">
        <v>285</v>
      </c>
      <c r="AT809" s="15" t="s">
        <v>133</v>
      </c>
      <c r="AU809" s="15" t="s">
        <v>80</v>
      </c>
      <c r="AY809" s="15" t="s">
        <v>131</v>
      </c>
      <c r="BE809" s="196">
        <f>IF(N809="základní",J809,0)</f>
        <v>0</v>
      </c>
      <c r="BF809" s="196">
        <f>IF(N809="snížená",J809,0)</f>
        <v>0</v>
      </c>
      <c r="BG809" s="196">
        <f>IF(N809="zákl. přenesená",J809,0)</f>
        <v>0</v>
      </c>
      <c r="BH809" s="196">
        <f>IF(N809="sníž. přenesená",J809,0)</f>
        <v>0</v>
      </c>
      <c r="BI809" s="196">
        <f>IF(N809="nulová",J809,0)</f>
        <v>0</v>
      </c>
      <c r="BJ809" s="15" t="s">
        <v>78</v>
      </c>
      <c r="BK809" s="196">
        <f>ROUND(I809*H809,2)</f>
        <v>0</v>
      </c>
      <c r="BL809" s="15" t="s">
        <v>285</v>
      </c>
      <c r="BM809" s="15" t="s">
        <v>1038</v>
      </c>
    </row>
    <row r="810" spans="2:47" s="1" customFormat="1" ht="19.2">
      <c r="B810" s="32"/>
      <c r="C810" s="33"/>
      <c r="D810" s="197" t="s">
        <v>139</v>
      </c>
      <c r="E810" s="33"/>
      <c r="F810" s="198" t="s">
        <v>1039</v>
      </c>
      <c r="G810" s="33"/>
      <c r="H810" s="33"/>
      <c r="I810" s="101"/>
      <c r="J810" s="33"/>
      <c r="K810" s="33"/>
      <c r="L810" s="36"/>
      <c r="M810" s="199"/>
      <c r="N810" s="58"/>
      <c r="O810" s="58"/>
      <c r="P810" s="58"/>
      <c r="Q810" s="58"/>
      <c r="R810" s="58"/>
      <c r="S810" s="58"/>
      <c r="T810" s="59"/>
      <c r="AT810" s="15" t="s">
        <v>139</v>
      </c>
      <c r="AU810" s="15" t="s">
        <v>80</v>
      </c>
    </row>
    <row r="811" spans="2:51" s="11" customFormat="1" ht="12">
      <c r="B811" s="203"/>
      <c r="C811" s="204"/>
      <c r="D811" s="197" t="s">
        <v>187</v>
      </c>
      <c r="E811" s="205" t="s">
        <v>1</v>
      </c>
      <c r="F811" s="206" t="s">
        <v>1040</v>
      </c>
      <c r="G811" s="204"/>
      <c r="H811" s="205" t="s">
        <v>1</v>
      </c>
      <c r="I811" s="207"/>
      <c r="J811" s="204"/>
      <c r="K811" s="204"/>
      <c r="L811" s="208"/>
      <c r="M811" s="209"/>
      <c r="N811" s="210"/>
      <c r="O811" s="210"/>
      <c r="P811" s="210"/>
      <c r="Q811" s="210"/>
      <c r="R811" s="210"/>
      <c r="S811" s="210"/>
      <c r="T811" s="211"/>
      <c r="AT811" s="212" t="s">
        <v>187</v>
      </c>
      <c r="AU811" s="212" t="s">
        <v>80</v>
      </c>
      <c r="AV811" s="11" t="s">
        <v>78</v>
      </c>
      <c r="AW811" s="11" t="s">
        <v>32</v>
      </c>
      <c r="AX811" s="11" t="s">
        <v>70</v>
      </c>
      <c r="AY811" s="212" t="s">
        <v>131</v>
      </c>
    </row>
    <row r="812" spans="2:51" s="12" customFormat="1" ht="12">
      <c r="B812" s="213"/>
      <c r="C812" s="214"/>
      <c r="D812" s="197" t="s">
        <v>187</v>
      </c>
      <c r="E812" s="215" t="s">
        <v>1</v>
      </c>
      <c r="F812" s="216" t="s">
        <v>1041</v>
      </c>
      <c r="G812" s="214"/>
      <c r="H812" s="217">
        <v>68.116</v>
      </c>
      <c r="I812" s="218"/>
      <c r="J812" s="214"/>
      <c r="K812" s="214"/>
      <c r="L812" s="219"/>
      <c r="M812" s="220"/>
      <c r="N812" s="221"/>
      <c r="O812" s="221"/>
      <c r="P812" s="221"/>
      <c r="Q812" s="221"/>
      <c r="R812" s="221"/>
      <c r="S812" s="221"/>
      <c r="T812" s="222"/>
      <c r="AT812" s="223" t="s">
        <v>187</v>
      </c>
      <c r="AU812" s="223" t="s">
        <v>80</v>
      </c>
      <c r="AV812" s="12" t="s">
        <v>80</v>
      </c>
      <c r="AW812" s="12" t="s">
        <v>32</v>
      </c>
      <c r="AX812" s="12" t="s">
        <v>70</v>
      </c>
      <c r="AY812" s="223" t="s">
        <v>131</v>
      </c>
    </row>
    <row r="813" spans="2:51" s="13" customFormat="1" ht="12">
      <c r="B813" s="224"/>
      <c r="C813" s="225"/>
      <c r="D813" s="197" t="s">
        <v>187</v>
      </c>
      <c r="E813" s="226" t="s">
        <v>1</v>
      </c>
      <c r="F813" s="227" t="s">
        <v>192</v>
      </c>
      <c r="G813" s="225"/>
      <c r="H813" s="228">
        <v>68.116</v>
      </c>
      <c r="I813" s="229"/>
      <c r="J813" s="225"/>
      <c r="K813" s="225"/>
      <c r="L813" s="230"/>
      <c r="M813" s="231"/>
      <c r="N813" s="232"/>
      <c r="O813" s="232"/>
      <c r="P813" s="232"/>
      <c r="Q813" s="232"/>
      <c r="R813" s="232"/>
      <c r="S813" s="232"/>
      <c r="T813" s="233"/>
      <c r="AT813" s="234" t="s">
        <v>187</v>
      </c>
      <c r="AU813" s="234" t="s">
        <v>80</v>
      </c>
      <c r="AV813" s="13" t="s">
        <v>184</v>
      </c>
      <c r="AW813" s="13" t="s">
        <v>32</v>
      </c>
      <c r="AX813" s="13" t="s">
        <v>78</v>
      </c>
      <c r="AY813" s="234" t="s">
        <v>131</v>
      </c>
    </row>
    <row r="814" spans="2:65" s="1" customFormat="1" ht="16.5" customHeight="1">
      <c r="B814" s="32"/>
      <c r="C814" s="235" t="s">
        <v>1042</v>
      </c>
      <c r="D814" s="235" t="s">
        <v>249</v>
      </c>
      <c r="E814" s="236" t="s">
        <v>1043</v>
      </c>
      <c r="F814" s="237" t="s">
        <v>1044</v>
      </c>
      <c r="G814" s="238" t="s">
        <v>183</v>
      </c>
      <c r="H814" s="239">
        <v>69.478</v>
      </c>
      <c r="I814" s="240"/>
      <c r="J814" s="241">
        <f>ROUND(I814*H814,2)</f>
        <v>0</v>
      </c>
      <c r="K814" s="237" t="s">
        <v>136</v>
      </c>
      <c r="L814" s="242"/>
      <c r="M814" s="243" t="s">
        <v>1</v>
      </c>
      <c r="N814" s="244" t="s">
        <v>41</v>
      </c>
      <c r="O814" s="58"/>
      <c r="P814" s="194">
        <f>O814*H814</f>
        <v>0</v>
      </c>
      <c r="Q814" s="194">
        <v>0.0046</v>
      </c>
      <c r="R814" s="194">
        <f>Q814*H814</f>
        <v>0.31959879999999996</v>
      </c>
      <c r="S814" s="194">
        <v>0</v>
      </c>
      <c r="T814" s="195">
        <f>S814*H814</f>
        <v>0</v>
      </c>
      <c r="AR814" s="15" t="s">
        <v>378</v>
      </c>
      <c r="AT814" s="15" t="s">
        <v>249</v>
      </c>
      <c r="AU814" s="15" t="s">
        <v>80</v>
      </c>
      <c r="AY814" s="15" t="s">
        <v>131</v>
      </c>
      <c r="BE814" s="196">
        <f>IF(N814="základní",J814,0)</f>
        <v>0</v>
      </c>
      <c r="BF814" s="196">
        <f>IF(N814="snížená",J814,0)</f>
        <v>0</v>
      </c>
      <c r="BG814" s="196">
        <f>IF(N814="zákl. přenesená",J814,0)</f>
        <v>0</v>
      </c>
      <c r="BH814" s="196">
        <f>IF(N814="sníž. přenesená",J814,0)</f>
        <v>0</v>
      </c>
      <c r="BI814" s="196">
        <f>IF(N814="nulová",J814,0)</f>
        <v>0</v>
      </c>
      <c r="BJ814" s="15" t="s">
        <v>78</v>
      </c>
      <c r="BK814" s="196">
        <f>ROUND(I814*H814,2)</f>
        <v>0</v>
      </c>
      <c r="BL814" s="15" t="s">
        <v>285</v>
      </c>
      <c r="BM814" s="15" t="s">
        <v>1045</v>
      </c>
    </row>
    <row r="815" spans="2:47" s="1" customFormat="1" ht="12">
      <c r="B815" s="32"/>
      <c r="C815" s="33"/>
      <c r="D815" s="197" t="s">
        <v>139</v>
      </c>
      <c r="E815" s="33"/>
      <c r="F815" s="198" t="s">
        <v>1044</v>
      </c>
      <c r="G815" s="33"/>
      <c r="H815" s="33"/>
      <c r="I815" s="101"/>
      <c r="J815" s="33"/>
      <c r="K815" s="33"/>
      <c r="L815" s="36"/>
      <c r="M815" s="199"/>
      <c r="N815" s="58"/>
      <c r="O815" s="58"/>
      <c r="P815" s="58"/>
      <c r="Q815" s="58"/>
      <c r="R815" s="58"/>
      <c r="S815" s="58"/>
      <c r="T815" s="59"/>
      <c r="AT815" s="15" t="s">
        <v>139</v>
      </c>
      <c r="AU815" s="15" t="s">
        <v>80</v>
      </c>
    </row>
    <row r="816" spans="2:51" s="12" customFormat="1" ht="12">
      <c r="B816" s="213"/>
      <c r="C816" s="214"/>
      <c r="D816" s="197" t="s">
        <v>187</v>
      </c>
      <c r="E816" s="214"/>
      <c r="F816" s="216" t="s">
        <v>1046</v>
      </c>
      <c r="G816" s="214"/>
      <c r="H816" s="217">
        <v>69.478</v>
      </c>
      <c r="I816" s="218"/>
      <c r="J816" s="214"/>
      <c r="K816" s="214"/>
      <c r="L816" s="219"/>
      <c r="M816" s="220"/>
      <c r="N816" s="221"/>
      <c r="O816" s="221"/>
      <c r="P816" s="221"/>
      <c r="Q816" s="221"/>
      <c r="R816" s="221"/>
      <c r="S816" s="221"/>
      <c r="T816" s="222"/>
      <c r="AT816" s="223" t="s">
        <v>187</v>
      </c>
      <c r="AU816" s="223" t="s">
        <v>80</v>
      </c>
      <c r="AV816" s="12" t="s">
        <v>80</v>
      </c>
      <c r="AW816" s="12" t="s">
        <v>4</v>
      </c>
      <c r="AX816" s="12" t="s">
        <v>78</v>
      </c>
      <c r="AY816" s="223" t="s">
        <v>131</v>
      </c>
    </row>
    <row r="817" spans="2:65" s="1" customFormat="1" ht="16.5" customHeight="1">
      <c r="B817" s="32"/>
      <c r="C817" s="185" t="s">
        <v>1047</v>
      </c>
      <c r="D817" s="185" t="s">
        <v>133</v>
      </c>
      <c r="E817" s="186" t="s">
        <v>1048</v>
      </c>
      <c r="F817" s="187" t="s">
        <v>1049</v>
      </c>
      <c r="G817" s="188" t="s">
        <v>183</v>
      </c>
      <c r="H817" s="189">
        <v>55.04</v>
      </c>
      <c r="I817" s="190"/>
      <c r="J817" s="191">
        <f>ROUND(I817*H817,2)</f>
        <v>0</v>
      </c>
      <c r="K817" s="187" t="s">
        <v>1</v>
      </c>
      <c r="L817" s="36"/>
      <c r="M817" s="192" t="s">
        <v>1</v>
      </c>
      <c r="N817" s="193" t="s">
        <v>41</v>
      </c>
      <c r="O817" s="58"/>
      <c r="P817" s="194">
        <f>O817*H817</f>
        <v>0</v>
      </c>
      <c r="Q817" s="194">
        <v>0.0001</v>
      </c>
      <c r="R817" s="194">
        <f>Q817*H817</f>
        <v>0.005504</v>
      </c>
      <c r="S817" s="194">
        <v>0</v>
      </c>
      <c r="T817" s="195">
        <f>S817*H817</f>
        <v>0</v>
      </c>
      <c r="AR817" s="15" t="s">
        <v>285</v>
      </c>
      <c r="AT817" s="15" t="s">
        <v>133</v>
      </c>
      <c r="AU817" s="15" t="s">
        <v>80</v>
      </c>
      <c r="AY817" s="15" t="s">
        <v>131</v>
      </c>
      <c r="BE817" s="196">
        <f>IF(N817="základní",J817,0)</f>
        <v>0</v>
      </c>
      <c r="BF817" s="196">
        <f>IF(N817="snížená",J817,0)</f>
        <v>0</v>
      </c>
      <c r="BG817" s="196">
        <f>IF(N817="zákl. přenesená",J817,0)</f>
        <v>0</v>
      </c>
      <c r="BH817" s="196">
        <f>IF(N817="sníž. přenesená",J817,0)</f>
        <v>0</v>
      </c>
      <c r="BI817" s="196">
        <f>IF(N817="nulová",J817,0)</f>
        <v>0</v>
      </c>
      <c r="BJ817" s="15" t="s">
        <v>78</v>
      </c>
      <c r="BK817" s="196">
        <f>ROUND(I817*H817,2)</f>
        <v>0</v>
      </c>
      <c r="BL817" s="15" t="s">
        <v>285</v>
      </c>
      <c r="BM817" s="15" t="s">
        <v>1050</v>
      </c>
    </row>
    <row r="818" spans="2:47" s="1" customFormat="1" ht="19.2">
      <c r="B818" s="32"/>
      <c r="C818" s="33"/>
      <c r="D818" s="197" t="s">
        <v>139</v>
      </c>
      <c r="E818" s="33"/>
      <c r="F818" s="198" t="s">
        <v>1051</v>
      </c>
      <c r="G818" s="33"/>
      <c r="H818" s="33"/>
      <c r="I818" s="101"/>
      <c r="J818" s="33"/>
      <c r="K818" s="33"/>
      <c r="L818" s="36"/>
      <c r="M818" s="199"/>
      <c r="N818" s="58"/>
      <c r="O818" s="58"/>
      <c r="P818" s="58"/>
      <c r="Q818" s="58"/>
      <c r="R818" s="58"/>
      <c r="S818" s="58"/>
      <c r="T818" s="59"/>
      <c r="AT818" s="15" t="s">
        <v>139</v>
      </c>
      <c r="AU818" s="15" t="s">
        <v>80</v>
      </c>
    </row>
    <row r="819" spans="2:51" s="11" customFormat="1" ht="12">
      <c r="B819" s="203"/>
      <c r="C819" s="204"/>
      <c r="D819" s="197" t="s">
        <v>187</v>
      </c>
      <c r="E819" s="205" t="s">
        <v>1</v>
      </c>
      <c r="F819" s="206" t="s">
        <v>481</v>
      </c>
      <c r="G819" s="204"/>
      <c r="H819" s="205" t="s">
        <v>1</v>
      </c>
      <c r="I819" s="207"/>
      <c r="J819" s="204"/>
      <c r="K819" s="204"/>
      <c r="L819" s="208"/>
      <c r="M819" s="209"/>
      <c r="N819" s="210"/>
      <c r="O819" s="210"/>
      <c r="P819" s="210"/>
      <c r="Q819" s="210"/>
      <c r="R819" s="210"/>
      <c r="S819" s="210"/>
      <c r="T819" s="211"/>
      <c r="AT819" s="212" t="s">
        <v>187</v>
      </c>
      <c r="AU819" s="212" t="s">
        <v>80</v>
      </c>
      <c r="AV819" s="11" t="s">
        <v>78</v>
      </c>
      <c r="AW819" s="11" t="s">
        <v>32</v>
      </c>
      <c r="AX819" s="11" t="s">
        <v>70</v>
      </c>
      <c r="AY819" s="212" t="s">
        <v>131</v>
      </c>
    </row>
    <row r="820" spans="2:51" s="12" customFormat="1" ht="12">
      <c r="B820" s="213"/>
      <c r="C820" s="214"/>
      <c r="D820" s="197" t="s">
        <v>187</v>
      </c>
      <c r="E820" s="215" t="s">
        <v>1</v>
      </c>
      <c r="F820" s="216" t="s">
        <v>1052</v>
      </c>
      <c r="G820" s="214"/>
      <c r="H820" s="217">
        <v>38.54</v>
      </c>
      <c r="I820" s="218"/>
      <c r="J820" s="214"/>
      <c r="K820" s="214"/>
      <c r="L820" s="219"/>
      <c r="M820" s="220"/>
      <c r="N820" s="221"/>
      <c r="O820" s="221"/>
      <c r="P820" s="221"/>
      <c r="Q820" s="221"/>
      <c r="R820" s="221"/>
      <c r="S820" s="221"/>
      <c r="T820" s="222"/>
      <c r="AT820" s="223" t="s">
        <v>187</v>
      </c>
      <c r="AU820" s="223" t="s">
        <v>80</v>
      </c>
      <c r="AV820" s="12" t="s">
        <v>80</v>
      </c>
      <c r="AW820" s="12" t="s">
        <v>32</v>
      </c>
      <c r="AX820" s="12" t="s">
        <v>70</v>
      </c>
      <c r="AY820" s="223" t="s">
        <v>131</v>
      </c>
    </row>
    <row r="821" spans="2:51" s="12" customFormat="1" ht="12">
      <c r="B821" s="213"/>
      <c r="C821" s="214"/>
      <c r="D821" s="197" t="s">
        <v>187</v>
      </c>
      <c r="E821" s="215" t="s">
        <v>1</v>
      </c>
      <c r="F821" s="216" t="s">
        <v>1053</v>
      </c>
      <c r="G821" s="214"/>
      <c r="H821" s="217">
        <v>16.5</v>
      </c>
      <c r="I821" s="218"/>
      <c r="J821" s="214"/>
      <c r="K821" s="214"/>
      <c r="L821" s="219"/>
      <c r="M821" s="220"/>
      <c r="N821" s="221"/>
      <c r="O821" s="221"/>
      <c r="P821" s="221"/>
      <c r="Q821" s="221"/>
      <c r="R821" s="221"/>
      <c r="S821" s="221"/>
      <c r="T821" s="222"/>
      <c r="AT821" s="223" t="s">
        <v>187</v>
      </c>
      <c r="AU821" s="223" t="s">
        <v>80</v>
      </c>
      <c r="AV821" s="12" t="s">
        <v>80</v>
      </c>
      <c r="AW821" s="12" t="s">
        <v>32</v>
      </c>
      <c r="AX821" s="12" t="s">
        <v>70</v>
      </c>
      <c r="AY821" s="223" t="s">
        <v>131</v>
      </c>
    </row>
    <row r="822" spans="2:51" s="13" customFormat="1" ht="12">
      <c r="B822" s="224"/>
      <c r="C822" s="225"/>
      <c r="D822" s="197" t="s">
        <v>187</v>
      </c>
      <c r="E822" s="226" t="s">
        <v>1</v>
      </c>
      <c r="F822" s="227" t="s">
        <v>192</v>
      </c>
      <c r="G822" s="225"/>
      <c r="H822" s="228">
        <v>55.04</v>
      </c>
      <c r="I822" s="229"/>
      <c r="J822" s="225"/>
      <c r="K822" s="225"/>
      <c r="L822" s="230"/>
      <c r="M822" s="231"/>
      <c r="N822" s="232"/>
      <c r="O822" s="232"/>
      <c r="P822" s="232"/>
      <c r="Q822" s="232"/>
      <c r="R822" s="232"/>
      <c r="S822" s="232"/>
      <c r="T822" s="233"/>
      <c r="AT822" s="234" t="s">
        <v>187</v>
      </c>
      <c r="AU822" s="234" t="s">
        <v>80</v>
      </c>
      <c r="AV822" s="13" t="s">
        <v>184</v>
      </c>
      <c r="AW822" s="13" t="s">
        <v>32</v>
      </c>
      <c r="AX822" s="13" t="s">
        <v>78</v>
      </c>
      <c r="AY822" s="234" t="s">
        <v>131</v>
      </c>
    </row>
    <row r="823" spans="2:65" s="1" customFormat="1" ht="16.5" customHeight="1">
      <c r="B823" s="32"/>
      <c r="C823" s="185" t="s">
        <v>1054</v>
      </c>
      <c r="D823" s="185" t="s">
        <v>133</v>
      </c>
      <c r="E823" s="186" t="s">
        <v>1055</v>
      </c>
      <c r="F823" s="187" t="s">
        <v>1056</v>
      </c>
      <c r="G823" s="188" t="s">
        <v>183</v>
      </c>
      <c r="H823" s="189">
        <v>38.54</v>
      </c>
      <c r="I823" s="190"/>
      <c r="J823" s="191">
        <f>ROUND(I823*H823,2)</f>
        <v>0</v>
      </c>
      <c r="K823" s="187" t="s">
        <v>1</v>
      </c>
      <c r="L823" s="36"/>
      <c r="M823" s="192" t="s">
        <v>1</v>
      </c>
      <c r="N823" s="193" t="s">
        <v>41</v>
      </c>
      <c r="O823" s="58"/>
      <c r="P823" s="194">
        <f>O823*H823</f>
        <v>0</v>
      </c>
      <c r="Q823" s="194">
        <v>0.0001</v>
      </c>
      <c r="R823" s="194">
        <f>Q823*H823</f>
        <v>0.0038540000000000002</v>
      </c>
      <c r="S823" s="194">
        <v>0</v>
      </c>
      <c r="T823" s="195">
        <f>S823*H823</f>
        <v>0</v>
      </c>
      <c r="AR823" s="15" t="s">
        <v>285</v>
      </c>
      <c r="AT823" s="15" t="s">
        <v>133</v>
      </c>
      <c r="AU823" s="15" t="s">
        <v>80</v>
      </c>
      <c r="AY823" s="15" t="s">
        <v>131</v>
      </c>
      <c r="BE823" s="196">
        <f>IF(N823="základní",J823,0)</f>
        <v>0</v>
      </c>
      <c r="BF823" s="196">
        <f>IF(N823="snížená",J823,0)</f>
        <v>0</v>
      </c>
      <c r="BG823" s="196">
        <f>IF(N823="zákl. přenesená",J823,0)</f>
        <v>0</v>
      </c>
      <c r="BH823" s="196">
        <f>IF(N823="sníž. přenesená",J823,0)</f>
        <v>0</v>
      </c>
      <c r="BI823" s="196">
        <f>IF(N823="nulová",J823,0)</f>
        <v>0</v>
      </c>
      <c r="BJ823" s="15" t="s">
        <v>78</v>
      </c>
      <c r="BK823" s="196">
        <f>ROUND(I823*H823,2)</f>
        <v>0</v>
      </c>
      <c r="BL823" s="15" t="s">
        <v>285</v>
      </c>
      <c r="BM823" s="15" t="s">
        <v>1057</v>
      </c>
    </row>
    <row r="824" spans="2:47" s="1" customFormat="1" ht="19.2">
      <c r="B824" s="32"/>
      <c r="C824" s="33"/>
      <c r="D824" s="197" t="s">
        <v>139</v>
      </c>
      <c r="E824" s="33"/>
      <c r="F824" s="198" t="s">
        <v>1051</v>
      </c>
      <c r="G824" s="33"/>
      <c r="H824" s="33"/>
      <c r="I824" s="101"/>
      <c r="J824" s="33"/>
      <c r="K824" s="33"/>
      <c r="L824" s="36"/>
      <c r="M824" s="199"/>
      <c r="N824" s="58"/>
      <c r="O824" s="58"/>
      <c r="P824" s="58"/>
      <c r="Q824" s="58"/>
      <c r="R824" s="58"/>
      <c r="S824" s="58"/>
      <c r="T824" s="59"/>
      <c r="AT824" s="15" t="s">
        <v>139</v>
      </c>
      <c r="AU824" s="15" t="s">
        <v>80</v>
      </c>
    </row>
    <row r="825" spans="2:51" s="11" customFormat="1" ht="12">
      <c r="B825" s="203"/>
      <c r="C825" s="204"/>
      <c r="D825" s="197" t="s">
        <v>187</v>
      </c>
      <c r="E825" s="205" t="s">
        <v>1</v>
      </c>
      <c r="F825" s="206" t="s">
        <v>1058</v>
      </c>
      <c r="G825" s="204"/>
      <c r="H825" s="205" t="s">
        <v>1</v>
      </c>
      <c r="I825" s="207"/>
      <c r="J825" s="204"/>
      <c r="K825" s="204"/>
      <c r="L825" s="208"/>
      <c r="M825" s="209"/>
      <c r="N825" s="210"/>
      <c r="O825" s="210"/>
      <c r="P825" s="210"/>
      <c r="Q825" s="210"/>
      <c r="R825" s="210"/>
      <c r="S825" s="210"/>
      <c r="T825" s="211"/>
      <c r="AT825" s="212" t="s">
        <v>187</v>
      </c>
      <c r="AU825" s="212" t="s">
        <v>80</v>
      </c>
      <c r="AV825" s="11" t="s">
        <v>78</v>
      </c>
      <c r="AW825" s="11" t="s">
        <v>32</v>
      </c>
      <c r="AX825" s="11" t="s">
        <v>70</v>
      </c>
      <c r="AY825" s="212" t="s">
        <v>131</v>
      </c>
    </row>
    <row r="826" spans="2:51" s="12" customFormat="1" ht="12">
      <c r="B826" s="213"/>
      <c r="C826" s="214"/>
      <c r="D826" s="197" t="s">
        <v>187</v>
      </c>
      <c r="E826" s="215" t="s">
        <v>1</v>
      </c>
      <c r="F826" s="216" t="s">
        <v>646</v>
      </c>
      <c r="G826" s="214"/>
      <c r="H826" s="217">
        <v>38.54</v>
      </c>
      <c r="I826" s="218"/>
      <c r="J826" s="214"/>
      <c r="K826" s="214"/>
      <c r="L826" s="219"/>
      <c r="M826" s="220"/>
      <c r="N826" s="221"/>
      <c r="O826" s="221"/>
      <c r="P826" s="221"/>
      <c r="Q826" s="221"/>
      <c r="R826" s="221"/>
      <c r="S826" s="221"/>
      <c r="T826" s="222"/>
      <c r="AT826" s="223" t="s">
        <v>187</v>
      </c>
      <c r="AU826" s="223" t="s">
        <v>80</v>
      </c>
      <c r="AV826" s="12" t="s">
        <v>80</v>
      </c>
      <c r="AW826" s="12" t="s">
        <v>32</v>
      </c>
      <c r="AX826" s="12" t="s">
        <v>70</v>
      </c>
      <c r="AY826" s="223" t="s">
        <v>131</v>
      </c>
    </row>
    <row r="827" spans="2:51" s="13" customFormat="1" ht="12">
      <c r="B827" s="224"/>
      <c r="C827" s="225"/>
      <c r="D827" s="197" t="s">
        <v>187</v>
      </c>
      <c r="E827" s="226" t="s">
        <v>1</v>
      </c>
      <c r="F827" s="227" t="s">
        <v>192</v>
      </c>
      <c r="G827" s="225"/>
      <c r="H827" s="228">
        <v>38.54</v>
      </c>
      <c r="I827" s="229"/>
      <c r="J827" s="225"/>
      <c r="K827" s="225"/>
      <c r="L827" s="230"/>
      <c r="M827" s="231"/>
      <c r="N827" s="232"/>
      <c r="O827" s="232"/>
      <c r="P827" s="232"/>
      <c r="Q827" s="232"/>
      <c r="R827" s="232"/>
      <c r="S827" s="232"/>
      <c r="T827" s="233"/>
      <c r="AT827" s="234" t="s">
        <v>187</v>
      </c>
      <c r="AU827" s="234" t="s">
        <v>80</v>
      </c>
      <c r="AV827" s="13" t="s">
        <v>184</v>
      </c>
      <c r="AW827" s="13" t="s">
        <v>32</v>
      </c>
      <c r="AX827" s="13" t="s">
        <v>78</v>
      </c>
      <c r="AY827" s="234" t="s">
        <v>131</v>
      </c>
    </row>
    <row r="828" spans="2:65" s="1" customFormat="1" ht="22.5" customHeight="1">
      <c r="B828" s="32"/>
      <c r="C828" s="185" t="s">
        <v>1059</v>
      </c>
      <c r="D828" s="185" t="s">
        <v>133</v>
      </c>
      <c r="E828" s="186" t="s">
        <v>1060</v>
      </c>
      <c r="F828" s="187" t="s">
        <v>1061</v>
      </c>
      <c r="G828" s="188" t="s">
        <v>208</v>
      </c>
      <c r="H828" s="189">
        <v>26</v>
      </c>
      <c r="I828" s="190"/>
      <c r="J828" s="191">
        <f>ROUND(I828*H828,2)</f>
        <v>0</v>
      </c>
      <c r="K828" s="187" t="s">
        <v>136</v>
      </c>
      <c r="L828" s="36"/>
      <c r="M828" s="192" t="s">
        <v>1</v>
      </c>
      <c r="N828" s="193" t="s">
        <v>41</v>
      </c>
      <c r="O828" s="58"/>
      <c r="P828" s="194">
        <f>O828*H828</f>
        <v>0</v>
      </c>
      <c r="Q828" s="194">
        <v>0.044</v>
      </c>
      <c r="R828" s="194">
        <f>Q828*H828</f>
        <v>1.144</v>
      </c>
      <c r="S828" s="194">
        <v>0</v>
      </c>
      <c r="T828" s="195">
        <f>S828*H828</f>
        <v>0</v>
      </c>
      <c r="AR828" s="15" t="s">
        <v>285</v>
      </c>
      <c r="AT828" s="15" t="s">
        <v>133</v>
      </c>
      <c r="AU828" s="15" t="s">
        <v>80</v>
      </c>
      <c r="AY828" s="15" t="s">
        <v>131</v>
      </c>
      <c r="BE828" s="196">
        <f>IF(N828="základní",J828,0)</f>
        <v>0</v>
      </c>
      <c r="BF828" s="196">
        <f>IF(N828="snížená",J828,0)</f>
        <v>0</v>
      </c>
      <c r="BG828" s="196">
        <f>IF(N828="zákl. přenesená",J828,0)</f>
        <v>0</v>
      </c>
      <c r="BH828" s="196">
        <f>IF(N828="sníž. přenesená",J828,0)</f>
        <v>0</v>
      </c>
      <c r="BI828" s="196">
        <f>IF(N828="nulová",J828,0)</f>
        <v>0</v>
      </c>
      <c r="BJ828" s="15" t="s">
        <v>78</v>
      </c>
      <c r="BK828" s="196">
        <f>ROUND(I828*H828,2)</f>
        <v>0</v>
      </c>
      <c r="BL828" s="15" t="s">
        <v>285</v>
      </c>
      <c r="BM828" s="15" t="s">
        <v>1062</v>
      </c>
    </row>
    <row r="829" spans="2:47" s="1" customFormat="1" ht="19.2">
      <c r="B829" s="32"/>
      <c r="C829" s="33"/>
      <c r="D829" s="197" t="s">
        <v>139</v>
      </c>
      <c r="E829" s="33"/>
      <c r="F829" s="198" t="s">
        <v>1063</v>
      </c>
      <c r="G829" s="33"/>
      <c r="H829" s="33"/>
      <c r="I829" s="101"/>
      <c r="J829" s="33"/>
      <c r="K829" s="33"/>
      <c r="L829" s="36"/>
      <c r="M829" s="199"/>
      <c r="N829" s="58"/>
      <c r="O829" s="58"/>
      <c r="P829" s="58"/>
      <c r="Q829" s="58"/>
      <c r="R829" s="58"/>
      <c r="S829" s="58"/>
      <c r="T829" s="59"/>
      <c r="AT829" s="15" t="s">
        <v>139</v>
      </c>
      <c r="AU829" s="15" t="s">
        <v>80</v>
      </c>
    </row>
    <row r="830" spans="2:65" s="1" customFormat="1" ht="16.5" customHeight="1">
      <c r="B830" s="32"/>
      <c r="C830" s="185" t="s">
        <v>1064</v>
      </c>
      <c r="D830" s="185" t="s">
        <v>133</v>
      </c>
      <c r="E830" s="186" t="s">
        <v>1065</v>
      </c>
      <c r="F830" s="187" t="s">
        <v>1066</v>
      </c>
      <c r="G830" s="188" t="s">
        <v>183</v>
      </c>
      <c r="H830" s="189">
        <v>9.501</v>
      </c>
      <c r="I830" s="190"/>
      <c r="J830" s="191">
        <f>ROUND(I830*H830,2)</f>
        <v>0</v>
      </c>
      <c r="K830" s="187" t="s">
        <v>136</v>
      </c>
      <c r="L830" s="36"/>
      <c r="M830" s="192" t="s">
        <v>1</v>
      </c>
      <c r="N830" s="193" t="s">
        <v>41</v>
      </c>
      <c r="O830" s="58"/>
      <c r="P830" s="194">
        <f>O830*H830</f>
        <v>0</v>
      </c>
      <c r="Q830" s="194">
        <v>0</v>
      </c>
      <c r="R830" s="194">
        <f>Q830*H830</f>
        <v>0</v>
      </c>
      <c r="S830" s="194">
        <v>0.0034</v>
      </c>
      <c r="T830" s="195">
        <f>S830*H830</f>
        <v>0.032303399999999996</v>
      </c>
      <c r="AR830" s="15" t="s">
        <v>285</v>
      </c>
      <c r="AT830" s="15" t="s">
        <v>133</v>
      </c>
      <c r="AU830" s="15" t="s">
        <v>80</v>
      </c>
      <c r="AY830" s="15" t="s">
        <v>131</v>
      </c>
      <c r="BE830" s="196">
        <f>IF(N830="základní",J830,0)</f>
        <v>0</v>
      </c>
      <c r="BF830" s="196">
        <f>IF(N830="snížená",J830,0)</f>
        <v>0</v>
      </c>
      <c r="BG830" s="196">
        <f>IF(N830="zákl. přenesená",J830,0)</f>
        <v>0</v>
      </c>
      <c r="BH830" s="196">
        <f>IF(N830="sníž. přenesená",J830,0)</f>
        <v>0</v>
      </c>
      <c r="BI830" s="196">
        <f>IF(N830="nulová",J830,0)</f>
        <v>0</v>
      </c>
      <c r="BJ830" s="15" t="s">
        <v>78</v>
      </c>
      <c r="BK830" s="196">
        <f>ROUND(I830*H830,2)</f>
        <v>0</v>
      </c>
      <c r="BL830" s="15" t="s">
        <v>285</v>
      </c>
      <c r="BM830" s="15" t="s">
        <v>1067</v>
      </c>
    </row>
    <row r="831" spans="2:47" s="1" customFormat="1" ht="19.2">
      <c r="B831" s="32"/>
      <c r="C831" s="33"/>
      <c r="D831" s="197" t="s">
        <v>139</v>
      </c>
      <c r="E831" s="33"/>
      <c r="F831" s="198" t="s">
        <v>1068</v>
      </c>
      <c r="G831" s="33"/>
      <c r="H831" s="33"/>
      <c r="I831" s="101"/>
      <c r="J831" s="33"/>
      <c r="K831" s="33"/>
      <c r="L831" s="36"/>
      <c r="M831" s="199"/>
      <c r="N831" s="58"/>
      <c r="O831" s="58"/>
      <c r="P831" s="58"/>
      <c r="Q831" s="58"/>
      <c r="R831" s="58"/>
      <c r="S831" s="58"/>
      <c r="T831" s="59"/>
      <c r="AT831" s="15" t="s">
        <v>139</v>
      </c>
      <c r="AU831" s="15" t="s">
        <v>80</v>
      </c>
    </row>
    <row r="832" spans="2:51" s="11" customFormat="1" ht="12">
      <c r="B832" s="203"/>
      <c r="C832" s="204"/>
      <c r="D832" s="197" t="s">
        <v>187</v>
      </c>
      <c r="E832" s="205" t="s">
        <v>1</v>
      </c>
      <c r="F832" s="206" t="s">
        <v>275</v>
      </c>
      <c r="G832" s="204"/>
      <c r="H832" s="205" t="s">
        <v>1</v>
      </c>
      <c r="I832" s="207"/>
      <c r="J832" s="204"/>
      <c r="K832" s="204"/>
      <c r="L832" s="208"/>
      <c r="M832" s="209"/>
      <c r="N832" s="210"/>
      <c r="O832" s="210"/>
      <c r="P832" s="210"/>
      <c r="Q832" s="210"/>
      <c r="R832" s="210"/>
      <c r="S832" s="210"/>
      <c r="T832" s="211"/>
      <c r="AT832" s="212" t="s">
        <v>187</v>
      </c>
      <c r="AU832" s="212" t="s">
        <v>80</v>
      </c>
      <c r="AV832" s="11" t="s">
        <v>78</v>
      </c>
      <c r="AW832" s="11" t="s">
        <v>32</v>
      </c>
      <c r="AX832" s="11" t="s">
        <v>70</v>
      </c>
      <c r="AY832" s="212" t="s">
        <v>131</v>
      </c>
    </row>
    <row r="833" spans="2:51" s="12" customFormat="1" ht="12">
      <c r="B833" s="213"/>
      <c r="C833" s="214"/>
      <c r="D833" s="197" t="s">
        <v>187</v>
      </c>
      <c r="E833" s="215" t="s">
        <v>1</v>
      </c>
      <c r="F833" s="216" t="s">
        <v>944</v>
      </c>
      <c r="G833" s="214"/>
      <c r="H833" s="217">
        <v>9.501</v>
      </c>
      <c r="I833" s="218"/>
      <c r="J833" s="214"/>
      <c r="K833" s="214"/>
      <c r="L833" s="219"/>
      <c r="M833" s="220"/>
      <c r="N833" s="221"/>
      <c r="O833" s="221"/>
      <c r="P833" s="221"/>
      <c r="Q833" s="221"/>
      <c r="R833" s="221"/>
      <c r="S833" s="221"/>
      <c r="T833" s="222"/>
      <c r="AT833" s="223" t="s">
        <v>187</v>
      </c>
      <c r="AU833" s="223" t="s">
        <v>80</v>
      </c>
      <c r="AV833" s="12" t="s">
        <v>80</v>
      </c>
      <c r="AW833" s="12" t="s">
        <v>32</v>
      </c>
      <c r="AX833" s="12" t="s">
        <v>70</v>
      </c>
      <c r="AY833" s="223" t="s">
        <v>131</v>
      </c>
    </row>
    <row r="834" spans="2:51" s="13" customFormat="1" ht="12">
      <c r="B834" s="224"/>
      <c r="C834" s="225"/>
      <c r="D834" s="197" t="s">
        <v>187</v>
      </c>
      <c r="E834" s="226" t="s">
        <v>1</v>
      </c>
      <c r="F834" s="227" t="s">
        <v>192</v>
      </c>
      <c r="G834" s="225"/>
      <c r="H834" s="228">
        <v>9.501</v>
      </c>
      <c r="I834" s="229"/>
      <c r="J834" s="225"/>
      <c r="K834" s="225"/>
      <c r="L834" s="230"/>
      <c r="M834" s="231"/>
      <c r="N834" s="232"/>
      <c r="O834" s="232"/>
      <c r="P834" s="232"/>
      <c r="Q834" s="232"/>
      <c r="R834" s="232"/>
      <c r="S834" s="232"/>
      <c r="T834" s="233"/>
      <c r="AT834" s="234" t="s">
        <v>187</v>
      </c>
      <c r="AU834" s="234" t="s">
        <v>80</v>
      </c>
      <c r="AV834" s="13" t="s">
        <v>184</v>
      </c>
      <c r="AW834" s="13" t="s">
        <v>32</v>
      </c>
      <c r="AX834" s="13" t="s">
        <v>78</v>
      </c>
      <c r="AY834" s="234" t="s">
        <v>131</v>
      </c>
    </row>
    <row r="835" spans="2:65" s="1" customFormat="1" ht="16.5" customHeight="1">
      <c r="B835" s="32"/>
      <c r="C835" s="185" t="s">
        <v>1069</v>
      </c>
      <c r="D835" s="185" t="s">
        <v>133</v>
      </c>
      <c r="E835" s="186" t="s">
        <v>1070</v>
      </c>
      <c r="F835" s="187" t="s">
        <v>1071</v>
      </c>
      <c r="G835" s="188" t="s">
        <v>183</v>
      </c>
      <c r="H835" s="189">
        <v>110.818</v>
      </c>
      <c r="I835" s="190"/>
      <c r="J835" s="191">
        <f>ROUND(I835*H835,2)</f>
        <v>0</v>
      </c>
      <c r="K835" s="187" t="s">
        <v>136</v>
      </c>
      <c r="L835" s="36"/>
      <c r="M835" s="192" t="s">
        <v>1</v>
      </c>
      <c r="N835" s="193" t="s">
        <v>41</v>
      </c>
      <c r="O835" s="58"/>
      <c r="P835" s="194">
        <f>O835*H835</f>
        <v>0</v>
      </c>
      <c r="Q835" s="194">
        <v>0</v>
      </c>
      <c r="R835" s="194">
        <f>Q835*H835</f>
        <v>0</v>
      </c>
      <c r="S835" s="194">
        <v>0</v>
      </c>
      <c r="T835" s="195">
        <f>S835*H835</f>
        <v>0</v>
      </c>
      <c r="AR835" s="15" t="s">
        <v>285</v>
      </c>
      <c r="AT835" s="15" t="s">
        <v>133</v>
      </c>
      <c r="AU835" s="15" t="s">
        <v>80</v>
      </c>
      <c r="AY835" s="15" t="s">
        <v>131</v>
      </c>
      <c r="BE835" s="196">
        <f>IF(N835="základní",J835,0)</f>
        <v>0</v>
      </c>
      <c r="BF835" s="196">
        <f>IF(N835="snížená",J835,0)</f>
        <v>0</v>
      </c>
      <c r="BG835" s="196">
        <f>IF(N835="zákl. přenesená",J835,0)</f>
        <v>0</v>
      </c>
      <c r="BH835" s="196">
        <f>IF(N835="sníž. přenesená",J835,0)</f>
        <v>0</v>
      </c>
      <c r="BI835" s="196">
        <f>IF(N835="nulová",J835,0)</f>
        <v>0</v>
      </c>
      <c r="BJ835" s="15" t="s">
        <v>78</v>
      </c>
      <c r="BK835" s="196">
        <f>ROUND(I835*H835,2)</f>
        <v>0</v>
      </c>
      <c r="BL835" s="15" t="s">
        <v>285</v>
      </c>
      <c r="BM835" s="15" t="s">
        <v>1072</v>
      </c>
    </row>
    <row r="836" spans="2:47" s="1" customFormat="1" ht="19.2">
      <c r="B836" s="32"/>
      <c r="C836" s="33"/>
      <c r="D836" s="197" t="s">
        <v>139</v>
      </c>
      <c r="E836" s="33"/>
      <c r="F836" s="198" t="s">
        <v>1073</v>
      </c>
      <c r="G836" s="33"/>
      <c r="H836" s="33"/>
      <c r="I836" s="101"/>
      <c r="J836" s="33"/>
      <c r="K836" s="33"/>
      <c r="L836" s="36"/>
      <c r="M836" s="199"/>
      <c r="N836" s="58"/>
      <c r="O836" s="58"/>
      <c r="P836" s="58"/>
      <c r="Q836" s="58"/>
      <c r="R836" s="58"/>
      <c r="S836" s="58"/>
      <c r="T836" s="59"/>
      <c r="AT836" s="15" t="s">
        <v>139</v>
      </c>
      <c r="AU836" s="15" t="s">
        <v>80</v>
      </c>
    </row>
    <row r="837" spans="2:51" s="11" customFormat="1" ht="12">
      <c r="B837" s="203"/>
      <c r="C837" s="204"/>
      <c r="D837" s="197" t="s">
        <v>187</v>
      </c>
      <c r="E837" s="205" t="s">
        <v>1</v>
      </c>
      <c r="F837" s="206" t="s">
        <v>671</v>
      </c>
      <c r="G837" s="204"/>
      <c r="H837" s="205" t="s">
        <v>1</v>
      </c>
      <c r="I837" s="207"/>
      <c r="J837" s="204"/>
      <c r="K837" s="204"/>
      <c r="L837" s="208"/>
      <c r="M837" s="209"/>
      <c r="N837" s="210"/>
      <c r="O837" s="210"/>
      <c r="P837" s="210"/>
      <c r="Q837" s="210"/>
      <c r="R837" s="210"/>
      <c r="S837" s="210"/>
      <c r="T837" s="211"/>
      <c r="AT837" s="212" t="s">
        <v>187</v>
      </c>
      <c r="AU837" s="212" t="s">
        <v>80</v>
      </c>
      <c r="AV837" s="11" t="s">
        <v>78</v>
      </c>
      <c r="AW837" s="11" t="s">
        <v>32</v>
      </c>
      <c r="AX837" s="11" t="s">
        <v>70</v>
      </c>
      <c r="AY837" s="212" t="s">
        <v>131</v>
      </c>
    </row>
    <row r="838" spans="2:51" s="12" customFormat="1" ht="12">
      <c r="B838" s="213"/>
      <c r="C838" s="214"/>
      <c r="D838" s="197" t="s">
        <v>187</v>
      </c>
      <c r="E838" s="215" t="s">
        <v>1</v>
      </c>
      <c r="F838" s="216" t="s">
        <v>646</v>
      </c>
      <c r="G838" s="214"/>
      <c r="H838" s="217">
        <v>38.54</v>
      </c>
      <c r="I838" s="218"/>
      <c r="J838" s="214"/>
      <c r="K838" s="214"/>
      <c r="L838" s="219"/>
      <c r="M838" s="220"/>
      <c r="N838" s="221"/>
      <c r="O838" s="221"/>
      <c r="P838" s="221"/>
      <c r="Q838" s="221"/>
      <c r="R838" s="221"/>
      <c r="S838" s="221"/>
      <c r="T838" s="222"/>
      <c r="AT838" s="223" t="s">
        <v>187</v>
      </c>
      <c r="AU838" s="223" t="s">
        <v>80</v>
      </c>
      <c r="AV838" s="12" t="s">
        <v>80</v>
      </c>
      <c r="AW838" s="12" t="s">
        <v>32</v>
      </c>
      <c r="AX838" s="12" t="s">
        <v>70</v>
      </c>
      <c r="AY838" s="223" t="s">
        <v>131</v>
      </c>
    </row>
    <row r="839" spans="2:51" s="11" customFormat="1" ht="12">
      <c r="B839" s="203"/>
      <c r="C839" s="204"/>
      <c r="D839" s="197" t="s">
        <v>187</v>
      </c>
      <c r="E839" s="205" t="s">
        <v>1</v>
      </c>
      <c r="F839" s="206" t="s">
        <v>556</v>
      </c>
      <c r="G839" s="204"/>
      <c r="H839" s="205" t="s">
        <v>1</v>
      </c>
      <c r="I839" s="207"/>
      <c r="J839" s="204"/>
      <c r="K839" s="204"/>
      <c r="L839" s="208"/>
      <c r="M839" s="209"/>
      <c r="N839" s="210"/>
      <c r="O839" s="210"/>
      <c r="P839" s="210"/>
      <c r="Q839" s="210"/>
      <c r="R839" s="210"/>
      <c r="S839" s="210"/>
      <c r="T839" s="211"/>
      <c r="AT839" s="212" t="s">
        <v>187</v>
      </c>
      <c r="AU839" s="212" t="s">
        <v>80</v>
      </c>
      <c r="AV839" s="11" t="s">
        <v>78</v>
      </c>
      <c r="AW839" s="11" t="s">
        <v>32</v>
      </c>
      <c r="AX839" s="11" t="s">
        <v>70</v>
      </c>
      <c r="AY839" s="212" t="s">
        <v>131</v>
      </c>
    </row>
    <row r="840" spans="2:51" s="12" customFormat="1" ht="12">
      <c r="B840" s="213"/>
      <c r="C840" s="214"/>
      <c r="D840" s="197" t="s">
        <v>187</v>
      </c>
      <c r="E840" s="215" t="s">
        <v>1</v>
      </c>
      <c r="F840" s="216" t="s">
        <v>653</v>
      </c>
      <c r="G840" s="214"/>
      <c r="H840" s="217">
        <v>12.668</v>
      </c>
      <c r="I840" s="218"/>
      <c r="J840" s="214"/>
      <c r="K840" s="214"/>
      <c r="L840" s="219"/>
      <c r="M840" s="220"/>
      <c r="N840" s="221"/>
      <c r="O840" s="221"/>
      <c r="P840" s="221"/>
      <c r="Q840" s="221"/>
      <c r="R840" s="221"/>
      <c r="S840" s="221"/>
      <c r="T840" s="222"/>
      <c r="AT840" s="223" t="s">
        <v>187</v>
      </c>
      <c r="AU840" s="223" t="s">
        <v>80</v>
      </c>
      <c r="AV840" s="12" t="s">
        <v>80</v>
      </c>
      <c r="AW840" s="12" t="s">
        <v>32</v>
      </c>
      <c r="AX840" s="12" t="s">
        <v>70</v>
      </c>
      <c r="AY840" s="223" t="s">
        <v>131</v>
      </c>
    </row>
    <row r="841" spans="2:51" s="11" customFormat="1" ht="12">
      <c r="B841" s="203"/>
      <c r="C841" s="204"/>
      <c r="D841" s="197" t="s">
        <v>187</v>
      </c>
      <c r="E841" s="205" t="s">
        <v>1</v>
      </c>
      <c r="F841" s="206" t="s">
        <v>563</v>
      </c>
      <c r="G841" s="204"/>
      <c r="H841" s="205" t="s">
        <v>1</v>
      </c>
      <c r="I841" s="207"/>
      <c r="J841" s="204"/>
      <c r="K841" s="204"/>
      <c r="L841" s="208"/>
      <c r="M841" s="209"/>
      <c r="N841" s="210"/>
      <c r="O841" s="210"/>
      <c r="P841" s="210"/>
      <c r="Q841" s="210"/>
      <c r="R841" s="210"/>
      <c r="S841" s="210"/>
      <c r="T841" s="211"/>
      <c r="AT841" s="212" t="s">
        <v>187</v>
      </c>
      <c r="AU841" s="212" t="s">
        <v>80</v>
      </c>
      <c r="AV841" s="11" t="s">
        <v>78</v>
      </c>
      <c r="AW841" s="11" t="s">
        <v>32</v>
      </c>
      <c r="AX841" s="11" t="s">
        <v>70</v>
      </c>
      <c r="AY841" s="212" t="s">
        <v>131</v>
      </c>
    </row>
    <row r="842" spans="2:51" s="12" customFormat="1" ht="12">
      <c r="B842" s="213"/>
      <c r="C842" s="214"/>
      <c r="D842" s="197" t="s">
        <v>187</v>
      </c>
      <c r="E842" s="215" t="s">
        <v>1</v>
      </c>
      <c r="F842" s="216" t="s">
        <v>639</v>
      </c>
      <c r="G842" s="214"/>
      <c r="H842" s="217">
        <v>59.61</v>
      </c>
      <c r="I842" s="218"/>
      <c r="J842" s="214"/>
      <c r="K842" s="214"/>
      <c r="L842" s="219"/>
      <c r="M842" s="220"/>
      <c r="N842" s="221"/>
      <c r="O842" s="221"/>
      <c r="P842" s="221"/>
      <c r="Q842" s="221"/>
      <c r="R842" s="221"/>
      <c r="S842" s="221"/>
      <c r="T842" s="222"/>
      <c r="AT842" s="223" t="s">
        <v>187</v>
      </c>
      <c r="AU842" s="223" t="s">
        <v>80</v>
      </c>
      <c r="AV842" s="12" t="s">
        <v>80</v>
      </c>
      <c r="AW842" s="12" t="s">
        <v>32</v>
      </c>
      <c r="AX842" s="12" t="s">
        <v>70</v>
      </c>
      <c r="AY842" s="223" t="s">
        <v>131</v>
      </c>
    </row>
    <row r="843" spans="2:51" s="13" customFormat="1" ht="12">
      <c r="B843" s="224"/>
      <c r="C843" s="225"/>
      <c r="D843" s="197" t="s">
        <v>187</v>
      </c>
      <c r="E843" s="226" t="s">
        <v>1</v>
      </c>
      <c r="F843" s="227" t="s">
        <v>192</v>
      </c>
      <c r="G843" s="225"/>
      <c r="H843" s="228">
        <v>110.818</v>
      </c>
      <c r="I843" s="229"/>
      <c r="J843" s="225"/>
      <c r="K843" s="225"/>
      <c r="L843" s="230"/>
      <c r="M843" s="231"/>
      <c r="N843" s="232"/>
      <c r="O843" s="232"/>
      <c r="P843" s="232"/>
      <c r="Q843" s="232"/>
      <c r="R843" s="232"/>
      <c r="S843" s="232"/>
      <c r="T843" s="233"/>
      <c r="AT843" s="234" t="s">
        <v>187</v>
      </c>
      <c r="AU843" s="234" t="s">
        <v>80</v>
      </c>
      <c r="AV843" s="13" t="s">
        <v>184</v>
      </c>
      <c r="AW843" s="13" t="s">
        <v>32</v>
      </c>
      <c r="AX843" s="13" t="s">
        <v>78</v>
      </c>
      <c r="AY843" s="234" t="s">
        <v>131</v>
      </c>
    </row>
    <row r="844" spans="2:65" s="1" customFormat="1" ht="16.5" customHeight="1">
      <c r="B844" s="32"/>
      <c r="C844" s="235" t="s">
        <v>1074</v>
      </c>
      <c r="D844" s="235" t="s">
        <v>249</v>
      </c>
      <c r="E844" s="236" t="s">
        <v>1075</v>
      </c>
      <c r="F844" s="237" t="s">
        <v>1076</v>
      </c>
      <c r="G844" s="238" t="s">
        <v>183</v>
      </c>
      <c r="H844" s="239">
        <v>39.311</v>
      </c>
      <c r="I844" s="240"/>
      <c r="J844" s="241">
        <f>ROUND(I844*H844,2)</f>
        <v>0</v>
      </c>
      <c r="K844" s="237" t="s">
        <v>136</v>
      </c>
      <c r="L844" s="242"/>
      <c r="M844" s="243" t="s">
        <v>1</v>
      </c>
      <c r="N844" s="244" t="s">
        <v>41</v>
      </c>
      <c r="O844" s="58"/>
      <c r="P844" s="194">
        <f>O844*H844</f>
        <v>0</v>
      </c>
      <c r="Q844" s="194">
        <v>0.0018</v>
      </c>
      <c r="R844" s="194">
        <f>Q844*H844</f>
        <v>0.0707598</v>
      </c>
      <c r="S844" s="194">
        <v>0</v>
      </c>
      <c r="T844" s="195">
        <f>S844*H844</f>
        <v>0</v>
      </c>
      <c r="AR844" s="15" t="s">
        <v>378</v>
      </c>
      <c r="AT844" s="15" t="s">
        <v>249</v>
      </c>
      <c r="AU844" s="15" t="s">
        <v>80</v>
      </c>
      <c r="AY844" s="15" t="s">
        <v>131</v>
      </c>
      <c r="BE844" s="196">
        <f>IF(N844="základní",J844,0)</f>
        <v>0</v>
      </c>
      <c r="BF844" s="196">
        <f>IF(N844="snížená",J844,0)</f>
        <v>0</v>
      </c>
      <c r="BG844" s="196">
        <f>IF(N844="zákl. přenesená",J844,0)</f>
        <v>0</v>
      </c>
      <c r="BH844" s="196">
        <f>IF(N844="sníž. přenesená",J844,0)</f>
        <v>0</v>
      </c>
      <c r="BI844" s="196">
        <f>IF(N844="nulová",J844,0)</f>
        <v>0</v>
      </c>
      <c r="BJ844" s="15" t="s">
        <v>78</v>
      </c>
      <c r="BK844" s="196">
        <f>ROUND(I844*H844,2)</f>
        <v>0</v>
      </c>
      <c r="BL844" s="15" t="s">
        <v>285</v>
      </c>
      <c r="BM844" s="15" t="s">
        <v>1077</v>
      </c>
    </row>
    <row r="845" spans="2:47" s="1" customFormat="1" ht="12">
      <c r="B845" s="32"/>
      <c r="C845" s="33"/>
      <c r="D845" s="197" t="s">
        <v>139</v>
      </c>
      <c r="E845" s="33"/>
      <c r="F845" s="198" t="s">
        <v>1076</v>
      </c>
      <c r="G845" s="33"/>
      <c r="H845" s="33"/>
      <c r="I845" s="101"/>
      <c r="J845" s="33"/>
      <c r="K845" s="33"/>
      <c r="L845" s="36"/>
      <c r="M845" s="199"/>
      <c r="N845" s="58"/>
      <c r="O845" s="58"/>
      <c r="P845" s="58"/>
      <c r="Q845" s="58"/>
      <c r="R845" s="58"/>
      <c r="S845" s="58"/>
      <c r="T845" s="59"/>
      <c r="AT845" s="15" t="s">
        <v>139</v>
      </c>
      <c r="AU845" s="15" t="s">
        <v>80</v>
      </c>
    </row>
    <row r="846" spans="2:51" s="11" customFormat="1" ht="12">
      <c r="B846" s="203"/>
      <c r="C846" s="204"/>
      <c r="D846" s="197" t="s">
        <v>187</v>
      </c>
      <c r="E846" s="205" t="s">
        <v>1</v>
      </c>
      <c r="F846" s="206" t="s">
        <v>671</v>
      </c>
      <c r="G846" s="204"/>
      <c r="H846" s="205" t="s">
        <v>1</v>
      </c>
      <c r="I846" s="207"/>
      <c r="J846" s="204"/>
      <c r="K846" s="204"/>
      <c r="L846" s="208"/>
      <c r="M846" s="209"/>
      <c r="N846" s="210"/>
      <c r="O846" s="210"/>
      <c r="P846" s="210"/>
      <c r="Q846" s="210"/>
      <c r="R846" s="210"/>
      <c r="S846" s="210"/>
      <c r="T846" s="211"/>
      <c r="AT846" s="212" t="s">
        <v>187</v>
      </c>
      <c r="AU846" s="212" t="s">
        <v>80</v>
      </c>
      <c r="AV846" s="11" t="s">
        <v>78</v>
      </c>
      <c r="AW846" s="11" t="s">
        <v>32</v>
      </c>
      <c r="AX846" s="11" t="s">
        <v>70</v>
      </c>
      <c r="AY846" s="212" t="s">
        <v>131</v>
      </c>
    </row>
    <row r="847" spans="2:51" s="12" customFormat="1" ht="12">
      <c r="B847" s="213"/>
      <c r="C847" s="214"/>
      <c r="D847" s="197" t="s">
        <v>187</v>
      </c>
      <c r="E847" s="215" t="s">
        <v>1</v>
      </c>
      <c r="F847" s="216" t="s">
        <v>1078</v>
      </c>
      <c r="G847" s="214"/>
      <c r="H847" s="217">
        <v>39.311</v>
      </c>
      <c r="I847" s="218"/>
      <c r="J847" s="214"/>
      <c r="K847" s="214"/>
      <c r="L847" s="219"/>
      <c r="M847" s="220"/>
      <c r="N847" s="221"/>
      <c r="O847" s="221"/>
      <c r="P847" s="221"/>
      <c r="Q847" s="221"/>
      <c r="R847" s="221"/>
      <c r="S847" s="221"/>
      <c r="T847" s="222"/>
      <c r="AT847" s="223" t="s">
        <v>187</v>
      </c>
      <c r="AU847" s="223" t="s">
        <v>80</v>
      </c>
      <c r="AV847" s="12" t="s">
        <v>80</v>
      </c>
      <c r="AW847" s="12" t="s">
        <v>32</v>
      </c>
      <c r="AX847" s="12" t="s">
        <v>70</v>
      </c>
      <c r="AY847" s="223" t="s">
        <v>131</v>
      </c>
    </row>
    <row r="848" spans="2:51" s="13" customFormat="1" ht="12">
      <c r="B848" s="224"/>
      <c r="C848" s="225"/>
      <c r="D848" s="197" t="s">
        <v>187</v>
      </c>
      <c r="E848" s="226" t="s">
        <v>1</v>
      </c>
      <c r="F848" s="227" t="s">
        <v>192</v>
      </c>
      <c r="G848" s="225"/>
      <c r="H848" s="228">
        <v>39.311</v>
      </c>
      <c r="I848" s="229"/>
      <c r="J848" s="225"/>
      <c r="K848" s="225"/>
      <c r="L848" s="230"/>
      <c r="M848" s="231"/>
      <c r="N848" s="232"/>
      <c r="O848" s="232"/>
      <c r="P848" s="232"/>
      <c r="Q848" s="232"/>
      <c r="R848" s="232"/>
      <c r="S848" s="232"/>
      <c r="T848" s="233"/>
      <c r="AT848" s="234" t="s">
        <v>187</v>
      </c>
      <c r="AU848" s="234" t="s">
        <v>80</v>
      </c>
      <c r="AV848" s="13" t="s">
        <v>184</v>
      </c>
      <c r="AW848" s="13" t="s">
        <v>32</v>
      </c>
      <c r="AX848" s="13" t="s">
        <v>78</v>
      </c>
      <c r="AY848" s="234" t="s">
        <v>131</v>
      </c>
    </row>
    <row r="849" spans="2:65" s="1" customFormat="1" ht="16.5" customHeight="1">
      <c r="B849" s="32"/>
      <c r="C849" s="235" t="s">
        <v>1079</v>
      </c>
      <c r="D849" s="235" t="s">
        <v>249</v>
      </c>
      <c r="E849" s="236" t="s">
        <v>1080</v>
      </c>
      <c r="F849" s="237" t="s">
        <v>1081</v>
      </c>
      <c r="G849" s="238" t="s">
        <v>183</v>
      </c>
      <c r="H849" s="239">
        <v>73.723</v>
      </c>
      <c r="I849" s="240"/>
      <c r="J849" s="241">
        <f>ROUND(I849*H849,2)</f>
        <v>0</v>
      </c>
      <c r="K849" s="237" t="s">
        <v>136</v>
      </c>
      <c r="L849" s="242"/>
      <c r="M849" s="243" t="s">
        <v>1</v>
      </c>
      <c r="N849" s="244" t="s">
        <v>41</v>
      </c>
      <c r="O849" s="58"/>
      <c r="P849" s="194">
        <f>O849*H849</f>
        <v>0</v>
      </c>
      <c r="Q849" s="194">
        <v>0.0024</v>
      </c>
      <c r="R849" s="194">
        <f>Q849*H849</f>
        <v>0.1769352</v>
      </c>
      <c r="S849" s="194">
        <v>0</v>
      </c>
      <c r="T849" s="195">
        <f>S849*H849</f>
        <v>0</v>
      </c>
      <c r="AR849" s="15" t="s">
        <v>378</v>
      </c>
      <c r="AT849" s="15" t="s">
        <v>249</v>
      </c>
      <c r="AU849" s="15" t="s">
        <v>80</v>
      </c>
      <c r="AY849" s="15" t="s">
        <v>131</v>
      </c>
      <c r="BE849" s="196">
        <f>IF(N849="základní",J849,0)</f>
        <v>0</v>
      </c>
      <c r="BF849" s="196">
        <f>IF(N849="snížená",J849,0)</f>
        <v>0</v>
      </c>
      <c r="BG849" s="196">
        <f>IF(N849="zákl. přenesená",J849,0)</f>
        <v>0</v>
      </c>
      <c r="BH849" s="196">
        <f>IF(N849="sníž. přenesená",J849,0)</f>
        <v>0</v>
      </c>
      <c r="BI849" s="196">
        <f>IF(N849="nulová",J849,0)</f>
        <v>0</v>
      </c>
      <c r="BJ849" s="15" t="s">
        <v>78</v>
      </c>
      <c r="BK849" s="196">
        <f>ROUND(I849*H849,2)</f>
        <v>0</v>
      </c>
      <c r="BL849" s="15" t="s">
        <v>285</v>
      </c>
      <c r="BM849" s="15" t="s">
        <v>1082</v>
      </c>
    </row>
    <row r="850" spans="2:47" s="1" customFormat="1" ht="12">
      <c r="B850" s="32"/>
      <c r="C850" s="33"/>
      <c r="D850" s="197" t="s">
        <v>139</v>
      </c>
      <c r="E850" s="33"/>
      <c r="F850" s="198" t="s">
        <v>1081</v>
      </c>
      <c r="G850" s="33"/>
      <c r="H850" s="33"/>
      <c r="I850" s="101"/>
      <c r="J850" s="33"/>
      <c r="K850" s="33"/>
      <c r="L850" s="36"/>
      <c r="M850" s="199"/>
      <c r="N850" s="58"/>
      <c r="O850" s="58"/>
      <c r="P850" s="58"/>
      <c r="Q850" s="58"/>
      <c r="R850" s="58"/>
      <c r="S850" s="58"/>
      <c r="T850" s="59"/>
      <c r="AT850" s="15" t="s">
        <v>139</v>
      </c>
      <c r="AU850" s="15" t="s">
        <v>80</v>
      </c>
    </row>
    <row r="851" spans="2:51" s="11" customFormat="1" ht="12">
      <c r="B851" s="203"/>
      <c r="C851" s="204"/>
      <c r="D851" s="197" t="s">
        <v>187</v>
      </c>
      <c r="E851" s="205" t="s">
        <v>1</v>
      </c>
      <c r="F851" s="206" t="s">
        <v>556</v>
      </c>
      <c r="G851" s="204"/>
      <c r="H851" s="205" t="s">
        <v>1</v>
      </c>
      <c r="I851" s="207"/>
      <c r="J851" s="204"/>
      <c r="K851" s="204"/>
      <c r="L851" s="208"/>
      <c r="M851" s="209"/>
      <c r="N851" s="210"/>
      <c r="O851" s="210"/>
      <c r="P851" s="210"/>
      <c r="Q851" s="210"/>
      <c r="R851" s="210"/>
      <c r="S851" s="210"/>
      <c r="T851" s="211"/>
      <c r="AT851" s="212" t="s">
        <v>187</v>
      </c>
      <c r="AU851" s="212" t="s">
        <v>80</v>
      </c>
      <c r="AV851" s="11" t="s">
        <v>78</v>
      </c>
      <c r="AW851" s="11" t="s">
        <v>32</v>
      </c>
      <c r="AX851" s="11" t="s">
        <v>70</v>
      </c>
      <c r="AY851" s="212" t="s">
        <v>131</v>
      </c>
    </row>
    <row r="852" spans="2:51" s="12" customFormat="1" ht="12">
      <c r="B852" s="213"/>
      <c r="C852" s="214"/>
      <c r="D852" s="197" t="s">
        <v>187</v>
      </c>
      <c r="E852" s="215" t="s">
        <v>1</v>
      </c>
      <c r="F852" s="216" t="s">
        <v>1083</v>
      </c>
      <c r="G852" s="214"/>
      <c r="H852" s="217">
        <v>12.921</v>
      </c>
      <c r="I852" s="218"/>
      <c r="J852" s="214"/>
      <c r="K852" s="214"/>
      <c r="L852" s="219"/>
      <c r="M852" s="220"/>
      <c r="N852" s="221"/>
      <c r="O852" s="221"/>
      <c r="P852" s="221"/>
      <c r="Q852" s="221"/>
      <c r="R852" s="221"/>
      <c r="S852" s="221"/>
      <c r="T852" s="222"/>
      <c r="AT852" s="223" t="s">
        <v>187</v>
      </c>
      <c r="AU852" s="223" t="s">
        <v>80</v>
      </c>
      <c r="AV852" s="12" t="s">
        <v>80</v>
      </c>
      <c r="AW852" s="12" t="s">
        <v>32</v>
      </c>
      <c r="AX852" s="12" t="s">
        <v>70</v>
      </c>
      <c r="AY852" s="223" t="s">
        <v>131</v>
      </c>
    </row>
    <row r="853" spans="2:51" s="11" customFormat="1" ht="12">
      <c r="B853" s="203"/>
      <c r="C853" s="204"/>
      <c r="D853" s="197" t="s">
        <v>187</v>
      </c>
      <c r="E853" s="205" t="s">
        <v>1</v>
      </c>
      <c r="F853" s="206" t="s">
        <v>563</v>
      </c>
      <c r="G853" s="204"/>
      <c r="H853" s="205" t="s">
        <v>1</v>
      </c>
      <c r="I853" s="207"/>
      <c r="J853" s="204"/>
      <c r="K853" s="204"/>
      <c r="L853" s="208"/>
      <c r="M853" s="209"/>
      <c r="N853" s="210"/>
      <c r="O853" s="210"/>
      <c r="P853" s="210"/>
      <c r="Q853" s="210"/>
      <c r="R853" s="210"/>
      <c r="S853" s="210"/>
      <c r="T853" s="211"/>
      <c r="AT853" s="212" t="s">
        <v>187</v>
      </c>
      <c r="AU853" s="212" t="s">
        <v>80</v>
      </c>
      <c r="AV853" s="11" t="s">
        <v>78</v>
      </c>
      <c r="AW853" s="11" t="s">
        <v>32</v>
      </c>
      <c r="AX853" s="11" t="s">
        <v>70</v>
      </c>
      <c r="AY853" s="212" t="s">
        <v>131</v>
      </c>
    </row>
    <row r="854" spans="2:51" s="12" customFormat="1" ht="12">
      <c r="B854" s="213"/>
      <c r="C854" s="214"/>
      <c r="D854" s="197" t="s">
        <v>187</v>
      </c>
      <c r="E854" s="215" t="s">
        <v>1</v>
      </c>
      <c r="F854" s="216" t="s">
        <v>1084</v>
      </c>
      <c r="G854" s="214"/>
      <c r="H854" s="217">
        <v>60.802</v>
      </c>
      <c r="I854" s="218"/>
      <c r="J854" s="214"/>
      <c r="K854" s="214"/>
      <c r="L854" s="219"/>
      <c r="M854" s="220"/>
      <c r="N854" s="221"/>
      <c r="O854" s="221"/>
      <c r="P854" s="221"/>
      <c r="Q854" s="221"/>
      <c r="R854" s="221"/>
      <c r="S854" s="221"/>
      <c r="T854" s="222"/>
      <c r="AT854" s="223" t="s">
        <v>187</v>
      </c>
      <c r="AU854" s="223" t="s">
        <v>80</v>
      </c>
      <c r="AV854" s="12" t="s">
        <v>80</v>
      </c>
      <c r="AW854" s="12" t="s">
        <v>32</v>
      </c>
      <c r="AX854" s="12" t="s">
        <v>70</v>
      </c>
      <c r="AY854" s="223" t="s">
        <v>131</v>
      </c>
    </row>
    <row r="855" spans="2:51" s="13" customFormat="1" ht="12">
      <c r="B855" s="224"/>
      <c r="C855" s="225"/>
      <c r="D855" s="197" t="s">
        <v>187</v>
      </c>
      <c r="E855" s="226" t="s">
        <v>1</v>
      </c>
      <c r="F855" s="227" t="s">
        <v>192</v>
      </c>
      <c r="G855" s="225"/>
      <c r="H855" s="228">
        <v>73.723</v>
      </c>
      <c r="I855" s="229"/>
      <c r="J855" s="225"/>
      <c r="K855" s="225"/>
      <c r="L855" s="230"/>
      <c r="M855" s="231"/>
      <c r="N855" s="232"/>
      <c r="O855" s="232"/>
      <c r="P855" s="232"/>
      <c r="Q855" s="232"/>
      <c r="R855" s="232"/>
      <c r="S855" s="232"/>
      <c r="T855" s="233"/>
      <c r="AT855" s="234" t="s">
        <v>187</v>
      </c>
      <c r="AU855" s="234" t="s">
        <v>80</v>
      </c>
      <c r="AV855" s="13" t="s">
        <v>184</v>
      </c>
      <c r="AW855" s="13" t="s">
        <v>32</v>
      </c>
      <c r="AX855" s="13" t="s">
        <v>78</v>
      </c>
      <c r="AY855" s="234" t="s">
        <v>131</v>
      </c>
    </row>
    <row r="856" spans="2:65" s="1" customFormat="1" ht="16.5" customHeight="1">
      <c r="B856" s="32"/>
      <c r="C856" s="185" t="s">
        <v>1085</v>
      </c>
      <c r="D856" s="185" t="s">
        <v>133</v>
      </c>
      <c r="E856" s="186" t="s">
        <v>1086</v>
      </c>
      <c r="F856" s="187" t="s">
        <v>1087</v>
      </c>
      <c r="G856" s="188" t="s">
        <v>329</v>
      </c>
      <c r="H856" s="189">
        <v>4</v>
      </c>
      <c r="I856" s="190"/>
      <c r="J856" s="191">
        <f>ROUND(I856*H856,2)</f>
        <v>0</v>
      </c>
      <c r="K856" s="187" t="s">
        <v>1</v>
      </c>
      <c r="L856" s="36"/>
      <c r="M856" s="192" t="s">
        <v>1</v>
      </c>
      <c r="N856" s="193" t="s">
        <v>41</v>
      </c>
      <c r="O856" s="58"/>
      <c r="P856" s="194">
        <f>O856*H856</f>
        <v>0</v>
      </c>
      <c r="Q856" s="194">
        <v>0</v>
      </c>
      <c r="R856" s="194">
        <f>Q856*H856</f>
        <v>0</v>
      </c>
      <c r="S856" s="194">
        <v>0</v>
      </c>
      <c r="T856" s="195">
        <f>S856*H856</f>
        <v>0</v>
      </c>
      <c r="AR856" s="15" t="s">
        <v>285</v>
      </c>
      <c r="AT856" s="15" t="s">
        <v>133</v>
      </c>
      <c r="AU856" s="15" t="s">
        <v>80</v>
      </c>
      <c r="AY856" s="15" t="s">
        <v>131</v>
      </c>
      <c r="BE856" s="196">
        <f>IF(N856="základní",J856,0)</f>
        <v>0</v>
      </c>
      <c r="BF856" s="196">
        <f>IF(N856="snížená",J856,0)</f>
        <v>0</v>
      </c>
      <c r="BG856" s="196">
        <f>IF(N856="zákl. přenesená",J856,0)</f>
        <v>0</v>
      </c>
      <c r="BH856" s="196">
        <f>IF(N856="sníž. přenesená",J856,0)</f>
        <v>0</v>
      </c>
      <c r="BI856" s="196">
        <f>IF(N856="nulová",J856,0)</f>
        <v>0</v>
      </c>
      <c r="BJ856" s="15" t="s">
        <v>78</v>
      </c>
      <c r="BK856" s="196">
        <f>ROUND(I856*H856,2)</f>
        <v>0</v>
      </c>
      <c r="BL856" s="15" t="s">
        <v>285</v>
      </c>
      <c r="BM856" s="15" t="s">
        <v>1088</v>
      </c>
    </row>
    <row r="857" spans="2:47" s="1" customFormat="1" ht="19.2">
      <c r="B857" s="32"/>
      <c r="C857" s="33"/>
      <c r="D857" s="197" t="s">
        <v>139</v>
      </c>
      <c r="E857" s="33"/>
      <c r="F857" s="198" t="s">
        <v>1089</v>
      </c>
      <c r="G857" s="33"/>
      <c r="H857" s="33"/>
      <c r="I857" s="101"/>
      <c r="J857" s="33"/>
      <c r="K857" s="33"/>
      <c r="L857" s="36"/>
      <c r="M857" s="199"/>
      <c r="N857" s="58"/>
      <c r="O857" s="58"/>
      <c r="P857" s="58"/>
      <c r="Q857" s="58"/>
      <c r="R857" s="58"/>
      <c r="S857" s="58"/>
      <c r="T857" s="59"/>
      <c r="AT857" s="15" t="s">
        <v>139</v>
      </c>
      <c r="AU857" s="15" t="s">
        <v>80</v>
      </c>
    </row>
    <row r="858" spans="2:51" s="11" customFormat="1" ht="12">
      <c r="B858" s="203"/>
      <c r="C858" s="204"/>
      <c r="D858" s="197" t="s">
        <v>187</v>
      </c>
      <c r="E858" s="205" t="s">
        <v>1</v>
      </c>
      <c r="F858" s="206" t="s">
        <v>1090</v>
      </c>
      <c r="G858" s="204"/>
      <c r="H858" s="205" t="s">
        <v>1</v>
      </c>
      <c r="I858" s="207"/>
      <c r="J858" s="204"/>
      <c r="K858" s="204"/>
      <c r="L858" s="208"/>
      <c r="M858" s="209"/>
      <c r="N858" s="210"/>
      <c r="O858" s="210"/>
      <c r="P858" s="210"/>
      <c r="Q858" s="210"/>
      <c r="R858" s="210"/>
      <c r="S858" s="210"/>
      <c r="T858" s="211"/>
      <c r="AT858" s="212" t="s">
        <v>187</v>
      </c>
      <c r="AU858" s="212" t="s">
        <v>80</v>
      </c>
      <c r="AV858" s="11" t="s">
        <v>78</v>
      </c>
      <c r="AW858" s="11" t="s">
        <v>32</v>
      </c>
      <c r="AX858" s="11" t="s">
        <v>70</v>
      </c>
      <c r="AY858" s="212" t="s">
        <v>131</v>
      </c>
    </row>
    <row r="859" spans="2:51" s="12" customFormat="1" ht="12">
      <c r="B859" s="213"/>
      <c r="C859" s="214"/>
      <c r="D859" s="197" t="s">
        <v>187</v>
      </c>
      <c r="E859" s="215" t="s">
        <v>1</v>
      </c>
      <c r="F859" s="216" t="s">
        <v>184</v>
      </c>
      <c r="G859" s="214"/>
      <c r="H859" s="217">
        <v>4</v>
      </c>
      <c r="I859" s="218"/>
      <c r="J859" s="214"/>
      <c r="K859" s="214"/>
      <c r="L859" s="219"/>
      <c r="M859" s="220"/>
      <c r="N859" s="221"/>
      <c r="O859" s="221"/>
      <c r="P859" s="221"/>
      <c r="Q859" s="221"/>
      <c r="R859" s="221"/>
      <c r="S859" s="221"/>
      <c r="T859" s="222"/>
      <c r="AT859" s="223" t="s">
        <v>187</v>
      </c>
      <c r="AU859" s="223" t="s">
        <v>80</v>
      </c>
      <c r="AV859" s="12" t="s">
        <v>80</v>
      </c>
      <c r="AW859" s="12" t="s">
        <v>32</v>
      </c>
      <c r="AX859" s="12" t="s">
        <v>70</v>
      </c>
      <c r="AY859" s="223" t="s">
        <v>131</v>
      </c>
    </row>
    <row r="860" spans="2:51" s="13" customFormat="1" ht="12">
      <c r="B860" s="224"/>
      <c r="C860" s="225"/>
      <c r="D860" s="197" t="s">
        <v>187</v>
      </c>
      <c r="E860" s="226" t="s">
        <v>1</v>
      </c>
      <c r="F860" s="227" t="s">
        <v>192</v>
      </c>
      <c r="G860" s="225"/>
      <c r="H860" s="228">
        <v>4</v>
      </c>
      <c r="I860" s="229"/>
      <c r="J860" s="225"/>
      <c r="K860" s="225"/>
      <c r="L860" s="230"/>
      <c r="M860" s="231"/>
      <c r="N860" s="232"/>
      <c r="O860" s="232"/>
      <c r="P860" s="232"/>
      <c r="Q860" s="232"/>
      <c r="R860" s="232"/>
      <c r="S860" s="232"/>
      <c r="T860" s="233"/>
      <c r="AT860" s="234" t="s">
        <v>187</v>
      </c>
      <c r="AU860" s="234" t="s">
        <v>80</v>
      </c>
      <c r="AV860" s="13" t="s">
        <v>184</v>
      </c>
      <c r="AW860" s="13" t="s">
        <v>32</v>
      </c>
      <c r="AX860" s="13" t="s">
        <v>78</v>
      </c>
      <c r="AY860" s="234" t="s">
        <v>131</v>
      </c>
    </row>
    <row r="861" spans="2:65" s="1" customFormat="1" ht="16.5" customHeight="1">
      <c r="B861" s="32"/>
      <c r="C861" s="185" t="s">
        <v>1091</v>
      </c>
      <c r="D861" s="185" t="s">
        <v>133</v>
      </c>
      <c r="E861" s="186" t="s">
        <v>1092</v>
      </c>
      <c r="F861" s="187" t="s">
        <v>1093</v>
      </c>
      <c r="G861" s="188" t="s">
        <v>976</v>
      </c>
      <c r="H861" s="246"/>
      <c r="I861" s="190"/>
      <c r="J861" s="191">
        <f>ROUND(I861*H861,2)</f>
        <v>0</v>
      </c>
      <c r="K861" s="187" t="s">
        <v>136</v>
      </c>
      <c r="L861" s="36"/>
      <c r="M861" s="192" t="s">
        <v>1</v>
      </c>
      <c r="N861" s="193" t="s">
        <v>41</v>
      </c>
      <c r="O861" s="58"/>
      <c r="P861" s="194">
        <f>O861*H861</f>
        <v>0</v>
      </c>
      <c r="Q861" s="194">
        <v>0</v>
      </c>
      <c r="R861" s="194">
        <f>Q861*H861</f>
        <v>0</v>
      </c>
      <c r="S861" s="194">
        <v>0</v>
      </c>
      <c r="T861" s="195">
        <f>S861*H861</f>
        <v>0</v>
      </c>
      <c r="AR861" s="15" t="s">
        <v>285</v>
      </c>
      <c r="AT861" s="15" t="s">
        <v>133</v>
      </c>
      <c r="AU861" s="15" t="s">
        <v>80</v>
      </c>
      <c r="AY861" s="15" t="s">
        <v>131</v>
      </c>
      <c r="BE861" s="196">
        <f>IF(N861="základní",J861,0)</f>
        <v>0</v>
      </c>
      <c r="BF861" s="196">
        <f>IF(N861="snížená",J861,0)</f>
        <v>0</v>
      </c>
      <c r="BG861" s="196">
        <f>IF(N861="zákl. přenesená",J861,0)</f>
        <v>0</v>
      </c>
      <c r="BH861" s="196">
        <f>IF(N861="sníž. přenesená",J861,0)</f>
        <v>0</v>
      </c>
      <c r="BI861" s="196">
        <f>IF(N861="nulová",J861,0)</f>
        <v>0</v>
      </c>
      <c r="BJ861" s="15" t="s">
        <v>78</v>
      </c>
      <c r="BK861" s="196">
        <f>ROUND(I861*H861,2)</f>
        <v>0</v>
      </c>
      <c r="BL861" s="15" t="s">
        <v>285</v>
      </c>
      <c r="BM861" s="15" t="s">
        <v>1094</v>
      </c>
    </row>
    <row r="862" spans="2:47" s="1" customFormat="1" ht="19.2">
      <c r="B862" s="32"/>
      <c r="C862" s="33"/>
      <c r="D862" s="197" t="s">
        <v>139</v>
      </c>
      <c r="E862" s="33"/>
      <c r="F862" s="198" t="s">
        <v>1095</v>
      </c>
      <c r="G862" s="33"/>
      <c r="H862" s="33"/>
      <c r="I862" s="101"/>
      <c r="J862" s="33"/>
      <c r="K862" s="33"/>
      <c r="L862" s="36"/>
      <c r="M862" s="199"/>
      <c r="N862" s="58"/>
      <c r="O862" s="58"/>
      <c r="P862" s="58"/>
      <c r="Q862" s="58"/>
      <c r="R862" s="58"/>
      <c r="S862" s="58"/>
      <c r="T862" s="59"/>
      <c r="AT862" s="15" t="s">
        <v>139</v>
      </c>
      <c r="AU862" s="15" t="s">
        <v>80</v>
      </c>
    </row>
    <row r="863" spans="2:63" s="10" customFormat="1" ht="22.95" customHeight="1">
      <c r="B863" s="169"/>
      <c r="C863" s="170"/>
      <c r="D863" s="171" t="s">
        <v>69</v>
      </c>
      <c r="E863" s="183" t="s">
        <v>1096</v>
      </c>
      <c r="F863" s="183" t="s">
        <v>1097</v>
      </c>
      <c r="G863" s="170"/>
      <c r="H863" s="170"/>
      <c r="I863" s="173"/>
      <c r="J863" s="184">
        <f>BK863</f>
        <v>0</v>
      </c>
      <c r="K863" s="170"/>
      <c r="L863" s="175"/>
      <c r="M863" s="176"/>
      <c r="N863" s="177"/>
      <c r="O863" s="177"/>
      <c r="P863" s="178">
        <f>SUM(P864:P886)</f>
        <v>0</v>
      </c>
      <c r="Q863" s="177"/>
      <c r="R863" s="178">
        <f>SUM(R864:R886)</f>
        <v>0.1653834</v>
      </c>
      <c r="S863" s="177"/>
      <c r="T863" s="179">
        <f>SUM(T864:T886)</f>
        <v>0.269936</v>
      </c>
      <c r="AR863" s="180" t="s">
        <v>80</v>
      </c>
      <c r="AT863" s="181" t="s">
        <v>69</v>
      </c>
      <c r="AU863" s="181" t="s">
        <v>78</v>
      </c>
      <c r="AY863" s="180" t="s">
        <v>131</v>
      </c>
      <c r="BK863" s="182">
        <f>SUM(BK864:BK886)</f>
        <v>0</v>
      </c>
    </row>
    <row r="864" spans="2:65" s="1" customFormat="1" ht="16.5" customHeight="1">
      <c r="B864" s="32"/>
      <c r="C864" s="185" t="s">
        <v>1098</v>
      </c>
      <c r="D864" s="185" t="s">
        <v>133</v>
      </c>
      <c r="E864" s="186" t="s">
        <v>1099</v>
      </c>
      <c r="F864" s="187" t="s">
        <v>1100</v>
      </c>
      <c r="G864" s="188" t="s">
        <v>183</v>
      </c>
      <c r="H864" s="189">
        <v>2.04</v>
      </c>
      <c r="I864" s="190"/>
      <c r="J864" s="191">
        <f>ROUND(I864*H864,2)</f>
        <v>0</v>
      </c>
      <c r="K864" s="187" t="s">
        <v>136</v>
      </c>
      <c r="L864" s="36"/>
      <c r="M864" s="192" t="s">
        <v>1</v>
      </c>
      <c r="N864" s="193" t="s">
        <v>41</v>
      </c>
      <c r="O864" s="58"/>
      <c r="P864" s="194">
        <f>O864*H864</f>
        <v>0</v>
      </c>
      <c r="Q864" s="194">
        <v>0</v>
      </c>
      <c r="R864" s="194">
        <f>Q864*H864</f>
        <v>0</v>
      </c>
      <c r="S864" s="194">
        <v>0.015</v>
      </c>
      <c r="T864" s="195">
        <f>S864*H864</f>
        <v>0.0306</v>
      </c>
      <c r="AR864" s="15" t="s">
        <v>285</v>
      </c>
      <c r="AT864" s="15" t="s">
        <v>133</v>
      </c>
      <c r="AU864" s="15" t="s">
        <v>80</v>
      </c>
      <c r="AY864" s="15" t="s">
        <v>131</v>
      </c>
      <c r="BE864" s="196">
        <f>IF(N864="základní",J864,0)</f>
        <v>0</v>
      </c>
      <c r="BF864" s="196">
        <f>IF(N864="snížená",J864,0)</f>
        <v>0</v>
      </c>
      <c r="BG864" s="196">
        <f>IF(N864="zákl. přenesená",J864,0)</f>
        <v>0</v>
      </c>
      <c r="BH864" s="196">
        <f>IF(N864="sníž. přenesená",J864,0)</f>
        <v>0</v>
      </c>
      <c r="BI864" s="196">
        <f>IF(N864="nulová",J864,0)</f>
        <v>0</v>
      </c>
      <c r="BJ864" s="15" t="s">
        <v>78</v>
      </c>
      <c r="BK864" s="196">
        <f>ROUND(I864*H864,2)</f>
        <v>0</v>
      </c>
      <c r="BL864" s="15" t="s">
        <v>285</v>
      </c>
      <c r="BM864" s="15" t="s">
        <v>1101</v>
      </c>
    </row>
    <row r="865" spans="2:47" s="1" customFormat="1" ht="19.2">
      <c r="B865" s="32"/>
      <c r="C865" s="33"/>
      <c r="D865" s="197" t="s">
        <v>139</v>
      </c>
      <c r="E865" s="33"/>
      <c r="F865" s="198" t="s">
        <v>1102</v>
      </c>
      <c r="G865" s="33"/>
      <c r="H865" s="33"/>
      <c r="I865" s="101"/>
      <c r="J865" s="33"/>
      <c r="K865" s="33"/>
      <c r="L865" s="36"/>
      <c r="M865" s="199"/>
      <c r="N865" s="58"/>
      <c r="O865" s="58"/>
      <c r="P865" s="58"/>
      <c r="Q865" s="58"/>
      <c r="R865" s="58"/>
      <c r="S865" s="58"/>
      <c r="T865" s="59"/>
      <c r="AT865" s="15" t="s">
        <v>139</v>
      </c>
      <c r="AU865" s="15" t="s">
        <v>80</v>
      </c>
    </row>
    <row r="866" spans="2:51" s="11" customFormat="1" ht="12">
      <c r="B866" s="203"/>
      <c r="C866" s="204"/>
      <c r="D866" s="197" t="s">
        <v>187</v>
      </c>
      <c r="E866" s="205" t="s">
        <v>1</v>
      </c>
      <c r="F866" s="206" t="s">
        <v>1103</v>
      </c>
      <c r="G866" s="204"/>
      <c r="H866" s="205" t="s">
        <v>1</v>
      </c>
      <c r="I866" s="207"/>
      <c r="J866" s="204"/>
      <c r="K866" s="204"/>
      <c r="L866" s="208"/>
      <c r="M866" s="209"/>
      <c r="N866" s="210"/>
      <c r="O866" s="210"/>
      <c r="P866" s="210"/>
      <c r="Q866" s="210"/>
      <c r="R866" s="210"/>
      <c r="S866" s="210"/>
      <c r="T866" s="211"/>
      <c r="AT866" s="212" t="s">
        <v>187</v>
      </c>
      <c r="AU866" s="212" t="s">
        <v>80</v>
      </c>
      <c r="AV866" s="11" t="s">
        <v>78</v>
      </c>
      <c r="AW866" s="11" t="s">
        <v>32</v>
      </c>
      <c r="AX866" s="11" t="s">
        <v>70</v>
      </c>
      <c r="AY866" s="212" t="s">
        <v>131</v>
      </c>
    </row>
    <row r="867" spans="2:51" s="12" customFormat="1" ht="12">
      <c r="B867" s="213"/>
      <c r="C867" s="214"/>
      <c r="D867" s="197" t="s">
        <v>187</v>
      </c>
      <c r="E867" s="215" t="s">
        <v>1</v>
      </c>
      <c r="F867" s="216" t="s">
        <v>1104</v>
      </c>
      <c r="G867" s="214"/>
      <c r="H867" s="217">
        <v>2.04</v>
      </c>
      <c r="I867" s="218"/>
      <c r="J867" s="214"/>
      <c r="K867" s="214"/>
      <c r="L867" s="219"/>
      <c r="M867" s="220"/>
      <c r="N867" s="221"/>
      <c r="O867" s="221"/>
      <c r="P867" s="221"/>
      <c r="Q867" s="221"/>
      <c r="R867" s="221"/>
      <c r="S867" s="221"/>
      <c r="T867" s="222"/>
      <c r="AT867" s="223" t="s">
        <v>187</v>
      </c>
      <c r="AU867" s="223" t="s">
        <v>80</v>
      </c>
      <c r="AV867" s="12" t="s">
        <v>80</v>
      </c>
      <c r="AW867" s="12" t="s">
        <v>32</v>
      </c>
      <c r="AX867" s="12" t="s">
        <v>70</v>
      </c>
      <c r="AY867" s="223" t="s">
        <v>131</v>
      </c>
    </row>
    <row r="868" spans="2:51" s="13" customFormat="1" ht="12">
      <c r="B868" s="224"/>
      <c r="C868" s="225"/>
      <c r="D868" s="197" t="s">
        <v>187</v>
      </c>
      <c r="E868" s="226" t="s">
        <v>1</v>
      </c>
      <c r="F868" s="227" t="s">
        <v>192</v>
      </c>
      <c r="G868" s="225"/>
      <c r="H868" s="228">
        <v>2.04</v>
      </c>
      <c r="I868" s="229"/>
      <c r="J868" s="225"/>
      <c r="K868" s="225"/>
      <c r="L868" s="230"/>
      <c r="M868" s="231"/>
      <c r="N868" s="232"/>
      <c r="O868" s="232"/>
      <c r="P868" s="232"/>
      <c r="Q868" s="232"/>
      <c r="R868" s="232"/>
      <c r="S868" s="232"/>
      <c r="T868" s="233"/>
      <c r="AT868" s="234" t="s">
        <v>187</v>
      </c>
      <c r="AU868" s="234" t="s">
        <v>80</v>
      </c>
      <c r="AV868" s="13" t="s">
        <v>184</v>
      </c>
      <c r="AW868" s="13" t="s">
        <v>32</v>
      </c>
      <c r="AX868" s="13" t="s">
        <v>78</v>
      </c>
      <c r="AY868" s="234" t="s">
        <v>131</v>
      </c>
    </row>
    <row r="869" spans="2:65" s="1" customFormat="1" ht="16.5" customHeight="1">
      <c r="B869" s="32"/>
      <c r="C869" s="185" t="s">
        <v>1105</v>
      </c>
      <c r="D869" s="185" t="s">
        <v>133</v>
      </c>
      <c r="E869" s="186" t="s">
        <v>1106</v>
      </c>
      <c r="F869" s="187" t="s">
        <v>1107</v>
      </c>
      <c r="G869" s="188" t="s">
        <v>323</v>
      </c>
      <c r="H869" s="189">
        <v>5.72</v>
      </c>
      <c r="I869" s="190"/>
      <c r="J869" s="191">
        <f>ROUND(I869*H869,2)</f>
        <v>0</v>
      </c>
      <c r="K869" s="187" t="s">
        <v>136</v>
      </c>
      <c r="L869" s="36"/>
      <c r="M869" s="192" t="s">
        <v>1</v>
      </c>
      <c r="N869" s="193" t="s">
        <v>41</v>
      </c>
      <c r="O869" s="58"/>
      <c r="P869" s="194">
        <f>O869*H869</f>
        <v>0</v>
      </c>
      <c r="Q869" s="194">
        <v>0</v>
      </c>
      <c r="R869" s="194">
        <f>Q869*H869</f>
        <v>0</v>
      </c>
      <c r="S869" s="194">
        <v>0.0088</v>
      </c>
      <c r="T869" s="195">
        <f>S869*H869</f>
        <v>0.050336</v>
      </c>
      <c r="AR869" s="15" t="s">
        <v>285</v>
      </c>
      <c r="AT869" s="15" t="s">
        <v>133</v>
      </c>
      <c r="AU869" s="15" t="s">
        <v>80</v>
      </c>
      <c r="AY869" s="15" t="s">
        <v>131</v>
      </c>
      <c r="BE869" s="196">
        <f>IF(N869="základní",J869,0)</f>
        <v>0</v>
      </c>
      <c r="BF869" s="196">
        <f>IF(N869="snížená",J869,0)</f>
        <v>0</v>
      </c>
      <c r="BG869" s="196">
        <f>IF(N869="zákl. přenesená",J869,0)</f>
        <v>0</v>
      </c>
      <c r="BH869" s="196">
        <f>IF(N869="sníž. přenesená",J869,0)</f>
        <v>0</v>
      </c>
      <c r="BI869" s="196">
        <f>IF(N869="nulová",J869,0)</f>
        <v>0</v>
      </c>
      <c r="BJ869" s="15" t="s">
        <v>78</v>
      </c>
      <c r="BK869" s="196">
        <f>ROUND(I869*H869,2)</f>
        <v>0</v>
      </c>
      <c r="BL869" s="15" t="s">
        <v>285</v>
      </c>
      <c r="BM869" s="15" t="s">
        <v>1108</v>
      </c>
    </row>
    <row r="870" spans="2:47" s="1" customFormat="1" ht="19.2">
      <c r="B870" s="32"/>
      <c r="C870" s="33"/>
      <c r="D870" s="197" t="s">
        <v>139</v>
      </c>
      <c r="E870" s="33"/>
      <c r="F870" s="198" t="s">
        <v>1109</v>
      </c>
      <c r="G870" s="33"/>
      <c r="H870" s="33"/>
      <c r="I870" s="101"/>
      <c r="J870" s="33"/>
      <c r="K870" s="33"/>
      <c r="L870" s="36"/>
      <c r="M870" s="199"/>
      <c r="N870" s="58"/>
      <c r="O870" s="58"/>
      <c r="P870" s="58"/>
      <c r="Q870" s="58"/>
      <c r="R870" s="58"/>
      <c r="S870" s="58"/>
      <c r="T870" s="59"/>
      <c r="AT870" s="15" t="s">
        <v>139</v>
      </c>
      <c r="AU870" s="15" t="s">
        <v>80</v>
      </c>
    </row>
    <row r="871" spans="2:51" s="11" customFormat="1" ht="12">
      <c r="B871" s="203"/>
      <c r="C871" s="204"/>
      <c r="D871" s="197" t="s">
        <v>187</v>
      </c>
      <c r="E871" s="205" t="s">
        <v>1</v>
      </c>
      <c r="F871" s="206" t="s">
        <v>1103</v>
      </c>
      <c r="G871" s="204"/>
      <c r="H871" s="205" t="s">
        <v>1</v>
      </c>
      <c r="I871" s="207"/>
      <c r="J871" s="204"/>
      <c r="K871" s="204"/>
      <c r="L871" s="208"/>
      <c r="M871" s="209"/>
      <c r="N871" s="210"/>
      <c r="O871" s="210"/>
      <c r="P871" s="210"/>
      <c r="Q871" s="210"/>
      <c r="R871" s="210"/>
      <c r="S871" s="210"/>
      <c r="T871" s="211"/>
      <c r="AT871" s="212" t="s">
        <v>187</v>
      </c>
      <c r="AU871" s="212" t="s">
        <v>80</v>
      </c>
      <c r="AV871" s="11" t="s">
        <v>78</v>
      </c>
      <c r="AW871" s="11" t="s">
        <v>32</v>
      </c>
      <c r="AX871" s="11" t="s">
        <v>70</v>
      </c>
      <c r="AY871" s="212" t="s">
        <v>131</v>
      </c>
    </row>
    <row r="872" spans="2:51" s="12" customFormat="1" ht="12">
      <c r="B872" s="213"/>
      <c r="C872" s="214"/>
      <c r="D872" s="197" t="s">
        <v>187</v>
      </c>
      <c r="E872" s="215" t="s">
        <v>1</v>
      </c>
      <c r="F872" s="216" t="s">
        <v>1110</v>
      </c>
      <c r="G872" s="214"/>
      <c r="H872" s="217">
        <v>5.72</v>
      </c>
      <c r="I872" s="218"/>
      <c r="J872" s="214"/>
      <c r="K872" s="214"/>
      <c r="L872" s="219"/>
      <c r="M872" s="220"/>
      <c r="N872" s="221"/>
      <c r="O872" s="221"/>
      <c r="P872" s="221"/>
      <c r="Q872" s="221"/>
      <c r="R872" s="221"/>
      <c r="S872" s="221"/>
      <c r="T872" s="222"/>
      <c r="AT872" s="223" t="s">
        <v>187</v>
      </c>
      <c r="AU872" s="223" t="s">
        <v>80</v>
      </c>
      <c r="AV872" s="12" t="s">
        <v>80</v>
      </c>
      <c r="AW872" s="12" t="s">
        <v>32</v>
      </c>
      <c r="AX872" s="12" t="s">
        <v>70</v>
      </c>
      <c r="AY872" s="223" t="s">
        <v>131</v>
      </c>
    </row>
    <row r="873" spans="2:51" s="13" customFormat="1" ht="12">
      <c r="B873" s="224"/>
      <c r="C873" s="225"/>
      <c r="D873" s="197" t="s">
        <v>187</v>
      </c>
      <c r="E873" s="226" t="s">
        <v>1</v>
      </c>
      <c r="F873" s="227" t="s">
        <v>192</v>
      </c>
      <c r="G873" s="225"/>
      <c r="H873" s="228">
        <v>5.72</v>
      </c>
      <c r="I873" s="229"/>
      <c r="J873" s="225"/>
      <c r="K873" s="225"/>
      <c r="L873" s="230"/>
      <c r="M873" s="231"/>
      <c r="N873" s="232"/>
      <c r="O873" s="232"/>
      <c r="P873" s="232"/>
      <c r="Q873" s="232"/>
      <c r="R873" s="232"/>
      <c r="S873" s="232"/>
      <c r="T873" s="233"/>
      <c r="AT873" s="234" t="s">
        <v>187</v>
      </c>
      <c r="AU873" s="234" t="s">
        <v>80</v>
      </c>
      <c r="AV873" s="13" t="s">
        <v>184</v>
      </c>
      <c r="AW873" s="13" t="s">
        <v>32</v>
      </c>
      <c r="AX873" s="13" t="s">
        <v>78</v>
      </c>
      <c r="AY873" s="234" t="s">
        <v>131</v>
      </c>
    </row>
    <row r="874" spans="2:65" s="1" customFormat="1" ht="16.5" customHeight="1">
      <c r="B874" s="32"/>
      <c r="C874" s="185" t="s">
        <v>1111</v>
      </c>
      <c r="D874" s="185" t="s">
        <v>133</v>
      </c>
      <c r="E874" s="186" t="s">
        <v>1112</v>
      </c>
      <c r="F874" s="187" t="s">
        <v>1113</v>
      </c>
      <c r="G874" s="188" t="s">
        <v>183</v>
      </c>
      <c r="H874" s="189">
        <v>2.04</v>
      </c>
      <c r="I874" s="190"/>
      <c r="J874" s="191">
        <f>ROUND(I874*H874,2)</f>
        <v>0</v>
      </c>
      <c r="K874" s="187" t="s">
        <v>136</v>
      </c>
      <c r="L874" s="36"/>
      <c r="M874" s="192" t="s">
        <v>1</v>
      </c>
      <c r="N874" s="193" t="s">
        <v>41</v>
      </c>
      <c r="O874" s="58"/>
      <c r="P874" s="194">
        <f>O874*H874</f>
        <v>0</v>
      </c>
      <c r="Q874" s="194">
        <v>0.01946</v>
      </c>
      <c r="R874" s="194">
        <f>Q874*H874</f>
        <v>0.0396984</v>
      </c>
      <c r="S874" s="194">
        <v>0</v>
      </c>
      <c r="T874" s="195">
        <f>S874*H874</f>
        <v>0</v>
      </c>
      <c r="AR874" s="15" t="s">
        <v>285</v>
      </c>
      <c r="AT874" s="15" t="s">
        <v>133</v>
      </c>
      <c r="AU874" s="15" t="s">
        <v>80</v>
      </c>
      <c r="AY874" s="15" t="s">
        <v>131</v>
      </c>
      <c r="BE874" s="196">
        <f>IF(N874="základní",J874,0)</f>
        <v>0</v>
      </c>
      <c r="BF874" s="196">
        <f>IF(N874="snížená",J874,0)</f>
        <v>0</v>
      </c>
      <c r="BG874" s="196">
        <f>IF(N874="zákl. přenesená",J874,0)</f>
        <v>0</v>
      </c>
      <c r="BH874" s="196">
        <f>IF(N874="sníž. přenesená",J874,0)</f>
        <v>0</v>
      </c>
      <c r="BI874" s="196">
        <f>IF(N874="nulová",J874,0)</f>
        <v>0</v>
      </c>
      <c r="BJ874" s="15" t="s">
        <v>78</v>
      </c>
      <c r="BK874" s="196">
        <f>ROUND(I874*H874,2)</f>
        <v>0</v>
      </c>
      <c r="BL874" s="15" t="s">
        <v>285</v>
      </c>
      <c r="BM874" s="15" t="s">
        <v>1114</v>
      </c>
    </row>
    <row r="875" spans="2:47" s="1" customFormat="1" ht="19.2">
      <c r="B875" s="32"/>
      <c r="C875" s="33"/>
      <c r="D875" s="197" t="s">
        <v>139</v>
      </c>
      <c r="E875" s="33"/>
      <c r="F875" s="198" t="s">
        <v>1115</v>
      </c>
      <c r="G875" s="33"/>
      <c r="H875" s="33"/>
      <c r="I875" s="101"/>
      <c r="J875" s="33"/>
      <c r="K875" s="33"/>
      <c r="L875" s="36"/>
      <c r="M875" s="199"/>
      <c r="N875" s="58"/>
      <c r="O875" s="58"/>
      <c r="P875" s="58"/>
      <c r="Q875" s="58"/>
      <c r="R875" s="58"/>
      <c r="S875" s="58"/>
      <c r="T875" s="59"/>
      <c r="AT875" s="15" t="s">
        <v>139</v>
      </c>
      <c r="AU875" s="15" t="s">
        <v>80</v>
      </c>
    </row>
    <row r="876" spans="2:51" s="11" customFormat="1" ht="12">
      <c r="B876" s="203"/>
      <c r="C876" s="204"/>
      <c r="D876" s="197" t="s">
        <v>187</v>
      </c>
      <c r="E876" s="205" t="s">
        <v>1</v>
      </c>
      <c r="F876" s="206" t="s">
        <v>1116</v>
      </c>
      <c r="G876" s="204"/>
      <c r="H876" s="205" t="s">
        <v>1</v>
      </c>
      <c r="I876" s="207"/>
      <c r="J876" s="204"/>
      <c r="K876" s="204"/>
      <c r="L876" s="208"/>
      <c r="M876" s="209"/>
      <c r="N876" s="210"/>
      <c r="O876" s="210"/>
      <c r="P876" s="210"/>
      <c r="Q876" s="210"/>
      <c r="R876" s="210"/>
      <c r="S876" s="210"/>
      <c r="T876" s="211"/>
      <c r="AT876" s="212" t="s">
        <v>187</v>
      </c>
      <c r="AU876" s="212" t="s">
        <v>80</v>
      </c>
      <c r="AV876" s="11" t="s">
        <v>78</v>
      </c>
      <c r="AW876" s="11" t="s">
        <v>32</v>
      </c>
      <c r="AX876" s="11" t="s">
        <v>70</v>
      </c>
      <c r="AY876" s="212" t="s">
        <v>131</v>
      </c>
    </row>
    <row r="877" spans="2:51" s="12" customFormat="1" ht="12">
      <c r="B877" s="213"/>
      <c r="C877" s="214"/>
      <c r="D877" s="197" t="s">
        <v>187</v>
      </c>
      <c r="E877" s="215" t="s">
        <v>1</v>
      </c>
      <c r="F877" s="216" t="s">
        <v>1104</v>
      </c>
      <c r="G877" s="214"/>
      <c r="H877" s="217">
        <v>2.04</v>
      </c>
      <c r="I877" s="218"/>
      <c r="J877" s="214"/>
      <c r="K877" s="214"/>
      <c r="L877" s="219"/>
      <c r="M877" s="220"/>
      <c r="N877" s="221"/>
      <c r="O877" s="221"/>
      <c r="P877" s="221"/>
      <c r="Q877" s="221"/>
      <c r="R877" s="221"/>
      <c r="S877" s="221"/>
      <c r="T877" s="222"/>
      <c r="AT877" s="223" t="s">
        <v>187</v>
      </c>
      <c r="AU877" s="223" t="s">
        <v>80</v>
      </c>
      <c r="AV877" s="12" t="s">
        <v>80</v>
      </c>
      <c r="AW877" s="12" t="s">
        <v>32</v>
      </c>
      <c r="AX877" s="12" t="s">
        <v>70</v>
      </c>
      <c r="AY877" s="223" t="s">
        <v>131</v>
      </c>
    </row>
    <row r="878" spans="2:51" s="13" customFormat="1" ht="12">
      <c r="B878" s="224"/>
      <c r="C878" s="225"/>
      <c r="D878" s="197" t="s">
        <v>187</v>
      </c>
      <c r="E878" s="226" t="s">
        <v>1</v>
      </c>
      <c r="F878" s="227" t="s">
        <v>192</v>
      </c>
      <c r="G878" s="225"/>
      <c r="H878" s="228">
        <v>2.04</v>
      </c>
      <c r="I878" s="229"/>
      <c r="J878" s="225"/>
      <c r="K878" s="225"/>
      <c r="L878" s="230"/>
      <c r="M878" s="231"/>
      <c r="N878" s="232"/>
      <c r="O878" s="232"/>
      <c r="P878" s="232"/>
      <c r="Q878" s="232"/>
      <c r="R878" s="232"/>
      <c r="S878" s="232"/>
      <c r="T878" s="233"/>
      <c r="AT878" s="234" t="s">
        <v>187</v>
      </c>
      <c r="AU878" s="234" t="s">
        <v>80</v>
      </c>
      <c r="AV878" s="13" t="s">
        <v>184</v>
      </c>
      <c r="AW878" s="13" t="s">
        <v>32</v>
      </c>
      <c r="AX878" s="13" t="s">
        <v>78</v>
      </c>
      <c r="AY878" s="234" t="s">
        <v>131</v>
      </c>
    </row>
    <row r="879" spans="2:65" s="1" customFormat="1" ht="16.5" customHeight="1">
      <c r="B879" s="32"/>
      <c r="C879" s="185" t="s">
        <v>1117</v>
      </c>
      <c r="D879" s="185" t="s">
        <v>133</v>
      </c>
      <c r="E879" s="186" t="s">
        <v>1118</v>
      </c>
      <c r="F879" s="187" t="s">
        <v>1119</v>
      </c>
      <c r="G879" s="188" t="s">
        <v>183</v>
      </c>
      <c r="H879" s="189">
        <v>13.5</v>
      </c>
      <c r="I879" s="190"/>
      <c r="J879" s="191">
        <f>ROUND(I879*H879,2)</f>
        <v>0</v>
      </c>
      <c r="K879" s="187" t="s">
        <v>136</v>
      </c>
      <c r="L879" s="36"/>
      <c r="M879" s="192" t="s">
        <v>1</v>
      </c>
      <c r="N879" s="193" t="s">
        <v>41</v>
      </c>
      <c r="O879" s="58"/>
      <c r="P879" s="194">
        <f>O879*H879</f>
        <v>0</v>
      </c>
      <c r="Q879" s="194">
        <v>0</v>
      </c>
      <c r="R879" s="194">
        <f>Q879*H879</f>
        <v>0</v>
      </c>
      <c r="S879" s="194">
        <v>0</v>
      </c>
      <c r="T879" s="195">
        <f>S879*H879</f>
        <v>0</v>
      </c>
      <c r="AR879" s="15" t="s">
        <v>285</v>
      </c>
      <c r="AT879" s="15" t="s">
        <v>133</v>
      </c>
      <c r="AU879" s="15" t="s">
        <v>80</v>
      </c>
      <c r="AY879" s="15" t="s">
        <v>131</v>
      </c>
      <c r="BE879" s="196">
        <f>IF(N879="základní",J879,0)</f>
        <v>0</v>
      </c>
      <c r="BF879" s="196">
        <f>IF(N879="snížená",J879,0)</f>
        <v>0</v>
      </c>
      <c r="BG879" s="196">
        <f>IF(N879="zákl. přenesená",J879,0)</f>
        <v>0</v>
      </c>
      <c r="BH879" s="196">
        <f>IF(N879="sníž. přenesená",J879,0)</f>
        <v>0</v>
      </c>
      <c r="BI879" s="196">
        <f>IF(N879="nulová",J879,0)</f>
        <v>0</v>
      </c>
      <c r="BJ879" s="15" t="s">
        <v>78</v>
      </c>
      <c r="BK879" s="196">
        <f>ROUND(I879*H879,2)</f>
        <v>0</v>
      </c>
      <c r="BL879" s="15" t="s">
        <v>285</v>
      </c>
      <c r="BM879" s="15" t="s">
        <v>1120</v>
      </c>
    </row>
    <row r="880" spans="2:47" s="1" customFormat="1" ht="12">
      <c r="B880" s="32"/>
      <c r="C880" s="33"/>
      <c r="D880" s="197" t="s">
        <v>139</v>
      </c>
      <c r="E880" s="33"/>
      <c r="F880" s="198" t="s">
        <v>1121</v>
      </c>
      <c r="G880" s="33"/>
      <c r="H880" s="33"/>
      <c r="I880" s="101"/>
      <c r="J880" s="33"/>
      <c r="K880" s="33"/>
      <c r="L880" s="36"/>
      <c r="M880" s="199"/>
      <c r="N880" s="58"/>
      <c r="O880" s="58"/>
      <c r="P880" s="58"/>
      <c r="Q880" s="58"/>
      <c r="R880" s="58"/>
      <c r="S880" s="58"/>
      <c r="T880" s="59"/>
      <c r="AT880" s="15" t="s">
        <v>139</v>
      </c>
      <c r="AU880" s="15" t="s">
        <v>80</v>
      </c>
    </row>
    <row r="881" spans="2:65" s="1" customFormat="1" ht="16.5" customHeight="1">
      <c r="B881" s="32"/>
      <c r="C881" s="235" t="s">
        <v>1122</v>
      </c>
      <c r="D881" s="235" t="s">
        <v>249</v>
      </c>
      <c r="E881" s="236" t="s">
        <v>1123</v>
      </c>
      <c r="F881" s="237" t="s">
        <v>1124</v>
      </c>
      <c r="G881" s="238" t="s">
        <v>183</v>
      </c>
      <c r="H881" s="239">
        <v>13.5</v>
      </c>
      <c r="I881" s="240"/>
      <c r="J881" s="241">
        <f>ROUND(I881*H881,2)</f>
        <v>0</v>
      </c>
      <c r="K881" s="237" t="s">
        <v>136</v>
      </c>
      <c r="L881" s="242"/>
      <c r="M881" s="243" t="s">
        <v>1</v>
      </c>
      <c r="N881" s="244" t="s">
        <v>41</v>
      </c>
      <c r="O881" s="58"/>
      <c r="P881" s="194">
        <f>O881*H881</f>
        <v>0</v>
      </c>
      <c r="Q881" s="194">
        <v>0.00931</v>
      </c>
      <c r="R881" s="194">
        <f>Q881*H881</f>
        <v>0.12568500000000002</v>
      </c>
      <c r="S881" s="194">
        <v>0</v>
      </c>
      <c r="T881" s="195">
        <f>S881*H881</f>
        <v>0</v>
      </c>
      <c r="AR881" s="15" t="s">
        <v>378</v>
      </c>
      <c r="AT881" s="15" t="s">
        <v>249</v>
      </c>
      <c r="AU881" s="15" t="s">
        <v>80</v>
      </c>
      <c r="AY881" s="15" t="s">
        <v>131</v>
      </c>
      <c r="BE881" s="196">
        <f>IF(N881="základní",J881,0)</f>
        <v>0</v>
      </c>
      <c r="BF881" s="196">
        <f>IF(N881="snížená",J881,0)</f>
        <v>0</v>
      </c>
      <c r="BG881" s="196">
        <f>IF(N881="zákl. přenesená",J881,0)</f>
        <v>0</v>
      </c>
      <c r="BH881" s="196">
        <f>IF(N881="sníž. přenesená",J881,0)</f>
        <v>0</v>
      </c>
      <c r="BI881" s="196">
        <f>IF(N881="nulová",J881,0)</f>
        <v>0</v>
      </c>
      <c r="BJ881" s="15" t="s">
        <v>78</v>
      </c>
      <c r="BK881" s="196">
        <f>ROUND(I881*H881,2)</f>
        <v>0</v>
      </c>
      <c r="BL881" s="15" t="s">
        <v>285</v>
      </c>
      <c r="BM881" s="15" t="s">
        <v>1125</v>
      </c>
    </row>
    <row r="882" spans="2:47" s="1" customFormat="1" ht="12">
      <c r="B882" s="32"/>
      <c r="C882" s="33"/>
      <c r="D882" s="197" t="s">
        <v>139</v>
      </c>
      <c r="E882" s="33"/>
      <c r="F882" s="198" t="s">
        <v>1124</v>
      </c>
      <c r="G882" s="33"/>
      <c r="H882" s="33"/>
      <c r="I882" s="101"/>
      <c r="J882" s="33"/>
      <c r="K882" s="33"/>
      <c r="L882" s="36"/>
      <c r="M882" s="199"/>
      <c r="N882" s="58"/>
      <c r="O882" s="58"/>
      <c r="P882" s="58"/>
      <c r="Q882" s="58"/>
      <c r="R882" s="58"/>
      <c r="S882" s="58"/>
      <c r="T882" s="59"/>
      <c r="AT882" s="15" t="s">
        <v>139</v>
      </c>
      <c r="AU882" s="15" t="s">
        <v>80</v>
      </c>
    </row>
    <row r="883" spans="2:65" s="1" customFormat="1" ht="16.5" customHeight="1">
      <c r="B883" s="32"/>
      <c r="C883" s="185" t="s">
        <v>1126</v>
      </c>
      <c r="D883" s="185" t="s">
        <v>133</v>
      </c>
      <c r="E883" s="186" t="s">
        <v>1127</v>
      </c>
      <c r="F883" s="187" t="s">
        <v>1128</v>
      </c>
      <c r="G883" s="188" t="s">
        <v>183</v>
      </c>
      <c r="H883" s="189">
        <v>13.5</v>
      </c>
      <c r="I883" s="190"/>
      <c r="J883" s="191">
        <f>ROUND(I883*H883,2)</f>
        <v>0</v>
      </c>
      <c r="K883" s="187" t="s">
        <v>136</v>
      </c>
      <c r="L883" s="36"/>
      <c r="M883" s="192" t="s">
        <v>1</v>
      </c>
      <c r="N883" s="193" t="s">
        <v>41</v>
      </c>
      <c r="O883" s="58"/>
      <c r="P883" s="194">
        <f>O883*H883</f>
        <v>0</v>
      </c>
      <c r="Q883" s="194">
        <v>0</v>
      </c>
      <c r="R883" s="194">
        <f>Q883*H883</f>
        <v>0</v>
      </c>
      <c r="S883" s="194">
        <v>0.014</v>
      </c>
      <c r="T883" s="195">
        <f>S883*H883</f>
        <v>0.189</v>
      </c>
      <c r="AR883" s="15" t="s">
        <v>285</v>
      </c>
      <c r="AT883" s="15" t="s">
        <v>133</v>
      </c>
      <c r="AU883" s="15" t="s">
        <v>80</v>
      </c>
      <c r="AY883" s="15" t="s">
        <v>131</v>
      </c>
      <c r="BE883" s="196">
        <f>IF(N883="základní",J883,0)</f>
        <v>0</v>
      </c>
      <c r="BF883" s="196">
        <f>IF(N883="snížená",J883,0)</f>
        <v>0</v>
      </c>
      <c r="BG883" s="196">
        <f>IF(N883="zákl. přenesená",J883,0)</f>
        <v>0</v>
      </c>
      <c r="BH883" s="196">
        <f>IF(N883="sníž. přenesená",J883,0)</f>
        <v>0</v>
      </c>
      <c r="BI883" s="196">
        <f>IF(N883="nulová",J883,0)</f>
        <v>0</v>
      </c>
      <c r="BJ883" s="15" t="s">
        <v>78</v>
      </c>
      <c r="BK883" s="196">
        <f>ROUND(I883*H883,2)</f>
        <v>0</v>
      </c>
      <c r="BL883" s="15" t="s">
        <v>285</v>
      </c>
      <c r="BM883" s="15" t="s">
        <v>1129</v>
      </c>
    </row>
    <row r="884" spans="2:47" s="1" customFormat="1" ht="12">
      <c r="B884" s="32"/>
      <c r="C884" s="33"/>
      <c r="D884" s="197" t="s">
        <v>139</v>
      </c>
      <c r="E884" s="33"/>
      <c r="F884" s="198" t="s">
        <v>1130</v>
      </c>
      <c r="G884" s="33"/>
      <c r="H884" s="33"/>
      <c r="I884" s="101"/>
      <c r="J884" s="33"/>
      <c r="K884" s="33"/>
      <c r="L884" s="36"/>
      <c r="M884" s="199"/>
      <c r="N884" s="58"/>
      <c r="O884" s="58"/>
      <c r="P884" s="58"/>
      <c r="Q884" s="58"/>
      <c r="R884" s="58"/>
      <c r="S884" s="58"/>
      <c r="T884" s="59"/>
      <c r="AT884" s="15" t="s">
        <v>139</v>
      </c>
      <c r="AU884" s="15" t="s">
        <v>80</v>
      </c>
    </row>
    <row r="885" spans="2:65" s="1" customFormat="1" ht="16.5" customHeight="1">
      <c r="B885" s="32"/>
      <c r="C885" s="185" t="s">
        <v>1131</v>
      </c>
      <c r="D885" s="185" t="s">
        <v>133</v>
      </c>
      <c r="E885" s="186" t="s">
        <v>1132</v>
      </c>
      <c r="F885" s="187" t="s">
        <v>1133</v>
      </c>
      <c r="G885" s="188" t="s">
        <v>976</v>
      </c>
      <c r="H885" s="246"/>
      <c r="I885" s="190"/>
      <c r="J885" s="191">
        <f>ROUND(I885*H885,2)</f>
        <v>0</v>
      </c>
      <c r="K885" s="187" t="s">
        <v>136</v>
      </c>
      <c r="L885" s="36"/>
      <c r="M885" s="192" t="s">
        <v>1</v>
      </c>
      <c r="N885" s="193" t="s">
        <v>41</v>
      </c>
      <c r="O885" s="58"/>
      <c r="P885" s="194">
        <f>O885*H885</f>
        <v>0</v>
      </c>
      <c r="Q885" s="194">
        <v>0</v>
      </c>
      <c r="R885" s="194">
        <f>Q885*H885</f>
        <v>0</v>
      </c>
      <c r="S885" s="194">
        <v>0</v>
      </c>
      <c r="T885" s="195">
        <f>S885*H885</f>
        <v>0</v>
      </c>
      <c r="AR885" s="15" t="s">
        <v>285</v>
      </c>
      <c r="AT885" s="15" t="s">
        <v>133</v>
      </c>
      <c r="AU885" s="15" t="s">
        <v>80</v>
      </c>
      <c r="AY885" s="15" t="s">
        <v>131</v>
      </c>
      <c r="BE885" s="196">
        <f>IF(N885="základní",J885,0)</f>
        <v>0</v>
      </c>
      <c r="BF885" s="196">
        <f>IF(N885="snížená",J885,0)</f>
        <v>0</v>
      </c>
      <c r="BG885" s="196">
        <f>IF(N885="zákl. přenesená",J885,0)</f>
        <v>0</v>
      </c>
      <c r="BH885" s="196">
        <f>IF(N885="sníž. přenesená",J885,0)</f>
        <v>0</v>
      </c>
      <c r="BI885" s="196">
        <f>IF(N885="nulová",J885,0)</f>
        <v>0</v>
      </c>
      <c r="BJ885" s="15" t="s">
        <v>78</v>
      </c>
      <c r="BK885" s="196">
        <f>ROUND(I885*H885,2)</f>
        <v>0</v>
      </c>
      <c r="BL885" s="15" t="s">
        <v>285</v>
      </c>
      <c r="BM885" s="15" t="s">
        <v>1134</v>
      </c>
    </row>
    <row r="886" spans="2:47" s="1" customFormat="1" ht="19.2">
      <c r="B886" s="32"/>
      <c r="C886" s="33"/>
      <c r="D886" s="197" t="s">
        <v>139</v>
      </c>
      <c r="E886" s="33"/>
      <c r="F886" s="198" t="s">
        <v>1135</v>
      </c>
      <c r="G886" s="33"/>
      <c r="H886" s="33"/>
      <c r="I886" s="101"/>
      <c r="J886" s="33"/>
      <c r="K886" s="33"/>
      <c r="L886" s="36"/>
      <c r="M886" s="199"/>
      <c r="N886" s="58"/>
      <c r="O886" s="58"/>
      <c r="P886" s="58"/>
      <c r="Q886" s="58"/>
      <c r="R886" s="58"/>
      <c r="S886" s="58"/>
      <c r="T886" s="59"/>
      <c r="AT886" s="15" t="s">
        <v>139</v>
      </c>
      <c r="AU886" s="15" t="s">
        <v>80</v>
      </c>
    </row>
    <row r="887" spans="2:63" s="10" customFormat="1" ht="22.95" customHeight="1">
      <c r="B887" s="169"/>
      <c r="C887" s="170"/>
      <c r="D887" s="171" t="s">
        <v>69</v>
      </c>
      <c r="E887" s="183" t="s">
        <v>1136</v>
      </c>
      <c r="F887" s="183" t="s">
        <v>1137</v>
      </c>
      <c r="G887" s="170"/>
      <c r="H887" s="170"/>
      <c r="I887" s="173"/>
      <c r="J887" s="184">
        <f>BK887</f>
        <v>0</v>
      </c>
      <c r="K887" s="170"/>
      <c r="L887" s="175"/>
      <c r="M887" s="176"/>
      <c r="N887" s="177"/>
      <c r="O887" s="177"/>
      <c r="P887" s="178">
        <f>SUM(P888:P949)</f>
        <v>0</v>
      </c>
      <c r="Q887" s="177"/>
      <c r="R887" s="178">
        <f>SUM(R888:R949)</f>
        <v>1.3834832599999998</v>
      </c>
      <c r="S887" s="177"/>
      <c r="T887" s="179">
        <f>SUM(T888:T949)</f>
        <v>1.0416047</v>
      </c>
      <c r="AR887" s="180" t="s">
        <v>80</v>
      </c>
      <c r="AT887" s="181" t="s">
        <v>69</v>
      </c>
      <c r="AU887" s="181" t="s">
        <v>78</v>
      </c>
      <c r="AY887" s="180" t="s">
        <v>131</v>
      </c>
      <c r="BK887" s="182">
        <f>SUM(BK888:BK949)</f>
        <v>0</v>
      </c>
    </row>
    <row r="888" spans="2:65" s="1" customFormat="1" ht="16.5" customHeight="1">
      <c r="B888" s="32"/>
      <c r="C888" s="185" t="s">
        <v>1138</v>
      </c>
      <c r="D888" s="185" t="s">
        <v>133</v>
      </c>
      <c r="E888" s="186" t="s">
        <v>1139</v>
      </c>
      <c r="F888" s="187" t="s">
        <v>1140</v>
      </c>
      <c r="G888" s="188" t="s">
        <v>183</v>
      </c>
      <c r="H888" s="189">
        <v>18</v>
      </c>
      <c r="I888" s="190"/>
      <c r="J888" s="191">
        <f>ROUND(I888*H888,2)</f>
        <v>0</v>
      </c>
      <c r="K888" s="187" t="s">
        <v>136</v>
      </c>
      <c r="L888" s="36"/>
      <c r="M888" s="192" t="s">
        <v>1</v>
      </c>
      <c r="N888" s="193" t="s">
        <v>41</v>
      </c>
      <c r="O888" s="58"/>
      <c r="P888" s="194">
        <f>O888*H888</f>
        <v>0</v>
      </c>
      <c r="Q888" s="194">
        <v>0.01694</v>
      </c>
      <c r="R888" s="194">
        <f>Q888*H888</f>
        <v>0.30492</v>
      </c>
      <c r="S888" s="194">
        <v>0</v>
      </c>
      <c r="T888" s="195">
        <f>S888*H888</f>
        <v>0</v>
      </c>
      <c r="AR888" s="15" t="s">
        <v>285</v>
      </c>
      <c r="AT888" s="15" t="s">
        <v>133</v>
      </c>
      <c r="AU888" s="15" t="s">
        <v>80</v>
      </c>
      <c r="AY888" s="15" t="s">
        <v>131</v>
      </c>
      <c r="BE888" s="196">
        <f>IF(N888="základní",J888,0)</f>
        <v>0</v>
      </c>
      <c r="BF888" s="196">
        <f>IF(N888="snížená",J888,0)</f>
        <v>0</v>
      </c>
      <c r="BG888" s="196">
        <f>IF(N888="zákl. přenesená",J888,0)</f>
        <v>0</v>
      </c>
      <c r="BH888" s="196">
        <f>IF(N888="sníž. přenesená",J888,0)</f>
        <v>0</v>
      </c>
      <c r="BI888" s="196">
        <f>IF(N888="nulová",J888,0)</f>
        <v>0</v>
      </c>
      <c r="BJ888" s="15" t="s">
        <v>78</v>
      </c>
      <c r="BK888" s="196">
        <f>ROUND(I888*H888,2)</f>
        <v>0</v>
      </c>
      <c r="BL888" s="15" t="s">
        <v>285</v>
      </c>
      <c r="BM888" s="15" t="s">
        <v>1141</v>
      </c>
    </row>
    <row r="889" spans="2:47" s="1" customFormat="1" ht="19.2">
      <c r="B889" s="32"/>
      <c r="C889" s="33"/>
      <c r="D889" s="197" t="s">
        <v>139</v>
      </c>
      <c r="E889" s="33"/>
      <c r="F889" s="198" t="s">
        <v>1142</v>
      </c>
      <c r="G889" s="33"/>
      <c r="H889" s="33"/>
      <c r="I889" s="101"/>
      <c r="J889" s="33"/>
      <c r="K889" s="33"/>
      <c r="L889" s="36"/>
      <c r="M889" s="199"/>
      <c r="N889" s="58"/>
      <c r="O889" s="58"/>
      <c r="P889" s="58"/>
      <c r="Q889" s="58"/>
      <c r="R889" s="58"/>
      <c r="S889" s="58"/>
      <c r="T889" s="59"/>
      <c r="AT889" s="15" t="s">
        <v>139</v>
      </c>
      <c r="AU889" s="15" t="s">
        <v>80</v>
      </c>
    </row>
    <row r="890" spans="2:51" s="11" customFormat="1" ht="12">
      <c r="B890" s="203"/>
      <c r="C890" s="204"/>
      <c r="D890" s="197" t="s">
        <v>187</v>
      </c>
      <c r="E890" s="205" t="s">
        <v>1</v>
      </c>
      <c r="F890" s="206" t="s">
        <v>1143</v>
      </c>
      <c r="G890" s="204"/>
      <c r="H890" s="205" t="s">
        <v>1</v>
      </c>
      <c r="I890" s="207"/>
      <c r="J890" s="204"/>
      <c r="K890" s="204"/>
      <c r="L890" s="208"/>
      <c r="M890" s="209"/>
      <c r="N890" s="210"/>
      <c r="O890" s="210"/>
      <c r="P890" s="210"/>
      <c r="Q890" s="210"/>
      <c r="R890" s="210"/>
      <c r="S890" s="210"/>
      <c r="T890" s="211"/>
      <c r="AT890" s="212" t="s">
        <v>187</v>
      </c>
      <c r="AU890" s="212" t="s">
        <v>80</v>
      </c>
      <c r="AV890" s="11" t="s">
        <v>78</v>
      </c>
      <c r="AW890" s="11" t="s">
        <v>32</v>
      </c>
      <c r="AX890" s="11" t="s">
        <v>70</v>
      </c>
      <c r="AY890" s="212" t="s">
        <v>131</v>
      </c>
    </row>
    <row r="891" spans="2:51" s="12" customFormat="1" ht="12">
      <c r="B891" s="213"/>
      <c r="C891" s="214"/>
      <c r="D891" s="197" t="s">
        <v>187</v>
      </c>
      <c r="E891" s="215" t="s">
        <v>1</v>
      </c>
      <c r="F891" s="216" t="s">
        <v>297</v>
      </c>
      <c r="G891" s="214"/>
      <c r="H891" s="217">
        <v>18</v>
      </c>
      <c r="I891" s="218"/>
      <c r="J891" s="214"/>
      <c r="K891" s="214"/>
      <c r="L891" s="219"/>
      <c r="M891" s="220"/>
      <c r="N891" s="221"/>
      <c r="O891" s="221"/>
      <c r="P891" s="221"/>
      <c r="Q891" s="221"/>
      <c r="R891" s="221"/>
      <c r="S891" s="221"/>
      <c r="T891" s="222"/>
      <c r="AT891" s="223" t="s">
        <v>187</v>
      </c>
      <c r="AU891" s="223" t="s">
        <v>80</v>
      </c>
      <c r="AV891" s="12" t="s">
        <v>80</v>
      </c>
      <c r="AW891" s="12" t="s">
        <v>32</v>
      </c>
      <c r="AX891" s="12" t="s">
        <v>70</v>
      </c>
      <c r="AY891" s="223" t="s">
        <v>131</v>
      </c>
    </row>
    <row r="892" spans="2:51" s="13" customFormat="1" ht="12">
      <c r="B892" s="224"/>
      <c r="C892" s="225"/>
      <c r="D892" s="197" t="s">
        <v>187</v>
      </c>
      <c r="E892" s="226" t="s">
        <v>1</v>
      </c>
      <c r="F892" s="227" t="s">
        <v>192</v>
      </c>
      <c r="G892" s="225"/>
      <c r="H892" s="228">
        <v>18</v>
      </c>
      <c r="I892" s="229"/>
      <c r="J892" s="225"/>
      <c r="K892" s="225"/>
      <c r="L892" s="230"/>
      <c r="M892" s="231"/>
      <c r="N892" s="232"/>
      <c r="O892" s="232"/>
      <c r="P892" s="232"/>
      <c r="Q892" s="232"/>
      <c r="R892" s="232"/>
      <c r="S892" s="232"/>
      <c r="T892" s="233"/>
      <c r="AT892" s="234" t="s">
        <v>187</v>
      </c>
      <c r="AU892" s="234" t="s">
        <v>80</v>
      </c>
      <c r="AV892" s="13" t="s">
        <v>184</v>
      </c>
      <c r="AW892" s="13" t="s">
        <v>32</v>
      </c>
      <c r="AX892" s="13" t="s">
        <v>78</v>
      </c>
      <c r="AY892" s="234" t="s">
        <v>131</v>
      </c>
    </row>
    <row r="893" spans="2:65" s="1" customFormat="1" ht="16.5" customHeight="1">
      <c r="B893" s="32"/>
      <c r="C893" s="185" t="s">
        <v>1144</v>
      </c>
      <c r="D893" s="185" t="s">
        <v>133</v>
      </c>
      <c r="E893" s="186" t="s">
        <v>1145</v>
      </c>
      <c r="F893" s="187" t="s">
        <v>1146</v>
      </c>
      <c r="G893" s="188" t="s">
        <v>183</v>
      </c>
      <c r="H893" s="189">
        <v>55.121</v>
      </c>
      <c r="I893" s="190"/>
      <c r="J893" s="191">
        <f>ROUND(I893*H893,2)</f>
        <v>0</v>
      </c>
      <c r="K893" s="187" t="s">
        <v>136</v>
      </c>
      <c r="L893" s="36"/>
      <c r="M893" s="192" t="s">
        <v>1</v>
      </c>
      <c r="N893" s="193" t="s">
        <v>41</v>
      </c>
      <c r="O893" s="58"/>
      <c r="P893" s="194">
        <f>O893*H893</f>
        <v>0</v>
      </c>
      <c r="Q893" s="194">
        <v>0</v>
      </c>
      <c r="R893" s="194">
        <f>Q893*H893</f>
        <v>0</v>
      </c>
      <c r="S893" s="194">
        <v>0</v>
      </c>
      <c r="T893" s="195">
        <f>S893*H893</f>
        <v>0</v>
      </c>
      <c r="AR893" s="15" t="s">
        <v>285</v>
      </c>
      <c r="AT893" s="15" t="s">
        <v>133</v>
      </c>
      <c r="AU893" s="15" t="s">
        <v>80</v>
      </c>
      <c r="AY893" s="15" t="s">
        <v>131</v>
      </c>
      <c r="BE893" s="196">
        <f>IF(N893="základní",J893,0)</f>
        <v>0</v>
      </c>
      <c r="BF893" s="196">
        <f>IF(N893="snížená",J893,0)</f>
        <v>0</v>
      </c>
      <c r="BG893" s="196">
        <f>IF(N893="zákl. přenesená",J893,0)</f>
        <v>0</v>
      </c>
      <c r="BH893" s="196">
        <f>IF(N893="sníž. přenesená",J893,0)</f>
        <v>0</v>
      </c>
      <c r="BI893" s="196">
        <f>IF(N893="nulová",J893,0)</f>
        <v>0</v>
      </c>
      <c r="BJ893" s="15" t="s">
        <v>78</v>
      </c>
      <c r="BK893" s="196">
        <f>ROUND(I893*H893,2)</f>
        <v>0</v>
      </c>
      <c r="BL893" s="15" t="s">
        <v>285</v>
      </c>
      <c r="BM893" s="15" t="s">
        <v>1147</v>
      </c>
    </row>
    <row r="894" spans="2:47" s="1" customFormat="1" ht="19.2">
      <c r="B894" s="32"/>
      <c r="C894" s="33"/>
      <c r="D894" s="197" t="s">
        <v>139</v>
      </c>
      <c r="E894" s="33"/>
      <c r="F894" s="198" t="s">
        <v>1148</v>
      </c>
      <c r="G894" s="33"/>
      <c r="H894" s="33"/>
      <c r="I894" s="101"/>
      <c r="J894" s="33"/>
      <c r="K894" s="33"/>
      <c r="L894" s="36"/>
      <c r="M894" s="199"/>
      <c r="N894" s="58"/>
      <c r="O894" s="58"/>
      <c r="P894" s="58"/>
      <c r="Q894" s="58"/>
      <c r="R894" s="58"/>
      <c r="S894" s="58"/>
      <c r="T894" s="59"/>
      <c r="AT894" s="15" t="s">
        <v>139</v>
      </c>
      <c r="AU894" s="15" t="s">
        <v>80</v>
      </c>
    </row>
    <row r="895" spans="2:51" s="11" customFormat="1" ht="12">
      <c r="B895" s="203"/>
      <c r="C895" s="204"/>
      <c r="D895" s="197" t="s">
        <v>187</v>
      </c>
      <c r="E895" s="205" t="s">
        <v>1</v>
      </c>
      <c r="F895" s="206" t="s">
        <v>1143</v>
      </c>
      <c r="G895" s="204"/>
      <c r="H895" s="205" t="s">
        <v>1</v>
      </c>
      <c r="I895" s="207"/>
      <c r="J895" s="204"/>
      <c r="K895" s="204"/>
      <c r="L895" s="208"/>
      <c r="M895" s="209"/>
      <c r="N895" s="210"/>
      <c r="O895" s="210"/>
      <c r="P895" s="210"/>
      <c r="Q895" s="210"/>
      <c r="R895" s="210"/>
      <c r="S895" s="210"/>
      <c r="T895" s="211"/>
      <c r="AT895" s="212" t="s">
        <v>187</v>
      </c>
      <c r="AU895" s="212" t="s">
        <v>80</v>
      </c>
      <c r="AV895" s="11" t="s">
        <v>78</v>
      </c>
      <c r="AW895" s="11" t="s">
        <v>32</v>
      </c>
      <c r="AX895" s="11" t="s">
        <v>70</v>
      </c>
      <c r="AY895" s="212" t="s">
        <v>131</v>
      </c>
    </row>
    <row r="896" spans="2:51" s="12" customFormat="1" ht="12">
      <c r="B896" s="213"/>
      <c r="C896" s="214"/>
      <c r="D896" s="197" t="s">
        <v>187</v>
      </c>
      <c r="E896" s="215" t="s">
        <v>1</v>
      </c>
      <c r="F896" s="216" t="s">
        <v>297</v>
      </c>
      <c r="G896" s="214"/>
      <c r="H896" s="217">
        <v>18</v>
      </c>
      <c r="I896" s="218"/>
      <c r="J896" s="214"/>
      <c r="K896" s="214"/>
      <c r="L896" s="219"/>
      <c r="M896" s="220"/>
      <c r="N896" s="221"/>
      <c r="O896" s="221"/>
      <c r="P896" s="221"/>
      <c r="Q896" s="221"/>
      <c r="R896" s="221"/>
      <c r="S896" s="221"/>
      <c r="T896" s="222"/>
      <c r="AT896" s="223" t="s">
        <v>187</v>
      </c>
      <c r="AU896" s="223" t="s">
        <v>80</v>
      </c>
      <c r="AV896" s="12" t="s">
        <v>80</v>
      </c>
      <c r="AW896" s="12" t="s">
        <v>32</v>
      </c>
      <c r="AX896" s="12" t="s">
        <v>70</v>
      </c>
      <c r="AY896" s="223" t="s">
        <v>131</v>
      </c>
    </row>
    <row r="897" spans="2:51" s="11" customFormat="1" ht="12">
      <c r="B897" s="203"/>
      <c r="C897" s="204"/>
      <c r="D897" s="197" t="s">
        <v>187</v>
      </c>
      <c r="E897" s="205" t="s">
        <v>1</v>
      </c>
      <c r="F897" s="206" t="s">
        <v>1149</v>
      </c>
      <c r="G897" s="204"/>
      <c r="H897" s="205" t="s">
        <v>1</v>
      </c>
      <c r="I897" s="207"/>
      <c r="J897" s="204"/>
      <c r="K897" s="204"/>
      <c r="L897" s="208"/>
      <c r="M897" s="209"/>
      <c r="N897" s="210"/>
      <c r="O897" s="210"/>
      <c r="P897" s="210"/>
      <c r="Q897" s="210"/>
      <c r="R897" s="210"/>
      <c r="S897" s="210"/>
      <c r="T897" s="211"/>
      <c r="AT897" s="212" t="s">
        <v>187</v>
      </c>
      <c r="AU897" s="212" t="s">
        <v>80</v>
      </c>
      <c r="AV897" s="11" t="s">
        <v>78</v>
      </c>
      <c r="AW897" s="11" t="s">
        <v>32</v>
      </c>
      <c r="AX897" s="11" t="s">
        <v>70</v>
      </c>
      <c r="AY897" s="212" t="s">
        <v>131</v>
      </c>
    </row>
    <row r="898" spans="2:51" s="12" customFormat="1" ht="12">
      <c r="B898" s="213"/>
      <c r="C898" s="214"/>
      <c r="D898" s="197" t="s">
        <v>187</v>
      </c>
      <c r="E898" s="215" t="s">
        <v>1</v>
      </c>
      <c r="F898" s="216" t="s">
        <v>1150</v>
      </c>
      <c r="G898" s="214"/>
      <c r="H898" s="217">
        <v>3.176</v>
      </c>
      <c r="I898" s="218"/>
      <c r="J898" s="214"/>
      <c r="K898" s="214"/>
      <c r="L898" s="219"/>
      <c r="M898" s="220"/>
      <c r="N898" s="221"/>
      <c r="O898" s="221"/>
      <c r="P898" s="221"/>
      <c r="Q898" s="221"/>
      <c r="R898" s="221"/>
      <c r="S898" s="221"/>
      <c r="T898" s="222"/>
      <c r="AT898" s="223" t="s">
        <v>187</v>
      </c>
      <c r="AU898" s="223" t="s">
        <v>80</v>
      </c>
      <c r="AV898" s="12" t="s">
        <v>80</v>
      </c>
      <c r="AW898" s="12" t="s">
        <v>32</v>
      </c>
      <c r="AX898" s="12" t="s">
        <v>70</v>
      </c>
      <c r="AY898" s="223" t="s">
        <v>131</v>
      </c>
    </row>
    <row r="899" spans="2:51" s="12" customFormat="1" ht="12">
      <c r="B899" s="213"/>
      <c r="C899" s="214"/>
      <c r="D899" s="197" t="s">
        <v>187</v>
      </c>
      <c r="E899" s="215" t="s">
        <v>1</v>
      </c>
      <c r="F899" s="216" t="s">
        <v>1151</v>
      </c>
      <c r="G899" s="214"/>
      <c r="H899" s="217">
        <v>5.205</v>
      </c>
      <c r="I899" s="218"/>
      <c r="J899" s="214"/>
      <c r="K899" s="214"/>
      <c r="L899" s="219"/>
      <c r="M899" s="220"/>
      <c r="N899" s="221"/>
      <c r="O899" s="221"/>
      <c r="P899" s="221"/>
      <c r="Q899" s="221"/>
      <c r="R899" s="221"/>
      <c r="S899" s="221"/>
      <c r="T899" s="222"/>
      <c r="AT899" s="223" t="s">
        <v>187</v>
      </c>
      <c r="AU899" s="223" t="s">
        <v>80</v>
      </c>
      <c r="AV899" s="12" t="s">
        <v>80</v>
      </c>
      <c r="AW899" s="12" t="s">
        <v>32</v>
      </c>
      <c r="AX899" s="12" t="s">
        <v>70</v>
      </c>
      <c r="AY899" s="223" t="s">
        <v>131</v>
      </c>
    </row>
    <row r="900" spans="2:51" s="12" customFormat="1" ht="12">
      <c r="B900" s="213"/>
      <c r="C900" s="214"/>
      <c r="D900" s="197" t="s">
        <v>187</v>
      </c>
      <c r="E900" s="215" t="s">
        <v>1</v>
      </c>
      <c r="F900" s="216" t="s">
        <v>1152</v>
      </c>
      <c r="G900" s="214"/>
      <c r="H900" s="217">
        <v>2.52</v>
      </c>
      <c r="I900" s="218"/>
      <c r="J900" s="214"/>
      <c r="K900" s="214"/>
      <c r="L900" s="219"/>
      <c r="M900" s="220"/>
      <c r="N900" s="221"/>
      <c r="O900" s="221"/>
      <c r="P900" s="221"/>
      <c r="Q900" s="221"/>
      <c r="R900" s="221"/>
      <c r="S900" s="221"/>
      <c r="T900" s="222"/>
      <c r="AT900" s="223" t="s">
        <v>187</v>
      </c>
      <c r="AU900" s="223" t="s">
        <v>80</v>
      </c>
      <c r="AV900" s="12" t="s">
        <v>80</v>
      </c>
      <c r="AW900" s="12" t="s">
        <v>32</v>
      </c>
      <c r="AX900" s="12" t="s">
        <v>70</v>
      </c>
      <c r="AY900" s="223" t="s">
        <v>131</v>
      </c>
    </row>
    <row r="901" spans="2:51" s="12" customFormat="1" ht="12">
      <c r="B901" s="213"/>
      <c r="C901" s="214"/>
      <c r="D901" s="197" t="s">
        <v>187</v>
      </c>
      <c r="E901" s="215" t="s">
        <v>1</v>
      </c>
      <c r="F901" s="216" t="s">
        <v>1153</v>
      </c>
      <c r="G901" s="214"/>
      <c r="H901" s="217">
        <v>4.15</v>
      </c>
      <c r="I901" s="218"/>
      <c r="J901" s="214"/>
      <c r="K901" s="214"/>
      <c r="L901" s="219"/>
      <c r="M901" s="220"/>
      <c r="N901" s="221"/>
      <c r="O901" s="221"/>
      <c r="P901" s="221"/>
      <c r="Q901" s="221"/>
      <c r="R901" s="221"/>
      <c r="S901" s="221"/>
      <c r="T901" s="222"/>
      <c r="AT901" s="223" t="s">
        <v>187</v>
      </c>
      <c r="AU901" s="223" t="s">
        <v>80</v>
      </c>
      <c r="AV901" s="12" t="s">
        <v>80</v>
      </c>
      <c r="AW901" s="12" t="s">
        <v>32</v>
      </c>
      <c r="AX901" s="12" t="s">
        <v>70</v>
      </c>
      <c r="AY901" s="223" t="s">
        <v>131</v>
      </c>
    </row>
    <row r="902" spans="2:51" s="11" customFormat="1" ht="12">
      <c r="B902" s="203"/>
      <c r="C902" s="204"/>
      <c r="D902" s="197" t="s">
        <v>187</v>
      </c>
      <c r="E902" s="205" t="s">
        <v>1</v>
      </c>
      <c r="F902" s="206" t="s">
        <v>1154</v>
      </c>
      <c r="G902" s="204"/>
      <c r="H902" s="205" t="s">
        <v>1</v>
      </c>
      <c r="I902" s="207"/>
      <c r="J902" s="204"/>
      <c r="K902" s="204"/>
      <c r="L902" s="208"/>
      <c r="M902" s="209"/>
      <c r="N902" s="210"/>
      <c r="O902" s="210"/>
      <c r="P902" s="210"/>
      <c r="Q902" s="210"/>
      <c r="R902" s="210"/>
      <c r="S902" s="210"/>
      <c r="T902" s="211"/>
      <c r="AT902" s="212" t="s">
        <v>187</v>
      </c>
      <c r="AU902" s="212" t="s">
        <v>80</v>
      </c>
      <c r="AV902" s="11" t="s">
        <v>78</v>
      </c>
      <c r="AW902" s="11" t="s">
        <v>32</v>
      </c>
      <c r="AX902" s="11" t="s">
        <v>70</v>
      </c>
      <c r="AY902" s="212" t="s">
        <v>131</v>
      </c>
    </row>
    <row r="903" spans="2:51" s="12" customFormat="1" ht="12">
      <c r="B903" s="213"/>
      <c r="C903" s="214"/>
      <c r="D903" s="197" t="s">
        <v>187</v>
      </c>
      <c r="E903" s="215" t="s">
        <v>1</v>
      </c>
      <c r="F903" s="216" t="s">
        <v>1155</v>
      </c>
      <c r="G903" s="214"/>
      <c r="H903" s="217">
        <v>22.07</v>
      </c>
      <c r="I903" s="218"/>
      <c r="J903" s="214"/>
      <c r="K903" s="214"/>
      <c r="L903" s="219"/>
      <c r="M903" s="220"/>
      <c r="N903" s="221"/>
      <c r="O903" s="221"/>
      <c r="P903" s="221"/>
      <c r="Q903" s="221"/>
      <c r="R903" s="221"/>
      <c r="S903" s="221"/>
      <c r="T903" s="222"/>
      <c r="AT903" s="223" t="s">
        <v>187</v>
      </c>
      <c r="AU903" s="223" t="s">
        <v>80</v>
      </c>
      <c r="AV903" s="12" t="s">
        <v>80</v>
      </c>
      <c r="AW903" s="12" t="s">
        <v>32</v>
      </c>
      <c r="AX903" s="12" t="s">
        <v>70</v>
      </c>
      <c r="AY903" s="223" t="s">
        <v>131</v>
      </c>
    </row>
    <row r="904" spans="2:51" s="13" customFormat="1" ht="12">
      <c r="B904" s="224"/>
      <c r="C904" s="225"/>
      <c r="D904" s="197" t="s">
        <v>187</v>
      </c>
      <c r="E904" s="226" t="s">
        <v>1</v>
      </c>
      <c r="F904" s="227" t="s">
        <v>192</v>
      </c>
      <c r="G904" s="225"/>
      <c r="H904" s="228">
        <v>55.121</v>
      </c>
      <c r="I904" s="229"/>
      <c r="J904" s="225"/>
      <c r="K904" s="225"/>
      <c r="L904" s="230"/>
      <c r="M904" s="231"/>
      <c r="N904" s="232"/>
      <c r="O904" s="232"/>
      <c r="P904" s="232"/>
      <c r="Q904" s="232"/>
      <c r="R904" s="232"/>
      <c r="S904" s="232"/>
      <c r="T904" s="233"/>
      <c r="AT904" s="234" t="s">
        <v>187</v>
      </c>
      <c r="AU904" s="234" t="s">
        <v>80</v>
      </c>
      <c r="AV904" s="13" t="s">
        <v>184</v>
      </c>
      <c r="AW904" s="13" t="s">
        <v>32</v>
      </c>
      <c r="AX904" s="13" t="s">
        <v>78</v>
      </c>
      <c r="AY904" s="234" t="s">
        <v>131</v>
      </c>
    </row>
    <row r="905" spans="2:65" s="1" customFormat="1" ht="16.5" customHeight="1">
      <c r="B905" s="32"/>
      <c r="C905" s="235" t="s">
        <v>1156</v>
      </c>
      <c r="D905" s="235" t="s">
        <v>249</v>
      </c>
      <c r="E905" s="236" t="s">
        <v>1157</v>
      </c>
      <c r="F905" s="237" t="s">
        <v>1158</v>
      </c>
      <c r="G905" s="238" t="s">
        <v>183</v>
      </c>
      <c r="H905" s="239">
        <v>60.633</v>
      </c>
      <c r="I905" s="240"/>
      <c r="J905" s="241">
        <f>ROUND(I905*H905,2)</f>
        <v>0</v>
      </c>
      <c r="K905" s="237" t="s">
        <v>136</v>
      </c>
      <c r="L905" s="242"/>
      <c r="M905" s="243" t="s">
        <v>1</v>
      </c>
      <c r="N905" s="244" t="s">
        <v>41</v>
      </c>
      <c r="O905" s="58"/>
      <c r="P905" s="194">
        <f>O905*H905</f>
        <v>0</v>
      </c>
      <c r="Q905" s="194">
        <v>0.00014</v>
      </c>
      <c r="R905" s="194">
        <f>Q905*H905</f>
        <v>0.008488619999999999</v>
      </c>
      <c r="S905" s="194">
        <v>0</v>
      </c>
      <c r="T905" s="195">
        <f>S905*H905</f>
        <v>0</v>
      </c>
      <c r="AR905" s="15" t="s">
        <v>378</v>
      </c>
      <c r="AT905" s="15" t="s">
        <v>249</v>
      </c>
      <c r="AU905" s="15" t="s">
        <v>80</v>
      </c>
      <c r="AY905" s="15" t="s">
        <v>131</v>
      </c>
      <c r="BE905" s="196">
        <f>IF(N905="základní",J905,0)</f>
        <v>0</v>
      </c>
      <c r="BF905" s="196">
        <f>IF(N905="snížená",J905,0)</f>
        <v>0</v>
      </c>
      <c r="BG905" s="196">
        <f>IF(N905="zákl. přenesená",J905,0)</f>
        <v>0</v>
      </c>
      <c r="BH905" s="196">
        <f>IF(N905="sníž. přenesená",J905,0)</f>
        <v>0</v>
      </c>
      <c r="BI905" s="196">
        <f>IF(N905="nulová",J905,0)</f>
        <v>0</v>
      </c>
      <c r="BJ905" s="15" t="s">
        <v>78</v>
      </c>
      <c r="BK905" s="196">
        <f>ROUND(I905*H905,2)</f>
        <v>0</v>
      </c>
      <c r="BL905" s="15" t="s">
        <v>285</v>
      </c>
      <c r="BM905" s="15" t="s">
        <v>1159</v>
      </c>
    </row>
    <row r="906" spans="2:47" s="1" customFormat="1" ht="12">
      <c r="B906" s="32"/>
      <c r="C906" s="33"/>
      <c r="D906" s="197" t="s">
        <v>139</v>
      </c>
      <c r="E906" s="33"/>
      <c r="F906" s="198" t="s">
        <v>1158</v>
      </c>
      <c r="G906" s="33"/>
      <c r="H906" s="33"/>
      <c r="I906" s="101"/>
      <c r="J906" s="33"/>
      <c r="K906" s="33"/>
      <c r="L906" s="36"/>
      <c r="M906" s="199"/>
      <c r="N906" s="58"/>
      <c r="O906" s="58"/>
      <c r="P906" s="58"/>
      <c r="Q906" s="58"/>
      <c r="R906" s="58"/>
      <c r="S906" s="58"/>
      <c r="T906" s="59"/>
      <c r="AT906" s="15" t="s">
        <v>139</v>
      </c>
      <c r="AU906" s="15" t="s">
        <v>80</v>
      </c>
    </row>
    <row r="907" spans="2:51" s="12" customFormat="1" ht="12">
      <c r="B907" s="213"/>
      <c r="C907" s="214"/>
      <c r="D907" s="197" t="s">
        <v>187</v>
      </c>
      <c r="E907" s="214"/>
      <c r="F907" s="216" t="s">
        <v>1160</v>
      </c>
      <c r="G907" s="214"/>
      <c r="H907" s="217">
        <v>60.633</v>
      </c>
      <c r="I907" s="218"/>
      <c r="J907" s="214"/>
      <c r="K907" s="214"/>
      <c r="L907" s="219"/>
      <c r="M907" s="220"/>
      <c r="N907" s="221"/>
      <c r="O907" s="221"/>
      <c r="P907" s="221"/>
      <c r="Q907" s="221"/>
      <c r="R907" s="221"/>
      <c r="S907" s="221"/>
      <c r="T907" s="222"/>
      <c r="AT907" s="223" t="s">
        <v>187</v>
      </c>
      <c r="AU907" s="223" t="s">
        <v>80</v>
      </c>
      <c r="AV907" s="12" t="s">
        <v>80</v>
      </c>
      <c r="AW907" s="12" t="s">
        <v>4</v>
      </c>
      <c r="AX907" s="12" t="s">
        <v>78</v>
      </c>
      <c r="AY907" s="223" t="s">
        <v>131</v>
      </c>
    </row>
    <row r="908" spans="2:65" s="1" customFormat="1" ht="16.5" customHeight="1">
      <c r="B908" s="32"/>
      <c r="C908" s="185" t="s">
        <v>1161</v>
      </c>
      <c r="D908" s="185" t="s">
        <v>133</v>
      </c>
      <c r="E908" s="186" t="s">
        <v>1162</v>
      </c>
      <c r="F908" s="187" t="s">
        <v>1163</v>
      </c>
      <c r="G908" s="188" t="s">
        <v>183</v>
      </c>
      <c r="H908" s="189">
        <v>55.121</v>
      </c>
      <c r="I908" s="190"/>
      <c r="J908" s="191">
        <f>ROUND(I908*H908,2)</f>
        <v>0</v>
      </c>
      <c r="K908" s="187" t="s">
        <v>136</v>
      </c>
      <c r="L908" s="36"/>
      <c r="M908" s="192" t="s">
        <v>1</v>
      </c>
      <c r="N908" s="193" t="s">
        <v>41</v>
      </c>
      <c r="O908" s="58"/>
      <c r="P908" s="194">
        <f>O908*H908</f>
        <v>0</v>
      </c>
      <c r="Q908" s="194">
        <v>0</v>
      </c>
      <c r="R908" s="194">
        <f>Q908*H908</f>
        <v>0</v>
      </c>
      <c r="S908" s="194">
        <v>0</v>
      </c>
      <c r="T908" s="195">
        <f>S908*H908</f>
        <v>0</v>
      </c>
      <c r="AR908" s="15" t="s">
        <v>285</v>
      </c>
      <c r="AT908" s="15" t="s">
        <v>133</v>
      </c>
      <c r="AU908" s="15" t="s">
        <v>80</v>
      </c>
      <c r="AY908" s="15" t="s">
        <v>131</v>
      </c>
      <c r="BE908" s="196">
        <f>IF(N908="základní",J908,0)</f>
        <v>0</v>
      </c>
      <c r="BF908" s="196">
        <f>IF(N908="snížená",J908,0)</f>
        <v>0</v>
      </c>
      <c r="BG908" s="196">
        <f>IF(N908="zákl. přenesená",J908,0)</f>
        <v>0</v>
      </c>
      <c r="BH908" s="196">
        <f>IF(N908="sníž. přenesená",J908,0)</f>
        <v>0</v>
      </c>
      <c r="BI908" s="196">
        <f>IF(N908="nulová",J908,0)</f>
        <v>0</v>
      </c>
      <c r="BJ908" s="15" t="s">
        <v>78</v>
      </c>
      <c r="BK908" s="196">
        <f>ROUND(I908*H908,2)</f>
        <v>0</v>
      </c>
      <c r="BL908" s="15" t="s">
        <v>285</v>
      </c>
      <c r="BM908" s="15" t="s">
        <v>1164</v>
      </c>
    </row>
    <row r="909" spans="2:47" s="1" customFormat="1" ht="19.2">
      <c r="B909" s="32"/>
      <c r="C909" s="33"/>
      <c r="D909" s="197" t="s">
        <v>139</v>
      </c>
      <c r="E909" s="33"/>
      <c r="F909" s="198" t="s">
        <v>1165</v>
      </c>
      <c r="G909" s="33"/>
      <c r="H909" s="33"/>
      <c r="I909" s="101"/>
      <c r="J909" s="33"/>
      <c r="K909" s="33"/>
      <c r="L909" s="36"/>
      <c r="M909" s="199"/>
      <c r="N909" s="58"/>
      <c r="O909" s="58"/>
      <c r="P909" s="58"/>
      <c r="Q909" s="58"/>
      <c r="R909" s="58"/>
      <c r="S909" s="58"/>
      <c r="T909" s="59"/>
      <c r="AT909" s="15" t="s">
        <v>139</v>
      </c>
      <c r="AU909" s="15" t="s">
        <v>80</v>
      </c>
    </row>
    <row r="910" spans="2:65" s="1" customFormat="1" ht="16.5" customHeight="1">
      <c r="B910" s="32"/>
      <c r="C910" s="235" t="s">
        <v>1166</v>
      </c>
      <c r="D910" s="235" t="s">
        <v>249</v>
      </c>
      <c r="E910" s="236" t="s">
        <v>1167</v>
      </c>
      <c r="F910" s="237" t="s">
        <v>1168</v>
      </c>
      <c r="G910" s="238" t="s">
        <v>183</v>
      </c>
      <c r="H910" s="239">
        <v>56.223</v>
      </c>
      <c r="I910" s="240"/>
      <c r="J910" s="241">
        <f>ROUND(I910*H910,2)</f>
        <v>0</v>
      </c>
      <c r="K910" s="237" t="s">
        <v>136</v>
      </c>
      <c r="L910" s="242"/>
      <c r="M910" s="243" t="s">
        <v>1</v>
      </c>
      <c r="N910" s="244" t="s">
        <v>41</v>
      </c>
      <c r="O910" s="58"/>
      <c r="P910" s="194">
        <f>O910*H910</f>
        <v>0</v>
      </c>
      <c r="Q910" s="194">
        <v>0.002</v>
      </c>
      <c r="R910" s="194">
        <f>Q910*H910</f>
        <v>0.112446</v>
      </c>
      <c r="S910" s="194">
        <v>0</v>
      </c>
      <c r="T910" s="195">
        <f>S910*H910</f>
        <v>0</v>
      </c>
      <c r="AR910" s="15" t="s">
        <v>378</v>
      </c>
      <c r="AT910" s="15" t="s">
        <v>249</v>
      </c>
      <c r="AU910" s="15" t="s">
        <v>80</v>
      </c>
      <c r="AY910" s="15" t="s">
        <v>131</v>
      </c>
      <c r="BE910" s="196">
        <f>IF(N910="základní",J910,0)</f>
        <v>0</v>
      </c>
      <c r="BF910" s="196">
        <f>IF(N910="snížená",J910,0)</f>
        <v>0</v>
      </c>
      <c r="BG910" s="196">
        <f>IF(N910="zákl. přenesená",J910,0)</f>
        <v>0</v>
      </c>
      <c r="BH910" s="196">
        <f>IF(N910="sníž. přenesená",J910,0)</f>
        <v>0</v>
      </c>
      <c r="BI910" s="196">
        <f>IF(N910="nulová",J910,0)</f>
        <v>0</v>
      </c>
      <c r="BJ910" s="15" t="s">
        <v>78</v>
      </c>
      <c r="BK910" s="196">
        <f>ROUND(I910*H910,2)</f>
        <v>0</v>
      </c>
      <c r="BL910" s="15" t="s">
        <v>285</v>
      </c>
      <c r="BM910" s="15" t="s">
        <v>1169</v>
      </c>
    </row>
    <row r="911" spans="2:47" s="1" customFormat="1" ht="12">
      <c r="B911" s="32"/>
      <c r="C911" s="33"/>
      <c r="D911" s="197" t="s">
        <v>139</v>
      </c>
      <c r="E911" s="33"/>
      <c r="F911" s="198" t="s">
        <v>1168</v>
      </c>
      <c r="G911" s="33"/>
      <c r="H911" s="33"/>
      <c r="I911" s="101"/>
      <c r="J911" s="33"/>
      <c r="K911" s="33"/>
      <c r="L911" s="36"/>
      <c r="M911" s="199"/>
      <c r="N911" s="58"/>
      <c r="O911" s="58"/>
      <c r="P911" s="58"/>
      <c r="Q911" s="58"/>
      <c r="R911" s="58"/>
      <c r="S911" s="58"/>
      <c r="T911" s="59"/>
      <c r="AT911" s="15" t="s">
        <v>139</v>
      </c>
      <c r="AU911" s="15" t="s">
        <v>80</v>
      </c>
    </row>
    <row r="912" spans="2:51" s="12" customFormat="1" ht="12">
      <c r="B912" s="213"/>
      <c r="C912" s="214"/>
      <c r="D912" s="197" t="s">
        <v>187</v>
      </c>
      <c r="E912" s="214"/>
      <c r="F912" s="216" t="s">
        <v>1170</v>
      </c>
      <c r="G912" s="214"/>
      <c r="H912" s="217">
        <v>56.223</v>
      </c>
      <c r="I912" s="218"/>
      <c r="J912" s="214"/>
      <c r="K912" s="214"/>
      <c r="L912" s="219"/>
      <c r="M912" s="220"/>
      <c r="N912" s="221"/>
      <c r="O912" s="221"/>
      <c r="P912" s="221"/>
      <c r="Q912" s="221"/>
      <c r="R912" s="221"/>
      <c r="S912" s="221"/>
      <c r="T912" s="222"/>
      <c r="AT912" s="223" t="s">
        <v>187</v>
      </c>
      <c r="AU912" s="223" t="s">
        <v>80</v>
      </c>
      <c r="AV912" s="12" t="s">
        <v>80</v>
      </c>
      <c r="AW912" s="12" t="s">
        <v>4</v>
      </c>
      <c r="AX912" s="12" t="s">
        <v>78</v>
      </c>
      <c r="AY912" s="223" t="s">
        <v>131</v>
      </c>
    </row>
    <row r="913" spans="2:65" s="1" customFormat="1" ht="16.5" customHeight="1">
      <c r="B913" s="32"/>
      <c r="C913" s="185" t="s">
        <v>1171</v>
      </c>
      <c r="D913" s="185" t="s">
        <v>133</v>
      </c>
      <c r="E913" s="186" t="s">
        <v>1172</v>
      </c>
      <c r="F913" s="187" t="s">
        <v>1173</v>
      </c>
      <c r="G913" s="188" t="s">
        <v>183</v>
      </c>
      <c r="H913" s="189">
        <v>40.07</v>
      </c>
      <c r="I913" s="190"/>
      <c r="J913" s="191">
        <f>ROUND(I913*H913,2)</f>
        <v>0</v>
      </c>
      <c r="K913" s="187" t="s">
        <v>136</v>
      </c>
      <c r="L913" s="36"/>
      <c r="M913" s="192" t="s">
        <v>1</v>
      </c>
      <c r="N913" s="193" t="s">
        <v>41</v>
      </c>
      <c r="O913" s="58"/>
      <c r="P913" s="194">
        <f>O913*H913</f>
        <v>0</v>
      </c>
      <c r="Q913" s="194">
        <v>0</v>
      </c>
      <c r="R913" s="194">
        <f>Q913*H913</f>
        <v>0</v>
      </c>
      <c r="S913" s="194">
        <v>0.01721</v>
      </c>
      <c r="T913" s="195">
        <f>S913*H913</f>
        <v>0.6896047</v>
      </c>
      <c r="AR913" s="15" t="s">
        <v>285</v>
      </c>
      <c r="AT913" s="15" t="s">
        <v>133</v>
      </c>
      <c r="AU913" s="15" t="s">
        <v>80</v>
      </c>
      <c r="AY913" s="15" t="s">
        <v>131</v>
      </c>
      <c r="BE913" s="196">
        <f>IF(N913="základní",J913,0)</f>
        <v>0</v>
      </c>
      <c r="BF913" s="196">
        <f>IF(N913="snížená",J913,0)</f>
        <v>0</v>
      </c>
      <c r="BG913" s="196">
        <f>IF(N913="zákl. přenesená",J913,0)</f>
        <v>0</v>
      </c>
      <c r="BH913" s="196">
        <f>IF(N913="sníž. přenesená",J913,0)</f>
        <v>0</v>
      </c>
      <c r="BI913" s="196">
        <f>IF(N913="nulová",J913,0)</f>
        <v>0</v>
      </c>
      <c r="BJ913" s="15" t="s">
        <v>78</v>
      </c>
      <c r="BK913" s="196">
        <f>ROUND(I913*H913,2)</f>
        <v>0</v>
      </c>
      <c r="BL913" s="15" t="s">
        <v>285</v>
      </c>
      <c r="BM913" s="15" t="s">
        <v>1174</v>
      </c>
    </row>
    <row r="914" spans="2:47" s="1" customFormat="1" ht="19.2">
      <c r="B914" s="32"/>
      <c r="C914" s="33"/>
      <c r="D914" s="197" t="s">
        <v>139</v>
      </c>
      <c r="E914" s="33"/>
      <c r="F914" s="198" t="s">
        <v>1175</v>
      </c>
      <c r="G914" s="33"/>
      <c r="H914" s="33"/>
      <c r="I914" s="101"/>
      <c r="J914" s="33"/>
      <c r="K914" s="33"/>
      <c r="L914" s="36"/>
      <c r="M914" s="199"/>
      <c r="N914" s="58"/>
      <c r="O914" s="58"/>
      <c r="P914" s="58"/>
      <c r="Q914" s="58"/>
      <c r="R914" s="58"/>
      <c r="S914" s="58"/>
      <c r="T914" s="59"/>
      <c r="AT914" s="15" t="s">
        <v>139</v>
      </c>
      <c r="AU914" s="15" t="s">
        <v>80</v>
      </c>
    </row>
    <row r="915" spans="2:51" s="11" customFormat="1" ht="12">
      <c r="B915" s="203"/>
      <c r="C915" s="204"/>
      <c r="D915" s="197" t="s">
        <v>187</v>
      </c>
      <c r="E915" s="205" t="s">
        <v>1</v>
      </c>
      <c r="F915" s="206" t="s">
        <v>1176</v>
      </c>
      <c r="G915" s="204"/>
      <c r="H915" s="205" t="s">
        <v>1</v>
      </c>
      <c r="I915" s="207"/>
      <c r="J915" s="204"/>
      <c r="K915" s="204"/>
      <c r="L915" s="208"/>
      <c r="M915" s="209"/>
      <c r="N915" s="210"/>
      <c r="O915" s="210"/>
      <c r="P915" s="210"/>
      <c r="Q915" s="210"/>
      <c r="R915" s="210"/>
      <c r="S915" s="210"/>
      <c r="T915" s="211"/>
      <c r="AT915" s="212" t="s">
        <v>187</v>
      </c>
      <c r="AU915" s="212" t="s">
        <v>80</v>
      </c>
      <c r="AV915" s="11" t="s">
        <v>78</v>
      </c>
      <c r="AW915" s="11" t="s">
        <v>32</v>
      </c>
      <c r="AX915" s="11" t="s">
        <v>70</v>
      </c>
      <c r="AY915" s="212" t="s">
        <v>131</v>
      </c>
    </row>
    <row r="916" spans="2:51" s="12" customFormat="1" ht="12">
      <c r="B916" s="213"/>
      <c r="C916" s="214"/>
      <c r="D916" s="197" t="s">
        <v>187</v>
      </c>
      <c r="E916" s="215" t="s">
        <v>1</v>
      </c>
      <c r="F916" s="216" t="s">
        <v>1177</v>
      </c>
      <c r="G916" s="214"/>
      <c r="H916" s="217">
        <v>40.07</v>
      </c>
      <c r="I916" s="218"/>
      <c r="J916" s="214"/>
      <c r="K916" s="214"/>
      <c r="L916" s="219"/>
      <c r="M916" s="220"/>
      <c r="N916" s="221"/>
      <c r="O916" s="221"/>
      <c r="P916" s="221"/>
      <c r="Q916" s="221"/>
      <c r="R916" s="221"/>
      <c r="S916" s="221"/>
      <c r="T916" s="222"/>
      <c r="AT916" s="223" t="s">
        <v>187</v>
      </c>
      <c r="AU916" s="223" t="s">
        <v>80</v>
      </c>
      <c r="AV916" s="12" t="s">
        <v>80</v>
      </c>
      <c r="AW916" s="12" t="s">
        <v>32</v>
      </c>
      <c r="AX916" s="12" t="s">
        <v>70</v>
      </c>
      <c r="AY916" s="223" t="s">
        <v>131</v>
      </c>
    </row>
    <row r="917" spans="2:51" s="13" customFormat="1" ht="12">
      <c r="B917" s="224"/>
      <c r="C917" s="225"/>
      <c r="D917" s="197" t="s">
        <v>187</v>
      </c>
      <c r="E917" s="226" t="s">
        <v>1</v>
      </c>
      <c r="F917" s="227" t="s">
        <v>192</v>
      </c>
      <c r="G917" s="225"/>
      <c r="H917" s="228">
        <v>40.07</v>
      </c>
      <c r="I917" s="229"/>
      <c r="J917" s="225"/>
      <c r="K917" s="225"/>
      <c r="L917" s="230"/>
      <c r="M917" s="231"/>
      <c r="N917" s="232"/>
      <c r="O917" s="232"/>
      <c r="P917" s="232"/>
      <c r="Q917" s="232"/>
      <c r="R917" s="232"/>
      <c r="S917" s="232"/>
      <c r="T917" s="233"/>
      <c r="AT917" s="234" t="s">
        <v>187</v>
      </c>
      <c r="AU917" s="234" t="s">
        <v>80</v>
      </c>
      <c r="AV917" s="13" t="s">
        <v>184</v>
      </c>
      <c r="AW917" s="13" t="s">
        <v>32</v>
      </c>
      <c r="AX917" s="13" t="s">
        <v>78</v>
      </c>
      <c r="AY917" s="234" t="s">
        <v>131</v>
      </c>
    </row>
    <row r="918" spans="2:65" s="1" customFormat="1" ht="16.5" customHeight="1">
      <c r="B918" s="32"/>
      <c r="C918" s="185" t="s">
        <v>1178</v>
      </c>
      <c r="D918" s="185" t="s">
        <v>133</v>
      </c>
      <c r="E918" s="186" t="s">
        <v>1179</v>
      </c>
      <c r="F918" s="187" t="s">
        <v>1180</v>
      </c>
      <c r="G918" s="188" t="s">
        <v>329</v>
      </c>
      <c r="H918" s="189">
        <v>4</v>
      </c>
      <c r="I918" s="190"/>
      <c r="J918" s="191">
        <f>ROUND(I918*H918,2)</f>
        <v>0</v>
      </c>
      <c r="K918" s="187" t="s">
        <v>136</v>
      </c>
      <c r="L918" s="36"/>
      <c r="M918" s="192" t="s">
        <v>1</v>
      </c>
      <c r="N918" s="193" t="s">
        <v>41</v>
      </c>
      <c r="O918" s="58"/>
      <c r="P918" s="194">
        <f>O918*H918</f>
        <v>0</v>
      </c>
      <c r="Q918" s="194">
        <v>0.01974</v>
      </c>
      <c r="R918" s="194">
        <f>Q918*H918</f>
        <v>0.07896</v>
      </c>
      <c r="S918" s="194">
        <v>0.088</v>
      </c>
      <c r="T918" s="195">
        <f>S918*H918</f>
        <v>0.352</v>
      </c>
      <c r="AR918" s="15" t="s">
        <v>285</v>
      </c>
      <c r="AT918" s="15" t="s">
        <v>133</v>
      </c>
      <c r="AU918" s="15" t="s">
        <v>80</v>
      </c>
      <c r="AY918" s="15" t="s">
        <v>131</v>
      </c>
      <c r="BE918" s="196">
        <f>IF(N918="základní",J918,0)</f>
        <v>0</v>
      </c>
      <c r="BF918" s="196">
        <f>IF(N918="snížená",J918,0)</f>
        <v>0</v>
      </c>
      <c r="BG918" s="196">
        <f>IF(N918="zákl. přenesená",J918,0)</f>
        <v>0</v>
      </c>
      <c r="BH918" s="196">
        <f>IF(N918="sníž. přenesená",J918,0)</f>
        <v>0</v>
      </c>
      <c r="BI918" s="196">
        <f>IF(N918="nulová",J918,0)</f>
        <v>0</v>
      </c>
      <c r="BJ918" s="15" t="s">
        <v>78</v>
      </c>
      <c r="BK918" s="196">
        <f>ROUND(I918*H918,2)</f>
        <v>0</v>
      </c>
      <c r="BL918" s="15" t="s">
        <v>285</v>
      </c>
      <c r="BM918" s="15" t="s">
        <v>1181</v>
      </c>
    </row>
    <row r="919" spans="2:47" s="1" customFormat="1" ht="19.2">
      <c r="B919" s="32"/>
      <c r="C919" s="33"/>
      <c r="D919" s="197" t="s">
        <v>139</v>
      </c>
      <c r="E919" s="33"/>
      <c r="F919" s="198" t="s">
        <v>1182</v>
      </c>
      <c r="G919" s="33"/>
      <c r="H919" s="33"/>
      <c r="I919" s="101"/>
      <c r="J919" s="33"/>
      <c r="K919" s="33"/>
      <c r="L919" s="36"/>
      <c r="M919" s="199"/>
      <c r="N919" s="58"/>
      <c r="O919" s="58"/>
      <c r="P919" s="58"/>
      <c r="Q919" s="58"/>
      <c r="R919" s="58"/>
      <c r="S919" s="58"/>
      <c r="T919" s="59"/>
      <c r="AT919" s="15" t="s">
        <v>139</v>
      </c>
      <c r="AU919" s="15" t="s">
        <v>80</v>
      </c>
    </row>
    <row r="920" spans="2:51" s="11" customFormat="1" ht="12">
      <c r="B920" s="203"/>
      <c r="C920" s="204"/>
      <c r="D920" s="197" t="s">
        <v>187</v>
      </c>
      <c r="E920" s="205" t="s">
        <v>1</v>
      </c>
      <c r="F920" s="206" t="s">
        <v>796</v>
      </c>
      <c r="G920" s="204"/>
      <c r="H920" s="205" t="s">
        <v>1</v>
      </c>
      <c r="I920" s="207"/>
      <c r="J920" s="204"/>
      <c r="K920" s="204"/>
      <c r="L920" s="208"/>
      <c r="M920" s="209"/>
      <c r="N920" s="210"/>
      <c r="O920" s="210"/>
      <c r="P920" s="210"/>
      <c r="Q920" s="210"/>
      <c r="R920" s="210"/>
      <c r="S920" s="210"/>
      <c r="T920" s="211"/>
      <c r="AT920" s="212" t="s">
        <v>187</v>
      </c>
      <c r="AU920" s="212" t="s">
        <v>80</v>
      </c>
      <c r="AV920" s="11" t="s">
        <v>78</v>
      </c>
      <c r="AW920" s="11" t="s">
        <v>32</v>
      </c>
      <c r="AX920" s="11" t="s">
        <v>70</v>
      </c>
      <c r="AY920" s="212" t="s">
        <v>131</v>
      </c>
    </row>
    <row r="921" spans="2:51" s="12" customFormat="1" ht="12">
      <c r="B921" s="213"/>
      <c r="C921" s="214"/>
      <c r="D921" s="197" t="s">
        <v>187</v>
      </c>
      <c r="E921" s="215" t="s">
        <v>1</v>
      </c>
      <c r="F921" s="216" t="s">
        <v>1183</v>
      </c>
      <c r="G921" s="214"/>
      <c r="H921" s="217">
        <v>1</v>
      </c>
      <c r="I921" s="218"/>
      <c r="J921" s="214"/>
      <c r="K921" s="214"/>
      <c r="L921" s="219"/>
      <c r="M921" s="220"/>
      <c r="N921" s="221"/>
      <c r="O921" s="221"/>
      <c r="P921" s="221"/>
      <c r="Q921" s="221"/>
      <c r="R921" s="221"/>
      <c r="S921" s="221"/>
      <c r="T921" s="222"/>
      <c r="AT921" s="223" t="s">
        <v>187</v>
      </c>
      <c r="AU921" s="223" t="s">
        <v>80</v>
      </c>
      <c r="AV921" s="12" t="s">
        <v>80</v>
      </c>
      <c r="AW921" s="12" t="s">
        <v>32</v>
      </c>
      <c r="AX921" s="12" t="s">
        <v>70</v>
      </c>
      <c r="AY921" s="223" t="s">
        <v>131</v>
      </c>
    </row>
    <row r="922" spans="2:51" s="12" customFormat="1" ht="12">
      <c r="B922" s="213"/>
      <c r="C922" s="214"/>
      <c r="D922" s="197" t="s">
        <v>187</v>
      </c>
      <c r="E922" s="215" t="s">
        <v>1</v>
      </c>
      <c r="F922" s="216" t="s">
        <v>1184</v>
      </c>
      <c r="G922" s="214"/>
      <c r="H922" s="217">
        <v>1</v>
      </c>
      <c r="I922" s="218"/>
      <c r="J922" s="214"/>
      <c r="K922" s="214"/>
      <c r="L922" s="219"/>
      <c r="M922" s="220"/>
      <c r="N922" s="221"/>
      <c r="O922" s="221"/>
      <c r="P922" s="221"/>
      <c r="Q922" s="221"/>
      <c r="R922" s="221"/>
      <c r="S922" s="221"/>
      <c r="T922" s="222"/>
      <c r="AT922" s="223" t="s">
        <v>187</v>
      </c>
      <c r="AU922" s="223" t="s">
        <v>80</v>
      </c>
      <c r="AV922" s="12" t="s">
        <v>80</v>
      </c>
      <c r="AW922" s="12" t="s">
        <v>32</v>
      </c>
      <c r="AX922" s="12" t="s">
        <v>70</v>
      </c>
      <c r="AY922" s="223" t="s">
        <v>131</v>
      </c>
    </row>
    <row r="923" spans="2:51" s="12" customFormat="1" ht="12">
      <c r="B923" s="213"/>
      <c r="C923" s="214"/>
      <c r="D923" s="197" t="s">
        <v>187</v>
      </c>
      <c r="E923" s="215" t="s">
        <v>1</v>
      </c>
      <c r="F923" s="216" t="s">
        <v>1185</v>
      </c>
      <c r="G923" s="214"/>
      <c r="H923" s="217">
        <v>1</v>
      </c>
      <c r="I923" s="218"/>
      <c r="J923" s="214"/>
      <c r="K923" s="214"/>
      <c r="L923" s="219"/>
      <c r="M923" s="220"/>
      <c r="N923" s="221"/>
      <c r="O923" s="221"/>
      <c r="P923" s="221"/>
      <c r="Q923" s="221"/>
      <c r="R923" s="221"/>
      <c r="S923" s="221"/>
      <c r="T923" s="222"/>
      <c r="AT923" s="223" t="s">
        <v>187</v>
      </c>
      <c r="AU923" s="223" t="s">
        <v>80</v>
      </c>
      <c r="AV923" s="12" t="s">
        <v>80</v>
      </c>
      <c r="AW923" s="12" t="s">
        <v>32</v>
      </c>
      <c r="AX923" s="12" t="s">
        <v>70</v>
      </c>
      <c r="AY923" s="223" t="s">
        <v>131</v>
      </c>
    </row>
    <row r="924" spans="2:51" s="12" customFormat="1" ht="12">
      <c r="B924" s="213"/>
      <c r="C924" s="214"/>
      <c r="D924" s="197" t="s">
        <v>187</v>
      </c>
      <c r="E924" s="215" t="s">
        <v>1</v>
      </c>
      <c r="F924" s="216" t="s">
        <v>1186</v>
      </c>
      <c r="G924" s="214"/>
      <c r="H924" s="217">
        <v>1</v>
      </c>
      <c r="I924" s="218"/>
      <c r="J924" s="214"/>
      <c r="K924" s="214"/>
      <c r="L924" s="219"/>
      <c r="M924" s="220"/>
      <c r="N924" s="221"/>
      <c r="O924" s="221"/>
      <c r="P924" s="221"/>
      <c r="Q924" s="221"/>
      <c r="R924" s="221"/>
      <c r="S924" s="221"/>
      <c r="T924" s="222"/>
      <c r="AT924" s="223" t="s">
        <v>187</v>
      </c>
      <c r="AU924" s="223" t="s">
        <v>80</v>
      </c>
      <c r="AV924" s="12" t="s">
        <v>80</v>
      </c>
      <c r="AW924" s="12" t="s">
        <v>32</v>
      </c>
      <c r="AX924" s="12" t="s">
        <v>70</v>
      </c>
      <c r="AY924" s="223" t="s">
        <v>131</v>
      </c>
    </row>
    <row r="925" spans="2:51" s="13" customFormat="1" ht="12">
      <c r="B925" s="224"/>
      <c r="C925" s="225"/>
      <c r="D925" s="197" t="s">
        <v>187</v>
      </c>
      <c r="E925" s="226" t="s">
        <v>1</v>
      </c>
      <c r="F925" s="227" t="s">
        <v>192</v>
      </c>
      <c r="G925" s="225"/>
      <c r="H925" s="228">
        <v>4</v>
      </c>
      <c r="I925" s="229"/>
      <c r="J925" s="225"/>
      <c r="K925" s="225"/>
      <c r="L925" s="230"/>
      <c r="M925" s="231"/>
      <c r="N925" s="232"/>
      <c r="O925" s="232"/>
      <c r="P925" s="232"/>
      <c r="Q925" s="232"/>
      <c r="R925" s="232"/>
      <c r="S925" s="232"/>
      <c r="T925" s="233"/>
      <c r="AT925" s="234" t="s">
        <v>187</v>
      </c>
      <c r="AU925" s="234" t="s">
        <v>80</v>
      </c>
      <c r="AV925" s="13" t="s">
        <v>184</v>
      </c>
      <c r="AW925" s="13" t="s">
        <v>32</v>
      </c>
      <c r="AX925" s="13" t="s">
        <v>78</v>
      </c>
      <c r="AY925" s="234" t="s">
        <v>131</v>
      </c>
    </row>
    <row r="926" spans="2:65" s="1" customFormat="1" ht="16.5" customHeight="1">
      <c r="B926" s="32"/>
      <c r="C926" s="185" t="s">
        <v>1187</v>
      </c>
      <c r="D926" s="185" t="s">
        <v>133</v>
      </c>
      <c r="E926" s="186" t="s">
        <v>1188</v>
      </c>
      <c r="F926" s="187" t="s">
        <v>1189</v>
      </c>
      <c r="G926" s="188" t="s">
        <v>183</v>
      </c>
      <c r="H926" s="189">
        <v>15.051</v>
      </c>
      <c r="I926" s="190"/>
      <c r="J926" s="191">
        <f>ROUND(I926*H926,2)</f>
        <v>0</v>
      </c>
      <c r="K926" s="187" t="s">
        <v>1</v>
      </c>
      <c r="L926" s="36"/>
      <c r="M926" s="192" t="s">
        <v>1</v>
      </c>
      <c r="N926" s="193" t="s">
        <v>41</v>
      </c>
      <c r="O926" s="58"/>
      <c r="P926" s="194">
        <f>O926*H926</f>
        <v>0</v>
      </c>
      <c r="Q926" s="194">
        <v>0.01694</v>
      </c>
      <c r="R926" s="194">
        <f>Q926*H926</f>
        <v>0.25496394</v>
      </c>
      <c r="S926" s="194">
        <v>0</v>
      </c>
      <c r="T926" s="195">
        <f>S926*H926</f>
        <v>0</v>
      </c>
      <c r="AR926" s="15" t="s">
        <v>285</v>
      </c>
      <c r="AT926" s="15" t="s">
        <v>133</v>
      </c>
      <c r="AU926" s="15" t="s">
        <v>80</v>
      </c>
      <c r="AY926" s="15" t="s">
        <v>131</v>
      </c>
      <c r="BE926" s="196">
        <f>IF(N926="základní",J926,0)</f>
        <v>0</v>
      </c>
      <c r="BF926" s="196">
        <f>IF(N926="snížená",J926,0)</f>
        <v>0</v>
      </c>
      <c r="BG926" s="196">
        <f>IF(N926="zákl. přenesená",J926,0)</f>
        <v>0</v>
      </c>
      <c r="BH926" s="196">
        <f>IF(N926="sníž. přenesená",J926,0)</f>
        <v>0</v>
      </c>
      <c r="BI926" s="196">
        <f>IF(N926="nulová",J926,0)</f>
        <v>0</v>
      </c>
      <c r="BJ926" s="15" t="s">
        <v>78</v>
      </c>
      <c r="BK926" s="196">
        <f>ROUND(I926*H926,2)</f>
        <v>0</v>
      </c>
      <c r="BL926" s="15" t="s">
        <v>285</v>
      </c>
      <c r="BM926" s="15" t="s">
        <v>1190</v>
      </c>
    </row>
    <row r="927" spans="2:47" s="1" customFormat="1" ht="19.2">
      <c r="B927" s="32"/>
      <c r="C927" s="33"/>
      <c r="D927" s="197" t="s">
        <v>139</v>
      </c>
      <c r="E927" s="33"/>
      <c r="F927" s="198" t="s">
        <v>1142</v>
      </c>
      <c r="G927" s="33"/>
      <c r="H927" s="33"/>
      <c r="I927" s="101"/>
      <c r="J927" s="33"/>
      <c r="K927" s="33"/>
      <c r="L927" s="36"/>
      <c r="M927" s="199"/>
      <c r="N927" s="58"/>
      <c r="O927" s="58"/>
      <c r="P927" s="58"/>
      <c r="Q927" s="58"/>
      <c r="R927" s="58"/>
      <c r="S927" s="58"/>
      <c r="T927" s="59"/>
      <c r="AT927" s="15" t="s">
        <v>139</v>
      </c>
      <c r="AU927" s="15" t="s">
        <v>80</v>
      </c>
    </row>
    <row r="928" spans="2:51" s="11" customFormat="1" ht="12">
      <c r="B928" s="203"/>
      <c r="C928" s="204"/>
      <c r="D928" s="197" t="s">
        <v>187</v>
      </c>
      <c r="E928" s="205" t="s">
        <v>1</v>
      </c>
      <c r="F928" s="206" t="s">
        <v>1149</v>
      </c>
      <c r="G928" s="204"/>
      <c r="H928" s="205" t="s">
        <v>1</v>
      </c>
      <c r="I928" s="207"/>
      <c r="J928" s="204"/>
      <c r="K928" s="204"/>
      <c r="L928" s="208"/>
      <c r="M928" s="209"/>
      <c r="N928" s="210"/>
      <c r="O928" s="210"/>
      <c r="P928" s="210"/>
      <c r="Q928" s="210"/>
      <c r="R928" s="210"/>
      <c r="S928" s="210"/>
      <c r="T928" s="211"/>
      <c r="AT928" s="212" t="s">
        <v>187</v>
      </c>
      <c r="AU928" s="212" t="s">
        <v>80</v>
      </c>
      <c r="AV928" s="11" t="s">
        <v>78</v>
      </c>
      <c r="AW928" s="11" t="s">
        <v>32</v>
      </c>
      <c r="AX928" s="11" t="s">
        <v>70</v>
      </c>
      <c r="AY928" s="212" t="s">
        <v>131</v>
      </c>
    </row>
    <row r="929" spans="2:51" s="12" customFormat="1" ht="12">
      <c r="B929" s="213"/>
      <c r="C929" s="214"/>
      <c r="D929" s="197" t="s">
        <v>187</v>
      </c>
      <c r="E929" s="215" t="s">
        <v>1</v>
      </c>
      <c r="F929" s="216" t="s">
        <v>1150</v>
      </c>
      <c r="G929" s="214"/>
      <c r="H929" s="217">
        <v>3.176</v>
      </c>
      <c r="I929" s="218"/>
      <c r="J929" s="214"/>
      <c r="K929" s="214"/>
      <c r="L929" s="219"/>
      <c r="M929" s="220"/>
      <c r="N929" s="221"/>
      <c r="O929" s="221"/>
      <c r="P929" s="221"/>
      <c r="Q929" s="221"/>
      <c r="R929" s="221"/>
      <c r="S929" s="221"/>
      <c r="T929" s="222"/>
      <c r="AT929" s="223" t="s">
        <v>187</v>
      </c>
      <c r="AU929" s="223" t="s">
        <v>80</v>
      </c>
      <c r="AV929" s="12" t="s">
        <v>80</v>
      </c>
      <c r="AW929" s="12" t="s">
        <v>32</v>
      </c>
      <c r="AX929" s="12" t="s">
        <v>70</v>
      </c>
      <c r="AY929" s="223" t="s">
        <v>131</v>
      </c>
    </row>
    <row r="930" spans="2:51" s="12" customFormat="1" ht="12">
      <c r="B930" s="213"/>
      <c r="C930" s="214"/>
      <c r="D930" s="197" t="s">
        <v>187</v>
      </c>
      <c r="E930" s="215" t="s">
        <v>1</v>
      </c>
      <c r="F930" s="216" t="s">
        <v>1151</v>
      </c>
      <c r="G930" s="214"/>
      <c r="H930" s="217">
        <v>5.205</v>
      </c>
      <c r="I930" s="218"/>
      <c r="J930" s="214"/>
      <c r="K930" s="214"/>
      <c r="L930" s="219"/>
      <c r="M930" s="220"/>
      <c r="N930" s="221"/>
      <c r="O930" s="221"/>
      <c r="P930" s="221"/>
      <c r="Q930" s="221"/>
      <c r="R930" s="221"/>
      <c r="S930" s="221"/>
      <c r="T930" s="222"/>
      <c r="AT930" s="223" t="s">
        <v>187</v>
      </c>
      <c r="AU930" s="223" t="s">
        <v>80</v>
      </c>
      <c r="AV930" s="12" t="s">
        <v>80</v>
      </c>
      <c r="AW930" s="12" t="s">
        <v>32</v>
      </c>
      <c r="AX930" s="12" t="s">
        <v>70</v>
      </c>
      <c r="AY930" s="223" t="s">
        <v>131</v>
      </c>
    </row>
    <row r="931" spans="2:51" s="12" customFormat="1" ht="12">
      <c r="B931" s="213"/>
      <c r="C931" s="214"/>
      <c r="D931" s="197" t="s">
        <v>187</v>
      </c>
      <c r="E931" s="215" t="s">
        <v>1</v>
      </c>
      <c r="F931" s="216" t="s">
        <v>1152</v>
      </c>
      <c r="G931" s="214"/>
      <c r="H931" s="217">
        <v>2.52</v>
      </c>
      <c r="I931" s="218"/>
      <c r="J931" s="214"/>
      <c r="K931" s="214"/>
      <c r="L931" s="219"/>
      <c r="M931" s="220"/>
      <c r="N931" s="221"/>
      <c r="O931" s="221"/>
      <c r="P931" s="221"/>
      <c r="Q931" s="221"/>
      <c r="R931" s="221"/>
      <c r="S931" s="221"/>
      <c r="T931" s="222"/>
      <c r="AT931" s="223" t="s">
        <v>187</v>
      </c>
      <c r="AU931" s="223" t="s">
        <v>80</v>
      </c>
      <c r="AV931" s="12" t="s">
        <v>80</v>
      </c>
      <c r="AW931" s="12" t="s">
        <v>32</v>
      </c>
      <c r="AX931" s="12" t="s">
        <v>70</v>
      </c>
      <c r="AY931" s="223" t="s">
        <v>131</v>
      </c>
    </row>
    <row r="932" spans="2:51" s="12" customFormat="1" ht="12">
      <c r="B932" s="213"/>
      <c r="C932" s="214"/>
      <c r="D932" s="197" t="s">
        <v>187</v>
      </c>
      <c r="E932" s="215" t="s">
        <v>1</v>
      </c>
      <c r="F932" s="216" t="s">
        <v>1153</v>
      </c>
      <c r="G932" s="214"/>
      <c r="H932" s="217">
        <v>4.15</v>
      </c>
      <c r="I932" s="218"/>
      <c r="J932" s="214"/>
      <c r="K932" s="214"/>
      <c r="L932" s="219"/>
      <c r="M932" s="220"/>
      <c r="N932" s="221"/>
      <c r="O932" s="221"/>
      <c r="P932" s="221"/>
      <c r="Q932" s="221"/>
      <c r="R932" s="221"/>
      <c r="S932" s="221"/>
      <c r="T932" s="222"/>
      <c r="AT932" s="223" t="s">
        <v>187</v>
      </c>
      <c r="AU932" s="223" t="s">
        <v>80</v>
      </c>
      <c r="AV932" s="12" t="s">
        <v>80</v>
      </c>
      <c r="AW932" s="12" t="s">
        <v>32</v>
      </c>
      <c r="AX932" s="12" t="s">
        <v>70</v>
      </c>
      <c r="AY932" s="223" t="s">
        <v>131</v>
      </c>
    </row>
    <row r="933" spans="2:51" s="13" customFormat="1" ht="12">
      <c r="B933" s="224"/>
      <c r="C933" s="225"/>
      <c r="D933" s="197" t="s">
        <v>187</v>
      </c>
      <c r="E933" s="226" t="s">
        <v>1</v>
      </c>
      <c r="F933" s="227" t="s">
        <v>192</v>
      </c>
      <c r="G933" s="225"/>
      <c r="H933" s="228">
        <v>15.051</v>
      </c>
      <c r="I933" s="229"/>
      <c r="J933" s="225"/>
      <c r="K933" s="225"/>
      <c r="L933" s="230"/>
      <c r="M933" s="231"/>
      <c r="N933" s="232"/>
      <c r="O933" s="232"/>
      <c r="P933" s="232"/>
      <c r="Q933" s="232"/>
      <c r="R933" s="232"/>
      <c r="S933" s="232"/>
      <c r="T933" s="233"/>
      <c r="AT933" s="234" t="s">
        <v>187</v>
      </c>
      <c r="AU933" s="234" t="s">
        <v>80</v>
      </c>
      <c r="AV933" s="13" t="s">
        <v>184</v>
      </c>
      <c r="AW933" s="13" t="s">
        <v>32</v>
      </c>
      <c r="AX933" s="13" t="s">
        <v>78</v>
      </c>
      <c r="AY933" s="234" t="s">
        <v>131</v>
      </c>
    </row>
    <row r="934" spans="2:65" s="1" customFormat="1" ht="16.5" customHeight="1">
      <c r="B934" s="32"/>
      <c r="C934" s="185" t="s">
        <v>1191</v>
      </c>
      <c r="D934" s="185" t="s">
        <v>133</v>
      </c>
      <c r="E934" s="186" t="s">
        <v>1192</v>
      </c>
      <c r="F934" s="187" t="s">
        <v>1193</v>
      </c>
      <c r="G934" s="188" t="s">
        <v>183</v>
      </c>
      <c r="H934" s="189">
        <v>18.77</v>
      </c>
      <c r="I934" s="190"/>
      <c r="J934" s="191">
        <f>ROUND(I934*H934,2)</f>
        <v>0</v>
      </c>
      <c r="K934" s="187" t="s">
        <v>136</v>
      </c>
      <c r="L934" s="36"/>
      <c r="M934" s="192" t="s">
        <v>1</v>
      </c>
      <c r="N934" s="193" t="s">
        <v>41</v>
      </c>
      <c r="O934" s="58"/>
      <c r="P934" s="194">
        <f>O934*H934</f>
        <v>0</v>
      </c>
      <c r="Q934" s="194">
        <v>0.01874</v>
      </c>
      <c r="R934" s="194">
        <f>Q934*H934</f>
        <v>0.3517498</v>
      </c>
      <c r="S934" s="194">
        <v>0</v>
      </c>
      <c r="T934" s="195">
        <f>S934*H934</f>
        <v>0</v>
      </c>
      <c r="AR934" s="15" t="s">
        <v>285</v>
      </c>
      <c r="AT934" s="15" t="s">
        <v>133</v>
      </c>
      <c r="AU934" s="15" t="s">
        <v>80</v>
      </c>
      <c r="AY934" s="15" t="s">
        <v>131</v>
      </c>
      <c r="BE934" s="196">
        <f>IF(N934="základní",J934,0)</f>
        <v>0</v>
      </c>
      <c r="BF934" s="196">
        <f>IF(N934="snížená",J934,0)</f>
        <v>0</v>
      </c>
      <c r="BG934" s="196">
        <f>IF(N934="zákl. přenesená",J934,0)</f>
        <v>0</v>
      </c>
      <c r="BH934" s="196">
        <f>IF(N934="sníž. přenesená",J934,0)</f>
        <v>0</v>
      </c>
      <c r="BI934" s="196">
        <f>IF(N934="nulová",J934,0)</f>
        <v>0</v>
      </c>
      <c r="BJ934" s="15" t="s">
        <v>78</v>
      </c>
      <c r="BK934" s="196">
        <f>ROUND(I934*H934,2)</f>
        <v>0</v>
      </c>
      <c r="BL934" s="15" t="s">
        <v>285</v>
      </c>
      <c r="BM934" s="15" t="s">
        <v>1194</v>
      </c>
    </row>
    <row r="935" spans="2:47" s="1" customFormat="1" ht="12">
      <c r="B935" s="32"/>
      <c r="C935" s="33"/>
      <c r="D935" s="197" t="s">
        <v>139</v>
      </c>
      <c r="E935" s="33"/>
      <c r="F935" s="198" t="s">
        <v>1195</v>
      </c>
      <c r="G935" s="33"/>
      <c r="H935" s="33"/>
      <c r="I935" s="101"/>
      <c r="J935" s="33"/>
      <c r="K935" s="33"/>
      <c r="L935" s="36"/>
      <c r="M935" s="199"/>
      <c r="N935" s="58"/>
      <c r="O935" s="58"/>
      <c r="P935" s="58"/>
      <c r="Q935" s="58"/>
      <c r="R935" s="58"/>
      <c r="S935" s="58"/>
      <c r="T935" s="59"/>
      <c r="AT935" s="15" t="s">
        <v>139</v>
      </c>
      <c r="AU935" s="15" t="s">
        <v>80</v>
      </c>
    </row>
    <row r="936" spans="2:51" s="12" customFormat="1" ht="12">
      <c r="B936" s="213"/>
      <c r="C936" s="214"/>
      <c r="D936" s="197" t="s">
        <v>187</v>
      </c>
      <c r="E936" s="215" t="s">
        <v>1</v>
      </c>
      <c r="F936" s="216" t="s">
        <v>1196</v>
      </c>
      <c r="G936" s="214"/>
      <c r="H936" s="217">
        <v>18.77</v>
      </c>
      <c r="I936" s="218"/>
      <c r="J936" s="214"/>
      <c r="K936" s="214"/>
      <c r="L936" s="219"/>
      <c r="M936" s="220"/>
      <c r="N936" s="221"/>
      <c r="O936" s="221"/>
      <c r="P936" s="221"/>
      <c r="Q936" s="221"/>
      <c r="R936" s="221"/>
      <c r="S936" s="221"/>
      <c r="T936" s="222"/>
      <c r="AT936" s="223" t="s">
        <v>187</v>
      </c>
      <c r="AU936" s="223" t="s">
        <v>80</v>
      </c>
      <c r="AV936" s="12" t="s">
        <v>80</v>
      </c>
      <c r="AW936" s="12" t="s">
        <v>32</v>
      </c>
      <c r="AX936" s="12" t="s">
        <v>70</v>
      </c>
      <c r="AY936" s="223" t="s">
        <v>131</v>
      </c>
    </row>
    <row r="937" spans="2:51" s="13" customFormat="1" ht="12">
      <c r="B937" s="224"/>
      <c r="C937" s="225"/>
      <c r="D937" s="197" t="s">
        <v>187</v>
      </c>
      <c r="E937" s="226" t="s">
        <v>1</v>
      </c>
      <c r="F937" s="227" t="s">
        <v>192</v>
      </c>
      <c r="G937" s="225"/>
      <c r="H937" s="228">
        <v>18.77</v>
      </c>
      <c r="I937" s="229"/>
      <c r="J937" s="225"/>
      <c r="K937" s="225"/>
      <c r="L937" s="230"/>
      <c r="M937" s="231"/>
      <c r="N937" s="232"/>
      <c r="O937" s="232"/>
      <c r="P937" s="232"/>
      <c r="Q937" s="232"/>
      <c r="R937" s="232"/>
      <c r="S937" s="232"/>
      <c r="T937" s="233"/>
      <c r="AT937" s="234" t="s">
        <v>187</v>
      </c>
      <c r="AU937" s="234" t="s">
        <v>80</v>
      </c>
      <c r="AV937" s="13" t="s">
        <v>184</v>
      </c>
      <c r="AW937" s="13" t="s">
        <v>32</v>
      </c>
      <c r="AX937" s="13" t="s">
        <v>78</v>
      </c>
      <c r="AY937" s="234" t="s">
        <v>131</v>
      </c>
    </row>
    <row r="938" spans="2:65" s="1" customFormat="1" ht="16.5" customHeight="1">
      <c r="B938" s="32"/>
      <c r="C938" s="185" t="s">
        <v>1197</v>
      </c>
      <c r="D938" s="185" t="s">
        <v>133</v>
      </c>
      <c r="E938" s="186" t="s">
        <v>1198</v>
      </c>
      <c r="F938" s="187" t="s">
        <v>1199</v>
      </c>
      <c r="G938" s="188" t="s">
        <v>329</v>
      </c>
      <c r="H938" s="189">
        <v>5</v>
      </c>
      <c r="I938" s="190"/>
      <c r="J938" s="191">
        <f>ROUND(I938*H938,2)</f>
        <v>0</v>
      </c>
      <c r="K938" s="187" t="s">
        <v>136</v>
      </c>
      <c r="L938" s="36"/>
      <c r="M938" s="192" t="s">
        <v>1</v>
      </c>
      <c r="N938" s="193" t="s">
        <v>41</v>
      </c>
      <c r="O938" s="58"/>
      <c r="P938" s="194">
        <f>O938*H938</f>
        <v>0</v>
      </c>
      <c r="Q938" s="194">
        <v>0.02837</v>
      </c>
      <c r="R938" s="194">
        <f>Q938*H938</f>
        <v>0.14185</v>
      </c>
      <c r="S938" s="194">
        <v>0</v>
      </c>
      <c r="T938" s="195">
        <f>S938*H938</f>
        <v>0</v>
      </c>
      <c r="AR938" s="15" t="s">
        <v>285</v>
      </c>
      <c r="AT938" s="15" t="s">
        <v>133</v>
      </c>
      <c r="AU938" s="15" t="s">
        <v>80</v>
      </c>
      <c r="AY938" s="15" t="s">
        <v>131</v>
      </c>
      <c r="BE938" s="196">
        <f>IF(N938="základní",J938,0)</f>
        <v>0</v>
      </c>
      <c r="BF938" s="196">
        <f>IF(N938="snížená",J938,0)</f>
        <v>0</v>
      </c>
      <c r="BG938" s="196">
        <f>IF(N938="zákl. přenesená",J938,0)</f>
        <v>0</v>
      </c>
      <c r="BH938" s="196">
        <f>IF(N938="sníž. přenesená",J938,0)</f>
        <v>0</v>
      </c>
      <c r="BI938" s="196">
        <f>IF(N938="nulová",J938,0)</f>
        <v>0</v>
      </c>
      <c r="BJ938" s="15" t="s">
        <v>78</v>
      </c>
      <c r="BK938" s="196">
        <f>ROUND(I938*H938,2)</f>
        <v>0</v>
      </c>
      <c r="BL938" s="15" t="s">
        <v>285</v>
      </c>
      <c r="BM938" s="15" t="s">
        <v>1200</v>
      </c>
    </row>
    <row r="939" spans="2:47" s="1" customFormat="1" ht="19.2">
      <c r="B939" s="32"/>
      <c r="C939" s="33"/>
      <c r="D939" s="197" t="s">
        <v>139</v>
      </c>
      <c r="E939" s="33"/>
      <c r="F939" s="198" t="s">
        <v>1201</v>
      </c>
      <c r="G939" s="33"/>
      <c r="H939" s="33"/>
      <c r="I939" s="101"/>
      <c r="J939" s="33"/>
      <c r="K939" s="33"/>
      <c r="L939" s="36"/>
      <c r="M939" s="199"/>
      <c r="N939" s="58"/>
      <c r="O939" s="58"/>
      <c r="P939" s="58"/>
      <c r="Q939" s="58"/>
      <c r="R939" s="58"/>
      <c r="S939" s="58"/>
      <c r="T939" s="59"/>
      <c r="AT939" s="15" t="s">
        <v>139</v>
      </c>
      <c r="AU939" s="15" t="s">
        <v>80</v>
      </c>
    </row>
    <row r="940" spans="2:65" s="1" customFormat="1" ht="16.5" customHeight="1">
      <c r="B940" s="32"/>
      <c r="C940" s="185" t="s">
        <v>1202</v>
      </c>
      <c r="D940" s="185" t="s">
        <v>133</v>
      </c>
      <c r="E940" s="186" t="s">
        <v>1203</v>
      </c>
      <c r="F940" s="187" t="s">
        <v>1204</v>
      </c>
      <c r="G940" s="188" t="s">
        <v>183</v>
      </c>
      <c r="H940" s="189">
        <v>22.07</v>
      </c>
      <c r="I940" s="190"/>
      <c r="J940" s="191">
        <f>ROUND(I940*H940,2)</f>
        <v>0</v>
      </c>
      <c r="K940" s="187" t="s">
        <v>136</v>
      </c>
      <c r="L940" s="36"/>
      <c r="M940" s="192" t="s">
        <v>1</v>
      </c>
      <c r="N940" s="193" t="s">
        <v>41</v>
      </c>
      <c r="O940" s="58"/>
      <c r="P940" s="194">
        <f>O940*H940</f>
        <v>0</v>
      </c>
      <c r="Q940" s="194">
        <v>0.00117</v>
      </c>
      <c r="R940" s="194">
        <f>Q940*H940</f>
        <v>0.025821900000000002</v>
      </c>
      <c r="S940" s="194">
        <v>0</v>
      </c>
      <c r="T940" s="195">
        <f>S940*H940</f>
        <v>0</v>
      </c>
      <c r="AR940" s="15" t="s">
        <v>285</v>
      </c>
      <c r="AT940" s="15" t="s">
        <v>133</v>
      </c>
      <c r="AU940" s="15" t="s">
        <v>80</v>
      </c>
      <c r="AY940" s="15" t="s">
        <v>131</v>
      </c>
      <c r="BE940" s="196">
        <f>IF(N940="základní",J940,0)</f>
        <v>0</v>
      </c>
      <c r="BF940" s="196">
        <f>IF(N940="snížená",J940,0)</f>
        <v>0</v>
      </c>
      <c r="BG940" s="196">
        <f>IF(N940="zákl. přenesená",J940,0)</f>
        <v>0</v>
      </c>
      <c r="BH940" s="196">
        <f>IF(N940="sníž. přenesená",J940,0)</f>
        <v>0</v>
      </c>
      <c r="BI940" s="196">
        <f>IF(N940="nulová",J940,0)</f>
        <v>0</v>
      </c>
      <c r="BJ940" s="15" t="s">
        <v>78</v>
      </c>
      <c r="BK940" s="196">
        <f>ROUND(I940*H940,2)</f>
        <v>0</v>
      </c>
      <c r="BL940" s="15" t="s">
        <v>285</v>
      </c>
      <c r="BM940" s="15" t="s">
        <v>1205</v>
      </c>
    </row>
    <row r="941" spans="2:47" s="1" customFormat="1" ht="19.2">
      <c r="B941" s="32"/>
      <c r="C941" s="33"/>
      <c r="D941" s="197" t="s">
        <v>139</v>
      </c>
      <c r="E941" s="33"/>
      <c r="F941" s="198" t="s">
        <v>1206</v>
      </c>
      <c r="G941" s="33"/>
      <c r="H941" s="33"/>
      <c r="I941" s="101"/>
      <c r="J941" s="33"/>
      <c r="K941" s="33"/>
      <c r="L941" s="36"/>
      <c r="M941" s="199"/>
      <c r="N941" s="58"/>
      <c r="O941" s="58"/>
      <c r="P941" s="58"/>
      <c r="Q941" s="58"/>
      <c r="R941" s="58"/>
      <c r="S941" s="58"/>
      <c r="T941" s="59"/>
      <c r="AT941" s="15" t="s">
        <v>139</v>
      </c>
      <c r="AU941" s="15" t="s">
        <v>80</v>
      </c>
    </row>
    <row r="942" spans="2:51" s="11" customFormat="1" ht="12">
      <c r="B942" s="203"/>
      <c r="C942" s="204"/>
      <c r="D942" s="197" t="s">
        <v>187</v>
      </c>
      <c r="E942" s="205" t="s">
        <v>1</v>
      </c>
      <c r="F942" s="206" t="s">
        <v>1207</v>
      </c>
      <c r="G942" s="204"/>
      <c r="H942" s="205" t="s">
        <v>1</v>
      </c>
      <c r="I942" s="207"/>
      <c r="J942" s="204"/>
      <c r="K942" s="204"/>
      <c r="L942" s="208"/>
      <c r="M942" s="209"/>
      <c r="N942" s="210"/>
      <c r="O942" s="210"/>
      <c r="P942" s="210"/>
      <c r="Q942" s="210"/>
      <c r="R942" s="210"/>
      <c r="S942" s="210"/>
      <c r="T942" s="211"/>
      <c r="AT942" s="212" t="s">
        <v>187</v>
      </c>
      <c r="AU942" s="212" t="s">
        <v>80</v>
      </c>
      <c r="AV942" s="11" t="s">
        <v>78</v>
      </c>
      <c r="AW942" s="11" t="s">
        <v>32</v>
      </c>
      <c r="AX942" s="11" t="s">
        <v>70</v>
      </c>
      <c r="AY942" s="212" t="s">
        <v>131</v>
      </c>
    </row>
    <row r="943" spans="2:51" s="12" customFormat="1" ht="12">
      <c r="B943" s="213"/>
      <c r="C943" s="214"/>
      <c r="D943" s="197" t="s">
        <v>187</v>
      </c>
      <c r="E943" s="215" t="s">
        <v>1</v>
      </c>
      <c r="F943" s="216" t="s">
        <v>1155</v>
      </c>
      <c r="G943" s="214"/>
      <c r="H943" s="217">
        <v>22.07</v>
      </c>
      <c r="I943" s="218"/>
      <c r="J943" s="214"/>
      <c r="K943" s="214"/>
      <c r="L943" s="219"/>
      <c r="M943" s="220"/>
      <c r="N943" s="221"/>
      <c r="O943" s="221"/>
      <c r="P943" s="221"/>
      <c r="Q943" s="221"/>
      <c r="R943" s="221"/>
      <c r="S943" s="221"/>
      <c r="T943" s="222"/>
      <c r="AT943" s="223" t="s">
        <v>187</v>
      </c>
      <c r="AU943" s="223" t="s">
        <v>80</v>
      </c>
      <c r="AV943" s="12" t="s">
        <v>80</v>
      </c>
      <c r="AW943" s="12" t="s">
        <v>32</v>
      </c>
      <c r="AX943" s="12" t="s">
        <v>70</v>
      </c>
      <c r="AY943" s="223" t="s">
        <v>131</v>
      </c>
    </row>
    <row r="944" spans="2:51" s="13" customFormat="1" ht="12">
      <c r="B944" s="224"/>
      <c r="C944" s="225"/>
      <c r="D944" s="197" t="s">
        <v>187</v>
      </c>
      <c r="E944" s="226" t="s">
        <v>1</v>
      </c>
      <c r="F944" s="227" t="s">
        <v>192</v>
      </c>
      <c r="G944" s="225"/>
      <c r="H944" s="228">
        <v>22.07</v>
      </c>
      <c r="I944" s="229"/>
      <c r="J944" s="225"/>
      <c r="K944" s="225"/>
      <c r="L944" s="230"/>
      <c r="M944" s="231"/>
      <c r="N944" s="232"/>
      <c r="O944" s="232"/>
      <c r="P944" s="232"/>
      <c r="Q944" s="232"/>
      <c r="R944" s="232"/>
      <c r="S944" s="232"/>
      <c r="T944" s="233"/>
      <c r="AT944" s="234" t="s">
        <v>187</v>
      </c>
      <c r="AU944" s="234" t="s">
        <v>80</v>
      </c>
      <c r="AV944" s="13" t="s">
        <v>184</v>
      </c>
      <c r="AW944" s="13" t="s">
        <v>32</v>
      </c>
      <c r="AX944" s="13" t="s">
        <v>78</v>
      </c>
      <c r="AY944" s="234" t="s">
        <v>131</v>
      </c>
    </row>
    <row r="945" spans="2:65" s="1" customFormat="1" ht="16.5" customHeight="1">
      <c r="B945" s="32"/>
      <c r="C945" s="235" t="s">
        <v>1208</v>
      </c>
      <c r="D945" s="235" t="s">
        <v>249</v>
      </c>
      <c r="E945" s="236" t="s">
        <v>1209</v>
      </c>
      <c r="F945" s="237" t="s">
        <v>1210</v>
      </c>
      <c r="G945" s="238" t="s">
        <v>183</v>
      </c>
      <c r="H945" s="239">
        <v>23.174</v>
      </c>
      <c r="I945" s="240"/>
      <c r="J945" s="241">
        <f>ROUND(I945*H945,2)</f>
        <v>0</v>
      </c>
      <c r="K945" s="237" t="s">
        <v>136</v>
      </c>
      <c r="L945" s="242"/>
      <c r="M945" s="243" t="s">
        <v>1</v>
      </c>
      <c r="N945" s="244" t="s">
        <v>41</v>
      </c>
      <c r="O945" s="58"/>
      <c r="P945" s="194">
        <f>O945*H945</f>
        <v>0</v>
      </c>
      <c r="Q945" s="194">
        <v>0.0045</v>
      </c>
      <c r="R945" s="194">
        <f>Q945*H945</f>
        <v>0.10428299999999999</v>
      </c>
      <c r="S945" s="194">
        <v>0</v>
      </c>
      <c r="T945" s="195">
        <f>S945*H945</f>
        <v>0</v>
      </c>
      <c r="AR945" s="15" t="s">
        <v>378</v>
      </c>
      <c r="AT945" s="15" t="s">
        <v>249</v>
      </c>
      <c r="AU945" s="15" t="s">
        <v>80</v>
      </c>
      <c r="AY945" s="15" t="s">
        <v>131</v>
      </c>
      <c r="BE945" s="196">
        <f>IF(N945="základní",J945,0)</f>
        <v>0</v>
      </c>
      <c r="BF945" s="196">
        <f>IF(N945="snížená",J945,0)</f>
        <v>0</v>
      </c>
      <c r="BG945" s="196">
        <f>IF(N945="zákl. přenesená",J945,0)</f>
        <v>0</v>
      </c>
      <c r="BH945" s="196">
        <f>IF(N945="sníž. přenesená",J945,0)</f>
        <v>0</v>
      </c>
      <c r="BI945" s="196">
        <f>IF(N945="nulová",J945,0)</f>
        <v>0</v>
      </c>
      <c r="BJ945" s="15" t="s">
        <v>78</v>
      </c>
      <c r="BK945" s="196">
        <f>ROUND(I945*H945,2)</f>
        <v>0</v>
      </c>
      <c r="BL945" s="15" t="s">
        <v>285</v>
      </c>
      <c r="BM945" s="15" t="s">
        <v>1211</v>
      </c>
    </row>
    <row r="946" spans="2:47" s="1" customFormat="1" ht="12">
      <c r="B946" s="32"/>
      <c r="C946" s="33"/>
      <c r="D946" s="197" t="s">
        <v>139</v>
      </c>
      <c r="E946" s="33"/>
      <c r="F946" s="198" t="s">
        <v>1210</v>
      </c>
      <c r="G946" s="33"/>
      <c r="H946" s="33"/>
      <c r="I946" s="101"/>
      <c r="J946" s="33"/>
      <c r="K946" s="33"/>
      <c r="L946" s="36"/>
      <c r="M946" s="199"/>
      <c r="N946" s="58"/>
      <c r="O946" s="58"/>
      <c r="P946" s="58"/>
      <c r="Q946" s="58"/>
      <c r="R946" s="58"/>
      <c r="S946" s="58"/>
      <c r="T946" s="59"/>
      <c r="AT946" s="15" t="s">
        <v>139</v>
      </c>
      <c r="AU946" s="15" t="s">
        <v>80</v>
      </c>
    </row>
    <row r="947" spans="2:51" s="12" customFormat="1" ht="12">
      <c r="B947" s="213"/>
      <c r="C947" s="214"/>
      <c r="D947" s="197" t="s">
        <v>187</v>
      </c>
      <c r="E947" s="214"/>
      <c r="F947" s="216" t="s">
        <v>1212</v>
      </c>
      <c r="G947" s="214"/>
      <c r="H947" s="217">
        <v>23.174</v>
      </c>
      <c r="I947" s="218"/>
      <c r="J947" s="214"/>
      <c r="K947" s="214"/>
      <c r="L947" s="219"/>
      <c r="M947" s="220"/>
      <c r="N947" s="221"/>
      <c r="O947" s="221"/>
      <c r="P947" s="221"/>
      <c r="Q947" s="221"/>
      <c r="R947" s="221"/>
      <c r="S947" s="221"/>
      <c r="T947" s="222"/>
      <c r="AT947" s="223" t="s">
        <v>187</v>
      </c>
      <c r="AU947" s="223" t="s">
        <v>80</v>
      </c>
      <c r="AV947" s="12" t="s">
        <v>80</v>
      </c>
      <c r="AW947" s="12" t="s">
        <v>4</v>
      </c>
      <c r="AX947" s="12" t="s">
        <v>78</v>
      </c>
      <c r="AY947" s="223" t="s">
        <v>131</v>
      </c>
    </row>
    <row r="948" spans="2:65" s="1" customFormat="1" ht="16.5" customHeight="1">
      <c r="B948" s="32"/>
      <c r="C948" s="185" t="s">
        <v>1213</v>
      </c>
      <c r="D948" s="185" t="s">
        <v>133</v>
      </c>
      <c r="E948" s="186" t="s">
        <v>1214</v>
      </c>
      <c r="F948" s="187" t="s">
        <v>1215</v>
      </c>
      <c r="G948" s="188" t="s">
        <v>976</v>
      </c>
      <c r="H948" s="246"/>
      <c r="I948" s="190"/>
      <c r="J948" s="191">
        <f>ROUND(I948*H948,2)</f>
        <v>0</v>
      </c>
      <c r="K948" s="187" t="s">
        <v>136</v>
      </c>
      <c r="L948" s="36"/>
      <c r="M948" s="192" t="s">
        <v>1</v>
      </c>
      <c r="N948" s="193" t="s">
        <v>41</v>
      </c>
      <c r="O948" s="58"/>
      <c r="P948" s="194">
        <f>O948*H948</f>
        <v>0</v>
      </c>
      <c r="Q948" s="194">
        <v>0</v>
      </c>
      <c r="R948" s="194">
        <f>Q948*H948</f>
        <v>0</v>
      </c>
      <c r="S948" s="194">
        <v>0</v>
      </c>
      <c r="T948" s="195">
        <f>S948*H948</f>
        <v>0</v>
      </c>
      <c r="AR948" s="15" t="s">
        <v>285</v>
      </c>
      <c r="AT948" s="15" t="s">
        <v>133</v>
      </c>
      <c r="AU948" s="15" t="s">
        <v>80</v>
      </c>
      <c r="AY948" s="15" t="s">
        <v>131</v>
      </c>
      <c r="BE948" s="196">
        <f>IF(N948="základní",J948,0)</f>
        <v>0</v>
      </c>
      <c r="BF948" s="196">
        <f>IF(N948="snížená",J948,0)</f>
        <v>0</v>
      </c>
      <c r="BG948" s="196">
        <f>IF(N948="zákl. přenesená",J948,0)</f>
        <v>0</v>
      </c>
      <c r="BH948" s="196">
        <f>IF(N948="sníž. přenesená",J948,0)</f>
        <v>0</v>
      </c>
      <c r="BI948" s="196">
        <f>IF(N948="nulová",J948,0)</f>
        <v>0</v>
      </c>
      <c r="BJ948" s="15" t="s">
        <v>78</v>
      </c>
      <c r="BK948" s="196">
        <f>ROUND(I948*H948,2)</f>
        <v>0</v>
      </c>
      <c r="BL948" s="15" t="s">
        <v>285</v>
      </c>
      <c r="BM948" s="15" t="s">
        <v>1216</v>
      </c>
    </row>
    <row r="949" spans="2:47" s="1" customFormat="1" ht="19.2">
      <c r="B949" s="32"/>
      <c r="C949" s="33"/>
      <c r="D949" s="197" t="s">
        <v>139</v>
      </c>
      <c r="E949" s="33"/>
      <c r="F949" s="198" t="s">
        <v>1217</v>
      </c>
      <c r="G949" s="33"/>
      <c r="H949" s="33"/>
      <c r="I949" s="101"/>
      <c r="J949" s="33"/>
      <c r="K949" s="33"/>
      <c r="L949" s="36"/>
      <c r="M949" s="199"/>
      <c r="N949" s="58"/>
      <c r="O949" s="58"/>
      <c r="P949" s="58"/>
      <c r="Q949" s="58"/>
      <c r="R949" s="58"/>
      <c r="S949" s="58"/>
      <c r="T949" s="59"/>
      <c r="AT949" s="15" t="s">
        <v>139</v>
      </c>
      <c r="AU949" s="15" t="s">
        <v>80</v>
      </c>
    </row>
    <row r="950" spans="2:63" s="10" customFormat="1" ht="22.95" customHeight="1">
      <c r="B950" s="169"/>
      <c r="C950" s="170"/>
      <c r="D950" s="171" t="s">
        <v>69</v>
      </c>
      <c r="E950" s="183" t="s">
        <v>1218</v>
      </c>
      <c r="F950" s="183" t="s">
        <v>1219</v>
      </c>
      <c r="G950" s="170"/>
      <c r="H950" s="170"/>
      <c r="I950" s="173"/>
      <c r="J950" s="184">
        <f>BK950</f>
        <v>0</v>
      </c>
      <c r="K950" s="170"/>
      <c r="L950" s="175"/>
      <c r="M950" s="176"/>
      <c r="N950" s="177"/>
      <c r="O950" s="177"/>
      <c r="P950" s="178">
        <f>SUM(P951:P964)</f>
        <v>0</v>
      </c>
      <c r="Q950" s="177"/>
      <c r="R950" s="178">
        <f>SUM(R951:R964)</f>
        <v>0.047813999999999995</v>
      </c>
      <c r="S950" s="177"/>
      <c r="T950" s="179">
        <f>SUM(T951:T964)</f>
        <v>0</v>
      </c>
      <c r="AR950" s="180" t="s">
        <v>80</v>
      </c>
      <c r="AT950" s="181" t="s">
        <v>69</v>
      </c>
      <c r="AU950" s="181" t="s">
        <v>78</v>
      </c>
      <c r="AY950" s="180" t="s">
        <v>131</v>
      </c>
      <c r="BK950" s="182">
        <f>SUM(BK951:BK964)</f>
        <v>0</v>
      </c>
    </row>
    <row r="951" spans="2:65" s="1" customFormat="1" ht="16.5" customHeight="1">
      <c r="B951" s="32"/>
      <c r="C951" s="185" t="s">
        <v>1220</v>
      </c>
      <c r="D951" s="185" t="s">
        <v>133</v>
      </c>
      <c r="E951" s="186" t="s">
        <v>1221</v>
      </c>
      <c r="F951" s="187" t="s">
        <v>1222</v>
      </c>
      <c r="G951" s="188" t="s">
        <v>323</v>
      </c>
      <c r="H951" s="189">
        <v>4</v>
      </c>
      <c r="I951" s="190"/>
      <c r="J951" s="191">
        <f>ROUND(I951*H951,2)</f>
        <v>0</v>
      </c>
      <c r="K951" s="187" t="s">
        <v>136</v>
      </c>
      <c r="L951" s="36"/>
      <c r="M951" s="192" t="s">
        <v>1</v>
      </c>
      <c r="N951" s="193" t="s">
        <v>41</v>
      </c>
      <c r="O951" s="58"/>
      <c r="P951" s="194">
        <f>O951*H951</f>
        <v>0</v>
      </c>
      <c r="Q951" s="194">
        <v>0.00584</v>
      </c>
      <c r="R951" s="194">
        <f>Q951*H951</f>
        <v>0.02336</v>
      </c>
      <c r="S951" s="194">
        <v>0</v>
      </c>
      <c r="T951" s="195">
        <f>S951*H951</f>
        <v>0</v>
      </c>
      <c r="AR951" s="15" t="s">
        <v>285</v>
      </c>
      <c r="AT951" s="15" t="s">
        <v>133</v>
      </c>
      <c r="AU951" s="15" t="s">
        <v>80</v>
      </c>
      <c r="AY951" s="15" t="s">
        <v>131</v>
      </c>
      <c r="BE951" s="196">
        <f>IF(N951="základní",J951,0)</f>
        <v>0</v>
      </c>
      <c r="BF951" s="196">
        <f>IF(N951="snížená",J951,0)</f>
        <v>0</v>
      </c>
      <c r="BG951" s="196">
        <f>IF(N951="zákl. přenesená",J951,0)</f>
        <v>0</v>
      </c>
      <c r="BH951" s="196">
        <f>IF(N951="sníž. přenesená",J951,0)</f>
        <v>0</v>
      </c>
      <c r="BI951" s="196">
        <f>IF(N951="nulová",J951,0)</f>
        <v>0</v>
      </c>
      <c r="BJ951" s="15" t="s">
        <v>78</v>
      </c>
      <c r="BK951" s="196">
        <f>ROUND(I951*H951,2)</f>
        <v>0</v>
      </c>
      <c r="BL951" s="15" t="s">
        <v>285</v>
      </c>
      <c r="BM951" s="15" t="s">
        <v>1223</v>
      </c>
    </row>
    <row r="952" spans="2:47" s="1" customFormat="1" ht="19.2">
      <c r="B952" s="32"/>
      <c r="C952" s="33"/>
      <c r="D952" s="197" t="s">
        <v>139</v>
      </c>
      <c r="E952" s="33"/>
      <c r="F952" s="198" t="s">
        <v>1224</v>
      </c>
      <c r="G952" s="33"/>
      <c r="H952" s="33"/>
      <c r="I952" s="101"/>
      <c r="J952" s="33"/>
      <c r="K952" s="33"/>
      <c r="L952" s="36"/>
      <c r="M952" s="199"/>
      <c r="N952" s="58"/>
      <c r="O952" s="58"/>
      <c r="P952" s="58"/>
      <c r="Q952" s="58"/>
      <c r="R952" s="58"/>
      <c r="S952" s="58"/>
      <c r="T952" s="59"/>
      <c r="AT952" s="15" t="s">
        <v>139</v>
      </c>
      <c r="AU952" s="15" t="s">
        <v>80</v>
      </c>
    </row>
    <row r="953" spans="2:51" s="11" customFormat="1" ht="12">
      <c r="B953" s="203"/>
      <c r="C953" s="204"/>
      <c r="D953" s="197" t="s">
        <v>187</v>
      </c>
      <c r="E953" s="205" t="s">
        <v>1</v>
      </c>
      <c r="F953" s="206" t="s">
        <v>1225</v>
      </c>
      <c r="G953" s="204"/>
      <c r="H953" s="205" t="s">
        <v>1</v>
      </c>
      <c r="I953" s="207"/>
      <c r="J953" s="204"/>
      <c r="K953" s="204"/>
      <c r="L953" s="208"/>
      <c r="M953" s="209"/>
      <c r="N953" s="210"/>
      <c r="O953" s="210"/>
      <c r="P953" s="210"/>
      <c r="Q953" s="210"/>
      <c r="R953" s="210"/>
      <c r="S953" s="210"/>
      <c r="T953" s="211"/>
      <c r="AT953" s="212" t="s">
        <v>187</v>
      </c>
      <c r="AU953" s="212" t="s">
        <v>80</v>
      </c>
      <c r="AV953" s="11" t="s">
        <v>78</v>
      </c>
      <c r="AW953" s="11" t="s">
        <v>32</v>
      </c>
      <c r="AX953" s="11" t="s">
        <v>70</v>
      </c>
      <c r="AY953" s="212" t="s">
        <v>131</v>
      </c>
    </row>
    <row r="954" spans="2:51" s="12" customFormat="1" ht="12">
      <c r="B954" s="213"/>
      <c r="C954" s="214"/>
      <c r="D954" s="197" t="s">
        <v>187</v>
      </c>
      <c r="E954" s="215" t="s">
        <v>1</v>
      </c>
      <c r="F954" s="216" t="s">
        <v>184</v>
      </c>
      <c r="G954" s="214"/>
      <c r="H954" s="217">
        <v>4</v>
      </c>
      <c r="I954" s="218"/>
      <c r="J954" s="214"/>
      <c r="K954" s="214"/>
      <c r="L954" s="219"/>
      <c r="M954" s="220"/>
      <c r="N954" s="221"/>
      <c r="O954" s="221"/>
      <c r="P954" s="221"/>
      <c r="Q954" s="221"/>
      <c r="R954" s="221"/>
      <c r="S954" s="221"/>
      <c r="T954" s="222"/>
      <c r="AT954" s="223" t="s">
        <v>187</v>
      </c>
      <c r="AU954" s="223" t="s">
        <v>80</v>
      </c>
      <c r="AV954" s="12" t="s">
        <v>80</v>
      </c>
      <c r="AW954" s="12" t="s">
        <v>32</v>
      </c>
      <c r="AX954" s="12" t="s">
        <v>70</v>
      </c>
      <c r="AY954" s="223" t="s">
        <v>131</v>
      </c>
    </row>
    <row r="955" spans="2:51" s="13" customFormat="1" ht="12">
      <c r="B955" s="224"/>
      <c r="C955" s="225"/>
      <c r="D955" s="197" t="s">
        <v>187</v>
      </c>
      <c r="E955" s="226" t="s">
        <v>1</v>
      </c>
      <c r="F955" s="227" t="s">
        <v>192</v>
      </c>
      <c r="G955" s="225"/>
      <c r="H955" s="228">
        <v>4</v>
      </c>
      <c r="I955" s="229"/>
      <c r="J955" s="225"/>
      <c r="K955" s="225"/>
      <c r="L955" s="230"/>
      <c r="M955" s="231"/>
      <c r="N955" s="232"/>
      <c r="O955" s="232"/>
      <c r="P955" s="232"/>
      <c r="Q955" s="232"/>
      <c r="R955" s="232"/>
      <c r="S955" s="232"/>
      <c r="T955" s="233"/>
      <c r="AT955" s="234" t="s">
        <v>187</v>
      </c>
      <c r="AU955" s="234" t="s">
        <v>80</v>
      </c>
      <c r="AV955" s="13" t="s">
        <v>184</v>
      </c>
      <c r="AW955" s="13" t="s">
        <v>32</v>
      </c>
      <c r="AX955" s="13" t="s">
        <v>78</v>
      </c>
      <c r="AY955" s="234" t="s">
        <v>131</v>
      </c>
    </row>
    <row r="956" spans="2:65" s="1" customFormat="1" ht="16.5" customHeight="1">
      <c r="B956" s="32"/>
      <c r="C956" s="185" t="s">
        <v>1226</v>
      </c>
      <c r="D956" s="185" t="s">
        <v>133</v>
      </c>
      <c r="E956" s="186" t="s">
        <v>1227</v>
      </c>
      <c r="F956" s="187" t="s">
        <v>1228</v>
      </c>
      <c r="G956" s="188" t="s">
        <v>323</v>
      </c>
      <c r="H956" s="189">
        <v>6.4</v>
      </c>
      <c r="I956" s="190"/>
      <c r="J956" s="191">
        <f>ROUND(I956*H956,2)</f>
        <v>0</v>
      </c>
      <c r="K956" s="187" t="s">
        <v>136</v>
      </c>
      <c r="L956" s="36"/>
      <c r="M956" s="192" t="s">
        <v>1</v>
      </c>
      <c r="N956" s="193" t="s">
        <v>41</v>
      </c>
      <c r="O956" s="58"/>
      <c r="P956" s="194">
        <f>O956*H956</f>
        <v>0</v>
      </c>
      <c r="Q956" s="194">
        <v>0.00291</v>
      </c>
      <c r="R956" s="194">
        <f>Q956*H956</f>
        <v>0.018623999999999998</v>
      </c>
      <c r="S956" s="194">
        <v>0</v>
      </c>
      <c r="T956" s="195">
        <f>S956*H956</f>
        <v>0</v>
      </c>
      <c r="AR956" s="15" t="s">
        <v>285</v>
      </c>
      <c r="AT956" s="15" t="s">
        <v>133</v>
      </c>
      <c r="AU956" s="15" t="s">
        <v>80</v>
      </c>
      <c r="AY956" s="15" t="s">
        <v>131</v>
      </c>
      <c r="BE956" s="196">
        <f>IF(N956="základní",J956,0)</f>
        <v>0</v>
      </c>
      <c r="BF956" s="196">
        <f>IF(N956="snížená",J956,0)</f>
        <v>0</v>
      </c>
      <c r="BG956" s="196">
        <f>IF(N956="zákl. přenesená",J956,0)</f>
        <v>0</v>
      </c>
      <c r="BH956" s="196">
        <f>IF(N956="sníž. přenesená",J956,0)</f>
        <v>0</v>
      </c>
      <c r="BI956" s="196">
        <f>IF(N956="nulová",J956,0)</f>
        <v>0</v>
      </c>
      <c r="BJ956" s="15" t="s">
        <v>78</v>
      </c>
      <c r="BK956" s="196">
        <f>ROUND(I956*H956,2)</f>
        <v>0</v>
      </c>
      <c r="BL956" s="15" t="s">
        <v>285</v>
      </c>
      <c r="BM956" s="15" t="s">
        <v>1229</v>
      </c>
    </row>
    <row r="957" spans="2:47" s="1" customFormat="1" ht="12">
      <c r="B957" s="32"/>
      <c r="C957" s="33"/>
      <c r="D957" s="197" t="s">
        <v>139</v>
      </c>
      <c r="E957" s="33"/>
      <c r="F957" s="198" t="s">
        <v>1230</v>
      </c>
      <c r="G957" s="33"/>
      <c r="H957" s="33"/>
      <c r="I957" s="101"/>
      <c r="J957" s="33"/>
      <c r="K957" s="33"/>
      <c r="L957" s="36"/>
      <c r="M957" s="199"/>
      <c r="N957" s="58"/>
      <c r="O957" s="58"/>
      <c r="P957" s="58"/>
      <c r="Q957" s="58"/>
      <c r="R957" s="58"/>
      <c r="S957" s="58"/>
      <c r="T957" s="59"/>
      <c r="AT957" s="15" t="s">
        <v>139</v>
      </c>
      <c r="AU957" s="15" t="s">
        <v>80</v>
      </c>
    </row>
    <row r="958" spans="2:51" s="12" customFormat="1" ht="12">
      <c r="B958" s="213"/>
      <c r="C958" s="214"/>
      <c r="D958" s="197" t="s">
        <v>187</v>
      </c>
      <c r="E958" s="215" t="s">
        <v>1</v>
      </c>
      <c r="F958" s="216" t="s">
        <v>1231</v>
      </c>
      <c r="G958" s="214"/>
      <c r="H958" s="217">
        <v>6.4</v>
      </c>
      <c r="I958" s="218"/>
      <c r="J958" s="214"/>
      <c r="K958" s="214"/>
      <c r="L958" s="219"/>
      <c r="M958" s="220"/>
      <c r="N958" s="221"/>
      <c r="O958" s="221"/>
      <c r="P958" s="221"/>
      <c r="Q958" s="221"/>
      <c r="R958" s="221"/>
      <c r="S958" s="221"/>
      <c r="T958" s="222"/>
      <c r="AT958" s="223" t="s">
        <v>187</v>
      </c>
      <c r="AU958" s="223" t="s">
        <v>80</v>
      </c>
      <c r="AV958" s="12" t="s">
        <v>80</v>
      </c>
      <c r="AW958" s="12" t="s">
        <v>32</v>
      </c>
      <c r="AX958" s="12" t="s">
        <v>70</v>
      </c>
      <c r="AY958" s="223" t="s">
        <v>131</v>
      </c>
    </row>
    <row r="959" spans="2:51" s="13" customFormat="1" ht="12">
      <c r="B959" s="224"/>
      <c r="C959" s="225"/>
      <c r="D959" s="197" t="s">
        <v>187</v>
      </c>
      <c r="E959" s="226" t="s">
        <v>1</v>
      </c>
      <c r="F959" s="227" t="s">
        <v>192</v>
      </c>
      <c r="G959" s="225"/>
      <c r="H959" s="228">
        <v>6.4</v>
      </c>
      <c r="I959" s="229"/>
      <c r="J959" s="225"/>
      <c r="K959" s="225"/>
      <c r="L959" s="230"/>
      <c r="M959" s="231"/>
      <c r="N959" s="232"/>
      <c r="O959" s="232"/>
      <c r="P959" s="232"/>
      <c r="Q959" s="232"/>
      <c r="R959" s="232"/>
      <c r="S959" s="232"/>
      <c r="T959" s="233"/>
      <c r="AT959" s="234" t="s">
        <v>187</v>
      </c>
      <c r="AU959" s="234" t="s">
        <v>80</v>
      </c>
      <c r="AV959" s="13" t="s">
        <v>184</v>
      </c>
      <c r="AW959" s="13" t="s">
        <v>32</v>
      </c>
      <c r="AX959" s="13" t="s">
        <v>78</v>
      </c>
      <c r="AY959" s="234" t="s">
        <v>131</v>
      </c>
    </row>
    <row r="960" spans="2:65" s="1" customFormat="1" ht="16.5" customHeight="1">
      <c r="B960" s="32"/>
      <c r="C960" s="185" t="s">
        <v>1232</v>
      </c>
      <c r="D960" s="185" t="s">
        <v>133</v>
      </c>
      <c r="E960" s="186" t="s">
        <v>1233</v>
      </c>
      <c r="F960" s="187" t="s">
        <v>1234</v>
      </c>
      <c r="G960" s="188" t="s">
        <v>323</v>
      </c>
      <c r="H960" s="189">
        <v>1</v>
      </c>
      <c r="I960" s="190"/>
      <c r="J960" s="191">
        <f>ROUND(I960*H960,2)</f>
        <v>0</v>
      </c>
      <c r="K960" s="187" t="s">
        <v>136</v>
      </c>
      <c r="L960" s="36"/>
      <c r="M960" s="192" t="s">
        <v>1</v>
      </c>
      <c r="N960" s="193" t="s">
        <v>41</v>
      </c>
      <c r="O960" s="58"/>
      <c r="P960" s="194">
        <f>O960*H960</f>
        <v>0</v>
      </c>
      <c r="Q960" s="194">
        <v>0.00583</v>
      </c>
      <c r="R960" s="194">
        <f>Q960*H960</f>
        <v>0.00583</v>
      </c>
      <c r="S960" s="194">
        <v>0</v>
      </c>
      <c r="T960" s="195">
        <f>S960*H960</f>
        <v>0</v>
      </c>
      <c r="AR960" s="15" t="s">
        <v>285</v>
      </c>
      <c r="AT960" s="15" t="s">
        <v>133</v>
      </c>
      <c r="AU960" s="15" t="s">
        <v>80</v>
      </c>
      <c r="AY960" s="15" t="s">
        <v>131</v>
      </c>
      <c r="BE960" s="196">
        <f>IF(N960="základní",J960,0)</f>
        <v>0</v>
      </c>
      <c r="BF960" s="196">
        <f>IF(N960="snížená",J960,0)</f>
        <v>0</v>
      </c>
      <c r="BG960" s="196">
        <f>IF(N960="zákl. přenesená",J960,0)</f>
        <v>0</v>
      </c>
      <c r="BH960" s="196">
        <f>IF(N960="sníž. přenesená",J960,0)</f>
        <v>0</v>
      </c>
      <c r="BI960" s="196">
        <f>IF(N960="nulová",J960,0)</f>
        <v>0</v>
      </c>
      <c r="BJ960" s="15" t="s">
        <v>78</v>
      </c>
      <c r="BK960" s="196">
        <f>ROUND(I960*H960,2)</f>
        <v>0</v>
      </c>
      <c r="BL960" s="15" t="s">
        <v>285</v>
      </c>
      <c r="BM960" s="15" t="s">
        <v>1235</v>
      </c>
    </row>
    <row r="961" spans="2:47" s="1" customFormat="1" ht="12">
      <c r="B961" s="32"/>
      <c r="C961" s="33"/>
      <c r="D961" s="197" t="s">
        <v>139</v>
      </c>
      <c r="E961" s="33"/>
      <c r="F961" s="198" t="s">
        <v>1236</v>
      </c>
      <c r="G961" s="33"/>
      <c r="H961" s="33"/>
      <c r="I961" s="101"/>
      <c r="J961" s="33"/>
      <c r="K961" s="33"/>
      <c r="L961" s="36"/>
      <c r="M961" s="199"/>
      <c r="N961" s="58"/>
      <c r="O961" s="58"/>
      <c r="P961" s="58"/>
      <c r="Q961" s="58"/>
      <c r="R961" s="58"/>
      <c r="S961" s="58"/>
      <c r="T961" s="59"/>
      <c r="AT961" s="15" t="s">
        <v>139</v>
      </c>
      <c r="AU961" s="15" t="s">
        <v>80</v>
      </c>
    </row>
    <row r="962" spans="2:51" s="11" customFormat="1" ht="12">
      <c r="B962" s="203"/>
      <c r="C962" s="204"/>
      <c r="D962" s="197" t="s">
        <v>187</v>
      </c>
      <c r="E962" s="205" t="s">
        <v>1</v>
      </c>
      <c r="F962" s="206" t="s">
        <v>1237</v>
      </c>
      <c r="G962" s="204"/>
      <c r="H962" s="205" t="s">
        <v>1</v>
      </c>
      <c r="I962" s="207"/>
      <c r="J962" s="204"/>
      <c r="K962" s="204"/>
      <c r="L962" s="208"/>
      <c r="M962" s="209"/>
      <c r="N962" s="210"/>
      <c r="O962" s="210"/>
      <c r="P962" s="210"/>
      <c r="Q962" s="210"/>
      <c r="R962" s="210"/>
      <c r="S962" s="210"/>
      <c r="T962" s="211"/>
      <c r="AT962" s="212" t="s">
        <v>187</v>
      </c>
      <c r="AU962" s="212" t="s">
        <v>80</v>
      </c>
      <c r="AV962" s="11" t="s">
        <v>78</v>
      </c>
      <c r="AW962" s="11" t="s">
        <v>32</v>
      </c>
      <c r="AX962" s="11" t="s">
        <v>70</v>
      </c>
      <c r="AY962" s="212" t="s">
        <v>131</v>
      </c>
    </row>
    <row r="963" spans="2:51" s="12" customFormat="1" ht="12">
      <c r="B963" s="213"/>
      <c r="C963" s="214"/>
      <c r="D963" s="197" t="s">
        <v>187</v>
      </c>
      <c r="E963" s="215" t="s">
        <v>1</v>
      </c>
      <c r="F963" s="216" t="s">
        <v>78</v>
      </c>
      <c r="G963" s="214"/>
      <c r="H963" s="217">
        <v>1</v>
      </c>
      <c r="I963" s="218"/>
      <c r="J963" s="214"/>
      <c r="K963" s="214"/>
      <c r="L963" s="219"/>
      <c r="M963" s="220"/>
      <c r="N963" s="221"/>
      <c r="O963" s="221"/>
      <c r="P963" s="221"/>
      <c r="Q963" s="221"/>
      <c r="R963" s="221"/>
      <c r="S963" s="221"/>
      <c r="T963" s="222"/>
      <c r="AT963" s="223" t="s">
        <v>187</v>
      </c>
      <c r="AU963" s="223" t="s">
        <v>80</v>
      </c>
      <c r="AV963" s="12" t="s">
        <v>80</v>
      </c>
      <c r="AW963" s="12" t="s">
        <v>32</v>
      </c>
      <c r="AX963" s="12" t="s">
        <v>70</v>
      </c>
      <c r="AY963" s="223" t="s">
        <v>131</v>
      </c>
    </row>
    <row r="964" spans="2:51" s="13" customFormat="1" ht="12">
      <c r="B964" s="224"/>
      <c r="C964" s="225"/>
      <c r="D964" s="197" t="s">
        <v>187</v>
      </c>
      <c r="E964" s="226" t="s">
        <v>1</v>
      </c>
      <c r="F964" s="227" t="s">
        <v>192</v>
      </c>
      <c r="G964" s="225"/>
      <c r="H964" s="228">
        <v>1</v>
      </c>
      <c r="I964" s="229"/>
      <c r="J964" s="225"/>
      <c r="K964" s="225"/>
      <c r="L964" s="230"/>
      <c r="M964" s="231"/>
      <c r="N964" s="232"/>
      <c r="O964" s="232"/>
      <c r="P964" s="232"/>
      <c r="Q964" s="232"/>
      <c r="R964" s="232"/>
      <c r="S964" s="232"/>
      <c r="T964" s="233"/>
      <c r="AT964" s="234" t="s">
        <v>187</v>
      </c>
      <c r="AU964" s="234" t="s">
        <v>80</v>
      </c>
      <c r="AV964" s="13" t="s">
        <v>184</v>
      </c>
      <c r="AW964" s="13" t="s">
        <v>32</v>
      </c>
      <c r="AX964" s="13" t="s">
        <v>78</v>
      </c>
      <c r="AY964" s="234" t="s">
        <v>131</v>
      </c>
    </row>
    <row r="965" spans="2:63" s="10" customFormat="1" ht="22.95" customHeight="1">
      <c r="B965" s="169"/>
      <c r="C965" s="170"/>
      <c r="D965" s="171" t="s">
        <v>69</v>
      </c>
      <c r="E965" s="183" t="s">
        <v>1238</v>
      </c>
      <c r="F965" s="183" t="s">
        <v>1239</v>
      </c>
      <c r="G965" s="170"/>
      <c r="H965" s="170"/>
      <c r="I965" s="173"/>
      <c r="J965" s="184">
        <f>BK965</f>
        <v>0</v>
      </c>
      <c r="K965" s="170"/>
      <c r="L965" s="175"/>
      <c r="M965" s="176"/>
      <c r="N965" s="177"/>
      <c r="O965" s="177"/>
      <c r="P965" s="178">
        <f>SUM(P966:P1003)</f>
        <v>0</v>
      </c>
      <c r="Q965" s="177"/>
      <c r="R965" s="178">
        <f>SUM(R966:R1003)</f>
        <v>0.35218800000000006</v>
      </c>
      <c r="S965" s="177"/>
      <c r="T965" s="179">
        <f>SUM(T966:T1003)</f>
        <v>0.1104</v>
      </c>
      <c r="AR965" s="180" t="s">
        <v>80</v>
      </c>
      <c r="AT965" s="181" t="s">
        <v>69</v>
      </c>
      <c r="AU965" s="181" t="s">
        <v>78</v>
      </c>
      <c r="AY965" s="180" t="s">
        <v>131</v>
      </c>
      <c r="BK965" s="182">
        <f>SUM(BK966:BK1003)</f>
        <v>0</v>
      </c>
    </row>
    <row r="966" spans="2:65" s="1" customFormat="1" ht="16.5" customHeight="1">
      <c r="B966" s="32"/>
      <c r="C966" s="185" t="s">
        <v>1240</v>
      </c>
      <c r="D966" s="185" t="s">
        <v>133</v>
      </c>
      <c r="E966" s="186" t="s">
        <v>1241</v>
      </c>
      <c r="F966" s="187" t="s">
        <v>1242</v>
      </c>
      <c r="G966" s="188" t="s">
        <v>183</v>
      </c>
      <c r="H966" s="189">
        <v>1.5</v>
      </c>
      <c r="I966" s="190"/>
      <c r="J966" s="191">
        <f>ROUND(I966*H966,2)</f>
        <v>0</v>
      </c>
      <c r="K966" s="187" t="s">
        <v>136</v>
      </c>
      <c r="L966" s="36"/>
      <c r="M966" s="192" t="s">
        <v>1</v>
      </c>
      <c r="N966" s="193" t="s">
        <v>41</v>
      </c>
      <c r="O966" s="58"/>
      <c r="P966" s="194">
        <f>O966*H966</f>
        <v>0</v>
      </c>
      <c r="Q966" s="194">
        <v>0.00026</v>
      </c>
      <c r="R966" s="194">
        <f>Q966*H966</f>
        <v>0.00038999999999999994</v>
      </c>
      <c r="S966" s="194">
        <v>0</v>
      </c>
      <c r="T966" s="195">
        <f>S966*H966</f>
        <v>0</v>
      </c>
      <c r="AR966" s="15" t="s">
        <v>285</v>
      </c>
      <c r="AT966" s="15" t="s">
        <v>133</v>
      </c>
      <c r="AU966" s="15" t="s">
        <v>80</v>
      </c>
      <c r="AY966" s="15" t="s">
        <v>131</v>
      </c>
      <c r="BE966" s="196">
        <f>IF(N966="základní",J966,0)</f>
        <v>0</v>
      </c>
      <c r="BF966" s="196">
        <f>IF(N966="snížená",J966,0)</f>
        <v>0</v>
      </c>
      <c r="BG966" s="196">
        <f>IF(N966="zákl. přenesená",J966,0)</f>
        <v>0</v>
      </c>
      <c r="BH966" s="196">
        <f>IF(N966="sníž. přenesená",J966,0)</f>
        <v>0</v>
      </c>
      <c r="BI966" s="196">
        <f>IF(N966="nulová",J966,0)</f>
        <v>0</v>
      </c>
      <c r="BJ966" s="15" t="s">
        <v>78</v>
      </c>
      <c r="BK966" s="196">
        <f>ROUND(I966*H966,2)</f>
        <v>0</v>
      </c>
      <c r="BL966" s="15" t="s">
        <v>285</v>
      </c>
      <c r="BM966" s="15" t="s">
        <v>1243</v>
      </c>
    </row>
    <row r="967" spans="2:47" s="1" customFormat="1" ht="19.2">
      <c r="B967" s="32"/>
      <c r="C967" s="33"/>
      <c r="D967" s="197" t="s">
        <v>139</v>
      </c>
      <c r="E967" s="33"/>
      <c r="F967" s="198" t="s">
        <v>1244</v>
      </c>
      <c r="G967" s="33"/>
      <c r="H967" s="33"/>
      <c r="I967" s="101"/>
      <c r="J967" s="33"/>
      <c r="K967" s="33"/>
      <c r="L967" s="36"/>
      <c r="M967" s="199"/>
      <c r="N967" s="58"/>
      <c r="O967" s="58"/>
      <c r="P967" s="58"/>
      <c r="Q967" s="58"/>
      <c r="R967" s="58"/>
      <c r="S967" s="58"/>
      <c r="T967" s="59"/>
      <c r="AT967" s="15" t="s">
        <v>139</v>
      </c>
      <c r="AU967" s="15" t="s">
        <v>80</v>
      </c>
    </row>
    <row r="968" spans="2:51" s="11" customFormat="1" ht="12">
      <c r="B968" s="203"/>
      <c r="C968" s="204"/>
      <c r="D968" s="197" t="s">
        <v>187</v>
      </c>
      <c r="E968" s="205" t="s">
        <v>1</v>
      </c>
      <c r="F968" s="206" t="s">
        <v>1237</v>
      </c>
      <c r="G968" s="204"/>
      <c r="H968" s="205" t="s">
        <v>1</v>
      </c>
      <c r="I968" s="207"/>
      <c r="J968" s="204"/>
      <c r="K968" s="204"/>
      <c r="L968" s="208"/>
      <c r="M968" s="209"/>
      <c r="N968" s="210"/>
      <c r="O968" s="210"/>
      <c r="P968" s="210"/>
      <c r="Q968" s="210"/>
      <c r="R968" s="210"/>
      <c r="S968" s="210"/>
      <c r="T968" s="211"/>
      <c r="AT968" s="212" t="s">
        <v>187</v>
      </c>
      <c r="AU968" s="212" t="s">
        <v>80</v>
      </c>
      <c r="AV968" s="11" t="s">
        <v>78</v>
      </c>
      <c r="AW968" s="11" t="s">
        <v>32</v>
      </c>
      <c r="AX968" s="11" t="s">
        <v>70</v>
      </c>
      <c r="AY968" s="212" t="s">
        <v>131</v>
      </c>
    </row>
    <row r="969" spans="2:51" s="12" customFormat="1" ht="12">
      <c r="B969" s="213"/>
      <c r="C969" s="214"/>
      <c r="D969" s="197" t="s">
        <v>187</v>
      </c>
      <c r="E969" s="215" t="s">
        <v>1</v>
      </c>
      <c r="F969" s="216" t="s">
        <v>1245</v>
      </c>
      <c r="G969" s="214"/>
      <c r="H969" s="217">
        <v>1.5</v>
      </c>
      <c r="I969" s="218"/>
      <c r="J969" s="214"/>
      <c r="K969" s="214"/>
      <c r="L969" s="219"/>
      <c r="M969" s="220"/>
      <c r="N969" s="221"/>
      <c r="O969" s="221"/>
      <c r="P969" s="221"/>
      <c r="Q969" s="221"/>
      <c r="R969" s="221"/>
      <c r="S969" s="221"/>
      <c r="T969" s="222"/>
      <c r="AT969" s="223" t="s">
        <v>187</v>
      </c>
      <c r="AU969" s="223" t="s">
        <v>80</v>
      </c>
      <c r="AV969" s="12" t="s">
        <v>80</v>
      </c>
      <c r="AW969" s="12" t="s">
        <v>32</v>
      </c>
      <c r="AX969" s="12" t="s">
        <v>70</v>
      </c>
      <c r="AY969" s="223" t="s">
        <v>131</v>
      </c>
    </row>
    <row r="970" spans="2:51" s="13" customFormat="1" ht="12">
      <c r="B970" s="224"/>
      <c r="C970" s="225"/>
      <c r="D970" s="197" t="s">
        <v>187</v>
      </c>
      <c r="E970" s="226" t="s">
        <v>1</v>
      </c>
      <c r="F970" s="227" t="s">
        <v>192</v>
      </c>
      <c r="G970" s="225"/>
      <c r="H970" s="228">
        <v>1.5</v>
      </c>
      <c r="I970" s="229"/>
      <c r="J970" s="225"/>
      <c r="K970" s="225"/>
      <c r="L970" s="230"/>
      <c r="M970" s="231"/>
      <c r="N970" s="232"/>
      <c r="O970" s="232"/>
      <c r="P970" s="232"/>
      <c r="Q970" s="232"/>
      <c r="R970" s="232"/>
      <c r="S970" s="232"/>
      <c r="T970" s="233"/>
      <c r="AT970" s="234" t="s">
        <v>187</v>
      </c>
      <c r="AU970" s="234" t="s">
        <v>80</v>
      </c>
      <c r="AV970" s="13" t="s">
        <v>184</v>
      </c>
      <c r="AW970" s="13" t="s">
        <v>32</v>
      </c>
      <c r="AX970" s="13" t="s">
        <v>78</v>
      </c>
      <c r="AY970" s="234" t="s">
        <v>131</v>
      </c>
    </row>
    <row r="971" spans="2:65" s="1" customFormat="1" ht="16.5" customHeight="1">
      <c r="B971" s="32"/>
      <c r="C971" s="235" t="s">
        <v>1246</v>
      </c>
      <c r="D971" s="235" t="s">
        <v>249</v>
      </c>
      <c r="E971" s="236" t="s">
        <v>1247</v>
      </c>
      <c r="F971" s="237" t="s">
        <v>1248</v>
      </c>
      <c r="G971" s="238" t="s">
        <v>329</v>
      </c>
      <c r="H971" s="239">
        <v>1</v>
      </c>
      <c r="I971" s="240"/>
      <c r="J971" s="241">
        <f>ROUND(I971*H971,2)</f>
        <v>0</v>
      </c>
      <c r="K971" s="237" t="s">
        <v>1</v>
      </c>
      <c r="L971" s="242"/>
      <c r="M971" s="243" t="s">
        <v>1</v>
      </c>
      <c r="N971" s="244" t="s">
        <v>41</v>
      </c>
      <c r="O971" s="58"/>
      <c r="P971" s="194">
        <f>O971*H971</f>
        <v>0</v>
      </c>
      <c r="Q971" s="194">
        <v>0.009</v>
      </c>
      <c r="R971" s="194">
        <f>Q971*H971</f>
        <v>0.009</v>
      </c>
      <c r="S971" s="194">
        <v>0</v>
      </c>
      <c r="T971" s="195">
        <f>S971*H971</f>
        <v>0</v>
      </c>
      <c r="AR971" s="15" t="s">
        <v>378</v>
      </c>
      <c r="AT971" s="15" t="s">
        <v>249</v>
      </c>
      <c r="AU971" s="15" t="s">
        <v>80</v>
      </c>
      <c r="AY971" s="15" t="s">
        <v>131</v>
      </c>
      <c r="BE971" s="196">
        <f>IF(N971="základní",J971,0)</f>
        <v>0</v>
      </c>
      <c r="BF971" s="196">
        <f>IF(N971="snížená",J971,0)</f>
        <v>0</v>
      </c>
      <c r="BG971" s="196">
        <f>IF(N971="zákl. přenesená",J971,0)</f>
        <v>0</v>
      </c>
      <c r="BH971" s="196">
        <f>IF(N971="sníž. přenesená",J971,0)</f>
        <v>0</v>
      </c>
      <c r="BI971" s="196">
        <f>IF(N971="nulová",J971,0)</f>
        <v>0</v>
      </c>
      <c r="BJ971" s="15" t="s">
        <v>78</v>
      </c>
      <c r="BK971" s="196">
        <f>ROUND(I971*H971,2)</f>
        <v>0</v>
      </c>
      <c r="BL971" s="15" t="s">
        <v>285</v>
      </c>
      <c r="BM971" s="15" t="s">
        <v>1249</v>
      </c>
    </row>
    <row r="972" spans="2:47" s="1" customFormat="1" ht="12">
      <c r="B972" s="32"/>
      <c r="C972" s="33"/>
      <c r="D972" s="197" t="s">
        <v>139</v>
      </c>
      <c r="E972" s="33"/>
      <c r="F972" s="198" t="s">
        <v>1250</v>
      </c>
      <c r="G972" s="33"/>
      <c r="H972" s="33"/>
      <c r="I972" s="101"/>
      <c r="J972" s="33"/>
      <c r="K972" s="33"/>
      <c r="L972" s="36"/>
      <c r="M972" s="199"/>
      <c r="N972" s="58"/>
      <c r="O972" s="58"/>
      <c r="P972" s="58"/>
      <c r="Q972" s="58"/>
      <c r="R972" s="58"/>
      <c r="S972" s="58"/>
      <c r="T972" s="59"/>
      <c r="AT972" s="15" t="s">
        <v>139</v>
      </c>
      <c r="AU972" s="15" t="s">
        <v>80</v>
      </c>
    </row>
    <row r="973" spans="2:65" s="1" customFormat="1" ht="16.5" customHeight="1">
      <c r="B973" s="32"/>
      <c r="C973" s="185" t="s">
        <v>1251</v>
      </c>
      <c r="D973" s="185" t="s">
        <v>133</v>
      </c>
      <c r="E973" s="186" t="s">
        <v>1252</v>
      </c>
      <c r="F973" s="187" t="s">
        <v>1253</v>
      </c>
      <c r="G973" s="188" t="s">
        <v>183</v>
      </c>
      <c r="H973" s="189">
        <v>6.4</v>
      </c>
      <c r="I973" s="190"/>
      <c r="J973" s="191">
        <f>ROUND(I973*H973,2)</f>
        <v>0</v>
      </c>
      <c r="K973" s="187" t="s">
        <v>136</v>
      </c>
      <c r="L973" s="36"/>
      <c r="M973" s="192" t="s">
        <v>1</v>
      </c>
      <c r="N973" s="193" t="s">
        <v>41</v>
      </c>
      <c r="O973" s="58"/>
      <c r="P973" s="194">
        <f>O973*H973</f>
        <v>0</v>
      </c>
      <c r="Q973" s="194">
        <v>0.00027</v>
      </c>
      <c r="R973" s="194">
        <f>Q973*H973</f>
        <v>0.0017280000000000002</v>
      </c>
      <c r="S973" s="194">
        <v>0</v>
      </c>
      <c r="T973" s="195">
        <f>S973*H973</f>
        <v>0</v>
      </c>
      <c r="AR973" s="15" t="s">
        <v>285</v>
      </c>
      <c r="AT973" s="15" t="s">
        <v>133</v>
      </c>
      <c r="AU973" s="15" t="s">
        <v>80</v>
      </c>
      <c r="AY973" s="15" t="s">
        <v>131</v>
      </c>
      <c r="BE973" s="196">
        <f>IF(N973="základní",J973,0)</f>
        <v>0</v>
      </c>
      <c r="BF973" s="196">
        <f>IF(N973="snížená",J973,0)</f>
        <v>0</v>
      </c>
      <c r="BG973" s="196">
        <f>IF(N973="zákl. přenesená",J973,0)</f>
        <v>0</v>
      </c>
      <c r="BH973" s="196">
        <f>IF(N973="sníž. přenesená",J973,0)</f>
        <v>0</v>
      </c>
      <c r="BI973" s="196">
        <f>IF(N973="nulová",J973,0)</f>
        <v>0</v>
      </c>
      <c r="BJ973" s="15" t="s">
        <v>78</v>
      </c>
      <c r="BK973" s="196">
        <f>ROUND(I973*H973,2)</f>
        <v>0</v>
      </c>
      <c r="BL973" s="15" t="s">
        <v>285</v>
      </c>
      <c r="BM973" s="15" t="s">
        <v>1254</v>
      </c>
    </row>
    <row r="974" spans="2:47" s="1" customFormat="1" ht="19.2">
      <c r="B974" s="32"/>
      <c r="C974" s="33"/>
      <c r="D974" s="197" t="s">
        <v>139</v>
      </c>
      <c r="E974" s="33"/>
      <c r="F974" s="198" t="s">
        <v>1255</v>
      </c>
      <c r="G974" s="33"/>
      <c r="H974" s="33"/>
      <c r="I974" s="101"/>
      <c r="J974" s="33"/>
      <c r="K974" s="33"/>
      <c r="L974" s="36"/>
      <c r="M974" s="199"/>
      <c r="N974" s="58"/>
      <c r="O974" s="58"/>
      <c r="P974" s="58"/>
      <c r="Q974" s="58"/>
      <c r="R974" s="58"/>
      <c r="S974" s="58"/>
      <c r="T974" s="59"/>
      <c r="AT974" s="15" t="s">
        <v>139</v>
      </c>
      <c r="AU974" s="15" t="s">
        <v>80</v>
      </c>
    </row>
    <row r="975" spans="2:51" s="12" customFormat="1" ht="12">
      <c r="B975" s="213"/>
      <c r="C975" s="214"/>
      <c r="D975" s="197" t="s">
        <v>187</v>
      </c>
      <c r="E975" s="215" t="s">
        <v>1</v>
      </c>
      <c r="F975" s="216" t="s">
        <v>1256</v>
      </c>
      <c r="G975" s="214"/>
      <c r="H975" s="217">
        <v>6.4</v>
      </c>
      <c r="I975" s="218"/>
      <c r="J975" s="214"/>
      <c r="K975" s="214"/>
      <c r="L975" s="219"/>
      <c r="M975" s="220"/>
      <c r="N975" s="221"/>
      <c r="O975" s="221"/>
      <c r="P975" s="221"/>
      <c r="Q975" s="221"/>
      <c r="R975" s="221"/>
      <c r="S975" s="221"/>
      <c r="T975" s="222"/>
      <c r="AT975" s="223" t="s">
        <v>187</v>
      </c>
      <c r="AU975" s="223" t="s">
        <v>80</v>
      </c>
      <c r="AV975" s="12" t="s">
        <v>80</v>
      </c>
      <c r="AW975" s="12" t="s">
        <v>32</v>
      </c>
      <c r="AX975" s="12" t="s">
        <v>70</v>
      </c>
      <c r="AY975" s="223" t="s">
        <v>131</v>
      </c>
    </row>
    <row r="976" spans="2:51" s="13" customFormat="1" ht="12">
      <c r="B976" s="224"/>
      <c r="C976" s="225"/>
      <c r="D976" s="197" t="s">
        <v>187</v>
      </c>
      <c r="E976" s="226" t="s">
        <v>1</v>
      </c>
      <c r="F976" s="227" t="s">
        <v>192</v>
      </c>
      <c r="G976" s="225"/>
      <c r="H976" s="228">
        <v>6.4</v>
      </c>
      <c r="I976" s="229"/>
      <c r="J976" s="225"/>
      <c r="K976" s="225"/>
      <c r="L976" s="230"/>
      <c r="M976" s="231"/>
      <c r="N976" s="232"/>
      <c r="O976" s="232"/>
      <c r="P976" s="232"/>
      <c r="Q976" s="232"/>
      <c r="R976" s="232"/>
      <c r="S976" s="232"/>
      <c r="T976" s="233"/>
      <c r="AT976" s="234" t="s">
        <v>187</v>
      </c>
      <c r="AU976" s="234" t="s">
        <v>80</v>
      </c>
      <c r="AV976" s="13" t="s">
        <v>184</v>
      </c>
      <c r="AW976" s="13" t="s">
        <v>32</v>
      </c>
      <c r="AX976" s="13" t="s">
        <v>78</v>
      </c>
      <c r="AY976" s="234" t="s">
        <v>131</v>
      </c>
    </row>
    <row r="977" spans="2:65" s="1" customFormat="1" ht="16.5" customHeight="1">
      <c r="B977" s="32"/>
      <c r="C977" s="235" t="s">
        <v>1257</v>
      </c>
      <c r="D977" s="235" t="s">
        <v>249</v>
      </c>
      <c r="E977" s="236" t="s">
        <v>1258</v>
      </c>
      <c r="F977" s="237" t="s">
        <v>1259</v>
      </c>
      <c r="G977" s="238" t="s">
        <v>329</v>
      </c>
      <c r="H977" s="239">
        <v>4</v>
      </c>
      <c r="I977" s="240"/>
      <c r="J977" s="241">
        <f>ROUND(I977*H977,2)</f>
        <v>0</v>
      </c>
      <c r="K977" s="237" t="s">
        <v>1</v>
      </c>
      <c r="L977" s="242"/>
      <c r="M977" s="243" t="s">
        <v>1</v>
      </c>
      <c r="N977" s="244" t="s">
        <v>41</v>
      </c>
      <c r="O977" s="58"/>
      <c r="P977" s="194">
        <f>O977*H977</f>
        <v>0</v>
      </c>
      <c r="Q977" s="194">
        <v>0.028</v>
      </c>
      <c r="R977" s="194">
        <f>Q977*H977</f>
        <v>0.112</v>
      </c>
      <c r="S977" s="194">
        <v>0</v>
      </c>
      <c r="T977" s="195">
        <f>S977*H977</f>
        <v>0</v>
      </c>
      <c r="AR977" s="15" t="s">
        <v>378</v>
      </c>
      <c r="AT977" s="15" t="s">
        <v>249</v>
      </c>
      <c r="AU977" s="15" t="s">
        <v>80</v>
      </c>
      <c r="AY977" s="15" t="s">
        <v>131</v>
      </c>
      <c r="BE977" s="196">
        <f>IF(N977="základní",J977,0)</f>
        <v>0</v>
      </c>
      <c r="BF977" s="196">
        <f>IF(N977="snížená",J977,0)</f>
        <v>0</v>
      </c>
      <c r="BG977" s="196">
        <f>IF(N977="zákl. přenesená",J977,0)</f>
        <v>0</v>
      </c>
      <c r="BH977" s="196">
        <f>IF(N977="sníž. přenesená",J977,0)</f>
        <v>0</v>
      </c>
      <c r="BI977" s="196">
        <f>IF(N977="nulová",J977,0)</f>
        <v>0</v>
      </c>
      <c r="BJ977" s="15" t="s">
        <v>78</v>
      </c>
      <c r="BK977" s="196">
        <f>ROUND(I977*H977,2)</f>
        <v>0</v>
      </c>
      <c r="BL977" s="15" t="s">
        <v>285</v>
      </c>
      <c r="BM977" s="15" t="s">
        <v>1260</v>
      </c>
    </row>
    <row r="978" spans="2:47" s="1" customFormat="1" ht="12">
      <c r="B978" s="32"/>
      <c r="C978" s="33"/>
      <c r="D978" s="197" t="s">
        <v>139</v>
      </c>
      <c r="E978" s="33"/>
      <c r="F978" s="198" t="s">
        <v>1261</v>
      </c>
      <c r="G978" s="33"/>
      <c r="H978" s="33"/>
      <c r="I978" s="101"/>
      <c r="J978" s="33"/>
      <c r="K978" s="33"/>
      <c r="L978" s="36"/>
      <c r="M978" s="199"/>
      <c r="N978" s="58"/>
      <c r="O978" s="58"/>
      <c r="P978" s="58"/>
      <c r="Q978" s="58"/>
      <c r="R978" s="58"/>
      <c r="S978" s="58"/>
      <c r="T978" s="59"/>
      <c r="AT978" s="15" t="s">
        <v>139</v>
      </c>
      <c r="AU978" s="15" t="s">
        <v>80</v>
      </c>
    </row>
    <row r="979" spans="2:65" s="1" customFormat="1" ht="16.5" customHeight="1">
      <c r="B979" s="32"/>
      <c r="C979" s="185" t="s">
        <v>1262</v>
      </c>
      <c r="D979" s="185" t="s">
        <v>133</v>
      </c>
      <c r="E979" s="186" t="s">
        <v>1263</v>
      </c>
      <c r="F979" s="187" t="s">
        <v>1264</v>
      </c>
      <c r="G979" s="188" t="s">
        <v>329</v>
      </c>
      <c r="H979" s="189">
        <v>4</v>
      </c>
      <c r="I979" s="190"/>
      <c r="J979" s="191">
        <f>ROUND(I979*H979,2)</f>
        <v>0</v>
      </c>
      <c r="K979" s="187" t="s">
        <v>136</v>
      </c>
      <c r="L979" s="36"/>
      <c r="M979" s="192" t="s">
        <v>1</v>
      </c>
      <c r="N979" s="193" t="s">
        <v>41</v>
      </c>
      <c r="O979" s="58"/>
      <c r="P979" s="194">
        <f>O979*H979</f>
        <v>0</v>
      </c>
      <c r="Q979" s="194">
        <v>0</v>
      </c>
      <c r="R979" s="194">
        <f>Q979*H979</f>
        <v>0</v>
      </c>
      <c r="S979" s="194">
        <v>0</v>
      </c>
      <c r="T979" s="195">
        <f>S979*H979</f>
        <v>0</v>
      </c>
      <c r="AR979" s="15" t="s">
        <v>285</v>
      </c>
      <c r="AT979" s="15" t="s">
        <v>133</v>
      </c>
      <c r="AU979" s="15" t="s">
        <v>80</v>
      </c>
      <c r="AY979" s="15" t="s">
        <v>131</v>
      </c>
      <c r="BE979" s="196">
        <f>IF(N979="základní",J979,0)</f>
        <v>0</v>
      </c>
      <c r="BF979" s="196">
        <f>IF(N979="snížená",J979,0)</f>
        <v>0</v>
      </c>
      <c r="BG979" s="196">
        <f>IF(N979="zákl. přenesená",J979,0)</f>
        <v>0</v>
      </c>
      <c r="BH979" s="196">
        <f>IF(N979="sníž. přenesená",J979,0)</f>
        <v>0</v>
      </c>
      <c r="BI979" s="196">
        <f>IF(N979="nulová",J979,0)</f>
        <v>0</v>
      </c>
      <c r="BJ979" s="15" t="s">
        <v>78</v>
      </c>
      <c r="BK979" s="196">
        <f>ROUND(I979*H979,2)</f>
        <v>0</v>
      </c>
      <c r="BL979" s="15" t="s">
        <v>285</v>
      </c>
      <c r="BM979" s="15" t="s">
        <v>1265</v>
      </c>
    </row>
    <row r="980" spans="2:47" s="1" customFormat="1" ht="19.2">
      <c r="B980" s="32"/>
      <c r="C980" s="33"/>
      <c r="D980" s="197" t="s">
        <v>139</v>
      </c>
      <c r="E980" s="33"/>
      <c r="F980" s="198" t="s">
        <v>1266</v>
      </c>
      <c r="G980" s="33"/>
      <c r="H980" s="33"/>
      <c r="I980" s="101"/>
      <c r="J980" s="33"/>
      <c r="K980" s="33"/>
      <c r="L980" s="36"/>
      <c r="M980" s="199"/>
      <c r="N980" s="58"/>
      <c r="O980" s="58"/>
      <c r="P980" s="58"/>
      <c r="Q980" s="58"/>
      <c r="R980" s="58"/>
      <c r="S980" s="58"/>
      <c r="T980" s="59"/>
      <c r="AT980" s="15" t="s">
        <v>139</v>
      </c>
      <c r="AU980" s="15" t="s">
        <v>80</v>
      </c>
    </row>
    <row r="981" spans="2:65" s="1" customFormat="1" ht="16.5" customHeight="1">
      <c r="B981" s="32"/>
      <c r="C981" s="235" t="s">
        <v>1267</v>
      </c>
      <c r="D981" s="235" t="s">
        <v>249</v>
      </c>
      <c r="E981" s="236" t="s">
        <v>1268</v>
      </c>
      <c r="F981" s="237" t="s">
        <v>1269</v>
      </c>
      <c r="G981" s="238" t="s">
        <v>329</v>
      </c>
      <c r="H981" s="239">
        <v>4</v>
      </c>
      <c r="I981" s="240"/>
      <c r="J981" s="241">
        <f>ROUND(I981*H981,2)</f>
        <v>0</v>
      </c>
      <c r="K981" s="237" t="s">
        <v>136</v>
      </c>
      <c r="L981" s="242"/>
      <c r="M981" s="243" t="s">
        <v>1</v>
      </c>
      <c r="N981" s="244" t="s">
        <v>41</v>
      </c>
      <c r="O981" s="58"/>
      <c r="P981" s="194">
        <f>O981*H981</f>
        <v>0</v>
      </c>
      <c r="Q981" s="194">
        <v>0.016</v>
      </c>
      <c r="R981" s="194">
        <f>Q981*H981</f>
        <v>0.064</v>
      </c>
      <c r="S981" s="194">
        <v>0</v>
      </c>
      <c r="T981" s="195">
        <f>S981*H981</f>
        <v>0</v>
      </c>
      <c r="AR981" s="15" t="s">
        <v>378</v>
      </c>
      <c r="AT981" s="15" t="s">
        <v>249</v>
      </c>
      <c r="AU981" s="15" t="s">
        <v>80</v>
      </c>
      <c r="AY981" s="15" t="s">
        <v>131</v>
      </c>
      <c r="BE981" s="196">
        <f>IF(N981="základní",J981,0)</f>
        <v>0</v>
      </c>
      <c r="BF981" s="196">
        <f>IF(N981="snížená",J981,0)</f>
        <v>0</v>
      </c>
      <c r="BG981" s="196">
        <f>IF(N981="zákl. přenesená",J981,0)</f>
        <v>0</v>
      </c>
      <c r="BH981" s="196">
        <f>IF(N981="sníž. přenesená",J981,0)</f>
        <v>0</v>
      </c>
      <c r="BI981" s="196">
        <f>IF(N981="nulová",J981,0)</f>
        <v>0</v>
      </c>
      <c r="BJ981" s="15" t="s">
        <v>78</v>
      </c>
      <c r="BK981" s="196">
        <f>ROUND(I981*H981,2)</f>
        <v>0</v>
      </c>
      <c r="BL981" s="15" t="s">
        <v>285</v>
      </c>
      <c r="BM981" s="15" t="s">
        <v>1270</v>
      </c>
    </row>
    <row r="982" spans="2:47" s="1" customFormat="1" ht="12">
      <c r="B982" s="32"/>
      <c r="C982" s="33"/>
      <c r="D982" s="197" t="s">
        <v>139</v>
      </c>
      <c r="E982" s="33"/>
      <c r="F982" s="198" t="s">
        <v>1271</v>
      </c>
      <c r="G982" s="33"/>
      <c r="H982" s="33"/>
      <c r="I982" s="101"/>
      <c r="J982" s="33"/>
      <c r="K982" s="33"/>
      <c r="L982" s="36"/>
      <c r="M982" s="199"/>
      <c r="N982" s="58"/>
      <c r="O982" s="58"/>
      <c r="P982" s="58"/>
      <c r="Q982" s="58"/>
      <c r="R982" s="58"/>
      <c r="S982" s="58"/>
      <c r="T982" s="59"/>
      <c r="AT982" s="15" t="s">
        <v>139</v>
      </c>
      <c r="AU982" s="15" t="s">
        <v>80</v>
      </c>
    </row>
    <row r="983" spans="2:65" s="1" customFormat="1" ht="16.5" customHeight="1">
      <c r="B983" s="32"/>
      <c r="C983" s="185" t="s">
        <v>1272</v>
      </c>
      <c r="D983" s="185" t="s">
        <v>133</v>
      </c>
      <c r="E983" s="186" t="s">
        <v>1273</v>
      </c>
      <c r="F983" s="187" t="s">
        <v>1274</v>
      </c>
      <c r="G983" s="188" t="s">
        <v>329</v>
      </c>
      <c r="H983" s="189">
        <v>2</v>
      </c>
      <c r="I983" s="190"/>
      <c r="J983" s="191">
        <f>ROUND(I983*H983,2)</f>
        <v>0</v>
      </c>
      <c r="K983" s="187" t="s">
        <v>136</v>
      </c>
      <c r="L983" s="36"/>
      <c r="M983" s="192" t="s">
        <v>1</v>
      </c>
      <c r="N983" s="193" t="s">
        <v>41</v>
      </c>
      <c r="O983" s="58"/>
      <c r="P983" s="194">
        <f>O983*H983</f>
        <v>0</v>
      </c>
      <c r="Q983" s="194">
        <v>0</v>
      </c>
      <c r="R983" s="194">
        <f>Q983*H983</f>
        <v>0</v>
      </c>
      <c r="S983" s="194">
        <v>0</v>
      </c>
      <c r="T983" s="195">
        <f>S983*H983</f>
        <v>0</v>
      </c>
      <c r="AR983" s="15" t="s">
        <v>285</v>
      </c>
      <c r="AT983" s="15" t="s">
        <v>133</v>
      </c>
      <c r="AU983" s="15" t="s">
        <v>80</v>
      </c>
      <c r="AY983" s="15" t="s">
        <v>131</v>
      </c>
      <c r="BE983" s="196">
        <f>IF(N983="základní",J983,0)</f>
        <v>0</v>
      </c>
      <c r="BF983" s="196">
        <f>IF(N983="snížená",J983,0)</f>
        <v>0</v>
      </c>
      <c r="BG983" s="196">
        <f>IF(N983="zákl. přenesená",J983,0)</f>
        <v>0</v>
      </c>
      <c r="BH983" s="196">
        <f>IF(N983="sníž. přenesená",J983,0)</f>
        <v>0</v>
      </c>
      <c r="BI983" s="196">
        <f>IF(N983="nulová",J983,0)</f>
        <v>0</v>
      </c>
      <c r="BJ983" s="15" t="s">
        <v>78</v>
      </c>
      <c r="BK983" s="196">
        <f>ROUND(I983*H983,2)</f>
        <v>0</v>
      </c>
      <c r="BL983" s="15" t="s">
        <v>285</v>
      </c>
      <c r="BM983" s="15" t="s">
        <v>1275</v>
      </c>
    </row>
    <row r="984" spans="2:47" s="1" customFormat="1" ht="19.2">
      <c r="B984" s="32"/>
      <c r="C984" s="33"/>
      <c r="D984" s="197" t="s">
        <v>139</v>
      </c>
      <c r="E984" s="33"/>
      <c r="F984" s="198" t="s">
        <v>1276</v>
      </c>
      <c r="G984" s="33"/>
      <c r="H984" s="33"/>
      <c r="I984" s="101"/>
      <c r="J984" s="33"/>
      <c r="K984" s="33"/>
      <c r="L984" s="36"/>
      <c r="M984" s="199"/>
      <c r="N984" s="58"/>
      <c r="O984" s="58"/>
      <c r="P984" s="58"/>
      <c r="Q984" s="58"/>
      <c r="R984" s="58"/>
      <c r="S984" s="58"/>
      <c r="T984" s="59"/>
      <c r="AT984" s="15" t="s">
        <v>139</v>
      </c>
      <c r="AU984" s="15" t="s">
        <v>80</v>
      </c>
    </row>
    <row r="985" spans="2:65" s="1" customFormat="1" ht="16.5" customHeight="1">
      <c r="B985" s="32"/>
      <c r="C985" s="235" t="s">
        <v>1277</v>
      </c>
      <c r="D985" s="235" t="s">
        <v>249</v>
      </c>
      <c r="E985" s="236" t="s">
        <v>1278</v>
      </c>
      <c r="F985" s="237" t="s">
        <v>1279</v>
      </c>
      <c r="G985" s="238" t="s">
        <v>329</v>
      </c>
      <c r="H985" s="239">
        <v>1</v>
      </c>
      <c r="I985" s="240"/>
      <c r="J985" s="241">
        <f>ROUND(I985*H985,2)</f>
        <v>0</v>
      </c>
      <c r="K985" s="237" t="s">
        <v>136</v>
      </c>
      <c r="L985" s="242"/>
      <c r="M985" s="243" t="s">
        <v>1</v>
      </c>
      <c r="N985" s="244" t="s">
        <v>41</v>
      </c>
      <c r="O985" s="58"/>
      <c r="P985" s="194">
        <f>O985*H985</f>
        <v>0</v>
      </c>
      <c r="Q985" s="194">
        <v>0.0175</v>
      </c>
      <c r="R985" s="194">
        <f>Q985*H985</f>
        <v>0.0175</v>
      </c>
      <c r="S985" s="194">
        <v>0</v>
      </c>
      <c r="T985" s="195">
        <f>S985*H985</f>
        <v>0</v>
      </c>
      <c r="AR985" s="15" t="s">
        <v>378</v>
      </c>
      <c r="AT985" s="15" t="s">
        <v>249</v>
      </c>
      <c r="AU985" s="15" t="s">
        <v>80</v>
      </c>
      <c r="AY985" s="15" t="s">
        <v>131</v>
      </c>
      <c r="BE985" s="196">
        <f>IF(N985="základní",J985,0)</f>
        <v>0</v>
      </c>
      <c r="BF985" s="196">
        <f>IF(N985="snížená",J985,0)</f>
        <v>0</v>
      </c>
      <c r="BG985" s="196">
        <f>IF(N985="zákl. přenesená",J985,0)</f>
        <v>0</v>
      </c>
      <c r="BH985" s="196">
        <f>IF(N985="sníž. přenesená",J985,0)</f>
        <v>0</v>
      </c>
      <c r="BI985" s="196">
        <f>IF(N985="nulová",J985,0)</f>
        <v>0</v>
      </c>
      <c r="BJ985" s="15" t="s">
        <v>78</v>
      </c>
      <c r="BK985" s="196">
        <f>ROUND(I985*H985,2)</f>
        <v>0</v>
      </c>
      <c r="BL985" s="15" t="s">
        <v>285</v>
      </c>
      <c r="BM985" s="15" t="s">
        <v>1280</v>
      </c>
    </row>
    <row r="986" spans="2:47" s="1" customFormat="1" ht="12">
      <c r="B986" s="32"/>
      <c r="C986" s="33"/>
      <c r="D986" s="197" t="s">
        <v>139</v>
      </c>
      <c r="E986" s="33"/>
      <c r="F986" s="198" t="s">
        <v>1281</v>
      </c>
      <c r="G986" s="33"/>
      <c r="H986" s="33"/>
      <c r="I986" s="101"/>
      <c r="J986" s="33"/>
      <c r="K986" s="33"/>
      <c r="L986" s="36"/>
      <c r="M986" s="199"/>
      <c r="N986" s="58"/>
      <c r="O986" s="58"/>
      <c r="P986" s="58"/>
      <c r="Q986" s="58"/>
      <c r="R986" s="58"/>
      <c r="S986" s="58"/>
      <c r="T986" s="59"/>
      <c r="AT986" s="15" t="s">
        <v>139</v>
      </c>
      <c r="AU986" s="15" t="s">
        <v>80</v>
      </c>
    </row>
    <row r="987" spans="2:65" s="1" customFormat="1" ht="16.5" customHeight="1">
      <c r="B987" s="32"/>
      <c r="C987" s="235" t="s">
        <v>1282</v>
      </c>
      <c r="D987" s="235" t="s">
        <v>249</v>
      </c>
      <c r="E987" s="236" t="s">
        <v>1283</v>
      </c>
      <c r="F987" s="237" t="s">
        <v>1284</v>
      </c>
      <c r="G987" s="238" t="s">
        <v>329</v>
      </c>
      <c r="H987" s="239">
        <v>1</v>
      </c>
      <c r="I987" s="240"/>
      <c r="J987" s="241">
        <f>ROUND(I987*H987,2)</f>
        <v>0</v>
      </c>
      <c r="K987" s="237" t="s">
        <v>136</v>
      </c>
      <c r="L987" s="242"/>
      <c r="M987" s="243" t="s">
        <v>1</v>
      </c>
      <c r="N987" s="244" t="s">
        <v>41</v>
      </c>
      <c r="O987" s="58"/>
      <c r="P987" s="194">
        <f>O987*H987</f>
        <v>0</v>
      </c>
      <c r="Q987" s="194">
        <v>0.0275</v>
      </c>
      <c r="R987" s="194">
        <f>Q987*H987</f>
        <v>0.0275</v>
      </c>
      <c r="S987" s="194">
        <v>0</v>
      </c>
      <c r="T987" s="195">
        <f>S987*H987</f>
        <v>0</v>
      </c>
      <c r="AR987" s="15" t="s">
        <v>378</v>
      </c>
      <c r="AT987" s="15" t="s">
        <v>249</v>
      </c>
      <c r="AU987" s="15" t="s">
        <v>80</v>
      </c>
      <c r="AY987" s="15" t="s">
        <v>131</v>
      </c>
      <c r="BE987" s="196">
        <f>IF(N987="základní",J987,0)</f>
        <v>0</v>
      </c>
      <c r="BF987" s="196">
        <f>IF(N987="snížená",J987,0)</f>
        <v>0</v>
      </c>
      <c r="BG987" s="196">
        <f>IF(N987="zákl. přenesená",J987,0)</f>
        <v>0</v>
      </c>
      <c r="BH987" s="196">
        <f>IF(N987="sníž. přenesená",J987,0)</f>
        <v>0</v>
      </c>
      <c r="BI987" s="196">
        <f>IF(N987="nulová",J987,0)</f>
        <v>0</v>
      </c>
      <c r="BJ987" s="15" t="s">
        <v>78</v>
      </c>
      <c r="BK987" s="196">
        <f>ROUND(I987*H987,2)</f>
        <v>0</v>
      </c>
      <c r="BL987" s="15" t="s">
        <v>285</v>
      </c>
      <c r="BM987" s="15" t="s">
        <v>1285</v>
      </c>
    </row>
    <row r="988" spans="2:47" s="1" customFormat="1" ht="12">
      <c r="B988" s="32"/>
      <c r="C988" s="33"/>
      <c r="D988" s="197" t="s">
        <v>139</v>
      </c>
      <c r="E988" s="33"/>
      <c r="F988" s="198" t="s">
        <v>1286</v>
      </c>
      <c r="G988" s="33"/>
      <c r="H988" s="33"/>
      <c r="I988" s="101"/>
      <c r="J988" s="33"/>
      <c r="K988" s="33"/>
      <c r="L988" s="36"/>
      <c r="M988" s="199"/>
      <c r="N988" s="58"/>
      <c r="O988" s="58"/>
      <c r="P988" s="58"/>
      <c r="Q988" s="58"/>
      <c r="R988" s="58"/>
      <c r="S988" s="58"/>
      <c r="T988" s="59"/>
      <c r="AT988" s="15" t="s">
        <v>139</v>
      </c>
      <c r="AU988" s="15" t="s">
        <v>80</v>
      </c>
    </row>
    <row r="989" spans="2:65" s="1" customFormat="1" ht="16.5" customHeight="1">
      <c r="B989" s="32"/>
      <c r="C989" s="185" t="s">
        <v>1287</v>
      </c>
      <c r="D989" s="185" t="s">
        <v>133</v>
      </c>
      <c r="E989" s="186" t="s">
        <v>1288</v>
      </c>
      <c r="F989" s="187" t="s">
        <v>1289</v>
      </c>
      <c r="G989" s="188" t="s">
        <v>329</v>
      </c>
      <c r="H989" s="189">
        <v>1</v>
      </c>
      <c r="I989" s="190"/>
      <c r="J989" s="191">
        <f>ROUND(I989*H989,2)</f>
        <v>0</v>
      </c>
      <c r="K989" s="187" t="s">
        <v>136</v>
      </c>
      <c r="L989" s="36"/>
      <c r="M989" s="192" t="s">
        <v>1</v>
      </c>
      <c r="N989" s="193" t="s">
        <v>41</v>
      </c>
      <c r="O989" s="58"/>
      <c r="P989" s="194">
        <f>O989*H989</f>
        <v>0</v>
      </c>
      <c r="Q989" s="194">
        <v>0.00047</v>
      </c>
      <c r="R989" s="194">
        <f>Q989*H989</f>
        <v>0.00047</v>
      </c>
      <c r="S989" s="194">
        <v>0</v>
      </c>
      <c r="T989" s="195">
        <f>S989*H989</f>
        <v>0</v>
      </c>
      <c r="AR989" s="15" t="s">
        <v>285</v>
      </c>
      <c r="AT989" s="15" t="s">
        <v>133</v>
      </c>
      <c r="AU989" s="15" t="s">
        <v>80</v>
      </c>
      <c r="AY989" s="15" t="s">
        <v>131</v>
      </c>
      <c r="BE989" s="196">
        <f>IF(N989="základní",J989,0)</f>
        <v>0</v>
      </c>
      <c r="BF989" s="196">
        <f>IF(N989="snížená",J989,0)</f>
        <v>0</v>
      </c>
      <c r="BG989" s="196">
        <f>IF(N989="zákl. přenesená",J989,0)</f>
        <v>0</v>
      </c>
      <c r="BH989" s="196">
        <f>IF(N989="sníž. přenesená",J989,0)</f>
        <v>0</v>
      </c>
      <c r="BI989" s="196">
        <f>IF(N989="nulová",J989,0)</f>
        <v>0</v>
      </c>
      <c r="BJ989" s="15" t="s">
        <v>78</v>
      </c>
      <c r="BK989" s="196">
        <f>ROUND(I989*H989,2)</f>
        <v>0</v>
      </c>
      <c r="BL989" s="15" t="s">
        <v>285</v>
      </c>
      <c r="BM989" s="15" t="s">
        <v>1290</v>
      </c>
    </row>
    <row r="990" spans="2:47" s="1" customFormat="1" ht="12">
      <c r="B990" s="32"/>
      <c r="C990" s="33"/>
      <c r="D990" s="197" t="s">
        <v>139</v>
      </c>
      <c r="E990" s="33"/>
      <c r="F990" s="198" t="s">
        <v>1291</v>
      </c>
      <c r="G990" s="33"/>
      <c r="H990" s="33"/>
      <c r="I990" s="101"/>
      <c r="J990" s="33"/>
      <c r="K990" s="33"/>
      <c r="L990" s="36"/>
      <c r="M990" s="199"/>
      <c r="N990" s="58"/>
      <c r="O990" s="58"/>
      <c r="P990" s="58"/>
      <c r="Q990" s="58"/>
      <c r="R990" s="58"/>
      <c r="S990" s="58"/>
      <c r="T990" s="59"/>
      <c r="AT990" s="15" t="s">
        <v>139</v>
      </c>
      <c r="AU990" s="15" t="s">
        <v>80</v>
      </c>
    </row>
    <row r="991" spans="2:65" s="1" customFormat="1" ht="16.5" customHeight="1">
      <c r="B991" s="32"/>
      <c r="C991" s="235" t="s">
        <v>1292</v>
      </c>
      <c r="D991" s="235" t="s">
        <v>249</v>
      </c>
      <c r="E991" s="236" t="s">
        <v>1293</v>
      </c>
      <c r="F991" s="237" t="s">
        <v>1294</v>
      </c>
      <c r="G991" s="238" t="s">
        <v>329</v>
      </c>
      <c r="H991" s="239">
        <v>1</v>
      </c>
      <c r="I991" s="240"/>
      <c r="J991" s="241">
        <f>ROUND(I991*H991,2)</f>
        <v>0</v>
      </c>
      <c r="K991" s="237" t="s">
        <v>136</v>
      </c>
      <c r="L991" s="242"/>
      <c r="M991" s="243" t="s">
        <v>1</v>
      </c>
      <c r="N991" s="244" t="s">
        <v>41</v>
      </c>
      <c r="O991" s="58"/>
      <c r="P991" s="194">
        <f>O991*H991</f>
        <v>0</v>
      </c>
      <c r="Q991" s="194">
        <v>0.01</v>
      </c>
      <c r="R991" s="194">
        <f>Q991*H991</f>
        <v>0.01</v>
      </c>
      <c r="S991" s="194">
        <v>0</v>
      </c>
      <c r="T991" s="195">
        <f>S991*H991</f>
        <v>0</v>
      </c>
      <c r="AR991" s="15" t="s">
        <v>378</v>
      </c>
      <c r="AT991" s="15" t="s">
        <v>249</v>
      </c>
      <c r="AU991" s="15" t="s">
        <v>80</v>
      </c>
      <c r="AY991" s="15" t="s">
        <v>131</v>
      </c>
      <c r="BE991" s="196">
        <f>IF(N991="základní",J991,0)</f>
        <v>0</v>
      </c>
      <c r="BF991" s="196">
        <f>IF(N991="snížená",J991,0)</f>
        <v>0</v>
      </c>
      <c r="BG991" s="196">
        <f>IF(N991="zákl. přenesená",J991,0)</f>
        <v>0</v>
      </c>
      <c r="BH991" s="196">
        <f>IF(N991="sníž. přenesená",J991,0)</f>
        <v>0</v>
      </c>
      <c r="BI991" s="196">
        <f>IF(N991="nulová",J991,0)</f>
        <v>0</v>
      </c>
      <c r="BJ991" s="15" t="s">
        <v>78</v>
      </c>
      <c r="BK991" s="196">
        <f>ROUND(I991*H991,2)</f>
        <v>0</v>
      </c>
      <c r="BL991" s="15" t="s">
        <v>285</v>
      </c>
      <c r="BM991" s="15" t="s">
        <v>1295</v>
      </c>
    </row>
    <row r="992" spans="2:47" s="1" customFormat="1" ht="12">
      <c r="B992" s="32"/>
      <c r="C992" s="33"/>
      <c r="D992" s="197" t="s">
        <v>139</v>
      </c>
      <c r="E992" s="33"/>
      <c r="F992" s="198" t="s">
        <v>1294</v>
      </c>
      <c r="G992" s="33"/>
      <c r="H992" s="33"/>
      <c r="I992" s="101"/>
      <c r="J992" s="33"/>
      <c r="K992" s="33"/>
      <c r="L992" s="36"/>
      <c r="M992" s="199"/>
      <c r="N992" s="58"/>
      <c r="O992" s="58"/>
      <c r="P992" s="58"/>
      <c r="Q992" s="58"/>
      <c r="R992" s="58"/>
      <c r="S992" s="58"/>
      <c r="T992" s="59"/>
      <c r="AT992" s="15" t="s">
        <v>139</v>
      </c>
      <c r="AU992" s="15" t="s">
        <v>80</v>
      </c>
    </row>
    <row r="993" spans="2:65" s="1" customFormat="1" ht="16.5" customHeight="1">
      <c r="B993" s="32"/>
      <c r="C993" s="185" t="s">
        <v>1296</v>
      </c>
      <c r="D993" s="185" t="s">
        <v>133</v>
      </c>
      <c r="E993" s="186" t="s">
        <v>1297</v>
      </c>
      <c r="F993" s="187" t="s">
        <v>1298</v>
      </c>
      <c r="G993" s="188" t="s">
        <v>329</v>
      </c>
      <c r="H993" s="189">
        <v>4</v>
      </c>
      <c r="I993" s="190"/>
      <c r="J993" s="191">
        <f>ROUND(I993*H993,2)</f>
        <v>0</v>
      </c>
      <c r="K993" s="187" t="s">
        <v>136</v>
      </c>
      <c r="L993" s="36"/>
      <c r="M993" s="192" t="s">
        <v>1</v>
      </c>
      <c r="N993" s="193" t="s">
        <v>41</v>
      </c>
      <c r="O993" s="58"/>
      <c r="P993" s="194">
        <f>O993*H993</f>
        <v>0</v>
      </c>
      <c r="Q993" s="194">
        <v>0</v>
      </c>
      <c r="R993" s="194">
        <f>Q993*H993</f>
        <v>0</v>
      </c>
      <c r="S993" s="194">
        <v>0</v>
      </c>
      <c r="T993" s="195">
        <f>S993*H993</f>
        <v>0</v>
      </c>
      <c r="AR993" s="15" t="s">
        <v>285</v>
      </c>
      <c r="AT993" s="15" t="s">
        <v>133</v>
      </c>
      <c r="AU993" s="15" t="s">
        <v>80</v>
      </c>
      <c r="AY993" s="15" t="s">
        <v>131</v>
      </c>
      <c r="BE993" s="196">
        <f>IF(N993="základní",J993,0)</f>
        <v>0</v>
      </c>
      <c r="BF993" s="196">
        <f>IF(N993="snížená",J993,0)</f>
        <v>0</v>
      </c>
      <c r="BG993" s="196">
        <f>IF(N993="zákl. přenesená",J993,0)</f>
        <v>0</v>
      </c>
      <c r="BH993" s="196">
        <f>IF(N993="sníž. přenesená",J993,0)</f>
        <v>0</v>
      </c>
      <c r="BI993" s="196">
        <f>IF(N993="nulová",J993,0)</f>
        <v>0</v>
      </c>
      <c r="BJ993" s="15" t="s">
        <v>78</v>
      </c>
      <c r="BK993" s="196">
        <f>ROUND(I993*H993,2)</f>
        <v>0</v>
      </c>
      <c r="BL993" s="15" t="s">
        <v>285</v>
      </c>
      <c r="BM993" s="15" t="s">
        <v>1299</v>
      </c>
    </row>
    <row r="994" spans="2:47" s="1" customFormat="1" ht="19.2">
      <c r="B994" s="32"/>
      <c r="C994" s="33"/>
      <c r="D994" s="197" t="s">
        <v>139</v>
      </c>
      <c r="E994" s="33"/>
      <c r="F994" s="198" t="s">
        <v>1300</v>
      </c>
      <c r="G994" s="33"/>
      <c r="H994" s="33"/>
      <c r="I994" s="101"/>
      <c r="J994" s="33"/>
      <c r="K994" s="33"/>
      <c r="L994" s="36"/>
      <c r="M994" s="199"/>
      <c r="N994" s="58"/>
      <c r="O994" s="58"/>
      <c r="P994" s="58"/>
      <c r="Q994" s="58"/>
      <c r="R994" s="58"/>
      <c r="S994" s="58"/>
      <c r="T994" s="59"/>
      <c r="AT994" s="15" t="s">
        <v>139</v>
      </c>
      <c r="AU994" s="15" t="s">
        <v>80</v>
      </c>
    </row>
    <row r="995" spans="2:65" s="1" customFormat="1" ht="16.5" customHeight="1">
      <c r="B995" s="32"/>
      <c r="C995" s="235" t="s">
        <v>1301</v>
      </c>
      <c r="D995" s="235" t="s">
        <v>249</v>
      </c>
      <c r="E995" s="236" t="s">
        <v>1302</v>
      </c>
      <c r="F995" s="237" t="s">
        <v>1303</v>
      </c>
      <c r="G995" s="238" t="s">
        <v>323</v>
      </c>
      <c r="H995" s="239">
        <v>6.4</v>
      </c>
      <c r="I995" s="240"/>
      <c r="J995" s="241">
        <f>ROUND(I995*H995,2)</f>
        <v>0</v>
      </c>
      <c r="K995" s="237" t="s">
        <v>136</v>
      </c>
      <c r="L995" s="242"/>
      <c r="M995" s="243" t="s">
        <v>1</v>
      </c>
      <c r="N995" s="244" t="s">
        <v>41</v>
      </c>
      <c r="O995" s="58"/>
      <c r="P995" s="194">
        <f>O995*H995</f>
        <v>0</v>
      </c>
      <c r="Q995" s="194">
        <v>0.004</v>
      </c>
      <c r="R995" s="194">
        <f>Q995*H995</f>
        <v>0.0256</v>
      </c>
      <c r="S995" s="194">
        <v>0</v>
      </c>
      <c r="T995" s="195">
        <f>S995*H995</f>
        <v>0</v>
      </c>
      <c r="AR995" s="15" t="s">
        <v>378</v>
      </c>
      <c r="AT995" s="15" t="s">
        <v>249</v>
      </c>
      <c r="AU995" s="15" t="s">
        <v>80</v>
      </c>
      <c r="AY995" s="15" t="s">
        <v>131</v>
      </c>
      <c r="BE995" s="196">
        <f>IF(N995="základní",J995,0)</f>
        <v>0</v>
      </c>
      <c r="BF995" s="196">
        <f>IF(N995="snížená",J995,0)</f>
        <v>0</v>
      </c>
      <c r="BG995" s="196">
        <f>IF(N995="zákl. přenesená",J995,0)</f>
        <v>0</v>
      </c>
      <c r="BH995" s="196">
        <f>IF(N995="sníž. přenesená",J995,0)</f>
        <v>0</v>
      </c>
      <c r="BI995" s="196">
        <f>IF(N995="nulová",J995,0)</f>
        <v>0</v>
      </c>
      <c r="BJ995" s="15" t="s">
        <v>78</v>
      </c>
      <c r="BK995" s="196">
        <f>ROUND(I995*H995,2)</f>
        <v>0</v>
      </c>
      <c r="BL995" s="15" t="s">
        <v>285</v>
      </c>
      <c r="BM995" s="15" t="s">
        <v>1304</v>
      </c>
    </row>
    <row r="996" spans="2:47" s="1" customFormat="1" ht="12">
      <c r="B996" s="32"/>
      <c r="C996" s="33"/>
      <c r="D996" s="197" t="s">
        <v>139</v>
      </c>
      <c r="E996" s="33"/>
      <c r="F996" s="198" t="s">
        <v>1303</v>
      </c>
      <c r="G996" s="33"/>
      <c r="H996" s="33"/>
      <c r="I996" s="101"/>
      <c r="J996" s="33"/>
      <c r="K996" s="33"/>
      <c r="L996" s="36"/>
      <c r="M996" s="199"/>
      <c r="N996" s="58"/>
      <c r="O996" s="58"/>
      <c r="P996" s="58"/>
      <c r="Q996" s="58"/>
      <c r="R996" s="58"/>
      <c r="S996" s="58"/>
      <c r="T996" s="59"/>
      <c r="AT996" s="15" t="s">
        <v>139</v>
      </c>
      <c r="AU996" s="15" t="s">
        <v>80</v>
      </c>
    </row>
    <row r="997" spans="2:51" s="12" customFormat="1" ht="12">
      <c r="B997" s="213"/>
      <c r="C997" s="214"/>
      <c r="D997" s="197" t="s">
        <v>187</v>
      </c>
      <c r="E997" s="215" t="s">
        <v>1</v>
      </c>
      <c r="F997" s="216" t="s">
        <v>1305</v>
      </c>
      <c r="G997" s="214"/>
      <c r="H997" s="217">
        <v>6.4</v>
      </c>
      <c r="I997" s="218"/>
      <c r="J997" s="214"/>
      <c r="K997" s="214"/>
      <c r="L997" s="219"/>
      <c r="M997" s="220"/>
      <c r="N997" s="221"/>
      <c r="O997" s="221"/>
      <c r="P997" s="221"/>
      <c r="Q997" s="221"/>
      <c r="R997" s="221"/>
      <c r="S997" s="221"/>
      <c r="T997" s="222"/>
      <c r="AT997" s="223" t="s">
        <v>187</v>
      </c>
      <c r="AU997" s="223" t="s">
        <v>80</v>
      </c>
      <c r="AV997" s="12" t="s">
        <v>80</v>
      </c>
      <c r="AW997" s="12" t="s">
        <v>32</v>
      </c>
      <c r="AX997" s="12" t="s">
        <v>78</v>
      </c>
      <c r="AY997" s="223" t="s">
        <v>131</v>
      </c>
    </row>
    <row r="998" spans="2:65" s="1" customFormat="1" ht="16.5" customHeight="1">
      <c r="B998" s="32"/>
      <c r="C998" s="185" t="s">
        <v>1306</v>
      </c>
      <c r="D998" s="185" t="s">
        <v>133</v>
      </c>
      <c r="E998" s="186" t="s">
        <v>1307</v>
      </c>
      <c r="F998" s="187" t="s">
        <v>1308</v>
      </c>
      <c r="G998" s="188" t="s">
        <v>329</v>
      </c>
      <c r="H998" s="189">
        <v>1</v>
      </c>
      <c r="I998" s="190"/>
      <c r="J998" s="191">
        <f>ROUND(I998*H998,2)</f>
        <v>0</v>
      </c>
      <c r="K998" s="187" t="s">
        <v>136</v>
      </c>
      <c r="L998" s="36"/>
      <c r="M998" s="192" t="s">
        <v>1</v>
      </c>
      <c r="N998" s="193" t="s">
        <v>41</v>
      </c>
      <c r="O998" s="58"/>
      <c r="P998" s="194">
        <f>O998*H998</f>
        <v>0</v>
      </c>
      <c r="Q998" s="194">
        <v>0</v>
      </c>
      <c r="R998" s="194">
        <f>Q998*H998</f>
        <v>0</v>
      </c>
      <c r="S998" s="194">
        <v>0.1104</v>
      </c>
      <c r="T998" s="195">
        <f>S998*H998</f>
        <v>0.1104</v>
      </c>
      <c r="AR998" s="15" t="s">
        <v>285</v>
      </c>
      <c r="AT998" s="15" t="s">
        <v>133</v>
      </c>
      <c r="AU998" s="15" t="s">
        <v>80</v>
      </c>
      <c r="AY998" s="15" t="s">
        <v>131</v>
      </c>
      <c r="BE998" s="196">
        <f>IF(N998="základní",J998,0)</f>
        <v>0</v>
      </c>
      <c r="BF998" s="196">
        <f>IF(N998="snížená",J998,0)</f>
        <v>0</v>
      </c>
      <c r="BG998" s="196">
        <f>IF(N998="zákl. přenesená",J998,0)</f>
        <v>0</v>
      </c>
      <c r="BH998" s="196">
        <f>IF(N998="sníž. přenesená",J998,0)</f>
        <v>0</v>
      </c>
      <c r="BI998" s="196">
        <f>IF(N998="nulová",J998,0)</f>
        <v>0</v>
      </c>
      <c r="BJ998" s="15" t="s">
        <v>78</v>
      </c>
      <c r="BK998" s="196">
        <f>ROUND(I998*H998,2)</f>
        <v>0</v>
      </c>
      <c r="BL998" s="15" t="s">
        <v>285</v>
      </c>
      <c r="BM998" s="15" t="s">
        <v>1309</v>
      </c>
    </row>
    <row r="999" spans="2:47" s="1" customFormat="1" ht="12">
      <c r="B999" s="32"/>
      <c r="C999" s="33"/>
      <c r="D999" s="197" t="s">
        <v>139</v>
      </c>
      <c r="E999" s="33"/>
      <c r="F999" s="198" t="s">
        <v>1310</v>
      </c>
      <c r="G999" s="33"/>
      <c r="H999" s="33"/>
      <c r="I999" s="101"/>
      <c r="J999" s="33"/>
      <c r="K999" s="33"/>
      <c r="L999" s="36"/>
      <c r="M999" s="199"/>
      <c r="N999" s="58"/>
      <c r="O999" s="58"/>
      <c r="P999" s="58"/>
      <c r="Q999" s="58"/>
      <c r="R999" s="58"/>
      <c r="S999" s="58"/>
      <c r="T999" s="59"/>
      <c r="AT999" s="15" t="s">
        <v>139</v>
      </c>
      <c r="AU999" s="15" t="s">
        <v>80</v>
      </c>
    </row>
    <row r="1000" spans="2:65" s="1" customFormat="1" ht="16.5" customHeight="1">
      <c r="B1000" s="32"/>
      <c r="C1000" s="185" t="s">
        <v>1311</v>
      </c>
      <c r="D1000" s="185" t="s">
        <v>133</v>
      </c>
      <c r="E1000" s="186" t="s">
        <v>1312</v>
      </c>
      <c r="F1000" s="187" t="s">
        <v>1313</v>
      </c>
      <c r="G1000" s="188" t="s">
        <v>329</v>
      </c>
      <c r="H1000" s="189">
        <v>1</v>
      </c>
      <c r="I1000" s="190"/>
      <c r="J1000" s="191">
        <f>ROUND(I1000*H1000,2)</f>
        <v>0</v>
      </c>
      <c r="K1000" s="187" t="s">
        <v>1</v>
      </c>
      <c r="L1000" s="36"/>
      <c r="M1000" s="192" t="s">
        <v>1</v>
      </c>
      <c r="N1000" s="193" t="s">
        <v>41</v>
      </c>
      <c r="O1000" s="58"/>
      <c r="P1000" s="194">
        <f>O1000*H1000</f>
        <v>0</v>
      </c>
      <c r="Q1000" s="194">
        <v>0.084</v>
      </c>
      <c r="R1000" s="194">
        <f>Q1000*H1000</f>
        <v>0.084</v>
      </c>
      <c r="S1000" s="194">
        <v>0</v>
      </c>
      <c r="T1000" s="195">
        <f>S1000*H1000</f>
        <v>0</v>
      </c>
      <c r="AR1000" s="15" t="s">
        <v>285</v>
      </c>
      <c r="AT1000" s="15" t="s">
        <v>133</v>
      </c>
      <c r="AU1000" s="15" t="s">
        <v>80</v>
      </c>
      <c r="AY1000" s="15" t="s">
        <v>131</v>
      </c>
      <c r="BE1000" s="196">
        <f>IF(N1000="základní",J1000,0)</f>
        <v>0</v>
      </c>
      <c r="BF1000" s="196">
        <f>IF(N1000="snížená",J1000,0)</f>
        <v>0</v>
      </c>
      <c r="BG1000" s="196">
        <f>IF(N1000="zákl. přenesená",J1000,0)</f>
        <v>0</v>
      </c>
      <c r="BH1000" s="196">
        <f>IF(N1000="sníž. přenesená",J1000,0)</f>
        <v>0</v>
      </c>
      <c r="BI1000" s="196">
        <f>IF(N1000="nulová",J1000,0)</f>
        <v>0</v>
      </c>
      <c r="BJ1000" s="15" t="s">
        <v>78</v>
      </c>
      <c r="BK1000" s="196">
        <f>ROUND(I1000*H1000,2)</f>
        <v>0</v>
      </c>
      <c r="BL1000" s="15" t="s">
        <v>285</v>
      </c>
      <c r="BM1000" s="15" t="s">
        <v>1314</v>
      </c>
    </row>
    <row r="1001" spans="2:47" s="1" customFormat="1" ht="12">
      <c r="B1001" s="32"/>
      <c r="C1001" s="33"/>
      <c r="D1001" s="197" t="s">
        <v>139</v>
      </c>
      <c r="E1001" s="33"/>
      <c r="F1001" s="198" t="s">
        <v>1310</v>
      </c>
      <c r="G1001" s="33"/>
      <c r="H1001" s="33"/>
      <c r="I1001" s="101"/>
      <c r="J1001" s="33"/>
      <c r="K1001" s="33"/>
      <c r="L1001" s="36"/>
      <c r="M1001" s="199"/>
      <c r="N1001" s="58"/>
      <c r="O1001" s="58"/>
      <c r="P1001" s="58"/>
      <c r="Q1001" s="58"/>
      <c r="R1001" s="58"/>
      <c r="S1001" s="58"/>
      <c r="T1001" s="59"/>
      <c r="AT1001" s="15" t="s">
        <v>139</v>
      </c>
      <c r="AU1001" s="15" t="s">
        <v>80</v>
      </c>
    </row>
    <row r="1002" spans="2:65" s="1" customFormat="1" ht="16.5" customHeight="1">
      <c r="B1002" s="32"/>
      <c r="C1002" s="185" t="s">
        <v>1315</v>
      </c>
      <c r="D1002" s="185" t="s">
        <v>133</v>
      </c>
      <c r="E1002" s="186" t="s">
        <v>1316</v>
      </c>
      <c r="F1002" s="187" t="s">
        <v>1317</v>
      </c>
      <c r="G1002" s="188" t="s">
        <v>976</v>
      </c>
      <c r="H1002" s="246"/>
      <c r="I1002" s="190"/>
      <c r="J1002" s="191">
        <f>ROUND(I1002*H1002,2)</f>
        <v>0</v>
      </c>
      <c r="K1002" s="187" t="s">
        <v>136</v>
      </c>
      <c r="L1002" s="36"/>
      <c r="M1002" s="192" t="s">
        <v>1</v>
      </c>
      <c r="N1002" s="193" t="s">
        <v>41</v>
      </c>
      <c r="O1002" s="58"/>
      <c r="P1002" s="194">
        <f>O1002*H1002</f>
        <v>0</v>
      </c>
      <c r="Q1002" s="194">
        <v>0</v>
      </c>
      <c r="R1002" s="194">
        <f>Q1002*H1002</f>
        <v>0</v>
      </c>
      <c r="S1002" s="194">
        <v>0</v>
      </c>
      <c r="T1002" s="195">
        <f>S1002*H1002</f>
        <v>0</v>
      </c>
      <c r="AR1002" s="15" t="s">
        <v>285</v>
      </c>
      <c r="AT1002" s="15" t="s">
        <v>133</v>
      </c>
      <c r="AU1002" s="15" t="s">
        <v>80</v>
      </c>
      <c r="AY1002" s="15" t="s">
        <v>131</v>
      </c>
      <c r="BE1002" s="196">
        <f>IF(N1002="základní",J1002,0)</f>
        <v>0</v>
      </c>
      <c r="BF1002" s="196">
        <f>IF(N1002="snížená",J1002,0)</f>
        <v>0</v>
      </c>
      <c r="BG1002" s="196">
        <f>IF(N1002="zákl. přenesená",J1002,0)</f>
        <v>0</v>
      </c>
      <c r="BH1002" s="196">
        <f>IF(N1002="sníž. přenesená",J1002,0)</f>
        <v>0</v>
      </c>
      <c r="BI1002" s="196">
        <f>IF(N1002="nulová",J1002,0)</f>
        <v>0</v>
      </c>
      <c r="BJ1002" s="15" t="s">
        <v>78</v>
      </c>
      <c r="BK1002" s="196">
        <f>ROUND(I1002*H1002,2)</f>
        <v>0</v>
      </c>
      <c r="BL1002" s="15" t="s">
        <v>285</v>
      </c>
      <c r="BM1002" s="15" t="s">
        <v>1318</v>
      </c>
    </row>
    <row r="1003" spans="2:47" s="1" customFormat="1" ht="19.2">
      <c r="B1003" s="32"/>
      <c r="C1003" s="33"/>
      <c r="D1003" s="197" t="s">
        <v>139</v>
      </c>
      <c r="E1003" s="33"/>
      <c r="F1003" s="198" t="s">
        <v>1319</v>
      </c>
      <c r="G1003" s="33"/>
      <c r="H1003" s="33"/>
      <c r="I1003" s="101"/>
      <c r="J1003" s="33"/>
      <c r="K1003" s="33"/>
      <c r="L1003" s="36"/>
      <c r="M1003" s="199"/>
      <c r="N1003" s="58"/>
      <c r="O1003" s="58"/>
      <c r="P1003" s="58"/>
      <c r="Q1003" s="58"/>
      <c r="R1003" s="58"/>
      <c r="S1003" s="58"/>
      <c r="T1003" s="59"/>
      <c r="AT1003" s="15" t="s">
        <v>139</v>
      </c>
      <c r="AU1003" s="15" t="s">
        <v>80</v>
      </c>
    </row>
    <row r="1004" spans="2:63" s="10" customFormat="1" ht="22.95" customHeight="1">
      <c r="B1004" s="169"/>
      <c r="C1004" s="170"/>
      <c r="D1004" s="171" t="s">
        <v>69</v>
      </c>
      <c r="E1004" s="183" t="s">
        <v>1320</v>
      </c>
      <c r="F1004" s="183" t="s">
        <v>1321</v>
      </c>
      <c r="G1004" s="170"/>
      <c r="H1004" s="170"/>
      <c r="I1004" s="173"/>
      <c r="J1004" s="184">
        <f>BK1004</f>
        <v>0</v>
      </c>
      <c r="K1004" s="170"/>
      <c r="L1004" s="175"/>
      <c r="M1004" s="176"/>
      <c r="N1004" s="177"/>
      <c r="O1004" s="177"/>
      <c r="P1004" s="178">
        <f>SUM(P1005:P1028)</f>
        <v>0</v>
      </c>
      <c r="Q1004" s="177"/>
      <c r="R1004" s="178">
        <f>SUM(R1005:R1028)</f>
        <v>0.18427</v>
      </c>
      <c r="S1004" s="177"/>
      <c r="T1004" s="179">
        <f>SUM(T1005:T1028)</f>
        <v>0.4395</v>
      </c>
      <c r="AR1004" s="180" t="s">
        <v>80</v>
      </c>
      <c r="AT1004" s="181" t="s">
        <v>69</v>
      </c>
      <c r="AU1004" s="181" t="s">
        <v>78</v>
      </c>
      <c r="AY1004" s="180" t="s">
        <v>131</v>
      </c>
      <c r="BK1004" s="182">
        <f>SUM(BK1005:BK1028)</f>
        <v>0</v>
      </c>
    </row>
    <row r="1005" spans="2:65" s="1" customFormat="1" ht="16.5" customHeight="1">
      <c r="B1005" s="32"/>
      <c r="C1005" s="185" t="s">
        <v>1322</v>
      </c>
      <c r="D1005" s="185" t="s">
        <v>133</v>
      </c>
      <c r="E1005" s="186" t="s">
        <v>1323</v>
      </c>
      <c r="F1005" s="187" t="s">
        <v>1324</v>
      </c>
      <c r="G1005" s="188" t="s">
        <v>329</v>
      </c>
      <c r="H1005" s="189">
        <v>1</v>
      </c>
      <c r="I1005" s="190"/>
      <c r="J1005" s="191">
        <f>ROUND(I1005*H1005,2)</f>
        <v>0</v>
      </c>
      <c r="K1005" s="187" t="s">
        <v>136</v>
      </c>
      <c r="L1005" s="36"/>
      <c r="M1005" s="192" t="s">
        <v>1</v>
      </c>
      <c r="N1005" s="193" t="s">
        <v>41</v>
      </c>
      <c r="O1005" s="58"/>
      <c r="P1005" s="194">
        <f>O1005*H1005</f>
        <v>0</v>
      </c>
      <c r="Q1005" s="194">
        <v>0</v>
      </c>
      <c r="R1005" s="194">
        <f>Q1005*H1005</f>
        <v>0</v>
      </c>
      <c r="S1005" s="194">
        <v>0</v>
      </c>
      <c r="T1005" s="195">
        <f>S1005*H1005</f>
        <v>0</v>
      </c>
      <c r="AR1005" s="15" t="s">
        <v>285</v>
      </c>
      <c r="AT1005" s="15" t="s">
        <v>133</v>
      </c>
      <c r="AU1005" s="15" t="s">
        <v>80</v>
      </c>
      <c r="AY1005" s="15" t="s">
        <v>131</v>
      </c>
      <c r="BE1005" s="196">
        <f>IF(N1005="základní",J1005,0)</f>
        <v>0</v>
      </c>
      <c r="BF1005" s="196">
        <f>IF(N1005="snížená",J1005,0)</f>
        <v>0</v>
      </c>
      <c r="BG1005" s="196">
        <f>IF(N1005="zákl. přenesená",J1005,0)</f>
        <v>0</v>
      </c>
      <c r="BH1005" s="196">
        <f>IF(N1005="sníž. přenesená",J1005,0)</f>
        <v>0</v>
      </c>
      <c r="BI1005" s="196">
        <f>IF(N1005="nulová",J1005,0)</f>
        <v>0</v>
      </c>
      <c r="BJ1005" s="15" t="s">
        <v>78</v>
      </c>
      <c r="BK1005" s="196">
        <f>ROUND(I1005*H1005,2)</f>
        <v>0</v>
      </c>
      <c r="BL1005" s="15" t="s">
        <v>285</v>
      </c>
      <c r="BM1005" s="15" t="s">
        <v>1325</v>
      </c>
    </row>
    <row r="1006" spans="2:47" s="1" customFormat="1" ht="12">
      <c r="B1006" s="32"/>
      <c r="C1006" s="33"/>
      <c r="D1006" s="197" t="s">
        <v>139</v>
      </c>
      <c r="E1006" s="33"/>
      <c r="F1006" s="198" t="s">
        <v>1326</v>
      </c>
      <c r="G1006" s="33"/>
      <c r="H1006" s="33"/>
      <c r="I1006" s="101"/>
      <c r="J1006" s="33"/>
      <c r="K1006" s="33"/>
      <c r="L1006" s="36"/>
      <c r="M1006" s="199"/>
      <c r="N1006" s="58"/>
      <c r="O1006" s="58"/>
      <c r="P1006" s="58"/>
      <c r="Q1006" s="58"/>
      <c r="R1006" s="58"/>
      <c r="S1006" s="58"/>
      <c r="T1006" s="59"/>
      <c r="AT1006" s="15" t="s">
        <v>139</v>
      </c>
      <c r="AU1006" s="15" t="s">
        <v>80</v>
      </c>
    </row>
    <row r="1007" spans="2:65" s="1" customFormat="1" ht="16.5" customHeight="1">
      <c r="B1007" s="32"/>
      <c r="C1007" s="235" t="s">
        <v>1327</v>
      </c>
      <c r="D1007" s="235" t="s">
        <v>249</v>
      </c>
      <c r="E1007" s="236" t="s">
        <v>1328</v>
      </c>
      <c r="F1007" s="237" t="s">
        <v>1329</v>
      </c>
      <c r="G1007" s="238" t="s">
        <v>1330</v>
      </c>
      <c r="H1007" s="239">
        <v>1</v>
      </c>
      <c r="I1007" s="240"/>
      <c r="J1007" s="241">
        <f>ROUND(I1007*H1007,2)</f>
        <v>0</v>
      </c>
      <c r="K1007" s="237" t="s">
        <v>1</v>
      </c>
      <c r="L1007" s="242"/>
      <c r="M1007" s="243" t="s">
        <v>1</v>
      </c>
      <c r="N1007" s="244" t="s">
        <v>41</v>
      </c>
      <c r="O1007" s="58"/>
      <c r="P1007" s="194">
        <f>O1007*H1007</f>
        <v>0</v>
      </c>
      <c r="Q1007" s="194">
        <v>0</v>
      </c>
      <c r="R1007" s="194">
        <f>Q1007*H1007</f>
        <v>0</v>
      </c>
      <c r="S1007" s="194">
        <v>0</v>
      </c>
      <c r="T1007" s="195">
        <f>S1007*H1007</f>
        <v>0</v>
      </c>
      <c r="AR1007" s="15" t="s">
        <v>378</v>
      </c>
      <c r="AT1007" s="15" t="s">
        <v>249</v>
      </c>
      <c r="AU1007" s="15" t="s">
        <v>80</v>
      </c>
      <c r="AY1007" s="15" t="s">
        <v>131</v>
      </c>
      <c r="BE1007" s="196">
        <f>IF(N1007="základní",J1007,0)</f>
        <v>0</v>
      </c>
      <c r="BF1007" s="196">
        <f>IF(N1007="snížená",J1007,0)</f>
        <v>0</v>
      </c>
      <c r="BG1007" s="196">
        <f>IF(N1007="zákl. přenesená",J1007,0)</f>
        <v>0</v>
      </c>
      <c r="BH1007" s="196">
        <f>IF(N1007="sníž. přenesená",J1007,0)</f>
        <v>0</v>
      </c>
      <c r="BI1007" s="196">
        <f>IF(N1007="nulová",J1007,0)</f>
        <v>0</v>
      </c>
      <c r="BJ1007" s="15" t="s">
        <v>78</v>
      </c>
      <c r="BK1007" s="196">
        <f>ROUND(I1007*H1007,2)</f>
        <v>0</v>
      </c>
      <c r="BL1007" s="15" t="s">
        <v>285</v>
      </c>
      <c r="BM1007" s="15" t="s">
        <v>1331</v>
      </c>
    </row>
    <row r="1008" spans="2:47" s="1" customFormat="1" ht="12">
      <c r="B1008" s="32"/>
      <c r="C1008" s="33"/>
      <c r="D1008" s="197" t="s">
        <v>139</v>
      </c>
      <c r="E1008" s="33"/>
      <c r="F1008" s="198" t="s">
        <v>1329</v>
      </c>
      <c r="G1008" s="33"/>
      <c r="H1008" s="33"/>
      <c r="I1008" s="101"/>
      <c r="J1008" s="33"/>
      <c r="K1008" s="33"/>
      <c r="L1008" s="36"/>
      <c r="M1008" s="199"/>
      <c r="N1008" s="58"/>
      <c r="O1008" s="58"/>
      <c r="P1008" s="58"/>
      <c r="Q1008" s="58"/>
      <c r="R1008" s="58"/>
      <c r="S1008" s="58"/>
      <c r="T1008" s="59"/>
      <c r="AT1008" s="15" t="s">
        <v>139</v>
      </c>
      <c r="AU1008" s="15" t="s">
        <v>80</v>
      </c>
    </row>
    <row r="1009" spans="2:65" s="1" customFormat="1" ht="16.5" customHeight="1">
      <c r="B1009" s="32"/>
      <c r="C1009" s="185" t="s">
        <v>1332</v>
      </c>
      <c r="D1009" s="185" t="s">
        <v>133</v>
      </c>
      <c r="E1009" s="186" t="s">
        <v>1333</v>
      </c>
      <c r="F1009" s="187" t="s">
        <v>1334</v>
      </c>
      <c r="G1009" s="188" t="s">
        <v>329</v>
      </c>
      <c r="H1009" s="189">
        <v>3</v>
      </c>
      <c r="I1009" s="190"/>
      <c r="J1009" s="191">
        <f>ROUND(I1009*H1009,2)</f>
        <v>0</v>
      </c>
      <c r="K1009" s="187" t="s">
        <v>136</v>
      </c>
      <c r="L1009" s="36"/>
      <c r="M1009" s="192" t="s">
        <v>1</v>
      </c>
      <c r="N1009" s="193" t="s">
        <v>41</v>
      </c>
      <c r="O1009" s="58"/>
      <c r="P1009" s="194">
        <f>O1009*H1009</f>
        <v>0</v>
      </c>
      <c r="Q1009" s="194">
        <v>0</v>
      </c>
      <c r="R1009" s="194">
        <f>Q1009*H1009</f>
        <v>0</v>
      </c>
      <c r="S1009" s="194">
        <v>0.1215</v>
      </c>
      <c r="T1009" s="195">
        <f>S1009*H1009</f>
        <v>0.3645</v>
      </c>
      <c r="AR1009" s="15" t="s">
        <v>285</v>
      </c>
      <c r="AT1009" s="15" t="s">
        <v>133</v>
      </c>
      <c r="AU1009" s="15" t="s">
        <v>80</v>
      </c>
      <c r="AY1009" s="15" t="s">
        <v>131</v>
      </c>
      <c r="BE1009" s="196">
        <f>IF(N1009="základní",J1009,0)</f>
        <v>0</v>
      </c>
      <c r="BF1009" s="196">
        <f>IF(N1009="snížená",J1009,0)</f>
        <v>0</v>
      </c>
      <c r="BG1009" s="196">
        <f>IF(N1009="zákl. přenesená",J1009,0)</f>
        <v>0</v>
      </c>
      <c r="BH1009" s="196">
        <f>IF(N1009="sníž. přenesená",J1009,0)</f>
        <v>0</v>
      </c>
      <c r="BI1009" s="196">
        <f>IF(N1009="nulová",J1009,0)</f>
        <v>0</v>
      </c>
      <c r="BJ1009" s="15" t="s">
        <v>78</v>
      </c>
      <c r="BK1009" s="196">
        <f>ROUND(I1009*H1009,2)</f>
        <v>0</v>
      </c>
      <c r="BL1009" s="15" t="s">
        <v>285</v>
      </c>
      <c r="BM1009" s="15" t="s">
        <v>1335</v>
      </c>
    </row>
    <row r="1010" spans="2:47" s="1" customFormat="1" ht="12">
      <c r="B1010" s="32"/>
      <c r="C1010" s="33"/>
      <c r="D1010" s="197" t="s">
        <v>139</v>
      </c>
      <c r="E1010" s="33"/>
      <c r="F1010" s="198" t="s">
        <v>1336</v>
      </c>
      <c r="G1010" s="33"/>
      <c r="H1010" s="33"/>
      <c r="I1010" s="101"/>
      <c r="J1010" s="33"/>
      <c r="K1010" s="33"/>
      <c r="L1010" s="36"/>
      <c r="M1010" s="199"/>
      <c r="N1010" s="58"/>
      <c r="O1010" s="58"/>
      <c r="P1010" s="58"/>
      <c r="Q1010" s="58"/>
      <c r="R1010" s="58"/>
      <c r="S1010" s="58"/>
      <c r="T1010" s="59"/>
      <c r="AT1010" s="15" t="s">
        <v>139</v>
      </c>
      <c r="AU1010" s="15" t="s">
        <v>80</v>
      </c>
    </row>
    <row r="1011" spans="2:51" s="12" customFormat="1" ht="12">
      <c r="B1011" s="213"/>
      <c r="C1011" s="214"/>
      <c r="D1011" s="197" t="s">
        <v>187</v>
      </c>
      <c r="E1011" s="215" t="s">
        <v>1</v>
      </c>
      <c r="F1011" s="216" t="s">
        <v>142</v>
      </c>
      <c r="G1011" s="214"/>
      <c r="H1011" s="217">
        <v>3</v>
      </c>
      <c r="I1011" s="218"/>
      <c r="J1011" s="214"/>
      <c r="K1011" s="214"/>
      <c r="L1011" s="219"/>
      <c r="M1011" s="220"/>
      <c r="N1011" s="221"/>
      <c r="O1011" s="221"/>
      <c r="P1011" s="221"/>
      <c r="Q1011" s="221"/>
      <c r="R1011" s="221"/>
      <c r="S1011" s="221"/>
      <c r="T1011" s="222"/>
      <c r="AT1011" s="223" t="s">
        <v>187</v>
      </c>
      <c r="AU1011" s="223" t="s">
        <v>80</v>
      </c>
      <c r="AV1011" s="12" t="s">
        <v>80</v>
      </c>
      <c r="AW1011" s="12" t="s">
        <v>32</v>
      </c>
      <c r="AX1011" s="12" t="s">
        <v>70</v>
      </c>
      <c r="AY1011" s="223" t="s">
        <v>131</v>
      </c>
    </row>
    <row r="1012" spans="2:51" s="13" customFormat="1" ht="12">
      <c r="B1012" s="224"/>
      <c r="C1012" s="225"/>
      <c r="D1012" s="197" t="s">
        <v>187</v>
      </c>
      <c r="E1012" s="226" t="s">
        <v>1</v>
      </c>
      <c r="F1012" s="227" t="s">
        <v>192</v>
      </c>
      <c r="G1012" s="225"/>
      <c r="H1012" s="228">
        <v>3</v>
      </c>
      <c r="I1012" s="229"/>
      <c r="J1012" s="225"/>
      <c r="K1012" s="225"/>
      <c r="L1012" s="230"/>
      <c r="M1012" s="231"/>
      <c r="N1012" s="232"/>
      <c r="O1012" s="232"/>
      <c r="P1012" s="232"/>
      <c r="Q1012" s="232"/>
      <c r="R1012" s="232"/>
      <c r="S1012" s="232"/>
      <c r="T1012" s="233"/>
      <c r="AT1012" s="234" t="s">
        <v>187</v>
      </c>
      <c r="AU1012" s="234" t="s">
        <v>80</v>
      </c>
      <c r="AV1012" s="13" t="s">
        <v>184</v>
      </c>
      <c r="AW1012" s="13" t="s">
        <v>32</v>
      </c>
      <c r="AX1012" s="13" t="s">
        <v>78</v>
      </c>
      <c r="AY1012" s="234" t="s">
        <v>131</v>
      </c>
    </row>
    <row r="1013" spans="2:65" s="1" customFormat="1" ht="16.5" customHeight="1">
      <c r="B1013" s="32"/>
      <c r="C1013" s="185" t="s">
        <v>1337</v>
      </c>
      <c r="D1013" s="185" t="s">
        <v>133</v>
      </c>
      <c r="E1013" s="186" t="s">
        <v>1338</v>
      </c>
      <c r="F1013" s="187" t="s">
        <v>1339</v>
      </c>
      <c r="G1013" s="188" t="s">
        <v>329</v>
      </c>
      <c r="H1013" s="189">
        <v>1</v>
      </c>
      <c r="I1013" s="190"/>
      <c r="J1013" s="191">
        <f>ROUND(I1013*H1013,2)</f>
        <v>0</v>
      </c>
      <c r="K1013" s="187" t="s">
        <v>136</v>
      </c>
      <c r="L1013" s="36"/>
      <c r="M1013" s="192" t="s">
        <v>1</v>
      </c>
      <c r="N1013" s="193" t="s">
        <v>41</v>
      </c>
      <c r="O1013" s="58"/>
      <c r="P1013" s="194">
        <f>O1013*H1013</f>
        <v>0</v>
      </c>
      <c r="Q1013" s="194">
        <v>0.00012</v>
      </c>
      <c r="R1013" s="194">
        <f>Q1013*H1013</f>
        <v>0.00012</v>
      </c>
      <c r="S1013" s="194">
        <v>0</v>
      </c>
      <c r="T1013" s="195">
        <f>S1013*H1013</f>
        <v>0</v>
      </c>
      <c r="AR1013" s="15" t="s">
        <v>285</v>
      </c>
      <c r="AT1013" s="15" t="s">
        <v>133</v>
      </c>
      <c r="AU1013" s="15" t="s">
        <v>80</v>
      </c>
      <c r="AY1013" s="15" t="s">
        <v>131</v>
      </c>
      <c r="BE1013" s="196">
        <f>IF(N1013="základní",J1013,0)</f>
        <v>0</v>
      </c>
      <c r="BF1013" s="196">
        <f>IF(N1013="snížená",J1013,0)</f>
        <v>0</v>
      </c>
      <c r="BG1013" s="196">
        <f>IF(N1013="zákl. přenesená",J1013,0)</f>
        <v>0</v>
      </c>
      <c r="BH1013" s="196">
        <f>IF(N1013="sníž. přenesená",J1013,0)</f>
        <v>0</v>
      </c>
      <c r="BI1013" s="196">
        <f>IF(N1013="nulová",J1013,0)</f>
        <v>0</v>
      </c>
      <c r="BJ1013" s="15" t="s">
        <v>78</v>
      </c>
      <c r="BK1013" s="196">
        <f>ROUND(I1013*H1013,2)</f>
        <v>0</v>
      </c>
      <c r="BL1013" s="15" t="s">
        <v>285</v>
      </c>
      <c r="BM1013" s="15" t="s">
        <v>1340</v>
      </c>
    </row>
    <row r="1014" spans="2:47" s="1" customFormat="1" ht="12">
      <c r="B1014" s="32"/>
      <c r="C1014" s="33"/>
      <c r="D1014" s="197" t="s">
        <v>139</v>
      </c>
      <c r="E1014" s="33"/>
      <c r="F1014" s="198" t="s">
        <v>1341</v>
      </c>
      <c r="G1014" s="33"/>
      <c r="H1014" s="33"/>
      <c r="I1014" s="101"/>
      <c r="J1014" s="33"/>
      <c r="K1014" s="33"/>
      <c r="L1014" s="36"/>
      <c r="M1014" s="199"/>
      <c r="N1014" s="58"/>
      <c r="O1014" s="58"/>
      <c r="P1014" s="58"/>
      <c r="Q1014" s="58"/>
      <c r="R1014" s="58"/>
      <c r="S1014" s="58"/>
      <c r="T1014" s="59"/>
      <c r="AT1014" s="15" t="s">
        <v>139</v>
      </c>
      <c r="AU1014" s="15" t="s">
        <v>80</v>
      </c>
    </row>
    <row r="1015" spans="2:65" s="1" customFormat="1" ht="22.5" customHeight="1">
      <c r="B1015" s="32"/>
      <c r="C1015" s="235" t="s">
        <v>1342</v>
      </c>
      <c r="D1015" s="235" t="s">
        <v>249</v>
      </c>
      <c r="E1015" s="236" t="s">
        <v>1343</v>
      </c>
      <c r="F1015" s="237" t="s">
        <v>1344</v>
      </c>
      <c r="G1015" s="238" t="s">
        <v>329</v>
      </c>
      <c r="H1015" s="239">
        <v>1</v>
      </c>
      <c r="I1015" s="240"/>
      <c r="J1015" s="241">
        <f>ROUND(I1015*H1015,2)</f>
        <v>0</v>
      </c>
      <c r="K1015" s="237" t="s">
        <v>1</v>
      </c>
      <c r="L1015" s="242"/>
      <c r="M1015" s="243" t="s">
        <v>1</v>
      </c>
      <c r="N1015" s="244" t="s">
        <v>41</v>
      </c>
      <c r="O1015" s="58"/>
      <c r="P1015" s="194">
        <f>O1015*H1015</f>
        <v>0</v>
      </c>
      <c r="Q1015" s="194">
        <v>0.039</v>
      </c>
      <c r="R1015" s="194">
        <f>Q1015*H1015</f>
        <v>0.039</v>
      </c>
      <c r="S1015" s="194">
        <v>0</v>
      </c>
      <c r="T1015" s="195">
        <f>S1015*H1015</f>
        <v>0</v>
      </c>
      <c r="AR1015" s="15" t="s">
        <v>378</v>
      </c>
      <c r="AT1015" s="15" t="s">
        <v>249</v>
      </c>
      <c r="AU1015" s="15" t="s">
        <v>80</v>
      </c>
      <c r="AY1015" s="15" t="s">
        <v>131</v>
      </c>
      <c r="BE1015" s="196">
        <f>IF(N1015="základní",J1015,0)</f>
        <v>0</v>
      </c>
      <c r="BF1015" s="196">
        <f>IF(N1015="snížená",J1015,0)</f>
        <v>0</v>
      </c>
      <c r="BG1015" s="196">
        <f>IF(N1015="zákl. přenesená",J1015,0)</f>
        <v>0</v>
      </c>
      <c r="BH1015" s="196">
        <f>IF(N1015="sníž. přenesená",J1015,0)</f>
        <v>0</v>
      </c>
      <c r="BI1015" s="196">
        <f>IF(N1015="nulová",J1015,0)</f>
        <v>0</v>
      </c>
      <c r="BJ1015" s="15" t="s">
        <v>78</v>
      </c>
      <c r="BK1015" s="196">
        <f>ROUND(I1015*H1015,2)</f>
        <v>0</v>
      </c>
      <c r="BL1015" s="15" t="s">
        <v>285</v>
      </c>
      <c r="BM1015" s="15" t="s">
        <v>1345</v>
      </c>
    </row>
    <row r="1016" spans="2:47" s="1" customFormat="1" ht="12">
      <c r="B1016" s="32"/>
      <c r="C1016" s="33"/>
      <c r="D1016" s="197" t="s">
        <v>139</v>
      </c>
      <c r="E1016" s="33"/>
      <c r="F1016" s="198" t="s">
        <v>1346</v>
      </c>
      <c r="G1016" s="33"/>
      <c r="H1016" s="33"/>
      <c r="I1016" s="101"/>
      <c r="J1016" s="33"/>
      <c r="K1016" s="33"/>
      <c r="L1016" s="36"/>
      <c r="M1016" s="199"/>
      <c r="N1016" s="58"/>
      <c r="O1016" s="58"/>
      <c r="P1016" s="58"/>
      <c r="Q1016" s="58"/>
      <c r="R1016" s="58"/>
      <c r="S1016" s="58"/>
      <c r="T1016" s="59"/>
      <c r="AT1016" s="15" t="s">
        <v>139</v>
      </c>
      <c r="AU1016" s="15" t="s">
        <v>80</v>
      </c>
    </row>
    <row r="1017" spans="2:65" s="1" customFormat="1" ht="16.5" customHeight="1">
      <c r="B1017" s="32"/>
      <c r="C1017" s="185" t="s">
        <v>1347</v>
      </c>
      <c r="D1017" s="185" t="s">
        <v>133</v>
      </c>
      <c r="E1017" s="186" t="s">
        <v>1348</v>
      </c>
      <c r="F1017" s="187" t="s">
        <v>1349</v>
      </c>
      <c r="G1017" s="188" t="s">
        <v>329</v>
      </c>
      <c r="H1017" s="189">
        <v>1</v>
      </c>
      <c r="I1017" s="190"/>
      <c r="J1017" s="191">
        <f>ROUND(I1017*H1017,2)</f>
        <v>0</v>
      </c>
      <c r="K1017" s="187" t="s">
        <v>136</v>
      </c>
      <c r="L1017" s="36"/>
      <c r="M1017" s="192" t="s">
        <v>1</v>
      </c>
      <c r="N1017" s="193" t="s">
        <v>41</v>
      </c>
      <c r="O1017" s="58"/>
      <c r="P1017" s="194">
        <f>O1017*H1017</f>
        <v>0</v>
      </c>
      <c r="Q1017" s="194">
        <v>0.00015</v>
      </c>
      <c r="R1017" s="194">
        <f>Q1017*H1017</f>
        <v>0.00015</v>
      </c>
      <c r="S1017" s="194">
        <v>0</v>
      </c>
      <c r="T1017" s="195">
        <f>S1017*H1017</f>
        <v>0</v>
      </c>
      <c r="AR1017" s="15" t="s">
        <v>285</v>
      </c>
      <c r="AT1017" s="15" t="s">
        <v>133</v>
      </c>
      <c r="AU1017" s="15" t="s">
        <v>80</v>
      </c>
      <c r="AY1017" s="15" t="s">
        <v>131</v>
      </c>
      <c r="BE1017" s="196">
        <f>IF(N1017="základní",J1017,0)</f>
        <v>0</v>
      </c>
      <c r="BF1017" s="196">
        <f>IF(N1017="snížená",J1017,0)</f>
        <v>0</v>
      </c>
      <c r="BG1017" s="196">
        <f>IF(N1017="zákl. přenesená",J1017,0)</f>
        <v>0</v>
      </c>
      <c r="BH1017" s="196">
        <f>IF(N1017="sníž. přenesená",J1017,0)</f>
        <v>0</v>
      </c>
      <c r="BI1017" s="196">
        <f>IF(N1017="nulová",J1017,0)</f>
        <v>0</v>
      </c>
      <c r="BJ1017" s="15" t="s">
        <v>78</v>
      </c>
      <c r="BK1017" s="196">
        <f>ROUND(I1017*H1017,2)</f>
        <v>0</v>
      </c>
      <c r="BL1017" s="15" t="s">
        <v>285</v>
      </c>
      <c r="BM1017" s="15" t="s">
        <v>1350</v>
      </c>
    </row>
    <row r="1018" spans="2:47" s="1" customFormat="1" ht="12">
      <c r="B1018" s="32"/>
      <c r="C1018" s="33"/>
      <c r="D1018" s="197" t="s">
        <v>139</v>
      </c>
      <c r="E1018" s="33"/>
      <c r="F1018" s="198" t="s">
        <v>1351</v>
      </c>
      <c r="G1018" s="33"/>
      <c r="H1018" s="33"/>
      <c r="I1018" s="101"/>
      <c r="J1018" s="33"/>
      <c r="K1018" s="33"/>
      <c r="L1018" s="36"/>
      <c r="M1018" s="199"/>
      <c r="N1018" s="58"/>
      <c r="O1018" s="58"/>
      <c r="P1018" s="58"/>
      <c r="Q1018" s="58"/>
      <c r="R1018" s="58"/>
      <c r="S1018" s="58"/>
      <c r="T1018" s="59"/>
      <c r="AT1018" s="15" t="s">
        <v>139</v>
      </c>
      <c r="AU1018" s="15" t="s">
        <v>80</v>
      </c>
    </row>
    <row r="1019" spans="2:65" s="1" customFormat="1" ht="22.5" customHeight="1">
      <c r="B1019" s="32"/>
      <c r="C1019" s="235" t="s">
        <v>1352</v>
      </c>
      <c r="D1019" s="235" t="s">
        <v>249</v>
      </c>
      <c r="E1019" s="236" t="s">
        <v>1353</v>
      </c>
      <c r="F1019" s="237" t="s">
        <v>1354</v>
      </c>
      <c r="G1019" s="238" t="s">
        <v>329</v>
      </c>
      <c r="H1019" s="239">
        <v>1</v>
      </c>
      <c r="I1019" s="240"/>
      <c r="J1019" s="241">
        <f>ROUND(I1019*H1019,2)</f>
        <v>0</v>
      </c>
      <c r="K1019" s="237" t="s">
        <v>136</v>
      </c>
      <c r="L1019" s="242"/>
      <c r="M1019" s="243" t="s">
        <v>1</v>
      </c>
      <c r="N1019" s="244" t="s">
        <v>41</v>
      </c>
      <c r="O1019" s="58"/>
      <c r="P1019" s="194">
        <f>O1019*H1019</f>
        <v>0</v>
      </c>
      <c r="Q1019" s="194">
        <v>0.064</v>
      </c>
      <c r="R1019" s="194">
        <f>Q1019*H1019</f>
        <v>0.064</v>
      </c>
      <c r="S1019" s="194">
        <v>0</v>
      </c>
      <c r="T1019" s="195">
        <f>S1019*H1019</f>
        <v>0</v>
      </c>
      <c r="AR1019" s="15" t="s">
        <v>378</v>
      </c>
      <c r="AT1019" s="15" t="s">
        <v>249</v>
      </c>
      <c r="AU1019" s="15" t="s">
        <v>80</v>
      </c>
      <c r="AY1019" s="15" t="s">
        <v>131</v>
      </c>
      <c r="BE1019" s="196">
        <f>IF(N1019="základní",J1019,0)</f>
        <v>0</v>
      </c>
      <c r="BF1019" s="196">
        <f>IF(N1019="snížená",J1019,0)</f>
        <v>0</v>
      </c>
      <c r="BG1019" s="196">
        <f>IF(N1019="zákl. přenesená",J1019,0)</f>
        <v>0</v>
      </c>
      <c r="BH1019" s="196">
        <f>IF(N1019="sníž. přenesená",J1019,0)</f>
        <v>0</v>
      </c>
      <c r="BI1019" s="196">
        <f>IF(N1019="nulová",J1019,0)</f>
        <v>0</v>
      </c>
      <c r="BJ1019" s="15" t="s">
        <v>78</v>
      </c>
      <c r="BK1019" s="196">
        <f>ROUND(I1019*H1019,2)</f>
        <v>0</v>
      </c>
      <c r="BL1019" s="15" t="s">
        <v>285</v>
      </c>
      <c r="BM1019" s="15" t="s">
        <v>1355</v>
      </c>
    </row>
    <row r="1020" spans="2:47" s="1" customFormat="1" ht="12">
      <c r="B1020" s="32"/>
      <c r="C1020" s="33"/>
      <c r="D1020" s="197" t="s">
        <v>139</v>
      </c>
      <c r="E1020" s="33"/>
      <c r="F1020" s="198" t="s">
        <v>1356</v>
      </c>
      <c r="G1020" s="33"/>
      <c r="H1020" s="33"/>
      <c r="I1020" s="101"/>
      <c r="J1020" s="33"/>
      <c r="K1020" s="33"/>
      <c r="L1020" s="36"/>
      <c r="M1020" s="199"/>
      <c r="N1020" s="58"/>
      <c r="O1020" s="58"/>
      <c r="P1020" s="58"/>
      <c r="Q1020" s="58"/>
      <c r="R1020" s="58"/>
      <c r="S1020" s="58"/>
      <c r="T1020" s="59"/>
      <c r="AT1020" s="15" t="s">
        <v>139</v>
      </c>
      <c r="AU1020" s="15" t="s">
        <v>80</v>
      </c>
    </row>
    <row r="1021" spans="2:65" s="1" customFormat="1" ht="16.5" customHeight="1">
      <c r="B1021" s="32"/>
      <c r="C1021" s="185" t="s">
        <v>1357</v>
      </c>
      <c r="D1021" s="185" t="s">
        <v>133</v>
      </c>
      <c r="E1021" s="186" t="s">
        <v>1358</v>
      </c>
      <c r="F1021" s="187" t="s">
        <v>1359</v>
      </c>
      <c r="G1021" s="188" t="s">
        <v>329</v>
      </c>
      <c r="H1021" s="189">
        <v>1</v>
      </c>
      <c r="I1021" s="190"/>
      <c r="J1021" s="191">
        <f>ROUND(I1021*H1021,2)</f>
        <v>0</v>
      </c>
      <c r="K1021" s="187" t="s">
        <v>136</v>
      </c>
      <c r="L1021" s="36"/>
      <c r="M1021" s="192" t="s">
        <v>1</v>
      </c>
      <c r="N1021" s="193" t="s">
        <v>41</v>
      </c>
      <c r="O1021" s="58"/>
      <c r="P1021" s="194">
        <f>O1021*H1021</f>
        <v>0</v>
      </c>
      <c r="Q1021" s="194">
        <v>0</v>
      </c>
      <c r="R1021" s="194">
        <f>Q1021*H1021</f>
        <v>0</v>
      </c>
      <c r="S1021" s="194">
        <v>0.075</v>
      </c>
      <c r="T1021" s="195">
        <f>S1021*H1021</f>
        <v>0.075</v>
      </c>
      <c r="AR1021" s="15" t="s">
        <v>285</v>
      </c>
      <c r="AT1021" s="15" t="s">
        <v>133</v>
      </c>
      <c r="AU1021" s="15" t="s">
        <v>80</v>
      </c>
      <c r="AY1021" s="15" t="s">
        <v>131</v>
      </c>
      <c r="BE1021" s="196">
        <f>IF(N1021="základní",J1021,0)</f>
        <v>0</v>
      </c>
      <c r="BF1021" s="196">
        <f>IF(N1021="snížená",J1021,0)</f>
        <v>0</v>
      </c>
      <c r="BG1021" s="196">
        <f>IF(N1021="zákl. přenesená",J1021,0)</f>
        <v>0</v>
      </c>
      <c r="BH1021" s="196">
        <f>IF(N1021="sníž. přenesená",J1021,0)</f>
        <v>0</v>
      </c>
      <c r="BI1021" s="196">
        <f>IF(N1021="nulová",J1021,0)</f>
        <v>0</v>
      </c>
      <c r="BJ1021" s="15" t="s">
        <v>78</v>
      </c>
      <c r="BK1021" s="196">
        <f>ROUND(I1021*H1021,2)</f>
        <v>0</v>
      </c>
      <c r="BL1021" s="15" t="s">
        <v>285</v>
      </c>
      <c r="BM1021" s="15" t="s">
        <v>1360</v>
      </c>
    </row>
    <row r="1022" spans="2:47" s="1" customFormat="1" ht="12">
      <c r="B1022" s="32"/>
      <c r="C1022" s="33"/>
      <c r="D1022" s="197" t="s">
        <v>139</v>
      </c>
      <c r="E1022" s="33"/>
      <c r="F1022" s="198" t="s">
        <v>1361</v>
      </c>
      <c r="G1022" s="33"/>
      <c r="H1022" s="33"/>
      <c r="I1022" s="101"/>
      <c r="J1022" s="33"/>
      <c r="K1022" s="33"/>
      <c r="L1022" s="36"/>
      <c r="M1022" s="199"/>
      <c r="N1022" s="58"/>
      <c r="O1022" s="58"/>
      <c r="P1022" s="58"/>
      <c r="Q1022" s="58"/>
      <c r="R1022" s="58"/>
      <c r="S1022" s="58"/>
      <c r="T1022" s="59"/>
      <c r="AT1022" s="15" t="s">
        <v>139</v>
      </c>
      <c r="AU1022" s="15" t="s">
        <v>80</v>
      </c>
    </row>
    <row r="1023" spans="2:65" s="1" customFormat="1" ht="16.5" customHeight="1">
      <c r="B1023" s="32"/>
      <c r="C1023" s="185" t="s">
        <v>1362</v>
      </c>
      <c r="D1023" s="185" t="s">
        <v>133</v>
      </c>
      <c r="E1023" s="186" t="s">
        <v>1363</v>
      </c>
      <c r="F1023" s="187" t="s">
        <v>1364</v>
      </c>
      <c r="G1023" s="188" t="s">
        <v>1365</v>
      </c>
      <c r="H1023" s="189">
        <v>1350</v>
      </c>
      <c r="I1023" s="190"/>
      <c r="J1023" s="191">
        <f>ROUND(I1023*H1023,2)</f>
        <v>0</v>
      </c>
      <c r="K1023" s="187" t="s">
        <v>136</v>
      </c>
      <c r="L1023" s="36"/>
      <c r="M1023" s="192" t="s">
        <v>1</v>
      </c>
      <c r="N1023" s="193" t="s">
        <v>41</v>
      </c>
      <c r="O1023" s="58"/>
      <c r="P1023" s="194">
        <f>O1023*H1023</f>
        <v>0</v>
      </c>
      <c r="Q1023" s="194">
        <v>6E-05</v>
      </c>
      <c r="R1023" s="194">
        <f>Q1023*H1023</f>
        <v>0.081</v>
      </c>
      <c r="S1023" s="194">
        <v>0</v>
      </c>
      <c r="T1023" s="195">
        <f>S1023*H1023</f>
        <v>0</v>
      </c>
      <c r="AR1023" s="15" t="s">
        <v>285</v>
      </c>
      <c r="AT1023" s="15" t="s">
        <v>133</v>
      </c>
      <c r="AU1023" s="15" t="s">
        <v>80</v>
      </c>
      <c r="AY1023" s="15" t="s">
        <v>131</v>
      </c>
      <c r="BE1023" s="196">
        <f>IF(N1023="základní",J1023,0)</f>
        <v>0</v>
      </c>
      <c r="BF1023" s="196">
        <f>IF(N1023="snížená",J1023,0)</f>
        <v>0</v>
      </c>
      <c r="BG1023" s="196">
        <f>IF(N1023="zákl. přenesená",J1023,0)</f>
        <v>0</v>
      </c>
      <c r="BH1023" s="196">
        <f>IF(N1023="sníž. přenesená",J1023,0)</f>
        <v>0</v>
      </c>
      <c r="BI1023" s="196">
        <f>IF(N1023="nulová",J1023,0)</f>
        <v>0</v>
      </c>
      <c r="BJ1023" s="15" t="s">
        <v>78</v>
      </c>
      <c r="BK1023" s="196">
        <f>ROUND(I1023*H1023,2)</f>
        <v>0</v>
      </c>
      <c r="BL1023" s="15" t="s">
        <v>285</v>
      </c>
      <c r="BM1023" s="15" t="s">
        <v>1366</v>
      </c>
    </row>
    <row r="1024" spans="2:47" s="1" customFormat="1" ht="12">
      <c r="B1024" s="32"/>
      <c r="C1024" s="33"/>
      <c r="D1024" s="197" t="s">
        <v>139</v>
      </c>
      <c r="E1024" s="33"/>
      <c r="F1024" s="198" t="s">
        <v>1367</v>
      </c>
      <c r="G1024" s="33"/>
      <c r="H1024" s="33"/>
      <c r="I1024" s="101"/>
      <c r="J1024" s="33"/>
      <c r="K1024" s="33"/>
      <c r="L1024" s="36"/>
      <c r="M1024" s="199"/>
      <c r="N1024" s="58"/>
      <c r="O1024" s="58"/>
      <c r="P1024" s="58"/>
      <c r="Q1024" s="58"/>
      <c r="R1024" s="58"/>
      <c r="S1024" s="58"/>
      <c r="T1024" s="59"/>
      <c r="AT1024" s="15" t="s">
        <v>139</v>
      </c>
      <c r="AU1024" s="15" t="s">
        <v>80</v>
      </c>
    </row>
    <row r="1025" spans="2:65" s="1" customFormat="1" ht="16.5" customHeight="1">
      <c r="B1025" s="32"/>
      <c r="C1025" s="235" t="s">
        <v>1368</v>
      </c>
      <c r="D1025" s="235" t="s">
        <v>249</v>
      </c>
      <c r="E1025" s="236" t="s">
        <v>1369</v>
      </c>
      <c r="F1025" s="237" t="s">
        <v>1370</v>
      </c>
      <c r="G1025" s="238" t="s">
        <v>1365</v>
      </c>
      <c r="H1025" s="239">
        <v>1350</v>
      </c>
      <c r="I1025" s="240"/>
      <c r="J1025" s="241">
        <f>ROUND(I1025*H1025,2)</f>
        <v>0</v>
      </c>
      <c r="K1025" s="237" t="s">
        <v>1</v>
      </c>
      <c r="L1025" s="242"/>
      <c r="M1025" s="243" t="s">
        <v>1</v>
      </c>
      <c r="N1025" s="244" t="s">
        <v>41</v>
      </c>
      <c r="O1025" s="58"/>
      <c r="P1025" s="194">
        <f>O1025*H1025</f>
        <v>0</v>
      </c>
      <c r="Q1025" s="194">
        <v>0</v>
      </c>
      <c r="R1025" s="194">
        <f>Q1025*H1025</f>
        <v>0</v>
      </c>
      <c r="S1025" s="194">
        <v>0</v>
      </c>
      <c r="T1025" s="195">
        <f>S1025*H1025</f>
        <v>0</v>
      </c>
      <c r="AR1025" s="15" t="s">
        <v>378</v>
      </c>
      <c r="AT1025" s="15" t="s">
        <v>249</v>
      </c>
      <c r="AU1025" s="15" t="s">
        <v>80</v>
      </c>
      <c r="AY1025" s="15" t="s">
        <v>131</v>
      </c>
      <c r="BE1025" s="196">
        <f>IF(N1025="základní",J1025,0)</f>
        <v>0</v>
      </c>
      <c r="BF1025" s="196">
        <f>IF(N1025="snížená",J1025,0)</f>
        <v>0</v>
      </c>
      <c r="BG1025" s="196">
        <f>IF(N1025="zákl. přenesená",J1025,0)</f>
        <v>0</v>
      </c>
      <c r="BH1025" s="196">
        <f>IF(N1025="sníž. přenesená",J1025,0)</f>
        <v>0</v>
      </c>
      <c r="BI1025" s="196">
        <f>IF(N1025="nulová",J1025,0)</f>
        <v>0</v>
      </c>
      <c r="BJ1025" s="15" t="s">
        <v>78</v>
      </c>
      <c r="BK1025" s="196">
        <f>ROUND(I1025*H1025,2)</f>
        <v>0</v>
      </c>
      <c r="BL1025" s="15" t="s">
        <v>285</v>
      </c>
      <c r="BM1025" s="15" t="s">
        <v>1371</v>
      </c>
    </row>
    <row r="1026" spans="2:47" s="1" customFormat="1" ht="12">
      <c r="B1026" s="32"/>
      <c r="C1026" s="33"/>
      <c r="D1026" s="197" t="s">
        <v>139</v>
      </c>
      <c r="E1026" s="33"/>
      <c r="F1026" s="198" t="s">
        <v>1370</v>
      </c>
      <c r="G1026" s="33"/>
      <c r="H1026" s="33"/>
      <c r="I1026" s="101"/>
      <c r="J1026" s="33"/>
      <c r="K1026" s="33"/>
      <c r="L1026" s="36"/>
      <c r="M1026" s="199"/>
      <c r="N1026" s="58"/>
      <c r="O1026" s="58"/>
      <c r="P1026" s="58"/>
      <c r="Q1026" s="58"/>
      <c r="R1026" s="58"/>
      <c r="S1026" s="58"/>
      <c r="T1026" s="59"/>
      <c r="AT1026" s="15" t="s">
        <v>139</v>
      </c>
      <c r="AU1026" s="15" t="s">
        <v>80</v>
      </c>
    </row>
    <row r="1027" spans="2:65" s="1" customFormat="1" ht="16.5" customHeight="1">
      <c r="B1027" s="32"/>
      <c r="C1027" s="185" t="s">
        <v>1372</v>
      </c>
      <c r="D1027" s="185" t="s">
        <v>133</v>
      </c>
      <c r="E1027" s="186" t="s">
        <v>1373</v>
      </c>
      <c r="F1027" s="187" t="s">
        <v>1374</v>
      </c>
      <c r="G1027" s="188" t="s">
        <v>976</v>
      </c>
      <c r="H1027" s="246"/>
      <c r="I1027" s="190"/>
      <c r="J1027" s="191">
        <f>ROUND(I1027*H1027,2)</f>
        <v>0</v>
      </c>
      <c r="K1027" s="187" t="s">
        <v>136</v>
      </c>
      <c r="L1027" s="36"/>
      <c r="M1027" s="192" t="s">
        <v>1</v>
      </c>
      <c r="N1027" s="193" t="s">
        <v>41</v>
      </c>
      <c r="O1027" s="58"/>
      <c r="P1027" s="194">
        <f>O1027*H1027</f>
        <v>0</v>
      </c>
      <c r="Q1027" s="194">
        <v>0</v>
      </c>
      <c r="R1027" s="194">
        <f>Q1027*H1027</f>
        <v>0</v>
      </c>
      <c r="S1027" s="194">
        <v>0</v>
      </c>
      <c r="T1027" s="195">
        <f>S1027*H1027</f>
        <v>0</v>
      </c>
      <c r="AR1027" s="15" t="s">
        <v>285</v>
      </c>
      <c r="AT1027" s="15" t="s">
        <v>133</v>
      </c>
      <c r="AU1027" s="15" t="s">
        <v>80</v>
      </c>
      <c r="AY1027" s="15" t="s">
        <v>131</v>
      </c>
      <c r="BE1027" s="196">
        <f>IF(N1027="základní",J1027,0)</f>
        <v>0</v>
      </c>
      <c r="BF1027" s="196">
        <f>IF(N1027="snížená",J1027,0)</f>
        <v>0</v>
      </c>
      <c r="BG1027" s="196">
        <f>IF(N1027="zákl. přenesená",J1027,0)</f>
        <v>0</v>
      </c>
      <c r="BH1027" s="196">
        <f>IF(N1027="sníž. přenesená",J1027,0)</f>
        <v>0</v>
      </c>
      <c r="BI1027" s="196">
        <f>IF(N1027="nulová",J1027,0)</f>
        <v>0</v>
      </c>
      <c r="BJ1027" s="15" t="s">
        <v>78</v>
      </c>
      <c r="BK1027" s="196">
        <f>ROUND(I1027*H1027,2)</f>
        <v>0</v>
      </c>
      <c r="BL1027" s="15" t="s">
        <v>285</v>
      </c>
      <c r="BM1027" s="15" t="s">
        <v>1375</v>
      </c>
    </row>
    <row r="1028" spans="2:47" s="1" customFormat="1" ht="19.2">
      <c r="B1028" s="32"/>
      <c r="C1028" s="33"/>
      <c r="D1028" s="197" t="s">
        <v>139</v>
      </c>
      <c r="E1028" s="33"/>
      <c r="F1028" s="198" t="s">
        <v>1376</v>
      </c>
      <c r="G1028" s="33"/>
      <c r="H1028" s="33"/>
      <c r="I1028" s="101"/>
      <c r="J1028" s="33"/>
      <c r="K1028" s="33"/>
      <c r="L1028" s="36"/>
      <c r="M1028" s="199"/>
      <c r="N1028" s="58"/>
      <c r="O1028" s="58"/>
      <c r="P1028" s="58"/>
      <c r="Q1028" s="58"/>
      <c r="R1028" s="58"/>
      <c r="S1028" s="58"/>
      <c r="T1028" s="59"/>
      <c r="AT1028" s="15" t="s">
        <v>139</v>
      </c>
      <c r="AU1028" s="15" t="s">
        <v>80</v>
      </c>
    </row>
    <row r="1029" spans="2:63" s="10" customFormat="1" ht="22.95" customHeight="1">
      <c r="B1029" s="169"/>
      <c r="C1029" s="170"/>
      <c r="D1029" s="171" t="s">
        <v>69</v>
      </c>
      <c r="E1029" s="183" t="s">
        <v>1377</v>
      </c>
      <c r="F1029" s="183" t="s">
        <v>1378</v>
      </c>
      <c r="G1029" s="170"/>
      <c r="H1029" s="170"/>
      <c r="I1029" s="173"/>
      <c r="J1029" s="184">
        <f>BK1029</f>
        <v>0</v>
      </c>
      <c r="K1029" s="170"/>
      <c r="L1029" s="175"/>
      <c r="M1029" s="176"/>
      <c r="N1029" s="177"/>
      <c r="O1029" s="177"/>
      <c r="P1029" s="178">
        <f>SUM(P1030:P1049)</f>
        <v>0</v>
      </c>
      <c r="Q1029" s="177"/>
      <c r="R1029" s="178">
        <f>SUM(R1030:R1049)</f>
        <v>2.4323622</v>
      </c>
      <c r="S1029" s="177"/>
      <c r="T1029" s="179">
        <f>SUM(T1030:T1049)</f>
        <v>0</v>
      </c>
      <c r="AR1029" s="180" t="s">
        <v>80</v>
      </c>
      <c r="AT1029" s="181" t="s">
        <v>69</v>
      </c>
      <c r="AU1029" s="181" t="s">
        <v>78</v>
      </c>
      <c r="AY1029" s="180" t="s">
        <v>131</v>
      </c>
      <c r="BK1029" s="182">
        <f>SUM(BK1030:BK1049)</f>
        <v>0</v>
      </c>
    </row>
    <row r="1030" spans="2:65" s="1" customFormat="1" ht="16.5" customHeight="1">
      <c r="B1030" s="32"/>
      <c r="C1030" s="185" t="s">
        <v>1379</v>
      </c>
      <c r="D1030" s="185" t="s">
        <v>133</v>
      </c>
      <c r="E1030" s="186" t="s">
        <v>1380</v>
      </c>
      <c r="F1030" s="187" t="s">
        <v>1381</v>
      </c>
      <c r="G1030" s="188" t="s">
        <v>183</v>
      </c>
      <c r="H1030" s="189">
        <v>74.18</v>
      </c>
      <c r="I1030" s="190"/>
      <c r="J1030" s="191">
        <f>ROUND(I1030*H1030,2)</f>
        <v>0</v>
      </c>
      <c r="K1030" s="187" t="s">
        <v>136</v>
      </c>
      <c r="L1030" s="36"/>
      <c r="M1030" s="192" t="s">
        <v>1</v>
      </c>
      <c r="N1030" s="193" t="s">
        <v>41</v>
      </c>
      <c r="O1030" s="58"/>
      <c r="P1030" s="194">
        <f>O1030*H1030</f>
        <v>0</v>
      </c>
      <c r="Q1030" s="194">
        <v>0.00367</v>
      </c>
      <c r="R1030" s="194">
        <f>Q1030*H1030</f>
        <v>0.27224060000000005</v>
      </c>
      <c r="S1030" s="194">
        <v>0</v>
      </c>
      <c r="T1030" s="195">
        <f>S1030*H1030</f>
        <v>0</v>
      </c>
      <c r="AR1030" s="15" t="s">
        <v>285</v>
      </c>
      <c r="AT1030" s="15" t="s">
        <v>133</v>
      </c>
      <c r="AU1030" s="15" t="s">
        <v>80</v>
      </c>
      <c r="AY1030" s="15" t="s">
        <v>131</v>
      </c>
      <c r="BE1030" s="196">
        <f>IF(N1030="základní",J1030,0)</f>
        <v>0</v>
      </c>
      <c r="BF1030" s="196">
        <f>IF(N1030="snížená",J1030,0)</f>
        <v>0</v>
      </c>
      <c r="BG1030" s="196">
        <f>IF(N1030="zákl. přenesená",J1030,0)</f>
        <v>0</v>
      </c>
      <c r="BH1030" s="196">
        <f>IF(N1030="sníž. přenesená",J1030,0)</f>
        <v>0</v>
      </c>
      <c r="BI1030" s="196">
        <f>IF(N1030="nulová",J1030,0)</f>
        <v>0</v>
      </c>
      <c r="BJ1030" s="15" t="s">
        <v>78</v>
      </c>
      <c r="BK1030" s="196">
        <f>ROUND(I1030*H1030,2)</f>
        <v>0</v>
      </c>
      <c r="BL1030" s="15" t="s">
        <v>285</v>
      </c>
      <c r="BM1030" s="15" t="s">
        <v>1382</v>
      </c>
    </row>
    <row r="1031" spans="2:47" s="1" customFormat="1" ht="12">
      <c r="B1031" s="32"/>
      <c r="C1031" s="33"/>
      <c r="D1031" s="197" t="s">
        <v>139</v>
      </c>
      <c r="E1031" s="33"/>
      <c r="F1031" s="198" t="s">
        <v>1383</v>
      </c>
      <c r="G1031" s="33"/>
      <c r="H1031" s="33"/>
      <c r="I1031" s="101"/>
      <c r="J1031" s="33"/>
      <c r="K1031" s="33"/>
      <c r="L1031" s="36"/>
      <c r="M1031" s="199"/>
      <c r="N1031" s="58"/>
      <c r="O1031" s="58"/>
      <c r="P1031" s="58"/>
      <c r="Q1031" s="58"/>
      <c r="R1031" s="58"/>
      <c r="S1031" s="58"/>
      <c r="T1031" s="59"/>
      <c r="AT1031" s="15" t="s">
        <v>139</v>
      </c>
      <c r="AU1031" s="15" t="s">
        <v>80</v>
      </c>
    </row>
    <row r="1032" spans="2:51" s="11" customFormat="1" ht="12">
      <c r="B1032" s="203"/>
      <c r="C1032" s="204"/>
      <c r="D1032" s="197" t="s">
        <v>187</v>
      </c>
      <c r="E1032" s="205" t="s">
        <v>1</v>
      </c>
      <c r="F1032" s="206" t="s">
        <v>1384</v>
      </c>
      <c r="G1032" s="204"/>
      <c r="H1032" s="205" t="s">
        <v>1</v>
      </c>
      <c r="I1032" s="207"/>
      <c r="J1032" s="204"/>
      <c r="K1032" s="204"/>
      <c r="L1032" s="208"/>
      <c r="M1032" s="209"/>
      <c r="N1032" s="210"/>
      <c r="O1032" s="210"/>
      <c r="P1032" s="210"/>
      <c r="Q1032" s="210"/>
      <c r="R1032" s="210"/>
      <c r="S1032" s="210"/>
      <c r="T1032" s="211"/>
      <c r="AT1032" s="212" t="s">
        <v>187</v>
      </c>
      <c r="AU1032" s="212" t="s">
        <v>80</v>
      </c>
      <c r="AV1032" s="11" t="s">
        <v>78</v>
      </c>
      <c r="AW1032" s="11" t="s">
        <v>32</v>
      </c>
      <c r="AX1032" s="11" t="s">
        <v>70</v>
      </c>
      <c r="AY1032" s="212" t="s">
        <v>131</v>
      </c>
    </row>
    <row r="1033" spans="2:51" s="12" customFormat="1" ht="12">
      <c r="B1033" s="213"/>
      <c r="C1033" s="214"/>
      <c r="D1033" s="197" t="s">
        <v>187</v>
      </c>
      <c r="E1033" s="215" t="s">
        <v>1</v>
      </c>
      <c r="F1033" s="216" t="s">
        <v>1385</v>
      </c>
      <c r="G1033" s="214"/>
      <c r="H1033" s="217">
        <v>74.18</v>
      </c>
      <c r="I1033" s="218"/>
      <c r="J1033" s="214"/>
      <c r="K1033" s="214"/>
      <c r="L1033" s="219"/>
      <c r="M1033" s="220"/>
      <c r="N1033" s="221"/>
      <c r="O1033" s="221"/>
      <c r="P1033" s="221"/>
      <c r="Q1033" s="221"/>
      <c r="R1033" s="221"/>
      <c r="S1033" s="221"/>
      <c r="T1033" s="222"/>
      <c r="AT1033" s="223" t="s">
        <v>187</v>
      </c>
      <c r="AU1033" s="223" t="s">
        <v>80</v>
      </c>
      <c r="AV1033" s="12" t="s">
        <v>80</v>
      </c>
      <c r="AW1033" s="12" t="s">
        <v>32</v>
      </c>
      <c r="AX1033" s="12" t="s">
        <v>70</v>
      </c>
      <c r="AY1033" s="223" t="s">
        <v>131</v>
      </c>
    </row>
    <row r="1034" spans="2:51" s="13" customFormat="1" ht="12">
      <c r="B1034" s="224"/>
      <c r="C1034" s="225"/>
      <c r="D1034" s="197" t="s">
        <v>187</v>
      </c>
      <c r="E1034" s="226" t="s">
        <v>1</v>
      </c>
      <c r="F1034" s="227" t="s">
        <v>192</v>
      </c>
      <c r="G1034" s="225"/>
      <c r="H1034" s="228">
        <v>74.18</v>
      </c>
      <c r="I1034" s="229"/>
      <c r="J1034" s="225"/>
      <c r="K1034" s="225"/>
      <c r="L1034" s="230"/>
      <c r="M1034" s="231"/>
      <c r="N1034" s="232"/>
      <c r="O1034" s="232"/>
      <c r="P1034" s="232"/>
      <c r="Q1034" s="232"/>
      <c r="R1034" s="232"/>
      <c r="S1034" s="232"/>
      <c r="T1034" s="233"/>
      <c r="AT1034" s="234" t="s">
        <v>187</v>
      </c>
      <c r="AU1034" s="234" t="s">
        <v>80</v>
      </c>
      <c r="AV1034" s="13" t="s">
        <v>184</v>
      </c>
      <c r="AW1034" s="13" t="s">
        <v>32</v>
      </c>
      <c r="AX1034" s="13" t="s">
        <v>78</v>
      </c>
      <c r="AY1034" s="234" t="s">
        <v>131</v>
      </c>
    </row>
    <row r="1035" spans="2:65" s="1" customFormat="1" ht="16.5" customHeight="1">
      <c r="B1035" s="32"/>
      <c r="C1035" s="235" t="s">
        <v>1386</v>
      </c>
      <c r="D1035" s="235" t="s">
        <v>249</v>
      </c>
      <c r="E1035" s="236" t="s">
        <v>1387</v>
      </c>
      <c r="F1035" s="237" t="s">
        <v>1388</v>
      </c>
      <c r="G1035" s="238" t="s">
        <v>183</v>
      </c>
      <c r="H1035" s="239">
        <v>81.598</v>
      </c>
      <c r="I1035" s="240"/>
      <c r="J1035" s="241">
        <f>ROUND(I1035*H1035,2)</f>
        <v>0</v>
      </c>
      <c r="K1035" s="237" t="s">
        <v>136</v>
      </c>
      <c r="L1035" s="242"/>
      <c r="M1035" s="243" t="s">
        <v>1</v>
      </c>
      <c r="N1035" s="244" t="s">
        <v>41</v>
      </c>
      <c r="O1035" s="58"/>
      <c r="P1035" s="194">
        <f>O1035*H1035</f>
        <v>0</v>
      </c>
      <c r="Q1035" s="194">
        <v>0.0192</v>
      </c>
      <c r="R1035" s="194">
        <f>Q1035*H1035</f>
        <v>1.5666816</v>
      </c>
      <c r="S1035" s="194">
        <v>0</v>
      </c>
      <c r="T1035" s="195">
        <f>S1035*H1035</f>
        <v>0</v>
      </c>
      <c r="AR1035" s="15" t="s">
        <v>378</v>
      </c>
      <c r="AT1035" s="15" t="s">
        <v>249</v>
      </c>
      <c r="AU1035" s="15" t="s">
        <v>80</v>
      </c>
      <c r="AY1035" s="15" t="s">
        <v>131</v>
      </c>
      <c r="BE1035" s="196">
        <f>IF(N1035="základní",J1035,0)</f>
        <v>0</v>
      </c>
      <c r="BF1035" s="196">
        <f>IF(N1035="snížená",J1035,0)</f>
        <v>0</v>
      </c>
      <c r="BG1035" s="196">
        <f>IF(N1035="zákl. přenesená",J1035,0)</f>
        <v>0</v>
      </c>
      <c r="BH1035" s="196">
        <f>IF(N1035="sníž. přenesená",J1035,0)</f>
        <v>0</v>
      </c>
      <c r="BI1035" s="196">
        <f>IF(N1035="nulová",J1035,0)</f>
        <v>0</v>
      </c>
      <c r="BJ1035" s="15" t="s">
        <v>78</v>
      </c>
      <c r="BK1035" s="196">
        <f>ROUND(I1035*H1035,2)</f>
        <v>0</v>
      </c>
      <c r="BL1035" s="15" t="s">
        <v>285</v>
      </c>
      <c r="BM1035" s="15" t="s">
        <v>1389</v>
      </c>
    </row>
    <row r="1036" spans="2:47" s="1" customFormat="1" ht="12">
      <c r="B1036" s="32"/>
      <c r="C1036" s="33"/>
      <c r="D1036" s="197" t="s">
        <v>139</v>
      </c>
      <c r="E1036" s="33"/>
      <c r="F1036" s="198" t="s">
        <v>1388</v>
      </c>
      <c r="G1036" s="33"/>
      <c r="H1036" s="33"/>
      <c r="I1036" s="101"/>
      <c r="J1036" s="33"/>
      <c r="K1036" s="33"/>
      <c r="L1036" s="36"/>
      <c r="M1036" s="199"/>
      <c r="N1036" s="58"/>
      <c r="O1036" s="58"/>
      <c r="P1036" s="58"/>
      <c r="Q1036" s="58"/>
      <c r="R1036" s="58"/>
      <c r="S1036" s="58"/>
      <c r="T1036" s="59"/>
      <c r="AT1036" s="15" t="s">
        <v>139</v>
      </c>
      <c r="AU1036" s="15" t="s">
        <v>80</v>
      </c>
    </row>
    <row r="1037" spans="2:51" s="12" customFormat="1" ht="12">
      <c r="B1037" s="213"/>
      <c r="C1037" s="214"/>
      <c r="D1037" s="197" t="s">
        <v>187</v>
      </c>
      <c r="E1037" s="214"/>
      <c r="F1037" s="216" t="s">
        <v>1390</v>
      </c>
      <c r="G1037" s="214"/>
      <c r="H1037" s="217">
        <v>81.598</v>
      </c>
      <c r="I1037" s="218"/>
      <c r="J1037" s="214"/>
      <c r="K1037" s="214"/>
      <c r="L1037" s="219"/>
      <c r="M1037" s="220"/>
      <c r="N1037" s="221"/>
      <c r="O1037" s="221"/>
      <c r="P1037" s="221"/>
      <c r="Q1037" s="221"/>
      <c r="R1037" s="221"/>
      <c r="S1037" s="221"/>
      <c r="T1037" s="222"/>
      <c r="AT1037" s="223" t="s">
        <v>187</v>
      </c>
      <c r="AU1037" s="223" t="s">
        <v>80</v>
      </c>
      <c r="AV1037" s="12" t="s">
        <v>80</v>
      </c>
      <c r="AW1037" s="12" t="s">
        <v>4</v>
      </c>
      <c r="AX1037" s="12" t="s">
        <v>78</v>
      </c>
      <c r="AY1037" s="223" t="s">
        <v>131</v>
      </c>
    </row>
    <row r="1038" spans="2:65" s="1" customFormat="1" ht="16.5" customHeight="1">
      <c r="B1038" s="32"/>
      <c r="C1038" s="185" t="s">
        <v>1391</v>
      </c>
      <c r="D1038" s="185" t="s">
        <v>133</v>
      </c>
      <c r="E1038" s="186" t="s">
        <v>1392</v>
      </c>
      <c r="F1038" s="187" t="s">
        <v>1393</v>
      </c>
      <c r="G1038" s="188" t="s">
        <v>183</v>
      </c>
      <c r="H1038" s="189">
        <v>27.33</v>
      </c>
      <c r="I1038" s="190"/>
      <c r="J1038" s="191">
        <f>ROUND(I1038*H1038,2)</f>
        <v>0</v>
      </c>
      <c r="K1038" s="187" t="s">
        <v>136</v>
      </c>
      <c r="L1038" s="36"/>
      <c r="M1038" s="192" t="s">
        <v>1</v>
      </c>
      <c r="N1038" s="193" t="s">
        <v>41</v>
      </c>
      <c r="O1038" s="58"/>
      <c r="P1038" s="194">
        <f>O1038*H1038</f>
        <v>0</v>
      </c>
      <c r="Q1038" s="194">
        <v>0</v>
      </c>
      <c r="R1038" s="194">
        <f>Q1038*H1038</f>
        <v>0</v>
      </c>
      <c r="S1038" s="194">
        <v>0</v>
      </c>
      <c r="T1038" s="195">
        <f>S1038*H1038</f>
        <v>0</v>
      </c>
      <c r="AR1038" s="15" t="s">
        <v>285</v>
      </c>
      <c r="AT1038" s="15" t="s">
        <v>133</v>
      </c>
      <c r="AU1038" s="15" t="s">
        <v>80</v>
      </c>
      <c r="AY1038" s="15" t="s">
        <v>131</v>
      </c>
      <c r="BE1038" s="196">
        <f>IF(N1038="základní",J1038,0)</f>
        <v>0</v>
      </c>
      <c r="BF1038" s="196">
        <f>IF(N1038="snížená",J1038,0)</f>
        <v>0</v>
      </c>
      <c r="BG1038" s="196">
        <f>IF(N1038="zákl. přenesená",J1038,0)</f>
        <v>0</v>
      </c>
      <c r="BH1038" s="196">
        <f>IF(N1038="sníž. přenesená",J1038,0)</f>
        <v>0</v>
      </c>
      <c r="BI1038" s="196">
        <f>IF(N1038="nulová",J1038,0)</f>
        <v>0</v>
      </c>
      <c r="BJ1038" s="15" t="s">
        <v>78</v>
      </c>
      <c r="BK1038" s="196">
        <f>ROUND(I1038*H1038,2)</f>
        <v>0</v>
      </c>
      <c r="BL1038" s="15" t="s">
        <v>285</v>
      </c>
      <c r="BM1038" s="15" t="s">
        <v>1394</v>
      </c>
    </row>
    <row r="1039" spans="2:47" s="1" customFormat="1" ht="12">
      <c r="B1039" s="32"/>
      <c r="C1039" s="33"/>
      <c r="D1039" s="197" t="s">
        <v>139</v>
      </c>
      <c r="E1039" s="33"/>
      <c r="F1039" s="198" t="s">
        <v>1395</v>
      </c>
      <c r="G1039" s="33"/>
      <c r="H1039" s="33"/>
      <c r="I1039" s="101"/>
      <c r="J1039" s="33"/>
      <c r="K1039" s="33"/>
      <c r="L1039" s="36"/>
      <c r="M1039" s="199"/>
      <c r="N1039" s="58"/>
      <c r="O1039" s="58"/>
      <c r="P1039" s="58"/>
      <c r="Q1039" s="58"/>
      <c r="R1039" s="58"/>
      <c r="S1039" s="58"/>
      <c r="T1039" s="59"/>
      <c r="AT1039" s="15" t="s">
        <v>139</v>
      </c>
      <c r="AU1039" s="15" t="s">
        <v>80</v>
      </c>
    </row>
    <row r="1040" spans="2:51" s="12" customFormat="1" ht="12">
      <c r="B1040" s="213"/>
      <c r="C1040" s="214"/>
      <c r="D1040" s="197" t="s">
        <v>187</v>
      </c>
      <c r="E1040" s="215" t="s">
        <v>1</v>
      </c>
      <c r="F1040" s="216" t="s">
        <v>1396</v>
      </c>
      <c r="G1040" s="214"/>
      <c r="H1040" s="217">
        <v>27.33</v>
      </c>
      <c r="I1040" s="218"/>
      <c r="J1040" s="214"/>
      <c r="K1040" s="214"/>
      <c r="L1040" s="219"/>
      <c r="M1040" s="220"/>
      <c r="N1040" s="221"/>
      <c r="O1040" s="221"/>
      <c r="P1040" s="221"/>
      <c r="Q1040" s="221"/>
      <c r="R1040" s="221"/>
      <c r="S1040" s="221"/>
      <c r="T1040" s="222"/>
      <c r="AT1040" s="223" t="s">
        <v>187</v>
      </c>
      <c r="AU1040" s="223" t="s">
        <v>80</v>
      </c>
      <c r="AV1040" s="12" t="s">
        <v>80</v>
      </c>
      <c r="AW1040" s="12" t="s">
        <v>32</v>
      </c>
      <c r="AX1040" s="12" t="s">
        <v>70</v>
      </c>
      <c r="AY1040" s="223" t="s">
        <v>131</v>
      </c>
    </row>
    <row r="1041" spans="2:51" s="13" customFormat="1" ht="12">
      <c r="B1041" s="224"/>
      <c r="C1041" s="225"/>
      <c r="D1041" s="197" t="s">
        <v>187</v>
      </c>
      <c r="E1041" s="226" t="s">
        <v>1</v>
      </c>
      <c r="F1041" s="227" t="s">
        <v>192</v>
      </c>
      <c r="G1041" s="225"/>
      <c r="H1041" s="228">
        <v>27.33</v>
      </c>
      <c r="I1041" s="229"/>
      <c r="J1041" s="225"/>
      <c r="K1041" s="225"/>
      <c r="L1041" s="230"/>
      <c r="M1041" s="231"/>
      <c r="N1041" s="232"/>
      <c r="O1041" s="232"/>
      <c r="P1041" s="232"/>
      <c r="Q1041" s="232"/>
      <c r="R1041" s="232"/>
      <c r="S1041" s="232"/>
      <c r="T1041" s="233"/>
      <c r="AT1041" s="234" t="s">
        <v>187</v>
      </c>
      <c r="AU1041" s="234" t="s">
        <v>80</v>
      </c>
      <c r="AV1041" s="13" t="s">
        <v>184</v>
      </c>
      <c r="AW1041" s="13" t="s">
        <v>32</v>
      </c>
      <c r="AX1041" s="13" t="s">
        <v>78</v>
      </c>
      <c r="AY1041" s="234" t="s">
        <v>131</v>
      </c>
    </row>
    <row r="1042" spans="2:65" s="1" customFormat="1" ht="16.5" customHeight="1">
      <c r="B1042" s="32"/>
      <c r="C1042" s="185" t="s">
        <v>1397</v>
      </c>
      <c r="D1042" s="185" t="s">
        <v>133</v>
      </c>
      <c r="E1042" s="186" t="s">
        <v>1398</v>
      </c>
      <c r="F1042" s="187" t="s">
        <v>1399</v>
      </c>
      <c r="G1042" s="188" t="s">
        <v>183</v>
      </c>
      <c r="H1042" s="189">
        <v>74.18</v>
      </c>
      <c r="I1042" s="190"/>
      <c r="J1042" s="191">
        <f>ROUND(I1042*H1042,2)</f>
        <v>0</v>
      </c>
      <c r="K1042" s="187" t="s">
        <v>136</v>
      </c>
      <c r="L1042" s="36"/>
      <c r="M1042" s="192" t="s">
        <v>1</v>
      </c>
      <c r="N1042" s="193" t="s">
        <v>41</v>
      </c>
      <c r="O1042" s="58"/>
      <c r="P1042" s="194">
        <f>O1042*H1042</f>
        <v>0</v>
      </c>
      <c r="Q1042" s="194">
        <v>0</v>
      </c>
      <c r="R1042" s="194">
        <f>Q1042*H1042</f>
        <v>0</v>
      </c>
      <c r="S1042" s="194">
        <v>0</v>
      </c>
      <c r="T1042" s="195">
        <f>S1042*H1042</f>
        <v>0</v>
      </c>
      <c r="AR1042" s="15" t="s">
        <v>285</v>
      </c>
      <c r="AT1042" s="15" t="s">
        <v>133</v>
      </c>
      <c r="AU1042" s="15" t="s">
        <v>80</v>
      </c>
      <c r="AY1042" s="15" t="s">
        <v>131</v>
      </c>
      <c r="BE1042" s="196">
        <f>IF(N1042="základní",J1042,0)</f>
        <v>0</v>
      </c>
      <c r="BF1042" s="196">
        <f>IF(N1042="snížená",J1042,0)</f>
        <v>0</v>
      </c>
      <c r="BG1042" s="196">
        <f>IF(N1042="zákl. přenesená",J1042,0)</f>
        <v>0</v>
      </c>
      <c r="BH1042" s="196">
        <f>IF(N1042="sníž. přenesená",J1042,0)</f>
        <v>0</v>
      </c>
      <c r="BI1042" s="196">
        <f>IF(N1042="nulová",J1042,0)</f>
        <v>0</v>
      </c>
      <c r="BJ1042" s="15" t="s">
        <v>78</v>
      </c>
      <c r="BK1042" s="196">
        <f>ROUND(I1042*H1042,2)</f>
        <v>0</v>
      </c>
      <c r="BL1042" s="15" t="s">
        <v>285</v>
      </c>
      <c r="BM1042" s="15" t="s">
        <v>1400</v>
      </c>
    </row>
    <row r="1043" spans="2:47" s="1" customFormat="1" ht="12">
      <c r="B1043" s="32"/>
      <c r="C1043" s="33"/>
      <c r="D1043" s="197" t="s">
        <v>139</v>
      </c>
      <c r="E1043" s="33"/>
      <c r="F1043" s="198" t="s">
        <v>1401</v>
      </c>
      <c r="G1043" s="33"/>
      <c r="H1043" s="33"/>
      <c r="I1043" s="101"/>
      <c r="J1043" s="33"/>
      <c r="K1043" s="33"/>
      <c r="L1043" s="36"/>
      <c r="M1043" s="199"/>
      <c r="N1043" s="58"/>
      <c r="O1043" s="58"/>
      <c r="P1043" s="58"/>
      <c r="Q1043" s="58"/>
      <c r="R1043" s="58"/>
      <c r="S1043" s="58"/>
      <c r="T1043" s="59"/>
      <c r="AT1043" s="15" t="s">
        <v>139</v>
      </c>
      <c r="AU1043" s="15" t="s">
        <v>80</v>
      </c>
    </row>
    <row r="1044" spans="2:65" s="1" customFormat="1" ht="16.5" customHeight="1">
      <c r="B1044" s="32"/>
      <c r="C1044" s="185" t="s">
        <v>1402</v>
      </c>
      <c r="D1044" s="185" t="s">
        <v>133</v>
      </c>
      <c r="E1044" s="186" t="s">
        <v>1403</v>
      </c>
      <c r="F1044" s="187" t="s">
        <v>1404</v>
      </c>
      <c r="G1044" s="188" t="s">
        <v>183</v>
      </c>
      <c r="H1044" s="189">
        <v>74.18</v>
      </c>
      <c r="I1044" s="190"/>
      <c r="J1044" s="191">
        <f>ROUND(I1044*H1044,2)</f>
        <v>0</v>
      </c>
      <c r="K1044" s="187" t="s">
        <v>136</v>
      </c>
      <c r="L1044" s="36"/>
      <c r="M1044" s="192" t="s">
        <v>1</v>
      </c>
      <c r="N1044" s="193" t="s">
        <v>41</v>
      </c>
      <c r="O1044" s="58"/>
      <c r="P1044" s="194">
        <f>O1044*H1044</f>
        <v>0</v>
      </c>
      <c r="Q1044" s="194">
        <v>0.0003</v>
      </c>
      <c r="R1044" s="194">
        <f>Q1044*H1044</f>
        <v>0.022254</v>
      </c>
      <c r="S1044" s="194">
        <v>0</v>
      </c>
      <c r="T1044" s="195">
        <f>S1044*H1044</f>
        <v>0</v>
      </c>
      <c r="AR1044" s="15" t="s">
        <v>285</v>
      </c>
      <c r="AT1044" s="15" t="s">
        <v>133</v>
      </c>
      <c r="AU1044" s="15" t="s">
        <v>80</v>
      </c>
      <c r="AY1044" s="15" t="s">
        <v>131</v>
      </c>
      <c r="BE1044" s="196">
        <f>IF(N1044="základní",J1044,0)</f>
        <v>0</v>
      </c>
      <c r="BF1044" s="196">
        <f>IF(N1044="snížená",J1044,0)</f>
        <v>0</v>
      </c>
      <c r="BG1044" s="196">
        <f>IF(N1044="zákl. přenesená",J1044,0)</f>
        <v>0</v>
      </c>
      <c r="BH1044" s="196">
        <f>IF(N1044="sníž. přenesená",J1044,0)</f>
        <v>0</v>
      </c>
      <c r="BI1044" s="196">
        <f>IF(N1044="nulová",J1044,0)</f>
        <v>0</v>
      </c>
      <c r="BJ1044" s="15" t="s">
        <v>78</v>
      </c>
      <c r="BK1044" s="196">
        <f>ROUND(I1044*H1044,2)</f>
        <v>0</v>
      </c>
      <c r="BL1044" s="15" t="s">
        <v>285</v>
      </c>
      <c r="BM1044" s="15" t="s">
        <v>1405</v>
      </c>
    </row>
    <row r="1045" spans="2:47" s="1" customFormat="1" ht="12">
      <c r="B1045" s="32"/>
      <c r="C1045" s="33"/>
      <c r="D1045" s="197" t="s">
        <v>139</v>
      </c>
      <c r="E1045" s="33"/>
      <c r="F1045" s="198" t="s">
        <v>1406</v>
      </c>
      <c r="G1045" s="33"/>
      <c r="H1045" s="33"/>
      <c r="I1045" s="101"/>
      <c r="J1045" s="33"/>
      <c r="K1045" s="33"/>
      <c r="L1045" s="36"/>
      <c r="M1045" s="199"/>
      <c r="N1045" s="58"/>
      <c r="O1045" s="58"/>
      <c r="P1045" s="58"/>
      <c r="Q1045" s="58"/>
      <c r="R1045" s="58"/>
      <c r="S1045" s="58"/>
      <c r="T1045" s="59"/>
      <c r="AT1045" s="15" t="s">
        <v>139</v>
      </c>
      <c r="AU1045" s="15" t="s">
        <v>80</v>
      </c>
    </row>
    <row r="1046" spans="2:65" s="1" customFormat="1" ht="16.5" customHeight="1">
      <c r="B1046" s="32"/>
      <c r="C1046" s="185" t="s">
        <v>1407</v>
      </c>
      <c r="D1046" s="185" t="s">
        <v>133</v>
      </c>
      <c r="E1046" s="186" t="s">
        <v>1408</v>
      </c>
      <c r="F1046" s="187" t="s">
        <v>1409</v>
      </c>
      <c r="G1046" s="188" t="s">
        <v>183</v>
      </c>
      <c r="H1046" s="189">
        <v>74.18</v>
      </c>
      <c r="I1046" s="190"/>
      <c r="J1046" s="191">
        <f>ROUND(I1046*H1046,2)</f>
        <v>0</v>
      </c>
      <c r="K1046" s="187" t="s">
        <v>136</v>
      </c>
      <c r="L1046" s="36"/>
      <c r="M1046" s="192" t="s">
        <v>1</v>
      </c>
      <c r="N1046" s="193" t="s">
        <v>41</v>
      </c>
      <c r="O1046" s="58"/>
      <c r="P1046" s="194">
        <f>O1046*H1046</f>
        <v>0</v>
      </c>
      <c r="Q1046" s="194">
        <v>0.0077</v>
      </c>
      <c r="R1046" s="194">
        <f>Q1046*H1046</f>
        <v>0.5711860000000001</v>
      </c>
      <c r="S1046" s="194">
        <v>0</v>
      </c>
      <c r="T1046" s="195">
        <f>S1046*H1046</f>
        <v>0</v>
      </c>
      <c r="AR1046" s="15" t="s">
        <v>285</v>
      </c>
      <c r="AT1046" s="15" t="s">
        <v>133</v>
      </c>
      <c r="AU1046" s="15" t="s">
        <v>80</v>
      </c>
      <c r="AY1046" s="15" t="s">
        <v>131</v>
      </c>
      <c r="BE1046" s="196">
        <f>IF(N1046="základní",J1046,0)</f>
        <v>0</v>
      </c>
      <c r="BF1046" s="196">
        <f>IF(N1046="snížená",J1046,0)</f>
        <v>0</v>
      </c>
      <c r="BG1046" s="196">
        <f>IF(N1046="zákl. přenesená",J1046,0)</f>
        <v>0</v>
      </c>
      <c r="BH1046" s="196">
        <f>IF(N1046="sníž. přenesená",J1046,0)</f>
        <v>0</v>
      </c>
      <c r="BI1046" s="196">
        <f>IF(N1046="nulová",J1046,0)</f>
        <v>0</v>
      </c>
      <c r="BJ1046" s="15" t="s">
        <v>78</v>
      </c>
      <c r="BK1046" s="196">
        <f>ROUND(I1046*H1046,2)</f>
        <v>0</v>
      </c>
      <c r="BL1046" s="15" t="s">
        <v>285</v>
      </c>
      <c r="BM1046" s="15" t="s">
        <v>1410</v>
      </c>
    </row>
    <row r="1047" spans="2:47" s="1" customFormat="1" ht="12">
      <c r="B1047" s="32"/>
      <c r="C1047" s="33"/>
      <c r="D1047" s="197" t="s">
        <v>139</v>
      </c>
      <c r="E1047" s="33"/>
      <c r="F1047" s="198" t="s">
        <v>1411</v>
      </c>
      <c r="G1047" s="33"/>
      <c r="H1047" s="33"/>
      <c r="I1047" s="101"/>
      <c r="J1047" s="33"/>
      <c r="K1047" s="33"/>
      <c r="L1047" s="36"/>
      <c r="M1047" s="199"/>
      <c r="N1047" s="58"/>
      <c r="O1047" s="58"/>
      <c r="P1047" s="58"/>
      <c r="Q1047" s="58"/>
      <c r="R1047" s="58"/>
      <c r="S1047" s="58"/>
      <c r="T1047" s="59"/>
      <c r="AT1047" s="15" t="s">
        <v>139</v>
      </c>
      <c r="AU1047" s="15" t="s">
        <v>80</v>
      </c>
    </row>
    <row r="1048" spans="2:65" s="1" customFormat="1" ht="16.5" customHeight="1">
      <c r="B1048" s="32"/>
      <c r="C1048" s="185" t="s">
        <v>1412</v>
      </c>
      <c r="D1048" s="185" t="s">
        <v>133</v>
      </c>
      <c r="E1048" s="186" t="s">
        <v>1413</v>
      </c>
      <c r="F1048" s="187" t="s">
        <v>1414</v>
      </c>
      <c r="G1048" s="188" t="s">
        <v>976</v>
      </c>
      <c r="H1048" s="246"/>
      <c r="I1048" s="190"/>
      <c r="J1048" s="191">
        <f>ROUND(I1048*H1048,2)</f>
        <v>0</v>
      </c>
      <c r="K1048" s="187" t="s">
        <v>136</v>
      </c>
      <c r="L1048" s="36"/>
      <c r="M1048" s="192" t="s">
        <v>1</v>
      </c>
      <c r="N1048" s="193" t="s">
        <v>41</v>
      </c>
      <c r="O1048" s="58"/>
      <c r="P1048" s="194">
        <f>O1048*H1048</f>
        <v>0</v>
      </c>
      <c r="Q1048" s="194">
        <v>0</v>
      </c>
      <c r="R1048" s="194">
        <f>Q1048*H1048</f>
        <v>0</v>
      </c>
      <c r="S1048" s="194">
        <v>0</v>
      </c>
      <c r="T1048" s="195">
        <f>S1048*H1048</f>
        <v>0</v>
      </c>
      <c r="AR1048" s="15" t="s">
        <v>285</v>
      </c>
      <c r="AT1048" s="15" t="s">
        <v>133</v>
      </c>
      <c r="AU1048" s="15" t="s">
        <v>80</v>
      </c>
      <c r="AY1048" s="15" t="s">
        <v>131</v>
      </c>
      <c r="BE1048" s="196">
        <f>IF(N1048="základní",J1048,0)</f>
        <v>0</v>
      </c>
      <c r="BF1048" s="196">
        <f>IF(N1048="snížená",J1048,0)</f>
        <v>0</v>
      </c>
      <c r="BG1048" s="196">
        <f>IF(N1048="zákl. přenesená",J1048,0)</f>
        <v>0</v>
      </c>
      <c r="BH1048" s="196">
        <f>IF(N1048="sníž. přenesená",J1048,0)</f>
        <v>0</v>
      </c>
      <c r="BI1048" s="196">
        <f>IF(N1048="nulová",J1048,0)</f>
        <v>0</v>
      </c>
      <c r="BJ1048" s="15" t="s">
        <v>78</v>
      </c>
      <c r="BK1048" s="196">
        <f>ROUND(I1048*H1048,2)</f>
        <v>0</v>
      </c>
      <c r="BL1048" s="15" t="s">
        <v>285</v>
      </c>
      <c r="BM1048" s="15" t="s">
        <v>1415</v>
      </c>
    </row>
    <row r="1049" spans="2:47" s="1" customFormat="1" ht="19.2">
      <c r="B1049" s="32"/>
      <c r="C1049" s="33"/>
      <c r="D1049" s="197" t="s">
        <v>139</v>
      </c>
      <c r="E1049" s="33"/>
      <c r="F1049" s="198" t="s">
        <v>1416</v>
      </c>
      <c r="G1049" s="33"/>
      <c r="H1049" s="33"/>
      <c r="I1049" s="101"/>
      <c r="J1049" s="33"/>
      <c r="K1049" s="33"/>
      <c r="L1049" s="36"/>
      <c r="M1049" s="199"/>
      <c r="N1049" s="58"/>
      <c r="O1049" s="58"/>
      <c r="P1049" s="58"/>
      <c r="Q1049" s="58"/>
      <c r="R1049" s="58"/>
      <c r="S1049" s="58"/>
      <c r="T1049" s="59"/>
      <c r="AT1049" s="15" t="s">
        <v>139</v>
      </c>
      <c r="AU1049" s="15" t="s">
        <v>80</v>
      </c>
    </row>
    <row r="1050" spans="2:63" s="10" customFormat="1" ht="22.95" customHeight="1">
      <c r="B1050" s="169"/>
      <c r="C1050" s="170"/>
      <c r="D1050" s="171" t="s">
        <v>69</v>
      </c>
      <c r="E1050" s="183" t="s">
        <v>1417</v>
      </c>
      <c r="F1050" s="183" t="s">
        <v>1418</v>
      </c>
      <c r="G1050" s="170"/>
      <c r="H1050" s="170"/>
      <c r="I1050" s="173"/>
      <c r="J1050" s="184">
        <f>BK1050</f>
        <v>0</v>
      </c>
      <c r="K1050" s="170"/>
      <c r="L1050" s="175"/>
      <c r="M1050" s="176"/>
      <c r="N1050" s="177"/>
      <c r="O1050" s="177"/>
      <c r="P1050" s="178">
        <f>SUM(P1051:P1055)</f>
        <v>0</v>
      </c>
      <c r="Q1050" s="177"/>
      <c r="R1050" s="178">
        <f>SUM(R1051:R1055)</f>
        <v>0</v>
      </c>
      <c r="S1050" s="177"/>
      <c r="T1050" s="179">
        <f>SUM(T1051:T1055)</f>
        <v>0.05055200000000001</v>
      </c>
      <c r="AR1050" s="180" t="s">
        <v>80</v>
      </c>
      <c r="AT1050" s="181" t="s">
        <v>69</v>
      </c>
      <c r="AU1050" s="181" t="s">
        <v>78</v>
      </c>
      <c r="AY1050" s="180" t="s">
        <v>131</v>
      </c>
      <c r="BK1050" s="182">
        <f>SUM(BK1051:BK1055)</f>
        <v>0</v>
      </c>
    </row>
    <row r="1051" spans="2:65" s="1" customFormat="1" ht="16.5" customHeight="1">
      <c r="B1051" s="32"/>
      <c r="C1051" s="185" t="s">
        <v>1419</v>
      </c>
      <c r="D1051" s="185" t="s">
        <v>133</v>
      </c>
      <c r="E1051" s="186" t="s">
        <v>1420</v>
      </c>
      <c r="F1051" s="187" t="s">
        <v>1421</v>
      </c>
      <c r="G1051" s="188" t="s">
        <v>183</v>
      </c>
      <c r="H1051" s="189">
        <v>7.12</v>
      </c>
      <c r="I1051" s="190"/>
      <c r="J1051" s="191">
        <f>ROUND(I1051*H1051,2)</f>
        <v>0</v>
      </c>
      <c r="K1051" s="187" t="s">
        <v>136</v>
      </c>
      <c r="L1051" s="36"/>
      <c r="M1051" s="192" t="s">
        <v>1</v>
      </c>
      <c r="N1051" s="193" t="s">
        <v>41</v>
      </c>
      <c r="O1051" s="58"/>
      <c r="P1051" s="194">
        <f>O1051*H1051</f>
        <v>0</v>
      </c>
      <c r="Q1051" s="194">
        <v>0</v>
      </c>
      <c r="R1051" s="194">
        <f>Q1051*H1051</f>
        <v>0</v>
      </c>
      <c r="S1051" s="194">
        <v>0.0071</v>
      </c>
      <c r="T1051" s="195">
        <f>S1051*H1051</f>
        <v>0.05055200000000001</v>
      </c>
      <c r="AR1051" s="15" t="s">
        <v>285</v>
      </c>
      <c r="AT1051" s="15" t="s">
        <v>133</v>
      </c>
      <c r="AU1051" s="15" t="s">
        <v>80</v>
      </c>
      <c r="AY1051" s="15" t="s">
        <v>131</v>
      </c>
      <c r="BE1051" s="196">
        <f>IF(N1051="základní",J1051,0)</f>
        <v>0</v>
      </c>
      <c r="BF1051" s="196">
        <f>IF(N1051="snížená",J1051,0)</f>
        <v>0</v>
      </c>
      <c r="BG1051" s="196">
        <f>IF(N1051="zákl. přenesená",J1051,0)</f>
        <v>0</v>
      </c>
      <c r="BH1051" s="196">
        <f>IF(N1051="sníž. přenesená",J1051,0)</f>
        <v>0</v>
      </c>
      <c r="BI1051" s="196">
        <f>IF(N1051="nulová",J1051,0)</f>
        <v>0</v>
      </c>
      <c r="BJ1051" s="15" t="s">
        <v>78</v>
      </c>
      <c r="BK1051" s="196">
        <f>ROUND(I1051*H1051,2)</f>
        <v>0</v>
      </c>
      <c r="BL1051" s="15" t="s">
        <v>285</v>
      </c>
      <c r="BM1051" s="15" t="s">
        <v>1422</v>
      </c>
    </row>
    <row r="1052" spans="2:47" s="1" customFormat="1" ht="12">
      <c r="B1052" s="32"/>
      <c r="C1052" s="33"/>
      <c r="D1052" s="197" t="s">
        <v>139</v>
      </c>
      <c r="E1052" s="33"/>
      <c r="F1052" s="198" t="s">
        <v>1423</v>
      </c>
      <c r="G1052" s="33"/>
      <c r="H1052" s="33"/>
      <c r="I1052" s="101"/>
      <c r="J1052" s="33"/>
      <c r="K1052" s="33"/>
      <c r="L1052" s="36"/>
      <c r="M1052" s="199"/>
      <c r="N1052" s="58"/>
      <c r="O1052" s="58"/>
      <c r="P1052" s="58"/>
      <c r="Q1052" s="58"/>
      <c r="R1052" s="58"/>
      <c r="S1052" s="58"/>
      <c r="T1052" s="59"/>
      <c r="AT1052" s="15" t="s">
        <v>139</v>
      </c>
      <c r="AU1052" s="15" t="s">
        <v>80</v>
      </c>
    </row>
    <row r="1053" spans="2:51" s="11" customFormat="1" ht="12">
      <c r="B1053" s="203"/>
      <c r="C1053" s="204"/>
      <c r="D1053" s="197" t="s">
        <v>187</v>
      </c>
      <c r="E1053" s="205" t="s">
        <v>1</v>
      </c>
      <c r="F1053" s="206" t="s">
        <v>475</v>
      </c>
      <c r="G1053" s="204"/>
      <c r="H1053" s="205" t="s">
        <v>1</v>
      </c>
      <c r="I1053" s="207"/>
      <c r="J1053" s="204"/>
      <c r="K1053" s="204"/>
      <c r="L1053" s="208"/>
      <c r="M1053" s="209"/>
      <c r="N1053" s="210"/>
      <c r="O1053" s="210"/>
      <c r="P1053" s="210"/>
      <c r="Q1053" s="210"/>
      <c r="R1053" s="210"/>
      <c r="S1053" s="210"/>
      <c r="T1053" s="211"/>
      <c r="AT1053" s="212" t="s">
        <v>187</v>
      </c>
      <c r="AU1053" s="212" t="s">
        <v>80</v>
      </c>
      <c r="AV1053" s="11" t="s">
        <v>78</v>
      </c>
      <c r="AW1053" s="11" t="s">
        <v>32</v>
      </c>
      <c r="AX1053" s="11" t="s">
        <v>70</v>
      </c>
      <c r="AY1053" s="212" t="s">
        <v>131</v>
      </c>
    </row>
    <row r="1054" spans="2:51" s="12" customFormat="1" ht="12">
      <c r="B1054" s="213"/>
      <c r="C1054" s="214"/>
      <c r="D1054" s="197" t="s">
        <v>187</v>
      </c>
      <c r="E1054" s="215" t="s">
        <v>1</v>
      </c>
      <c r="F1054" s="216" t="s">
        <v>1424</v>
      </c>
      <c r="G1054" s="214"/>
      <c r="H1054" s="217">
        <v>7.12</v>
      </c>
      <c r="I1054" s="218"/>
      <c r="J1054" s="214"/>
      <c r="K1054" s="214"/>
      <c r="L1054" s="219"/>
      <c r="M1054" s="220"/>
      <c r="N1054" s="221"/>
      <c r="O1054" s="221"/>
      <c r="P1054" s="221"/>
      <c r="Q1054" s="221"/>
      <c r="R1054" s="221"/>
      <c r="S1054" s="221"/>
      <c r="T1054" s="222"/>
      <c r="AT1054" s="223" t="s">
        <v>187</v>
      </c>
      <c r="AU1054" s="223" t="s">
        <v>80</v>
      </c>
      <c r="AV1054" s="12" t="s">
        <v>80</v>
      </c>
      <c r="AW1054" s="12" t="s">
        <v>32</v>
      </c>
      <c r="AX1054" s="12" t="s">
        <v>70</v>
      </c>
      <c r="AY1054" s="223" t="s">
        <v>131</v>
      </c>
    </row>
    <row r="1055" spans="2:51" s="13" customFormat="1" ht="12">
      <c r="B1055" s="224"/>
      <c r="C1055" s="225"/>
      <c r="D1055" s="197" t="s">
        <v>187</v>
      </c>
      <c r="E1055" s="226" t="s">
        <v>1</v>
      </c>
      <c r="F1055" s="227" t="s">
        <v>192</v>
      </c>
      <c r="G1055" s="225"/>
      <c r="H1055" s="228">
        <v>7.12</v>
      </c>
      <c r="I1055" s="229"/>
      <c r="J1055" s="225"/>
      <c r="K1055" s="225"/>
      <c r="L1055" s="230"/>
      <c r="M1055" s="231"/>
      <c r="N1055" s="232"/>
      <c r="O1055" s="232"/>
      <c r="P1055" s="232"/>
      <c r="Q1055" s="232"/>
      <c r="R1055" s="232"/>
      <c r="S1055" s="232"/>
      <c r="T1055" s="233"/>
      <c r="AT1055" s="234" t="s">
        <v>187</v>
      </c>
      <c r="AU1055" s="234" t="s">
        <v>80</v>
      </c>
      <c r="AV1055" s="13" t="s">
        <v>184</v>
      </c>
      <c r="AW1055" s="13" t="s">
        <v>32</v>
      </c>
      <c r="AX1055" s="13" t="s">
        <v>78</v>
      </c>
      <c r="AY1055" s="234" t="s">
        <v>131</v>
      </c>
    </row>
    <row r="1056" spans="2:63" s="10" customFormat="1" ht="22.95" customHeight="1">
      <c r="B1056" s="169"/>
      <c r="C1056" s="170"/>
      <c r="D1056" s="171" t="s">
        <v>69</v>
      </c>
      <c r="E1056" s="183" t="s">
        <v>1425</v>
      </c>
      <c r="F1056" s="183" t="s">
        <v>1426</v>
      </c>
      <c r="G1056" s="170"/>
      <c r="H1056" s="170"/>
      <c r="I1056" s="173"/>
      <c r="J1056" s="184">
        <f>BK1056</f>
        <v>0</v>
      </c>
      <c r="K1056" s="170"/>
      <c r="L1056" s="175"/>
      <c r="M1056" s="176"/>
      <c r="N1056" s="177"/>
      <c r="O1056" s="177"/>
      <c r="P1056" s="178">
        <f>SUM(P1057:P1061)</f>
        <v>0</v>
      </c>
      <c r="Q1056" s="177"/>
      <c r="R1056" s="178">
        <f>SUM(R1057:R1061)</f>
        <v>0</v>
      </c>
      <c r="S1056" s="177"/>
      <c r="T1056" s="179">
        <f>SUM(T1057:T1061)</f>
        <v>0.08871</v>
      </c>
      <c r="AR1056" s="180" t="s">
        <v>80</v>
      </c>
      <c r="AT1056" s="181" t="s">
        <v>69</v>
      </c>
      <c r="AU1056" s="181" t="s">
        <v>78</v>
      </c>
      <c r="AY1056" s="180" t="s">
        <v>131</v>
      </c>
      <c r="BK1056" s="182">
        <f>SUM(BK1057:BK1061)</f>
        <v>0</v>
      </c>
    </row>
    <row r="1057" spans="2:65" s="1" customFormat="1" ht="16.5" customHeight="1">
      <c r="B1057" s="32"/>
      <c r="C1057" s="185" t="s">
        <v>1427</v>
      </c>
      <c r="D1057" s="185" t="s">
        <v>133</v>
      </c>
      <c r="E1057" s="186" t="s">
        <v>1428</v>
      </c>
      <c r="F1057" s="187" t="s">
        <v>1429</v>
      </c>
      <c r="G1057" s="188" t="s">
        <v>183</v>
      </c>
      <c r="H1057" s="189">
        <v>29.57</v>
      </c>
      <c r="I1057" s="190"/>
      <c r="J1057" s="191">
        <f>ROUND(I1057*H1057,2)</f>
        <v>0</v>
      </c>
      <c r="K1057" s="187" t="s">
        <v>136</v>
      </c>
      <c r="L1057" s="36"/>
      <c r="M1057" s="192" t="s">
        <v>1</v>
      </c>
      <c r="N1057" s="193" t="s">
        <v>41</v>
      </c>
      <c r="O1057" s="58"/>
      <c r="P1057" s="194">
        <f>O1057*H1057</f>
        <v>0</v>
      </c>
      <c r="Q1057" s="194">
        <v>0</v>
      </c>
      <c r="R1057" s="194">
        <f>Q1057*H1057</f>
        <v>0</v>
      </c>
      <c r="S1057" s="194">
        <v>0.003</v>
      </c>
      <c r="T1057" s="195">
        <f>S1057*H1057</f>
        <v>0.08871</v>
      </c>
      <c r="AR1057" s="15" t="s">
        <v>285</v>
      </c>
      <c r="AT1057" s="15" t="s">
        <v>133</v>
      </c>
      <c r="AU1057" s="15" t="s">
        <v>80</v>
      </c>
      <c r="AY1057" s="15" t="s">
        <v>131</v>
      </c>
      <c r="BE1057" s="196">
        <f>IF(N1057="základní",J1057,0)</f>
        <v>0</v>
      </c>
      <c r="BF1057" s="196">
        <f>IF(N1057="snížená",J1057,0)</f>
        <v>0</v>
      </c>
      <c r="BG1057" s="196">
        <f>IF(N1057="zákl. přenesená",J1057,0)</f>
        <v>0</v>
      </c>
      <c r="BH1057" s="196">
        <f>IF(N1057="sníž. přenesená",J1057,0)</f>
        <v>0</v>
      </c>
      <c r="BI1057" s="196">
        <f>IF(N1057="nulová",J1057,0)</f>
        <v>0</v>
      </c>
      <c r="BJ1057" s="15" t="s">
        <v>78</v>
      </c>
      <c r="BK1057" s="196">
        <f>ROUND(I1057*H1057,2)</f>
        <v>0</v>
      </c>
      <c r="BL1057" s="15" t="s">
        <v>285</v>
      </c>
      <c r="BM1057" s="15" t="s">
        <v>1430</v>
      </c>
    </row>
    <row r="1058" spans="2:47" s="1" customFormat="1" ht="12">
      <c r="B1058" s="32"/>
      <c r="C1058" s="33"/>
      <c r="D1058" s="197" t="s">
        <v>139</v>
      </c>
      <c r="E1058" s="33"/>
      <c r="F1058" s="198" t="s">
        <v>1431</v>
      </c>
      <c r="G1058" s="33"/>
      <c r="H1058" s="33"/>
      <c r="I1058" s="101"/>
      <c r="J1058" s="33"/>
      <c r="K1058" s="33"/>
      <c r="L1058" s="36"/>
      <c r="M1058" s="199"/>
      <c r="N1058" s="58"/>
      <c r="O1058" s="58"/>
      <c r="P1058" s="58"/>
      <c r="Q1058" s="58"/>
      <c r="R1058" s="58"/>
      <c r="S1058" s="58"/>
      <c r="T1058" s="59"/>
      <c r="AT1058" s="15" t="s">
        <v>139</v>
      </c>
      <c r="AU1058" s="15" t="s">
        <v>80</v>
      </c>
    </row>
    <row r="1059" spans="2:51" s="11" customFormat="1" ht="12">
      <c r="B1059" s="203"/>
      <c r="C1059" s="204"/>
      <c r="D1059" s="197" t="s">
        <v>187</v>
      </c>
      <c r="E1059" s="205" t="s">
        <v>1</v>
      </c>
      <c r="F1059" s="206" t="s">
        <v>477</v>
      </c>
      <c r="G1059" s="204"/>
      <c r="H1059" s="205" t="s">
        <v>1</v>
      </c>
      <c r="I1059" s="207"/>
      <c r="J1059" s="204"/>
      <c r="K1059" s="204"/>
      <c r="L1059" s="208"/>
      <c r="M1059" s="209"/>
      <c r="N1059" s="210"/>
      <c r="O1059" s="210"/>
      <c r="P1059" s="210"/>
      <c r="Q1059" s="210"/>
      <c r="R1059" s="210"/>
      <c r="S1059" s="210"/>
      <c r="T1059" s="211"/>
      <c r="AT1059" s="212" t="s">
        <v>187</v>
      </c>
      <c r="AU1059" s="212" t="s">
        <v>80</v>
      </c>
      <c r="AV1059" s="11" t="s">
        <v>78</v>
      </c>
      <c r="AW1059" s="11" t="s">
        <v>32</v>
      </c>
      <c r="AX1059" s="11" t="s">
        <v>70</v>
      </c>
      <c r="AY1059" s="212" t="s">
        <v>131</v>
      </c>
    </row>
    <row r="1060" spans="2:51" s="12" customFormat="1" ht="12">
      <c r="B1060" s="213"/>
      <c r="C1060" s="214"/>
      <c r="D1060" s="197" t="s">
        <v>187</v>
      </c>
      <c r="E1060" s="215" t="s">
        <v>1</v>
      </c>
      <c r="F1060" s="216" t="s">
        <v>1432</v>
      </c>
      <c r="G1060" s="214"/>
      <c r="H1060" s="217">
        <v>29.57</v>
      </c>
      <c r="I1060" s="218"/>
      <c r="J1060" s="214"/>
      <c r="K1060" s="214"/>
      <c r="L1060" s="219"/>
      <c r="M1060" s="220"/>
      <c r="N1060" s="221"/>
      <c r="O1060" s="221"/>
      <c r="P1060" s="221"/>
      <c r="Q1060" s="221"/>
      <c r="R1060" s="221"/>
      <c r="S1060" s="221"/>
      <c r="T1060" s="222"/>
      <c r="AT1060" s="223" t="s">
        <v>187</v>
      </c>
      <c r="AU1060" s="223" t="s">
        <v>80</v>
      </c>
      <c r="AV1060" s="12" t="s">
        <v>80</v>
      </c>
      <c r="AW1060" s="12" t="s">
        <v>32</v>
      </c>
      <c r="AX1060" s="12" t="s">
        <v>70</v>
      </c>
      <c r="AY1060" s="223" t="s">
        <v>131</v>
      </c>
    </row>
    <row r="1061" spans="2:51" s="13" customFormat="1" ht="12">
      <c r="B1061" s="224"/>
      <c r="C1061" s="225"/>
      <c r="D1061" s="197" t="s">
        <v>187</v>
      </c>
      <c r="E1061" s="226" t="s">
        <v>1</v>
      </c>
      <c r="F1061" s="227" t="s">
        <v>192</v>
      </c>
      <c r="G1061" s="225"/>
      <c r="H1061" s="228">
        <v>29.57</v>
      </c>
      <c r="I1061" s="229"/>
      <c r="J1061" s="225"/>
      <c r="K1061" s="225"/>
      <c r="L1061" s="230"/>
      <c r="M1061" s="231"/>
      <c r="N1061" s="232"/>
      <c r="O1061" s="232"/>
      <c r="P1061" s="232"/>
      <c r="Q1061" s="232"/>
      <c r="R1061" s="232"/>
      <c r="S1061" s="232"/>
      <c r="T1061" s="233"/>
      <c r="AT1061" s="234" t="s">
        <v>187</v>
      </c>
      <c r="AU1061" s="234" t="s">
        <v>80</v>
      </c>
      <c r="AV1061" s="13" t="s">
        <v>184</v>
      </c>
      <c r="AW1061" s="13" t="s">
        <v>32</v>
      </c>
      <c r="AX1061" s="13" t="s">
        <v>78</v>
      </c>
      <c r="AY1061" s="234" t="s">
        <v>131</v>
      </c>
    </row>
    <row r="1062" spans="2:63" s="10" customFormat="1" ht="22.95" customHeight="1">
      <c r="B1062" s="169"/>
      <c r="C1062" s="170"/>
      <c r="D1062" s="171" t="s">
        <v>69</v>
      </c>
      <c r="E1062" s="183" t="s">
        <v>1433</v>
      </c>
      <c r="F1062" s="183" t="s">
        <v>1434</v>
      </c>
      <c r="G1062" s="170"/>
      <c r="H1062" s="170"/>
      <c r="I1062" s="173"/>
      <c r="J1062" s="184">
        <f>BK1062</f>
        <v>0</v>
      </c>
      <c r="K1062" s="170"/>
      <c r="L1062" s="175"/>
      <c r="M1062" s="176"/>
      <c r="N1062" s="177"/>
      <c r="O1062" s="177"/>
      <c r="P1062" s="178">
        <f>SUM(P1063:P1081)</f>
        <v>0</v>
      </c>
      <c r="Q1062" s="177"/>
      <c r="R1062" s="178">
        <f>SUM(R1063:R1081)</f>
        <v>0.6717302</v>
      </c>
      <c r="S1062" s="177"/>
      <c r="T1062" s="179">
        <f>SUM(T1063:T1081)</f>
        <v>0</v>
      </c>
      <c r="AR1062" s="180" t="s">
        <v>80</v>
      </c>
      <c r="AT1062" s="181" t="s">
        <v>69</v>
      </c>
      <c r="AU1062" s="181" t="s">
        <v>78</v>
      </c>
      <c r="AY1062" s="180" t="s">
        <v>131</v>
      </c>
      <c r="BK1062" s="182">
        <f>SUM(BK1063:BK1081)</f>
        <v>0</v>
      </c>
    </row>
    <row r="1063" spans="2:65" s="1" customFormat="1" ht="16.5" customHeight="1">
      <c r="B1063" s="32"/>
      <c r="C1063" s="185" t="s">
        <v>1435</v>
      </c>
      <c r="D1063" s="185" t="s">
        <v>133</v>
      </c>
      <c r="E1063" s="186" t="s">
        <v>1436</v>
      </c>
      <c r="F1063" s="187" t="s">
        <v>1437</v>
      </c>
      <c r="G1063" s="188" t="s">
        <v>183</v>
      </c>
      <c r="H1063" s="189">
        <v>59.61</v>
      </c>
      <c r="I1063" s="190"/>
      <c r="J1063" s="191">
        <f>ROUND(I1063*H1063,2)</f>
        <v>0</v>
      </c>
      <c r="K1063" s="187" t="s">
        <v>136</v>
      </c>
      <c r="L1063" s="36"/>
      <c r="M1063" s="192" t="s">
        <v>1</v>
      </c>
      <c r="N1063" s="193" t="s">
        <v>41</v>
      </c>
      <c r="O1063" s="58"/>
      <c r="P1063" s="194">
        <f>O1063*H1063</f>
        <v>0</v>
      </c>
      <c r="Q1063" s="194">
        <v>0</v>
      </c>
      <c r="R1063" s="194">
        <f>Q1063*H1063</f>
        <v>0</v>
      </c>
      <c r="S1063" s="194">
        <v>0</v>
      </c>
      <c r="T1063" s="195">
        <f>S1063*H1063</f>
        <v>0</v>
      </c>
      <c r="AR1063" s="15" t="s">
        <v>285</v>
      </c>
      <c r="AT1063" s="15" t="s">
        <v>133</v>
      </c>
      <c r="AU1063" s="15" t="s">
        <v>80</v>
      </c>
      <c r="AY1063" s="15" t="s">
        <v>131</v>
      </c>
      <c r="BE1063" s="196">
        <f>IF(N1063="základní",J1063,0)</f>
        <v>0</v>
      </c>
      <c r="BF1063" s="196">
        <f>IF(N1063="snížená",J1063,0)</f>
        <v>0</v>
      </c>
      <c r="BG1063" s="196">
        <f>IF(N1063="zákl. přenesená",J1063,0)</f>
        <v>0</v>
      </c>
      <c r="BH1063" s="196">
        <f>IF(N1063="sníž. přenesená",J1063,0)</f>
        <v>0</v>
      </c>
      <c r="BI1063" s="196">
        <f>IF(N1063="nulová",J1063,0)</f>
        <v>0</v>
      </c>
      <c r="BJ1063" s="15" t="s">
        <v>78</v>
      </c>
      <c r="BK1063" s="196">
        <f>ROUND(I1063*H1063,2)</f>
        <v>0</v>
      </c>
      <c r="BL1063" s="15" t="s">
        <v>285</v>
      </c>
      <c r="BM1063" s="15" t="s">
        <v>1438</v>
      </c>
    </row>
    <row r="1064" spans="2:47" s="1" customFormat="1" ht="12">
      <c r="B1064" s="32"/>
      <c r="C1064" s="33"/>
      <c r="D1064" s="197" t="s">
        <v>139</v>
      </c>
      <c r="E1064" s="33"/>
      <c r="F1064" s="198" t="s">
        <v>1439</v>
      </c>
      <c r="G1064" s="33"/>
      <c r="H1064" s="33"/>
      <c r="I1064" s="101"/>
      <c r="J1064" s="33"/>
      <c r="K1064" s="33"/>
      <c r="L1064" s="36"/>
      <c r="M1064" s="199"/>
      <c r="N1064" s="58"/>
      <c r="O1064" s="58"/>
      <c r="P1064" s="58"/>
      <c r="Q1064" s="58"/>
      <c r="R1064" s="58"/>
      <c r="S1064" s="58"/>
      <c r="T1064" s="59"/>
      <c r="AT1064" s="15" t="s">
        <v>139</v>
      </c>
      <c r="AU1064" s="15" t="s">
        <v>80</v>
      </c>
    </row>
    <row r="1065" spans="2:65" s="1" customFormat="1" ht="16.5" customHeight="1">
      <c r="B1065" s="32"/>
      <c r="C1065" s="185" t="s">
        <v>1440</v>
      </c>
      <c r="D1065" s="185" t="s">
        <v>133</v>
      </c>
      <c r="E1065" s="186" t="s">
        <v>1441</v>
      </c>
      <c r="F1065" s="187" t="s">
        <v>1442</v>
      </c>
      <c r="G1065" s="188" t="s">
        <v>183</v>
      </c>
      <c r="H1065" s="189">
        <v>59.61</v>
      </c>
      <c r="I1065" s="190"/>
      <c r="J1065" s="191">
        <f>ROUND(I1065*H1065,2)</f>
        <v>0</v>
      </c>
      <c r="K1065" s="187" t="s">
        <v>136</v>
      </c>
      <c r="L1065" s="36"/>
      <c r="M1065" s="192" t="s">
        <v>1</v>
      </c>
      <c r="N1065" s="193" t="s">
        <v>41</v>
      </c>
      <c r="O1065" s="58"/>
      <c r="P1065" s="194">
        <f>O1065*H1065</f>
        <v>0</v>
      </c>
      <c r="Q1065" s="194">
        <v>4E-05</v>
      </c>
      <c r="R1065" s="194">
        <f>Q1065*H1065</f>
        <v>0.0023844</v>
      </c>
      <c r="S1065" s="194">
        <v>0</v>
      </c>
      <c r="T1065" s="195">
        <f>S1065*H1065</f>
        <v>0</v>
      </c>
      <c r="AR1065" s="15" t="s">
        <v>285</v>
      </c>
      <c r="AT1065" s="15" t="s">
        <v>133</v>
      </c>
      <c r="AU1065" s="15" t="s">
        <v>80</v>
      </c>
      <c r="AY1065" s="15" t="s">
        <v>131</v>
      </c>
      <c r="BE1065" s="196">
        <f>IF(N1065="základní",J1065,0)</f>
        <v>0</v>
      </c>
      <c r="BF1065" s="196">
        <f>IF(N1065="snížená",J1065,0)</f>
        <v>0</v>
      </c>
      <c r="BG1065" s="196">
        <f>IF(N1065="zákl. přenesená",J1065,0)</f>
        <v>0</v>
      </c>
      <c r="BH1065" s="196">
        <f>IF(N1065="sníž. přenesená",J1065,0)</f>
        <v>0</v>
      </c>
      <c r="BI1065" s="196">
        <f>IF(N1065="nulová",J1065,0)</f>
        <v>0</v>
      </c>
      <c r="BJ1065" s="15" t="s">
        <v>78</v>
      </c>
      <c r="BK1065" s="196">
        <f>ROUND(I1065*H1065,2)</f>
        <v>0</v>
      </c>
      <c r="BL1065" s="15" t="s">
        <v>285</v>
      </c>
      <c r="BM1065" s="15" t="s">
        <v>1443</v>
      </c>
    </row>
    <row r="1066" spans="2:47" s="1" customFormat="1" ht="12">
      <c r="B1066" s="32"/>
      <c r="C1066" s="33"/>
      <c r="D1066" s="197" t="s">
        <v>139</v>
      </c>
      <c r="E1066" s="33"/>
      <c r="F1066" s="198" t="s">
        <v>1444</v>
      </c>
      <c r="G1066" s="33"/>
      <c r="H1066" s="33"/>
      <c r="I1066" s="101"/>
      <c r="J1066" s="33"/>
      <c r="K1066" s="33"/>
      <c r="L1066" s="36"/>
      <c r="M1066" s="199"/>
      <c r="N1066" s="58"/>
      <c r="O1066" s="58"/>
      <c r="P1066" s="58"/>
      <c r="Q1066" s="58"/>
      <c r="R1066" s="58"/>
      <c r="S1066" s="58"/>
      <c r="T1066" s="59"/>
      <c r="AT1066" s="15" t="s">
        <v>139</v>
      </c>
      <c r="AU1066" s="15" t="s">
        <v>80</v>
      </c>
    </row>
    <row r="1067" spans="2:65" s="1" customFormat="1" ht="16.5" customHeight="1">
      <c r="B1067" s="32"/>
      <c r="C1067" s="185" t="s">
        <v>1445</v>
      </c>
      <c r="D1067" s="185" t="s">
        <v>133</v>
      </c>
      <c r="E1067" s="186" t="s">
        <v>1446</v>
      </c>
      <c r="F1067" s="187" t="s">
        <v>1447</v>
      </c>
      <c r="G1067" s="188" t="s">
        <v>183</v>
      </c>
      <c r="H1067" s="189">
        <v>59.61</v>
      </c>
      <c r="I1067" s="190"/>
      <c r="J1067" s="191">
        <f>ROUND(I1067*H1067,2)</f>
        <v>0</v>
      </c>
      <c r="K1067" s="187" t="s">
        <v>136</v>
      </c>
      <c r="L1067" s="36"/>
      <c r="M1067" s="192" t="s">
        <v>1</v>
      </c>
      <c r="N1067" s="193" t="s">
        <v>41</v>
      </c>
      <c r="O1067" s="58"/>
      <c r="P1067" s="194">
        <f>O1067*H1067</f>
        <v>0</v>
      </c>
      <c r="Q1067" s="194">
        <v>0.00054</v>
      </c>
      <c r="R1067" s="194">
        <f>Q1067*H1067</f>
        <v>0.0321894</v>
      </c>
      <c r="S1067" s="194">
        <v>0</v>
      </c>
      <c r="T1067" s="195">
        <f>S1067*H1067</f>
        <v>0</v>
      </c>
      <c r="AR1067" s="15" t="s">
        <v>285</v>
      </c>
      <c r="AT1067" s="15" t="s">
        <v>133</v>
      </c>
      <c r="AU1067" s="15" t="s">
        <v>80</v>
      </c>
      <c r="AY1067" s="15" t="s">
        <v>131</v>
      </c>
      <c r="BE1067" s="196">
        <f>IF(N1067="základní",J1067,0)</f>
        <v>0</v>
      </c>
      <c r="BF1067" s="196">
        <f>IF(N1067="snížená",J1067,0)</f>
        <v>0</v>
      </c>
      <c r="BG1067" s="196">
        <f>IF(N1067="zákl. přenesená",J1067,0)</f>
        <v>0</v>
      </c>
      <c r="BH1067" s="196">
        <f>IF(N1067="sníž. přenesená",J1067,0)</f>
        <v>0</v>
      </c>
      <c r="BI1067" s="196">
        <f>IF(N1067="nulová",J1067,0)</f>
        <v>0</v>
      </c>
      <c r="BJ1067" s="15" t="s">
        <v>78</v>
      </c>
      <c r="BK1067" s="196">
        <f>ROUND(I1067*H1067,2)</f>
        <v>0</v>
      </c>
      <c r="BL1067" s="15" t="s">
        <v>285</v>
      </c>
      <c r="BM1067" s="15" t="s">
        <v>1448</v>
      </c>
    </row>
    <row r="1068" spans="2:47" s="1" customFormat="1" ht="12">
      <c r="B1068" s="32"/>
      <c r="C1068" s="33"/>
      <c r="D1068" s="197" t="s">
        <v>139</v>
      </c>
      <c r="E1068" s="33"/>
      <c r="F1068" s="198" t="s">
        <v>1449</v>
      </c>
      <c r="G1068" s="33"/>
      <c r="H1068" s="33"/>
      <c r="I1068" s="101"/>
      <c r="J1068" s="33"/>
      <c r="K1068" s="33"/>
      <c r="L1068" s="36"/>
      <c r="M1068" s="199"/>
      <c r="N1068" s="58"/>
      <c r="O1068" s="58"/>
      <c r="P1068" s="58"/>
      <c r="Q1068" s="58"/>
      <c r="R1068" s="58"/>
      <c r="S1068" s="58"/>
      <c r="T1068" s="59"/>
      <c r="AT1068" s="15" t="s">
        <v>139</v>
      </c>
      <c r="AU1068" s="15" t="s">
        <v>80</v>
      </c>
    </row>
    <row r="1069" spans="2:65" s="1" customFormat="1" ht="16.5" customHeight="1">
      <c r="B1069" s="32"/>
      <c r="C1069" s="185" t="s">
        <v>1450</v>
      </c>
      <c r="D1069" s="185" t="s">
        <v>133</v>
      </c>
      <c r="E1069" s="186" t="s">
        <v>1451</v>
      </c>
      <c r="F1069" s="187" t="s">
        <v>1452</v>
      </c>
      <c r="G1069" s="188" t="s">
        <v>183</v>
      </c>
      <c r="H1069" s="189">
        <v>59.61</v>
      </c>
      <c r="I1069" s="190"/>
      <c r="J1069" s="191">
        <f>ROUND(I1069*H1069,2)</f>
        <v>0</v>
      </c>
      <c r="K1069" s="187" t="s">
        <v>136</v>
      </c>
      <c r="L1069" s="36"/>
      <c r="M1069" s="192" t="s">
        <v>1</v>
      </c>
      <c r="N1069" s="193" t="s">
        <v>41</v>
      </c>
      <c r="O1069" s="58"/>
      <c r="P1069" s="194">
        <f>O1069*H1069</f>
        <v>0</v>
      </c>
      <c r="Q1069" s="194">
        <v>0.004</v>
      </c>
      <c r="R1069" s="194">
        <f>Q1069*H1069</f>
        <v>0.23844</v>
      </c>
      <c r="S1069" s="194">
        <v>0</v>
      </c>
      <c r="T1069" s="195">
        <f>S1069*H1069</f>
        <v>0</v>
      </c>
      <c r="AR1069" s="15" t="s">
        <v>285</v>
      </c>
      <c r="AT1069" s="15" t="s">
        <v>133</v>
      </c>
      <c r="AU1069" s="15" t="s">
        <v>80</v>
      </c>
      <c r="AY1069" s="15" t="s">
        <v>131</v>
      </c>
      <c r="BE1069" s="196">
        <f>IF(N1069="základní",J1069,0)</f>
        <v>0</v>
      </c>
      <c r="BF1069" s="196">
        <f>IF(N1069="snížená",J1069,0)</f>
        <v>0</v>
      </c>
      <c r="BG1069" s="196">
        <f>IF(N1069="zákl. přenesená",J1069,0)</f>
        <v>0</v>
      </c>
      <c r="BH1069" s="196">
        <f>IF(N1069="sníž. přenesená",J1069,0)</f>
        <v>0</v>
      </c>
      <c r="BI1069" s="196">
        <f>IF(N1069="nulová",J1069,0)</f>
        <v>0</v>
      </c>
      <c r="BJ1069" s="15" t="s">
        <v>78</v>
      </c>
      <c r="BK1069" s="196">
        <f>ROUND(I1069*H1069,2)</f>
        <v>0</v>
      </c>
      <c r="BL1069" s="15" t="s">
        <v>285</v>
      </c>
      <c r="BM1069" s="15" t="s">
        <v>1453</v>
      </c>
    </row>
    <row r="1070" spans="2:47" s="1" customFormat="1" ht="12">
      <c r="B1070" s="32"/>
      <c r="C1070" s="33"/>
      <c r="D1070" s="197" t="s">
        <v>139</v>
      </c>
      <c r="E1070" s="33"/>
      <c r="F1070" s="198" t="s">
        <v>1454</v>
      </c>
      <c r="G1070" s="33"/>
      <c r="H1070" s="33"/>
      <c r="I1070" s="101"/>
      <c r="J1070" s="33"/>
      <c r="K1070" s="33"/>
      <c r="L1070" s="36"/>
      <c r="M1070" s="199"/>
      <c r="N1070" s="58"/>
      <c r="O1070" s="58"/>
      <c r="P1070" s="58"/>
      <c r="Q1070" s="58"/>
      <c r="R1070" s="58"/>
      <c r="S1070" s="58"/>
      <c r="T1070" s="59"/>
      <c r="AT1070" s="15" t="s">
        <v>139</v>
      </c>
      <c r="AU1070" s="15" t="s">
        <v>80</v>
      </c>
    </row>
    <row r="1071" spans="2:65" s="1" customFormat="1" ht="16.5" customHeight="1">
      <c r="B1071" s="32"/>
      <c r="C1071" s="185" t="s">
        <v>1455</v>
      </c>
      <c r="D1071" s="185" t="s">
        <v>133</v>
      </c>
      <c r="E1071" s="186" t="s">
        <v>1456</v>
      </c>
      <c r="F1071" s="187" t="s">
        <v>1457</v>
      </c>
      <c r="G1071" s="188" t="s">
        <v>183</v>
      </c>
      <c r="H1071" s="189">
        <v>59.61</v>
      </c>
      <c r="I1071" s="190"/>
      <c r="J1071" s="191">
        <f>ROUND(I1071*H1071,2)</f>
        <v>0</v>
      </c>
      <c r="K1071" s="187" t="s">
        <v>136</v>
      </c>
      <c r="L1071" s="36"/>
      <c r="M1071" s="192" t="s">
        <v>1</v>
      </c>
      <c r="N1071" s="193" t="s">
        <v>41</v>
      </c>
      <c r="O1071" s="58"/>
      <c r="P1071" s="194">
        <f>O1071*H1071</f>
        <v>0</v>
      </c>
      <c r="Q1071" s="194">
        <v>0.0048</v>
      </c>
      <c r="R1071" s="194">
        <f>Q1071*H1071</f>
        <v>0.286128</v>
      </c>
      <c r="S1071" s="194">
        <v>0</v>
      </c>
      <c r="T1071" s="195">
        <f>S1071*H1071</f>
        <v>0</v>
      </c>
      <c r="AR1071" s="15" t="s">
        <v>285</v>
      </c>
      <c r="AT1071" s="15" t="s">
        <v>133</v>
      </c>
      <c r="AU1071" s="15" t="s">
        <v>80</v>
      </c>
      <c r="AY1071" s="15" t="s">
        <v>131</v>
      </c>
      <c r="BE1071" s="196">
        <f>IF(N1071="základní",J1071,0)</f>
        <v>0</v>
      </c>
      <c r="BF1071" s="196">
        <f>IF(N1071="snížená",J1071,0)</f>
        <v>0</v>
      </c>
      <c r="BG1071" s="196">
        <f>IF(N1071="zákl. přenesená",J1071,0)</f>
        <v>0</v>
      </c>
      <c r="BH1071" s="196">
        <f>IF(N1071="sníž. přenesená",J1071,0)</f>
        <v>0</v>
      </c>
      <c r="BI1071" s="196">
        <f>IF(N1071="nulová",J1071,0)</f>
        <v>0</v>
      </c>
      <c r="BJ1071" s="15" t="s">
        <v>78</v>
      </c>
      <c r="BK1071" s="196">
        <f>ROUND(I1071*H1071,2)</f>
        <v>0</v>
      </c>
      <c r="BL1071" s="15" t="s">
        <v>285</v>
      </c>
      <c r="BM1071" s="15" t="s">
        <v>1458</v>
      </c>
    </row>
    <row r="1072" spans="2:47" s="1" customFormat="1" ht="12">
      <c r="B1072" s="32"/>
      <c r="C1072" s="33"/>
      <c r="D1072" s="197" t="s">
        <v>139</v>
      </c>
      <c r="E1072" s="33"/>
      <c r="F1072" s="198" t="s">
        <v>1459</v>
      </c>
      <c r="G1072" s="33"/>
      <c r="H1072" s="33"/>
      <c r="I1072" s="101"/>
      <c r="J1072" s="33"/>
      <c r="K1072" s="33"/>
      <c r="L1072" s="36"/>
      <c r="M1072" s="199"/>
      <c r="N1072" s="58"/>
      <c r="O1072" s="58"/>
      <c r="P1072" s="58"/>
      <c r="Q1072" s="58"/>
      <c r="R1072" s="58"/>
      <c r="S1072" s="58"/>
      <c r="T1072" s="59"/>
      <c r="AT1072" s="15" t="s">
        <v>139</v>
      </c>
      <c r="AU1072" s="15" t="s">
        <v>80</v>
      </c>
    </row>
    <row r="1073" spans="2:51" s="11" customFormat="1" ht="12">
      <c r="B1073" s="203"/>
      <c r="C1073" s="204"/>
      <c r="D1073" s="197" t="s">
        <v>187</v>
      </c>
      <c r="E1073" s="205" t="s">
        <v>1</v>
      </c>
      <c r="F1073" s="206" t="s">
        <v>1460</v>
      </c>
      <c r="G1073" s="204"/>
      <c r="H1073" s="205" t="s">
        <v>1</v>
      </c>
      <c r="I1073" s="207"/>
      <c r="J1073" s="204"/>
      <c r="K1073" s="204"/>
      <c r="L1073" s="208"/>
      <c r="M1073" s="209"/>
      <c r="N1073" s="210"/>
      <c r="O1073" s="210"/>
      <c r="P1073" s="210"/>
      <c r="Q1073" s="210"/>
      <c r="R1073" s="210"/>
      <c r="S1073" s="210"/>
      <c r="T1073" s="211"/>
      <c r="AT1073" s="212" t="s">
        <v>187</v>
      </c>
      <c r="AU1073" s="212" t="s">
        <v>80</v>
      </c>
      <c r="AV1073" s="11" t="s">
        <v>78</v>
      </c>
      <c r="AW1073" s="11" t="s">
        <v>32</v>
      </c>
      <c r="AX1073" s="11" t="s">
        <v>70</v>
      </c>
      <c r="AY1073" s="212" t="s">
        <v>131</v>
      </c>
    </row>
    <row r="1074" spans="2:51" s="12" customFormat="1" ht="12">
      <c r="B1074" s="213"/>
      <c r="C1074" s="214"/>
      <c r="D1074" s="197" t="s">
        <v>187</v>
      </c>
      <c r="E1074" s="215" t="s">
        <v>1</v>
      </c>
      <c r="F1074" s="216" t="s">
        <v>639</v>
      </c>
      <c r="G1074" s="214"/>
      <c r="H1074" s="217">
        <v>59.61</v>
      </c>
      <c r="I1074" s="218"/>
      <c r="J1074" s="214"/>
      <c r="K1074" s="214"/>
      <c r="L1074" s="219"/>
      <c r="M1074" s="220"/>
      <c r="N1074" s="221"/>
      <c r="O1074" s="221"/>
      <c r="P1074" s="221"/>
      <c r="Q1074" s="221"/>
      <c r="R1074" s="221"/>
      <c r="S1074" s="221"/>
      <c r="T1074" s="222"/>
      <c r="AT1074" s="223" t="s">
        <v>187</v>
      </c>
      <c r="AU1074" s="223" t="s">
        <v>80</v>
      </c>
      <c r="AV1074" s="12" t="s">
        <v>80</v>
      </c>
      <c r="AW1074" s="12" t="s">
        <v>32</v>
      </c>
      <c r="AX1074" s="12" t="s">
        <v>70</v>
      </c>
      <c r="AY1074" s="223" t="s">
        <v>131</v>
      </c>
    </row>
    <row r="1075" spans="2:51" s="13" customFormat="1" ht="12">
      <c r="B1075" s="224"/>
      <c r="C1075" s="225"/>
      <c r="D1075" s="197" t="s">
        <v>187</v>
      </c>
      <c r="E1075" s="226" t="s">
        <v>1</v>
      </c>
      <c r="F1075" s="227" t="s">
        <v>192</v>
      </c>
      <c r="G1075" s="225"/>
      <c r="H1075" s="228">
        <v>59.61</v>
      </c>
      <c r="I1075" s="229"/>
      <c r="J1075" s="225"/>
      <c r="K1075" s="225"/>
      <c r="L1075" s="230"/>
      <c r="M1075" s="231"/>
      <c r="N1075" s="232"/>
      <c r="O1075" s="232"/>
      <c r="P1075" s="232"/>
      <c r="Q1075" s="232"/>
      <c r="R1075" s="232"/>
      <c r="S1075" s="232"/>
      <c r="T1075" s="233"/>
      <c r="AT1075" s="234" t="s">
        <v>187</v>
      </c>
      <c r="AU1075" s="234" t="s">
        <v>80</v>
      </c>
      <c r="AV1075" s="13" t="s">
        <v>184</v>
      </c>
      <c r="AW1075" s="13" t="s">
        <v>32</v>
      </c>
      <c r="AX1075" s="13" t="s">
        <v>78</v>
      </c>
      <c r="AY1075" s="234" t="s">
        <v>131</v>
      </c>
    </row>
    <row r="1076" spans="2:65" s="1" customFormat="1" ht="16.5" customHeight="1">
      <c r="B1076" s="32"/>
      <c r="C1076" s="185" t="s">
        <v>1461</v>
      </c>
      <c r="D1076" s="185" t="s">
        <v>133</v>
      </c>
      <c r="E1076" s="186" t="s">
        <v>1462</v>
      </c>
      <c r="F1076" s="187" t="s">
        <v>1463</v>
      </c>
      <c r="G1076" s="188" t="s">
        <v>323</v>
      </c>
      <c r="H1076" s="189">
        <v>32.54</v>
      </c>
      <c r="I1076" s="190"/>
      <c r="J1076" s="191">
        <f>ROUND(I1076*H1076,2)</f>
        <v>0</v>
      </c>
      <c r="K1076" s="187" t="s">
        <v>136</v>
      </c>
      <c r="L1076" s="36"/>
      <c r="M1076" s="192" t="s">
        <v>1</v>
      </c>
      <c r="N1076" s="193" t="s">
        <v>41</v>
      </c>
      <c r="O1076" s="58"/>
      <c r="P1076" s="194">
        <f>O1076*H1076</f>
        <v>0</v>
      </c>
      <c r="Q1076" s="194">
        <v>0.00346</v>
      </c>
      <c r="R1076" s="194">
        <f>Q1076*H1076</f>
        <v>0.11258839999999999</v>
      </c>
      <c r="S1076" s="194">
        <v>0</v>
      </c>
      <c r="T1076" s="195">
        <f>S1076*H1076</f>
        <v>0</v>
      </c>
      <c r="AR1076" s="15" t="s">
        <v>285</v>
      </c>
      <c r="AT1076" s="15" t="s">
        <v>133</v>
      </c>
      <c r="AU1076" s="15" t="s">
        <v>80</v>
      </c>
      <c r="AY1076" s="15" t="s">
        <v>131</v>
      </c>
      <c r="BE1076" s="196">
        <f>IF(N1076="základní",J1076,0)</f>
        <v>0</v>
      </c>
      <c r="BF1076" s="196">
        <f>IF(N1076="snížená",J1076,0)</f>
        <v>0</v>
      </c>
      <c r="BG1076" s="196">
        <f>IF(N1076="zákl. přenesená",J1076,0)</f>
        <v>0</v>
      </c>
      <c r="BH1076" s="196">
        <f>IF(N1076="sníž. přenesená",J1076,0)</f>
        <v>0</v>
      </c>
      <c r="BI1076" s="196">
        <f>IF(N1076="nulová",J1076,0)</f>
        <v>0</v>
      </c>
      <c r="BJ1076" s="15" t="s">
        <v>78</v>
      </c>
      <c r="BK1076" s="196">
        <f>ROUND(I1076*H1076,2)</f>
        <v>0</v>
      </c>
      <c r="BL1076" s="15" t="s">
        <v>285</v>
      </c>
      <c r="BM1076" s="15" t="s">
        <v>1464</v>
      </c>
    </row>
    <row r="1077" spans="2:47" s="1" customFormat="1" ht="19.2">
      <c r="B1077" s="32"/>
      <c r="C1077" s="33"/>
      <c r="D1077" s="197" t="s">
        <v>139</v>
      </c>
      <c r="E1077" s="33"/>
      <c r="F1077" s="198" t="s">
        <v>1465</v>
      </c>
      <c r="G1077" s="33"/>
      <c r="H1077" s="33"/>
      <c r="I1077" s="101"/>
      <c r="J1077" s="33"/>
      <c r="K1077" s="33"/>
      <c r="L1077" s="36"/>
      <c r="M1077" s="199"/>
      <c r="N1077" s="58"/>
      <c r="O1077" s="58"/>
      <c r="P1077" s="58"/>
      <c r="Q1077" s="58"/>
      <c r="R1077" s="58"/>
      <c r="S1077" s="58"/>
      <c r="T1077" s="59"/>
      <c r="AT1077" s="15" t="s">
        <v>139</v>
      </c>
      <c r="AU1077" s="15" t="s">
        <v>80</v>
      </c>
    </row>
    <row r="1078" spans="2:51" s="12" customFormat="1" ht="12">
      <c r="B1078" s="213"/>
      <c r="C1078" s="214"/>
      <c r="D1078" s="197" t="s">
        <v>187</v>
      </c>
      <c r="E1078" s="215" t="s">
        <v>1</v>
      </c>
      <c r="F1078" s="216" t="s">
        <v>1466</v>
      </c>
      <c r="G1078" s="214"/>
      <c r="H1078" s="217">
        <v>32.54</v>
      </c>
      <c r="I1078" s="218"/>
      <c r="J1078" s="214"/>
      <c r="K1078" s="214"/>
      <c r="L1078" s="219"/>
      <c r="M1078" s="220"/>
      <c r="N1078" s="221"/>
      <c r="O1078" s="221"/>
      <c r="P1078" s="221"/>
      <c r="Q1078" s="221"/>
      <c r="R1078" s="221"/>
      <c r="S1078" s="221"/>
      <c r="T1078" s="222"/>
      <c r="AT1078" s="223" t="s">
        <v>187</v>
      </c>
      <c r="AU1078" s="223" t="s">
        <v>80</v>
      </c>
      <c r="AV1078" s="12" t="s">
        <v>80</v>
      </c>
      <c r="AW1078" s="12" t="s">
        <v>32</v>
      </c>
      <c r="AX1078" s="12" t="s">
        <v>70</v>
      </c>
      <c r="AY1078" s="223" t="s">
        <v>131</v>
      </c>
    </row>
    <row r="1079" spans="2:51" s="13" customFormat="1" ht="12">
      <c r="B1079" s="224"/>
      <c r="C1079" s="225"/>
      <c r="D1079" s="197" t="s">
        <v>187</v>
      </c>
      <c r="E1079" s="226" t="s">
        <v>1</v>
      </c>
      <c r="F1079" s="227" t="s">
        <v>192</v>
      </c>
      <c r="G1079" s="225"/>
      <c r="H1079" s="228">
        <v>32.54</v>
      </c>
      <c r="I1079" s="229"/>
      <c r="J1079" s="225"/>
      <c r="K1079" s="225"/>
      <c r="L1079" s="230"/>
      <c r="M1079" s="231"/>
      <c r="N1079" s="232"/>
      <c r="O1079" s="232"/>
      <c r="P1079" s="232"/>
      <c r="Q1079" s="232"/>
      <c r="R1079" s="232"/>
      <c r="S1079" s="232"/>
      <c r="T1079" s="233"/>
      <c r="AT1079" s="234" t="s">
        <v>187</v>
      </c>
      <c r="AU1079" s="234" t="s">
        <v>80</v>
      </c>
      <c r="AV1079" s="13" t="s">
        <v>184</v>
      </c>
      <c r="AW1079" s="13" t="s">
        <v>32</v>
      </c>
      <c r="AX1079" s="13" t="s">
        <v>78</v>
      </c>
      <c r="AY1079" s="234" t="s">
        <v>131</v>
      </c>
    </row>
    <row r="1080" spans="2:65" s="1" customFormat="1" ht="16.5" customHeight="1">
      <c r="B1080" s="32"/>
      <c r="C1080" s="185" t="s">
        <v>1467</v>
      </c>
      <c r="D1080" s="185" t="s">
        <v>133</v>
      </c>
      <c r="E1080" s="186" t="s">
        <v>1468</v>
      </c>
      <c r="F1080" s="187" t="s">
        <v>1469</v>
      </c>
      <c r="G1080" s="188" t="s">
        <v>976</v>
      </c>
      <c r="H1080" s="246"/>
      <c r="I1080" s="190"/>
      <c r="J1080" s="191">
        <f>ROUND(I1080*H1080,2)</f>
        <v>0</v>
      </c>
      <c r="K1080" s="187" t="s">
        <v>136</v>
      </c>
      <c r="L1080" s="36"/>
      <c r="M1080" s="192" t="s">
        <v>1</v>
      </c>
      <c r="N1080" s="193" t="s">
        <v>41</v>
      </c>
      <c r="O1080" s="58"/>
      <c r="P1080" s="194">
        <f>O1080*H1080</f>
        <v>0</v>
      </c>
      <c r="Q1080" s="194">
        <v>0</v>
      </c>
      <c r="R1080" s="194">
        <f>Q1080*H1080</f>
        <v>0</v>
      </c>
      <c r="S1080" s="194">
        <v>0</v>
      </c>
      <c r="T1080" s="195">
        <f>S1080*H1080</f>
        <v>0</v>
      </c>
      <c r="AR1080" s="15" t="s">
        <v>285</v>
      </c>
      <c r="AT1080" s="15" t="s">
        <v>133</v>
      </c>
      <c r="AU1080" s="15" t="s">
        <v>80</v>
      </c>
      <c r="AY1080" s="15" t="s">
        <v>131</v>
      </c>
      <c r="BE1080" s="196">
        <f>IF(N1080="základní",J1080,0)</f>
        <v>0</v>
      </c>
      <c r="BF1080" s="196">
        <f>IF(N1080="snížená",J1080,0)</f>
        <v>0</v>
      </c>
      <c r="BG1080" s="196">
        <f>IF(N1080="zákl. přenesená",J1080,0)</f>
        <v>0</v>
      </c>
      <c r="BH1080" s="196">
        <f>IF(N1080="sníž. přenesená",J1080,0)</f>
        <v>0</v>
      </c>
      <c r="BI1080" s="196">
        <f>IF(N1080="nulová",J1080,0)</f>
        <v>0</v>
      </c>
      <c r="BJ1080" s="15" t="s">
        <v>78</v>
      </c>
      <c r="BK1080" s="196">
        <f>ROUND(I1080*H1080,2)</f>
        <v>0</v>
      </c>
      <c r="BL1080" s="15" t="s">
        <v>285</v>
      </c>
      <c r="BM1080" s="15" t="s">
        <v>1470</v>
      </c>
    </row>
    <row r="1081" spans="2:47" s="1" customFormat="1" ht="19.2">
      <c r="B1081" s="32"/>
      <c r="C1081" s="33"/>
      <c r="D1081" s="197" t="s">
        <v>139</v>
      </c>
      <c r="E1081" s="33"/>
      <c r="F1081" s="198" t="s">
        <v>1471</v>
      </c>
      <c r="G1081" s="33"/>
      <c r="H1081" s="33"/>
      <c r="I1081" s="101"/>
      <c r="J1081" s="33"/>
      <c r="K1081" s="33"/>
      <c r="L1081" s="36"/>
      <c r="M1081" s="199"/>
      <c r="N1081" s="58"/>
      <c r="O1081" s="58"/>
      <c r="P1081" s="58"/>
      <c r="Q1081" s="58"/>
      <c r="R1081" s="58"/>
      <c r="S1081" s="58"/>
      <c r="T1081" s="59"/>
      <c r="AT1081" s="15" t="s">
        <v>139</v>
      </c>
      <c r="AU1081" s="15" t="s">
        <v>80</v>
      </c>
    </row>
    <row r="1082" spans="2:63" s="10" customFormat="1" ht="22.95" customHeight="1">
      <c r="B1082" s="169"/>
      <c r="C1082" s="170"/>
      <c r="D1082" s="171" t="s">
        <v>69</v>
      </c>
      <c r="E1082" s="183" t="s">
        <v>1472</v>
      </c>
      <c r="F1082" s="183" t="s">
        <v>1473</v>
      </c>
      <c r="G1082" s="170"/>
      <c r="H1082" s="170"/>
      <c r="I1082" s="173"/>
      <c r="J1082" s="184">
        <f>BK1082</f>
        <v>0</v>
      </c>
      <c r="K1082" s="170"/>
      <c r="L1082" s="175"/>
      <c r="M1082" s="176"/>
      <c r="N1082" s="177"/>
      <c r="O1082" s="177"/>
      <c r="P1082" s="178">
        <f>SUM(P1083:P1109)</f>
        <v>0</v>
      </c>
      <c r="Q1082" s="177"/>
      <c r="R1082" s="178">
        <f>SUM(R1083:R1109)</f>
        <v>2.2610319999999997</v>
      </c>
      <c r="S1082" s="177"/>
      <c r="T1082" s="179">
        <f>SUM(T1083:T1109)</f>
        <v>0</v>
      </c>
      <c r="AR1082" s="180" t="s">
        <v>80</v>
      </c>
      <c r="AT1082" s="181" t="s">
        <v>69</v>
      </c>
      <c r="AU1082" s="181" t="s">
        <v>78</v>
      </c>
      <c r="AY1082" s="180" t="s">
        <v>131</v>
      </c>
      <c r="BK1082" s="182">
        <f>SUM(BK1083:BK1109)</f>
        <v>0</v>
      </c>
    </row>
    <row r="1083" spans="2:65" s="1" customFormat="1" ht="16.5" customHeight="1">
      <c r="B1083" s="32"/>
      <c r="C1083" s="185" t="s">
        <v>1474</v>
      </c>
      <c r="D1083" s="185" t="s">
        <v>133</v>
      </c>
      <c r="E1083" s="186" t="s">
        <v>1475</v>
      </c>
      <c r="F1083" s="187" t="s">
        <v>1476</v>
      </c>
      <c r="G1083" s="188" t="s">
        <v>183</v>
      </c>
      <c r="H1083" s="189">
        <v>148.92</v>
      </c>
      <c r="I1083" s="190"/>
      <c r="J1083" s="191">
        <f>ROUND(I1083*H1083,2)</f>
        <v>0</v>
      </c>
      <c r="K1083" s="187" t="s">
        <v>136</v>
      </c>
      <c r="L1083" s="36"/>
      <c r="M1083" s="192" t="s">
        <v>1</v>
      </c>
      <c r="N1083" s="193" t="s">
        <v>41</v>
      </c>
      <c r="O1083" s="58"/>
      <c r="P1083" s="194">
        <f>O1083*H1083</f>
        <v>0</v>
      </c>
      <c r="Q1083" s="194">
        <v>0.003</v>
      </c>
      <c r="R1083" s="194">
        <f>Q1083*H1083</f>
        <v>0.44676</v>
      </c>
      <c r="S1083" s="194">
        <v>0</v>
      </c>
      <c r="T1083" s="195">
        <f>S1083*H1083</f>
        <v>0</v>
      </c>
      <c r="AR1083" s="15" t="s">
        <v>285</v>
      </c>
      <c r="AT1083" s="15" t="s">
        <v>133</v>
      </c>
      <c r="AU1083" s="15" t="s">
        <v>80</v>
      </c>
      <c r="AY1083" s="15" t="s">
        <v>131</v>
      </c>
      <c r="BE1083" s="196">
        <f>IF(N1083="základní",J1083,0)</f>
        <v>0</v>
      </c>
      <c r="BF1083" s="196">
        <f>IF(N1083="snížená",J1083,0)</f>
        <v>0</v>
      </c>
      <c r="BG1083" s="196">
        <f>IF(N1083="zákl. přenesená",J1083,0)</f>
        <v>0</v>
      </c>
      <c r="BH1083" s="196">
        <f>IF(N1083="sníž. přenesená",J1083,0)</f>
        <v>0</v>
      </c>
      <c r="BI1083" s="196">
        <f>IF(N1083="nulová",J1083,0)</f>
        <v>0</v>
      </c>
      <c r="BJ1083" s="15" t="s">
        <v>78</v>
      </c>
      <c r="BK1083" s="196">
        <f>ROUND(I1083*H1083,2)</f>
        <v>0</v>
      </c>
      <c r="BL1083" s="15" t="s">
        <v>285</v>
      </c>
      <c r="BM1083" s="15" t="s">
        <v>1477</v>
      </c>
    </row>
    <row r="1084" spans="2:47" s="1" customFormat="1" ht="19.2">
      <c r="B1084" s="32"/>
      <c r="C1084" s="33"/>
      <c r="D1084" s="197" t="s">
        <v>139</v>
      </c>
      <c r="E1084" s="33"/>
      <c r="F1084" s="198" t="s">
        <v>1478</v>
      </c>
      <c r="G1084" s="33"/>
      <c r="H1084" s="33"/>
      <c r="I1084" s="101"/>
      <c r="J1084" s="33"/>
      <c r="K1084" s="33"/>
      <c r="L1084" s="36"/>
      <c r="M1084" s="199"/>
      <c r="N1084" s="58"/>
      <c r="O1084" s="58"/>
      <c r="P1084" s="58"/>
      <c r="Q1084" s="58"/>
      <c r="R1084" s="58"/>
      <c r="S1084" s="58"/>
      <c r="T1084" s="59"/>
      <c r="AT1084" s="15" t="s">
        <v>139</v>
      </c>
      <c r="AU1084" s="15" t="s">
        <v>80</v>
      </c>
    </row>
    <row r="1085" spans="2:51" s="11" customFormat="1" ht="12">
      <c r="B1085" s="203"/>
      <c r="C1085" s="204"/>
      <c r="D1085" s="197" t="s">
        <v>187</v>
      </c>
      <c r="E1085" s="205" t="s">
        <v>1</v>
      </c>
      <c r="F1085" s="206" t="s">
        <v>469</v>
      </c>
      <c r="G1085" s="204"/>
      <c r="H1085" s="205" t="s">
        <v>1</v>
      </c>
      <c r="I1085" s="207"/>
      <c r="J1085" s="204"/>
      <c r="K1085" s="204"/>
      <c r="L1085" s="208"/>
      <c r="M1085" s="209"/>
      <c r="N1085" s="210"/>
      <c r="O1085" s="210"/>
      <c r="P1085" s="210"/>
      <c r="Q1085" s="210"/>
      <c r="R1085" s="210"/>
      <c r="S1085" s="210"/>
      <c r="T1085" s="211"/>
      <c r="AT1085" s="212" t="s">
        <v>187</v>
      </c>
      <c r="AU1085" s="212" t="s">
        <v>80</v>
      </c>
      <c r="AV1085" s="11" t="s">
        <v>78</v>
      </c>
      <c r="AW1085" s="11" t="s">
        <v>32</v>
      </c>
      <c r="AX1085" s="11" t="s">
        <v>70</v>
      </c>
      <c r="AY1085" s="212" t="s">
        <v>131</v>
      </c>
    </row>
    <row r="1086" spans="2:51" s="12" customFormat="1" ht="12">
      <c r="B1086" s="213"/>
      <c r="C1086" s="214"/>
      <c r="D1086" s="197" t="s">
        <v>187</v>
      </c>
      <c r="E1086" s="215" t="s">
        <v>1</v>
      </c>
      <c r="F1086" s="216" t="s">
        <v>1479</v>
      </c>
      <c r="G1086" s="214"/>
      <c r="H1086" s="217">
        <v>26.92</v>
      </c>
      <c r="I1086" s="218"/>
      <c r="J1086" s="214"/>
      <c r="K1086" s="214"/>
      <c r="L1086" s="219"/>
      <c r="M1086" s="220"/>
      <c r="N1086" s="221"/>
      <c r="O1086" s="221"/>
      <c r="P1086" s="221"/>
      <c r="Q1086" s="221"/>
      <c r="R1086" s="221"/>
      <c r="S1086" s="221"/>
      <c r="T1086" s="222"/>
      <c r="AT1086" s="223" t="s">
        <v>187</v>
      </c>
      <c r="AU1086" s="223" t="s">
        <v>80</v>
      </c>
      <c r="AV1086" s="12" t="s">
        <v>80</v>
      </c>
      <c r="AW1086" s="12" t="s">
        <v>32</v>
      </c>
      <c r="AX1086" s="12" t="s">
        <v>70</v>
      </c>
      <c r="AY1086" s="223" t="s">
        <v>131</v>
      </c>
    </row>
    <row r="1087" spans="2:51" s="11" customFormat="1" ht="12">
      <c r="B1087" s="203"/>
      <c r="C1087" s="204"/>
      <c r="D1087" s="197" t="s">
        <v>187</v>
      </c>
      <c r="E1087" s="205" t="s">
        <v>1</v>
      </c>
      <c r="F1087" s="206" t="s">
        <v>471</v>
      </c>
      <c r="G1087" s="204"/>
      <c r="H1087" s="205" t="s">
        <v>1</v>
      </c>
      <c r="I1087" s="207"/>
      <c r="J1087" s="204"/>
      <c r="K1087" s="204"/>
      <c r="L1087" s="208"/>
      <c r="M1087" s="209"/>
      <c r="N1087" s="210"/>
      <c r="O1087" s="210"/>
      <c r="P1087" s="210"/>
      <c r="Q1087" s="210"/>
      <c r="R1087" s="210"/>
      <c r="S1087" s="210"/>
      <c r="T1087" s="211"/>
      <c r="AT1087" s="212" t="s">
        <v>187</v>
      </c>
      <c r="AU1087" s="212" t="s">
        <v>80</v>
      </c>
      <c r="AV1087" s="11" t="s">
        <v>78</v>
      </c>
      <c r="AW1087" s="11" t="s">
        <v>32</v>
      </c>
      <c r="AX1087" s="11" t="s">
        <v>70</v>
      </c>
      <c r="AY1087" s="212" t="s">
        <v>131</v>
      </c>
    </row>
    <row r="1088" spans="2:51" s="12" customFormat="1" ht="12">
      <c r="B1088" s="213"/>
      <c r="C1088" s="214"/>
      <c r="D1088" s="197" t="s">
        <v>187</v>
      </c>
      <c r="E1088" s="215" t="s">
        <v>1</v>
      </c>
      <c r="F1088" s="216" t="s">
        <v>1480</v>
      </c>
      <c r="G1088" s="214"/>
      <c r="H1088" s="217">
        <v>11.72</v>
      </c>
      <c r="I1088" s="218"/>
      <c r="J1088" s="214"/>
      <c r="K1088" s="214"/>
      <c r="L1088" s="219"/>
      <c r="M1088" s="220"/>
      <c r="N1088" s="221"/>
      <c r="O1088" s="221"/>
      <c r="P1088" s="221"/>
      <c r="Q1088" s="221"/>
      <c r="R1088" s="221"/>
      <c r="S1088" s="221"/>
      <c r="T1088" s="222"/>
      <c r="AT1088" s="223" t="s">
        <v>187</v>
      </c>
      <c r="AU1088" s="223" t="s">
        <v>80</v>
      </c>
      <c r="AV1088" s="12" t="s">
        <v>80</v>
      </c>
      <c r="AW1088" s="12" t="s">
        <v>32</v>
      </c>
      <c r="AX1088" s="12" t="s">
        <v>70</v>
      </c>
      <c r="AY1088" s="223" t="s">
        <v>131</v>
      </c>
    </row>
    <row r="1089" spans="2:51" s="11" customFormat="1" ht="12">
      <c r="B1089" s="203"/>
      <c r="C1089" s="204"/>
      <c r="D1089" s="197" t="s">
        <v>187</v>
      </c>
      <c r="E1089" s="205" t="s">
        <v>1</v>
      </c>
      <c r="F1089" s="206" t="s">
        <v>473</v>
      </c>
      <c r="G1089" s="204"/>
      <c r="H1089" s="205" t="s">
        <v>1</v>
      </c>
      <c r="I1089" s="207"/>
      <c r="J1089" s="204"/>
      <c r="K1089" s="204"/>
      <c r="L1089" s="208"/>
      <c r="M1089" s="209"/>
      <c r="N1089" s="210"/>
      <c r="O1089" s="210"/>
      <c r="P1089" s="210"/>
      <c r="Q1089" s="210"/>
      <c r="R1089" s="210"/>
      <c r="S1089" s="210"/>
      <c r="T1089" s="211"/>
      <c r="AT1089" s="212" t="s">
        <v>187</v>
      </c>
      <c r="AU1089" s="212" t="s">
        <v>80</v>
      </c>
      <c r="AV1089" s="11" t="s">
        <v>78</v>
      </c>
      <c r="AW1089" s="11" t="s">
        <v>32</v>
      </c>
      <c r="AX1089" s="11" t="s">
        <v>70</v>
      </c>
      <c r="AY1089" s="212" t="s">
        <v>131</v>
      </c>
    </row>
    <row r="1090" spans="2:51" s="12" customFormat="1" ht="12">
      <c r="B1090" s="213"/>
      <c r="C1090" s="214"/>
      <c r="D1090" s="197" t="s">
        <v>187</v>
      </c>
      <c r="E1090" s="215" t="s">
        <v>1</v>
      </c>
      <c r="F1090" s="216" t="s">
        <v>1481</v>
      </c>
      <c r="G1090" s="214"/>
      <c r="H1090" s="217">
        <v>44.12</v>
      </c>
      <c r="I1090" s="218"/>
      <c r="J1090" s="214"/>
      <c r="K1090" s="214"/>
      <c r="L1090" s="219"/>
      <c r="M1090" s="220"/>
      <c r="N1090" s="221"/>
      <c r="O1090" s="221"/>
      <c r="P1090" s="221"/>
      <c r="Q1090" s="221"/>
      <c r="R1090" s="221"/>
      <c r="S1090" s="221"/>
      <c r="T1090" s="222"/>
      <c r="AT1090" s="223" t="s">
        <v>187</v>
      </c>
      <c r="AU1090" s="223" t="s">
        <v>80</v>
      </c>
      <c r="AV1090" s="12" t="s">
        <v>80</v>
      </c>
      <c r="AW1090" s="12" t="s">
        <v>32</v>
      </c>
      <c r="AX1090" s="12" t="s">
        <v>70</v>
      </c>
      <c r="AY1090" s="223" t="s">
        <v>131</v>
      </c>
    </row>
    <row r="1091" spans="2:51" s="11" customFormat="1" ht="12">
      <c r="B1091" s="203"/>
      <c r="C1091" s="204"/>
      <c r="D1091" s="197" t="s">
        <v>187</v>
      </c>
      <c r="E1091" s="205" t="s">
        <v>1</v>
      </c>
      <c r="F1091" s="206" t="s">
        <v>478</v>
      </c>
      <c r="G1091" s="204"/>
      <c r="H1091" s="205" t="s">
        <v>1</v>
      </c>
      <c r="I1091" s="207"/>
      <c r="J1091" s="204"/>
      <c r="K1091" s="204"/>
      <c r="L1091" s="208"/>
      <c r="M1091" s="209"/>
      <c r="N1091" s="210"/>
      <c r="O1091" s="210"/>
      <c r="P1091" s="210"/>
      <c r="Q1091" s="210"/>
      <c r="R1091" s="210"/>
      <c r="S1091" s="210"/>
      <c r="T1091" s="211"/>
      <c r="AT1091" s="212" t="s">
        <v>187</v>
      </c>
      <c r="AU1091" s="212" t="s">
        <v>80</v>
      </c>
      <c r="AV1091" s="11" t="s">
        <v>78</v>
      </c>
      <c r="AW1091" s="11" t="s">
        <v>32</v>
      </c>
      <c r="AX1091" s="11" t="s">
        <v>70</v>
      </c>
      <c r="AY1091" s="212" t="s">
        <v>131</v>
      </c>
    </row>
    <row r="1092" spans="2:51" s="12" customFormat="1" ht="12">
      <c r="B1092" s="213"/>
      <c r="C1092" s="214"/>
      <c r="D1092" s="197" t="s">
        <v>187</v>
      </c>
      <c r="E1092" s="215" t="s">
        <v>1</v>
      </c>
      <c r="F1092" s="216" t="s">
        <v>1482</v>
      </c>
      <c r="G1092" s="214"/>
      <c r="H1092" s="217">
        <v>56.12</v>
      </c>
      <c r="I1092" s="218"/>
      <c r="J1092" s="214"/>
      <c r="K1092" s="214"/>
      <c r="L1092" s="219"/>
      <c r="M1092" s="220"/>
      <c r="N1092" s="221"/>
      <c r="O1092" s="221"/>
      <c r="P1092" s="221"/>
      <c r="Q1092" s="221"/>
      <c r="R1092" s="221"/>
      <c r="S1092" s="221"/>
      <c r="T1092" s="222"/>
      <c r="AT1092" s="223" t="s">
        <v>187</v>
      </c>
      <c r="AU1092" s="223" t="s">
        <v>80</v>
      </c>
      <c r="AV1092" s="12" t="s">
        <v>80</v>
      </c>
      <c r="AW1092" s="12" t="s">
        <v>32</v>
      </c>
      <c r="AX1092" s="12" t="s">
        <v>70</v>
      </c>
      <c r="AY1092" s="223" t="s">
        <v>131</v>
      </c>
    </row>
    <row r="1093" spans="2:51" s="12" customFormat="1" ht="12">
      <c r="B1093" s="213"/>
      <c r="C1093" s="214"/>
      <c r="D1093" s="197" t="s">
        <v>187</v>
      </c>
      <c r="E1093" s="215" t="s">
        <v>1</v>
      </c>
      <c r="F1093" s="216" t="s">
        <v>1483</v>
      </c>
      <c r="G1093" s="214"/>
      <c r="H1093" s="217">
        <v>8.24</v>
      </c>
      <c r="I1093" s="218"/>
      <c r="J1093" s="214"/>
      <c r="K1093" s="214"/>
      <c r="L1093" s="219"/>
      <c r="M1093" s="220"/>
      <c r="N1093" s="221"/>
      <c r="O1093" s="221"/>
      <c r="P1093" s="221"/>
      <c r="Q1093" s="221"/>
      <c r="R1093" s="221"/>
      <c r="S1093" s="221"/>
      <c r="T1093" s="222"/>
      <c r="AT1093" s="223" t="s">
        <v>187</v>
      </c>
      <c r="AU1093" s="223" t="s">
        <v>80</v>
      </c>
      <c r="AV1093" s="12" t="s">
        <v>80</v>
      </c>
      <c r="AW1093" s="12" t="s">
        <v>32</v>
      </c>
      <c r="AX1093" s="12" t="s">
        <v>70</v>
      </c>
      <c r="AY1093" s="223" t="s">
        <v>131</v>
      </c>
    </row>
    <row r="1094" spans="2:51" s="11" customFormat="1" ht="12">
      <c r="B1094" s="203"/>
      <c r="C1094" s="204"/>
      <c r="D1094" s="197" t="s">
        <v>187</v>
      </c>
      <c r="E1094" s="205" t="s">
        <v>1</v>
      </c>
      <c r="F1094" s="206" t="s">
        <v>481</v>
      </c>
      <c r="G1094" s="204"/>
      <c r="H1094" s="205" t="s">
        <v>1</v>
      </c>
      <c r="I1094" s="207"/>
      <c r="J1094" s="204"/>
      <c r="K1094" s="204"/>
      <c r="L1094" s="208"/>
      <c r="M1094" s="209"/>
      <c r="N1094" s="210"/>
      <c r="O1094" s="210"/>
      <c r="P1094" s="210"/>
      <c r="Q1094" s="210"/>
      <c r="R1094" s="210"/>
      <c r="S1094" s="210"/>
      <c r="T1094" s="211"/>
      <c r="AT1094" s="212" t="s">
        <v>187</v>
      </c>
      <c r="AU1094" s="212" t="s">
        <v>80</v>
      </c>
      <c r="AV1094" s="11" t="s">
        <v>78</v>
      </c>
      <c r="AW1094" s="11" t="s">
        <v>32</v>
      </c>
      <c r="AX1094" s="11" t="s">
        <v>70</v>
      </c>
      <c r="AY1094" s="212" t="s">
        <v>131</v>
      </c>
    </row>
    <row r="1095" spans="2:51" s="12" customFormat="1" ht="12">
      <c r="B1095" s="213"/>
      <c r="C1095" s="214"/>
      <c r="D1095" s="197" t="s">
        <v>187</v>
      </c>
      <c r="E1095" s="215" t="s">
        <v>1</v>
      </c>
      <c r="F1095" s="216" t="s">
        <v>1484</v>
      </c>
      <c r="G1095" s="214"/>
      <c r="H1095" s="217">
        <v>1.8</v>
      </c>
      <c r="I1095" s="218"/>
      <c r="J1095" s="214"/>
      <c r="K1095" s="214"/>
      <c r="L1095" s="219"/>
      <c r="M1095" s="220"/>
      <c r="N1095" s="221"/>
      <c r="O1095" s="221"/>
      <c r="P1095" s="221"/>
      <c r="Q1095" s="221"/>
      <c r="R1095" s="221"/>
      <c r="S1095" s="221"/>
      <c r="T1095" s="222"/>
      <c r="AT1095" s="223" t="s">
        <v>187</v>
      </c>
      <c r="AU1095" s="223" t="s">
        <v>80</v>
      </c>
      <c r="AV1095" s="12" t="s">
        <v>80</v>
      </c>
      <c r="AW1095" s="12" t="s">
        <v>32</v>
      </c>
      <c r="AX1095" s="12" t="s">
        <v>70</v>
      </c>
      <c r="AY1095" s="223" t="s">
        <v>131</v>
      </c>
    </row>
    <row r="1096" spans="2:51" s="13" customFormat="1" ht="12">
      <c r="B1096" s="224"/>
      <c r="C1096" s="225"/>
      <c r="D1096" s="197" t="s">
        <v>187</v>
      </c>
      <c r="E1096" s="226" t="s">
        <v>1</v>
      </c>
      <c r="F1096" s="227" t="s">
        <v>192</v>
      </c>
      <c r="G1096" s="225"/>
      <c r="H1096" s="228">
        <v>148.92000000000002</v>
      </c>
      <c r="I1096" s="229"/>
      <c r="J1096" s="225"/>
      <c r="K1096" s="225"/>
      <c r="L1096" s="230"/>
      <c r="M1096" s="231"/>
      <c r="N1096" s="232"/>
      <c r="O1096" s="232"/>
      <c r="P1096" s="232"/>
      <c r="Q1096" s="232"/>
      <c r="R1096" s="232"/>
      <c r="S1096" s="232"/>
      <c r="T1096" s="233"/>
      <c r="AT1096" s="234" t="s">
        <v>187</v>
      </c>
      <c r="AU1096" s="234" t="s">
        <v>80</v>
      </c>
      <c r="AV1096" s="13" t="s">
        <v>184</v>
      </c>
      <c r="AW1096" s="13" t="s">
        <v>32</v>
      </c>
      <c r="AX1096" s="13" t="s">
        <v>78</v>
      </c>
      <c r="AY1096" s="234" t="s">
        <v>131</v>
      </c>
    </row>
    <row r="1097" spans="2:65" s="1" customFormat="1" ht="16.5" customHeight="1">
      <c r="B1097" s="32"/>
      <c r="C1097" s="235" t="s">
        <v>1485</v>
      </c>
      <c r="D1097" s="235" t="s">
        <v>249</v>
      </c>
      <c r="E1097" s="236" t="s">
        <v>1486</v>
      </c>
      <c r="F1097" s="237" t="s">
        <v>1487</v>
      </c>
      <c r="G1097" s="238" t="s">
        <v>183</v>
      </c>
      <c r="H1097" s="239">
        <v>148.92</v>
      </c>
      <c r="I1097" s="240"/>
      <c r="J1097" s="241">
        <f>ROUND(I1097*H1097,2)</f>
        <v>0</v>
      </c>
      <c r="K1097" s="237" t="s">
        <v>136</v>
      </c>
      <c r="L1097" s="242"/>
      <c r="M1097" s="243" t="s">
        <v>1</v>
      </c>
      <c r="N1097" s="244" t="s">
        <v>41</v>
      </c>
      <c r="O1097" s="58"/>
      <c r="P1097" s="194">
        <f>O1097*H1097</f>
        <v>0</v>
      </c>
      <c r="Q1097" s="194">
        <v>0.0118</v>
      </c>
      <c r="R1097" s="194">
        <f>Q1097*H1097</f>
        <v>1.7572559999999997</v>
      </c>
      <c r="S1097" s="194">
        <v>0</v>
      </c>
      <c r="T1097" s="195">
        <f>S1097*H1097</f>
        <v>0</v>
      </c>
      <c r="AR1097" s="15" t="s">
        <v>378</v>
      </c>
      <c r="AT1097" s="15" t="s">
        <v>249</v>
      </c>
      <c r="AU1097" s="15" t="s">
        <v>80</v>
      </c>
      <c r="AY1097" s="15" t="s">
        <v>131</v>
      </c>
      <c r="BE1097" s="196">
        <f>IF(N1097="základní",J1097,0)</f>
        <v>0</v>
      </c>
      <c r="BF1097" s="196">
        <f>IF(N1097="snížená",J1097,0)</f>
        <v>0</v>
      </c>
      <c r="BG1097" s="196">
        <f>IF(N1097="zákl. přenesená",J1097,0)</f>
        <v>0</v>
      </c>
      <c r="BH1097" s="196">
        <f>IF(N1097="sníž. přenesená",J1097,0)</f>
        <v>0</v>
      </c>
      <c r="BI1097" s="196">
        <f>IF(N1097="nulová",J1097,0)</f>
        <v>0</v>
      </c>
      <c r="BJ1097" s="15" t="s">
        <v>78</v>
      </c>
      <c r="BK1097" s="196">
        <f>ROUND(I1097*H1097,2)</f>
        <v>0</v>
      </c>
      <c r="BL1097" s="15" t="s">
        <v>285</v>
      </c>
      <c r="BM1097" s="15" t="s">
        <v>1488</v>
      </c>
    </row>
    <row r="1098" spans="2:47" s="1" customFormat="1" ht="12">
      <c r="B1098" s="32"/>
      <c r="C1098" s="33"/>
      <c r="D1098" s="197" t="s">
        <v>139</v>
      </c>
      <c r="E1098" s="33"/>
      <c r="F1098" s="198" t="s">
        <v>1487</v>
      </c>
      <c r="G1098" s="33"/>
      <c r="H1098" s="33"/>
      <c r="I1098" s="101"/>
      <c r="J1098" s="33"/>
      <c r="K1098" s="33"/>
      <c r="L1098" s="36"/>
      <c r="M1098" s="199"/>
      <c r="N1098" s="58"/>
      <c r="O1098" s="58"/>
      <c r="P1098" s="58"/>
      <c r="Q1098" s="58"/>
      <c r="R1098" s="58"/>
      <c r="S1098" s="58"/>
      <c r="T1098" s="59"/>
      <c r="AT1098" s="15" t="s">
        <v>139</v>
      </c>
      <c r="AU1098" s="15" t="s">
        <v>80</v>
      </c>
    </row>
    <row r="1099" spans="2:65" s="1" customFormat="1" ht="16.5" customHeight="1">
      <c r="B1099" s="32"/>
      <c r="C1099" s="185" t="s">
        <v>1489</v>
      </c>
      <c r="D1099" s="185" t="s">
        <v>133</v>
      </c>
      <c r="E1099" s="186" t="s">
        <v>1490</v>
      </c>
      <c r="F1099" s="187" t="s">
        <v>1491</v>
      </c>
      <c r="G1099" s="188" t="s">
        <v>183</v>
      </c>
      <c r="H1099" s="189">
        <v>148.92</v>
      </c>
      <c r="I1099" s="190"/>
      <c r="J1099" s="191">
        <f>ROUND(I1099*H1099,2)</f>
        <v>0</v>
      </c>
      <c r="K1099" s="187" t="s">
        <v>136</v>
      </c>
      <c r="L1099" s="36"/>
      <c r="M1099" s="192" t="s">
        <v>1</v>
      </c>
      <c r="N1099" s="193" t="s">
        <v>41</v>
      </c>
      <c r="O1099" s="58"/>
      <c r="P1099" s="194">
        <f>O1099*H1099</f>
        <v>0</v>
      </c>
      <c r="Q1099" s="194">
        <v>0</v>
      </c>
      <c r="R1099" s="194">
        <f>Q1099*H1099</f>
        <v>0</v>
      </c>
      <c r="S1099" s="194">
        <v>0</v>
      </c>
      <c r="T1099" s="195">
        <f>S1099*H1099</f>
        <v>0</v>
      </c>
      <c r="AR1099" s="15" t="s">
        <v>285</v>
      </c>
      <c r="AT1099" s="15" t="s">
        <v>133</v>
      </c>
      <c r="AU1099" s="15" t="s">
        <v>80</v>
      </c>
      <c r="AY1099" s="15" t="s">
        <v>131</v>
      </c>
      <c r="BE1099" s="196">
        <f>IF(N1099="základní",J1099,0)</f>
        <v>0</v>
      </c>
      <c r="BF1099" s="196">
        <f>IF(N1099="snížená",J1099,0)</f>
        <v>0</v>
      </c>
      <c r="BG1099" s="196">
        <f>IF(N1099="zákl. přenesená",J1099,0)</f>
        <v>0</v>
      </c>
      <c r="BH1099" s="196">
        <f>IF(N1099="sníž. přenesená",J1099,0)</f>
        <v>0</v>
      </c>
      <c r="BI1099" s="196">
        <f>IF(N1099="nulová",J1099,0)</f>
        <v>0</v>
      </c>
      <c r="BJ1099" s="15" t="s">
        <v>78</v>
      </c>
      <c r="BK1099" s="196">
        <f>ROUND(I1099*H1099,2)</f>
        <v>0</v>
      </c>
      <c r="BL1099" s="15" t="s">
        <v>285</v>
      </c>
      <c r="BM1099" s="15" t="s">
        <v>1492</v>
      </c>
    </row>
    <row r="1100" spans="2:47" s="1" customFormat="1" ht="12">
      <c r="B1100" s="32"/>
      <c r="C1100" s="33"/>
      <c r="D1100" s="197" t="s">
        <v>139</v>
      </c>
      <c r="E1100" s="33"/>
      <c r="F1100" s="198" t="s">
        <v>1493</v>
      </c>
      <c r="G1100" s="33"/>
      <c r="H1100" s="33"/>
      <c r="I1100" s="101"/>
      <c r="J1100" s="33"/>
      <c r="K1100" s="33"/>
      <c r="L1100" s="36"/>
      <c r="M1100" s="199"/>
      <c r="N1100" s="58"/>
      <c r="O1100" s="58"/>
      <c r="P1100" s="58"/>
      <c r="Q1100" s="58"/>
      <c r="R1100" s="58"/>
      <c r="S1100" s="58"/>
      <c r="T1100" s="59"/>
      <c r="AT1100" s="15" t="s">
        <v>139</v>
      </c>
      <c r="AU1100" s="15" t="s">
        <v>80</v>
      </c>
    </row>
    <row r="1101" spans="2:65" s="1" customFormat="1" ht="16.5" customHeight="1">
      <c r="B1101" s="32"/>
      <c r="C1101" s="185" t="s">
        <v>1494</v>
      </c>
      <c r="D1101" s="185" t="s">
        <v>133</v>
      </c>
      <c r="E1101" s="186" t="s">
        <v>1495</v>
      </c>
      <c r="F1101" s="187" t="s">
        <v>1496</v>
      </c>
      <c r="G1101" s="188" t="s">
        <v>323</v>
      </c>
      <c r="H1101" s="189">
        <v>28</v>
      </c>
      <c r="I1101" s="190"/>
      <c r="J1101" s="191">
        <f>ROUND(I1101*H1101,2)</f>
        <v>0</v>
      </c>
      <c r="K1101" s="187" t="s">
        <v>136</v>
      </c>
      <c r="L1101" s="36"/>
      <c r="M1101" s="192" t="s">
        <v>1</v>
      </c>
      <c r="N1101" s="193" t="s">
        <v>41</v>
      </c>
      <c r="O1101" s="58"/>
      <c r="P1101" s="194">
        <f>O1101*H1101</f>
        <v>0</v>
      </c>
      <c r="Q1101" s="194">
        <v>0.00031</v>
      </c>
      <c r="R1101" s="194">
        <f>Q1101*H1101</f>
        <v>0.00868</v>
      </c>
      <c r="S1101" s="194">
        <v>0</v>
      </c>
      <c r="T1101" s="195">
        <f>S1101*H1101</f>
        <v>0</v>
      </c>
      <c r="AR1101" s="15" t="s">
        <v>285</v>
      </c>
      <c r="AT1101" s="15" t="s">
        <v>133</v>
      </c>
      <c r="AU1101" s="15" t="s">
        <v>80</v>
      </c>
      <c r="AY1101" s="15" t="s">
        <v>131</v>
      </c>
      <c r="BE1101" s="196">
        <f>IF(N1101="základní",J1101,0)</f>
        <v>0</v>
      </c>
      <c r="BF1101" s="196">
        <f>IF(N1101="snížená",J1101,0)</f>
        <v>0</v>
      </c>
      <c r="BG1101" s="196">
        <f>IF(N1101="zákl. přenesená",J1101,0)</f>
        <v>0</v>
      </c>
      <c r="BH1101" s="196">
        <f>IF(N1101="sníž. přenesená",J1101,0)</f>
        <v>0</v>
      </c>
      <c r="BI1101" s="196">
        <f>IF(N1101="nulová",J1101,0)</f>
        <v>0</v>
      </c>
      <c r="BJ1101" s="15" t="s">
        <v>78</v>
      </c>
      <c r="BK1101" s="196">
        <f>ROUND(I1101*H1101,2)</f>
        <v>0</v>
      </c>
      <c r="BL1101" s="15" t="s">
        <v>285</v>
      </c>
      <c r="BM1101" s="15" t="s">
        <v>1497</v>
      </c>
    </row>
    <row r="1102" spans="2:47" s="1" customFormat="1" ht="12">
      <c r="B1102" s="32"/>
      <c r="C1102" s="33"/>
      <c r="D1102" s="197" t="s">
        <v>139</v>
      </c>
      <c r="E1102" s="33"/>
      <c r="F1102" s="198" t="s">
        <v>1498</v>
      </c>
      <c r="G1102" s="33"/>
      <c r="H1102" s="33"/>
      <c r="I1102" s="101"/>
      <c r="J1102" s="33"/>
      <c r="K1102" s="33"/>
      <c r="L1102" s="36"/>
      <c r="M1102" s="199"/>
      <c r="N1102" s="58"/>
      <c r="O1102" s="58"/>
      <c r="P1102" s="58"/>
      <c r="Q1102" s="58"/>
      <c r="R1102" s="58"/>
      <c r="S1102" s="58"/>
      <c r="T1102" s="59"/>
      <c r="AT1102" s="15" t="s">
        <v>139</v>
      </c>
      <c r="AU1102" s="15" t="s">
        <v>80</v>
      </c>
    </row>
    <row r="1103" spans="2:51" s="12" customFormat="1" ht="12">
      <c r="B1103" s="213"/>
      <c r="C1103" s="214"/>
      <c r="D1103" s="197" t="s">
        <v>187</v>
      </c>
      <c r="E1103" s="215" t="s">
        <v>1</v>
      </c>
      <c r="F1103" s="216" t="s">
        <v>1499</v>
      </c>
      <c r="G1103" s="214"/>
      <c r="H1103" s="217">
        <v>28</v>
      </c>
      <c r="I1103" s="218"/>
      <c r="J1103" s="214"/>
      <c r="K1103" s="214"/>
      <c r="L1103" s="219"/>
      <c r="M1103" s="220"/>
      <c r="N1103" s="221"/>
      <c r="O1103" s="221"/>
      <c r="P1103" s="221"/>
      <c r="Q1103" s="221"/>
      <c r="R1103" s="221"/>
      <c r="S1103" s="221"/>
      <c r="T1103" s="222"/>
      <c r="AT1103" s="223" t="s">
        <v>187</v>
      </c>
      <c r="AU1103" s="223" t="s">
        <v>80</v>
      </c>
      <c r="AV1103" s="12" t="s">
        <v>80</v>
      </c>
      <c r="AW1103" s="12" t="s">
        <v>32</v>
      </c>
      <c r="AX1103" s="12" t="s">
        <v>78</v>
      </c>
      <c r="AY1103" s="223" t="s">
        <v>131</v>
      </c>
    </row>
    <row r="1104" spans="2:65" s="1" customFormat="1" ht="16.5" customHeight="1">
      <c r="B1104" s="32"/>
      <c r="C1104" s="185" t="s">
        <v>1500</v>
      </c>
      <c r="D1104" s="185" t="s">
        <v>133</v>
      </c>
      <c r="E1104" s="186" t="s">
        <v>1501</v>
      </c>
      <c r="F1104" s="187" t="s">
        <v>1502</v>
      </c>
      <c r="G1104" s="188" t="s">
        <v>183</v>
      </c>
      <c r="H1104" s="189">
        <v>148.92</v>
      </c>
      <c r="I1104" s="190"/>
      <c r="J1104" s="191">
        <f>ROUND(I1104*H1104,2)</f>
        <v>0</v>
      </c>
      <c r="K1104" s="187" t="s">
        <v>136</v>
      </c>
      <c r="L1104" s="36"/>
      <c r="M1104" s="192" t="s">
        <v>1</v>
      </c>
      <c r="N1104" s="193" t="s">
        <v>41</v>
      </c>
      <c r="O1104" s="58"/>
      <c r="P1104" s="194">
        <f>O1104*H1104</f>
        <v>0</v>
      </c>
      <c r="Q1104" s="194">
        <v>0.0003</v>
      </c>
      <c r="R1104" s="194">
        <f>Q1104*H1104</f>
        <v>0.044675999999999993</v>
      </c>
      <c r="S1104" s="194">
        <v>0</v>
      </c>
      <c r="T1104" s="195">
        <f>S1104*H1104</f>
        <v>0</v>
      </c>
      <c r="AR1104" s="15" t="s">
        <v>285</v>
      </c>
      <c r="AT1104" s="15" t="s">
        <v>133</v>
      </c>
      <c r="AU1104" s="15" t="s">
        <v>80</v>
      </c>
      <c r="AY1104" s="15" t="s">
        <v>131</v>
      </c>
      <c r="BE1104" s="196">
        <f>IF(N1104="základní",J1104,0)</f>
        <v>0</v>
      </c>
      <c r="BF1104" s="196">
        <f>IF(N1104="snížená",J1104,0)</f>
        <v>0</v>
      </c>
      <c r="BG1104" s="196">
        <f>IF(N1104="zákl. přenesená",J1104,0)</f>
        <v>0</v>
      </c>
      <c r="BH1104" s="196">
        <f>IF(N1104="sníž. přenesená",J1104,0)</f>
        <v>0</v>
      </c>
      <c r="BI1104" s="196">
        <f>IF(N1104="nulová",J1104,0)</f>
        <v>0</v>
      </c>
      <c r="BJ1104" s="15" t="s">
        <v>78</v>
      </c>
      <c r="BK1104" s="196">
        <f>ROUND(I1104*H1104,2)</f>
        <v>0</v>
      </c>
      <c r="BL1104" s="15" t="s">
        <v>285</v>
      </c>
      <c r="BM1104" s="15" t="s">
        <v>1503</v>
      </c>
    </row>
    <row r="1105" spans="2:47" s="1" customFormat="1" ht="12">
      <c r="B1105" s="32"/>
      <c r="C1105" s="33"/>
      <c r="D1105" s="197" t="s">
        <v>139</v>
      </c>
      <c r="E1105" s="33"/>
      <c r="F1105" s="198" t="s">
        <v>1504</v>
      </c>
      <c r="G1105" s="33"/>
      <c r="H1105" s="33"/>
      <c r="I1105" s="101"/>
      <c r="J1105" s="33"/>
      <c r="K1105" s="33"/>
      <c r="L1105" s="36"/>
      <c r="M1105" s="199"/>
      <c r="N1105" s="58"/>
      <c r="O1105" s="58"/>
      <c r="P1105" s="58"/>
      <c r="Q1105" s="58"/>
      <c r="R1105" s="58"/>
      <c r="S1105" s="58"/>
      <c r="T1105" s="59"/>
      <c r="AT1105" s="15" t="s">
        <v>139</v>
      </c>
      <c r="AU1105" s="15" t="s">
        <v>80</v>
      </c>
    </row>
    <row r="1106" spans="2:65" s="1" customFormat="1" ht="16.5" customHeight="1">
      <c r="B1106" s="32"/>
      <c r="C1106" s="185" t="s">
        <v>1505</v>
      </c>
      <c r="D1106" s="185" t="s">
        <v>133</v>
      </c>
      <c r="E1106" s="186" t="s">
        <v>1506</v>
      </c>
      <c r="F1106" s="187" t="s">
        <v>1507</v>
      </c>
      <c r="G1106" s="188" t="s">
        <v>323</v>
      </c>
      <c r="H1106" s="189">
        <v>122</v>
      </c>
      <c r="I1106" s="190"/>
      <c r="J1106" s="191">
        <f>ROUND(I1106*H1106,2)</f>
        <v>0</v>
      </c>
      <c r="K1106" s="187" t="s">
        <v>136</v>
      </c>
      <c r="L1106" s="36"/>
      <c r="M1106" s="192" t="s">
        <v>1</v>
      </c>
      <c r="N1106" s="193" t="s">
        <v>41</v>
      </c>
      <c r="O1106" s="58"/>
      <c r="P1106" s="194">
        <f>O1106*H1106</f>
        <v>0</v>
      </c>
      <c r="Q1106" s="194">
        <v>3E-05</v>
      </c>
      <c r="R1106" s="194">
        <f>Q1106*H1106</f>
        <v>0.00366</v>
      </c>
      <c r="S1106" s="194">
        <v>0</v>
      </c>
      <c r="T1106" s="195">
        <f>S1106*H1106</f>
        <v>0</v>
      </c>
      <c r="AR1106" s="15" t="s">
        <v>285</v>
      </c>
      <c r="AT1106" s="15" t="s">
        <v>133</v>
      </c>
      <c r="AU1106" s="15" t="s">
        <v>80</v>
      </c>
      <c r="AY1106" s="15" t="s">
        <v>131</v>
      </c>
      <c r="BE1106" s="196">
        <f>IF(N1106="základní",J1106,0)</f>
        <v>0</v>
      </c>
      <c r="BF1106" s="196">
        <f>IF(N1106="snížená",J1106,0)</f>
        <v>0</v>
      </c>
      <c r="BG1106" s="196">
        <f>IF(N1106="zákl. přenesená",J1106,0)</f>
        <v>0</v>
      </c>
      <c r="BH1106" s="196">
        <f>IF(N1106="sníž. přenesená",J1106,0)</f>
        <v>0</v>
      </c>
      <c r="BI1106" s="196">
        <f>IF(N1106="nulová",J1106,0)</f>
        <v>0</v>
      </c>
      <c r="BJ1106" s="15" t="s">
        <v>78</v>
      </c>
      <c r="BK1106" s="196">
        <f>ROUND(I1106*H1106,2)</f>
        <v>0</v>
      </c>
      <c r="BL1106" s="15" t="s">
        <v>285</v>
      </c>
      <c r="BM1106" s="15" t="s">
        <v>1508</v>
      </c>
    </row>
    <row r="1107" spans="2:47" s="1" customFormat="1" ht="12">
      <c r="B1107" s="32"/>
      <c r="C1107" s="33"/>
      <c r="D1107" s="197" t="s">
        <v>139</v>
      </c>
      <c r="E1107" s="33"/>
      <c r="F1107" s="198" t="s">
        <v>1509</v>
      </c>
      <c r="G1107" s="33"/>
      <c r="H1107" s="33"/>
      <c r="I1107" s="101"/>
      <c r="J1107" s="33"/>
      <c r="K1107" s="33"/>
      <c r="L1107" s="36"/>
      <c r="M1107" s="199"/>
      <c r="N1107" s="58"/>
      <c r="O1107" s="58"/>
      <c r="P1107" s="58"/>
      <c r="Q1107" s="58"/>
      <c r="R1107" s="58"/>
      <c r="S1107" s="58"/>
      <c r="T1107" s="59"/>
      <c r="AT1107" s="15" t="s">
        <v>139</v>
      </c>
      <c r="AU1107" s="15" t="s">
        <v>80</v>
      </c>
    </row>
    <row r="1108" spans="2:65" s="1" customFormat="1" ht="16.5" customHeight="1">
      <c r="B1108" s="32"/>
      <c r="C1108" s="185" t="s">
        <v>1510</v>
      </c>
      <c r="D1108" s="185" t="s">
        <v>133</v>
      </c>
      <c r="E1108" s="186" t="s">
        <v>1511</v>
      </c>
      <c r="F1108" s="187" t="s">
        <v>1512</v>
      </c>
      <c r="G1108" s="188" t="s">
        <v>976</v>
      </c>
      <c r="H1108" s="246"/>
      <c r="I1108" s="190"/>
      <c r="J1108" s="191">
        <f>ROUND(I1108*H1108,2)</f>
        <v>0</v>
      </c>
      <c r="K1108" s="187" t="s">
        <v>136</v>
      </c>
      <c r="L1108" s="36"/>
      <c r="M1108" s="192" t="s">
        <v>1</v>
      </c>
      <c r="N1108" s="193" t="s">
        <v>41</v>
      </c>
      <c r="O1108" s="58"/>
      <c r="P1108" s="194">
        <f>O1108*H1108</f>
        <v>0</v>
      </c>
      <c r="Q1108" s="194">
        <v>0</v>
      </c>
      <c r="R1108" s="194">
        <f>Q1108*H1108</f>
        <v>0</v>
      </c>
      <c r="S1108" s="194">
        <v>0</v>
      </c>
      <c r="T1108" s="195">
        <f>S1108*H1108</f>
        <v>0</v>
      </c>
      <c r="AR1108" s="15" t="s">
        <v>285</v>
      </c>
      <c r="AT1108" s="15" t="s">
        <v>133</v>
      </c>
      <c r="AU1108" s="15" t="s">
        <v>80</v>
      </c>
      <c r="AY1108" s="15" t="s">
        <v>131</v>
      </c>
      <c r="BE1108" s="196">
        <f>IF(N1108="základní",J1108,0)</f>
        <v>0</v>
      </c>
      <c r="BF1108" s="196">
        <f>IF(N1108="snížená",J1108,0)</f>
        <v>0</v>
      </c>
      <c r="BG1108" s="196">
        <f>IF(N1108="zákl. přenesená",J1108,0)</f>
        <v>0</v>
      </c>
      <c r="BH1108" s="196">
        <f>IF(N1108="sníž. přenesená",J1108,0)</f>
        <v>0</v>
      </c>
      <c r="BI1108" s="196">
        <f>IF(N1108="nulová",J1108,0)</f>
        <v>0</v>
      </c>
      <c r="BJ1108" s="15" t="s">
        <v>78</v>
      </c>
      <c r="BK1108" s="196">
        <f>ROUND(I1108*H1108,2)</f>
        <v>0</v>
      </c>
      <c r="BL1108" s="15" t="s">
        <v>285</v>
      </c>
      <c r="BM1108" s="15" t="s">
        <v>1513</v>
      </c>
    </row>
    <row r="1109" spans="2:47" s="1" customFormat="1" ht="19.2">
      <c r="B1109" s="32"/>
      <c r="C1109" s="33"/>
      <c r="D1109" s="197" t="s">
        <v>139</v>
      </c>
      <c r="E1109" s="33"/>
      <c r="F1109" s="198" t="s">
        <v>1514</v>
      </c>
      <c r="G1109" s="33"/>
      <c r="H1109" s="33"/>
      <c r="I1109" s="101"/>
      <c r="J1109" s="33"/>
      <c r="K1109" s="33"/>
      <c r="L1109" s="36"/>
      <c r="M1109" s="199"/>
      <c r="N1109" s="58"/>
      <c r="O1109" s="58"/>
      <c r="P1109" s="58"/>
      <c r="Q1109" s="58"/>
      <c r="R1109" s="58"/>
      <c r="S1109" s="58"/>
      <c r="T1109" s="59"/>
      <c r="AT1109" s="15" t="s">
        <v>139</v>
      </c>
      <c r="AU1109" s="15" t="s">
        <v>80</v>
      </c>
    </row>
    <row r="1110" spans="2:63" s="10" customFormat="1" ht="22.95" customHeight="1">
      <c r="B1110" s="169"/>
      <c r="C1110" s="170"/>
      <c r="D1110" s="171" t="s">
        <v>69</v>
      </c>
      <c r="E1110" s="183" t="s">
        <v>1515</v>
      </c>
      <c r="F1110" s="183" t="s">
        <v>1516</v>
      </c>
      <c r="G1110" s="170"/>
      <c r="H1110" s="170"/>
      <c r="I1110" s="173"/>
      <c r="J1110" s="184">
        <f>BK1110</f>
        <v>0</v>
      </c>
      <c r="K1110" s="170"/>
      <c r="L1110" s="175"/>
      <c r="M1110" s="176"/>
      <c r="N1110" s="177"/>
      <c r="O1110" s="177"/>
      <c r="P1110" s="178">
        <f>SUM(P1111:P1119)</f>
        <v>0</v>
      </c>
      <c r="Q1110" s="177"/>
      <c r="R1110" s="178">
        <f>SUM(R1111:R1119)</f>
        <v>0.005444</v>
      </c>
      <c r="S1110" s="177"/>
      <c r="T1110" s="179">
        <f>SUM(T1111:T1119)</f>
        <v>0</v>
      </c>
      <c r="AR1110" s="180" t="s">
        <v>80</v>
      </c>
      <c r="AT1110" s="181" t="s">
        <v>69</v>
      </c>
      <c r="AU1110" s="181" t="s">
        <v>78</v>
      </c>
      <c r="AY1110" s="180" t="s">
        <v>131</v>
      </c>
      <c r="BK1110" s="182">
        <f>SUM(BK1111:BK1119)</f>
        <v>0</v>
      </c>
    </row>
    <row r="1111" spans="2:65" s="1" customFormat="1" ht="16.5" customHeight="1">
      <c r="B1111" s="32"/>
      <c r="C1111" s="185" t="s">
        <v>1517</v>
      </c>
      <c r="D1111" s="185" t="s">
        <v>133</v>
      </c>
      <c r="E1111" s="186" t="s">
        <v>1518</v>
      </c>
      <c r="F1111" s="187" t="s">
        <v>1519</v>
      </c>
      <c r="G1111" s="188" t="s">
        <v>183</v>
      </c>
      <c r="H1111" s="189">
        <v>13.5</v>
      </c>
      <c r="I1111" s="190"/>
      <c r="J1111" s="191">
        <f>ROUND(I1111*H1111,2)</f>
        <v>0</v>
      </c>
      <c r="K1111" s="187" t="s">
        <v>136</v>
      </c>
      <c r="L1111" s="36"/>
      <c r="M1111" s="192" t="s">
        <v>1</v>
      </c>
      <c r="N1111" s="193" t="s">
        <v>41</v>
      </c>
      <c r="O1111" s="58"/>
      <c r="P1111" s="194">
        <f>O1111*H1111</f>
        <v>0</v>
      </c>
      <c r="Q1111" s="194">
        <v>0.00034</v>
      </c>
      <c r="R1111" s="194">
        <f>Q1111*H1111</f>
        <v>0.00459</v>
      </c>
      <c r="S1111" s="194">
        <v>0</v>
      </c>
      <c r="T1111" s="195">
        <f>S1111*H1111</f>
        <v>0</v>
      </c>
      <c r="AR1111" s="15" t="s">
        <v>285</v>
      </c>
      <c r="AT1111" s="15" t="s">
        <v>133</v>
      </c>
      <c r="AU1111" s="15" t="s">
        <v>80</v>
      </c>
      <c r="AY1111" s="15" t="s">
        <v>131</v>
      </c>
      <c r="BE1111" s="196">
        <f>IF(N1111="základní",J1111,0)</f>
        <v>0</v>
      </c>
      <c r="BF1111" s="196">
        <f>IF(N1111="snížená",J1111,0)</f>
        <v>0</v>
      </c>
      <c r="BG1111" s="196">
        <f>IF(N1111="zákl. přenesená",J1111,0)</f>
        <v>0</v>
      </c>
      <c r="BH1111" s="196">
        <f>IF(N1111="sníž. přenesená",J1111,0)</f>
        <v>0</v>
      </c>
      <c r="BI1111" s="196">
        <f>IF(N1111="nulová",J1111,0)</f>
        <v>0</v>
      </c>
      <c r="BJ1111" s="15" t="s">
        <v>78</v>
      </c>
      <c r="BK1111" s="196">
        <f>ROUND(I1111*H1111,2)</f>
        <v>0</v>
      </c>
      <c r="BL1111" s="15" t="s">
        <v>285</v>
      </c>
      <c r="BM1111" s="15" t="s">
        <v>1520</v>
      </c>
    </row>
    <row r="1112" spans="2:47" s="1" customFormat="1" ht="12">
      <c r="B1112" s="32"/>
      <c r="C1112" s="33"/>
      <c r="D1112" s="197" t="s">
        <v>139</v>
      </c>
      <c r="E1112" s="33"/>
      <c r="F1112" s="198" t="s">
        <v>1521</v>
      </c>
      <c r="G1112" s="33"/>
      <c r="H1112" s="33"/>
      <c r="I1112" s="101"/>
      <c r="J1112" s="33"/>
      <c r="K1112" s="33"/>
      <c r="L1112" s="36"/>
      <c r="M1112" s="199"/>
      <c r="N1112" s="58"/>
      <c r="O1112" s="58"/>
      <c r="P1112" s="58"/>
      <c r="Q1112" s="58"/>
      <c r="R1112" s="58"/>
      <c r="S1112" s="58"/>
      <c r="T1112" s="59"/>
      <c r="AT1112" s="15" t="s">
        <v>139</v>
      </c>
      <c r="AU1112" s="15" t="s">
        <v>80</v>
      </c>
    </row>
    <row r="1113" spans="2:65" s="1" customFormat="1" ht="16.5" customHeight="1">
      <c r="B1113" s="32"/>
      <c r="C1113" s="185" t="s">
        <v>1522</v>
      </c>
      <c r="D1113" s="185" t="s">
        <v>133</v>
      </c>
      <c r="E1113" s="186" t="s">
        <v>1523</v>
      </c>
      <c r="F1113" s="187" t="s">
        <v>1524</v>
      </c>
      <c r="G1113" s="188" t="s">
        <v>183</v>
      </c>
      <c r="H1113" s="189">
        <v>6.1</v>
      </c>
      <c r="I1113" s="190"/>
      <c r="J1113" s="191">
        <f>ROUND(I1113*H1113,2)</f>
        <v>0</v>
      </c>
      <c r="K1113" s="187" t="s">
        <v>136</v>
      </c>
      <c r="L1113" s="36"/>
      <c r="M1113" s="192" t="s">
        <v>1</v>
      </c>
      <c r="N1113" s="193" t="s">
        <v>41</v>
      </c>
      <c r="O1113" s="58"/>
      <c r="P1113" s="194">
        <f>O1113*H1113</f>
        <v>0</v>
      </c>
      <c r="Q1113" s="194">
        <v>0.00014</v>
      </c>
      <c r="R1113" s="194">
        <f>Q1113*H1113</f>
        <v>0.0008539999999999998</v>
      </c>
      <c r="S1113" s="194">
        <v>0</v>
      </c>
      <c r="T1113" s="195">
        <f>S1113*H1113</f>
        <v>0</v>
      </c>
      <c r="AR1113" s="15" t="s">
        <v>285</v>
      </c>
      <c r="AT1113" s="15" t="s">
        <v>133</v>
      </c>
      <c r="AU1113" s="15" t="s">
        <v>80</v>
      </c>
      <c r="AY1113" s="15" t="s">
        <v>131</v>
      </c>
      <c r="BE1113" s="196">
        <f>IF(N1113="základní",J1113,0)</f>
        <v>0</v>
      </c>
      <c r="BF1113" s="196">
        <f>IF(N1113="snížená",J1113,0)</f>
        <v>0</v>
      </c>
      <c r="BG1113" s="196">
        <f>IF(N1113="zákl. přenesená",J1113,0)</f>
        <v>0</v>
      </c>
      <c r="BH1113" s="196">
        <f>IF(N1113="sníž. přenesená",J1113,0)</f>
        <v>0</v>
      </c>
      <c r="BI1113" s="196">
        <f>IF(N1113="nulová",J1113,0)</f>
        <v>0</v>
      </c>
      <c r="BJ1113" s="15" t="s">
        <v>78</v>
      </c>
      <c r="BK1113" s="196">
        <f>ROUND(I1113*H1113,2)</f>
        <v>0</v>
      </c>
      <c r="BL1113" s="15" t="s">
        <v>285</v>
      </c>
      <c r="BM1113" s="15" t="s">
        <v>1525</v>
      </c>
    </row>
    <row r="1114" spans="2:47" s="1" customFormat="1" ht="12">
      <c r="B1114" s="32"/>
      <c r="C1114" s="33"/>
      <c r="D1114" s="197" t="s">
        <v>139</v>
      </c>
      <c r="E1114" s="33"/>
      <c r="F1114" s="198" t="s">
        <v>1526</v>
      </c>
      <c r="G1114" s="33"/>
      <c r="H1114" s="33"/>
      <c r="I1114" s="101"/>
      <c r="J1114" s="33"/>
      <c r="K1114" s="33"/>
      <c r="L1114" s="36"/>
      <c r="M1114" s="199"/>
      <c r="N1114" s="58"/>
      <c r="O1114" s="58"/>
      <c r="P1114" s="58"/>
      <c r="Q1114" s="58"/>
      <c r="R1114" s="58"/>
      <c r="S1114" s="58"/>
      <c r="T1114" s="59"/>
      <c r="AT1114" s="15" t="s">
        <v>139</v>
      </c>
      <c r="AU1114" s="15" t="s">
        <v>80</v>
      </c>
    </row>
    <row r="1115" spans="2:51" s="11" customFormat="1" ht="12">
      <c r="B1115" s="203"/>
      <c r="C1115" s="204"/>
      <c r="D1115" s="197" t="s">
        <v>187</v>
      </c>
      <c r="E1115" s="205" t="s">
        <v>1</v>
      </c>
      <c r="F1115" s="206" t="s">
        <v>1527</v>
      </c>
      <c r="G1115" s="204"/>
      <c r="H1115" s="205" t="s">
        <v>1</v>
      </c>
      <c r="I1115" s="207"/>
      <c r="J1115" s="204"/>
      <c r="K1115" s="204"/>
      <c r="L1115" s="208"/>
      <c r="M1115" s="209"/>
      <c r="N1115" s="210"/>
      <c r="O1115" s="210"/>
      <c r="P1115" s="210"/>
      <c r="Q1115" s="210"/>
      <c r="R1115" s="210"/>
      <c r="S1115" s="210"/>
      <c r="T1115" s="211"/>
      <c r="AT1115" s="212" t="s">
        <v>187</v>
      </c>
      <c r="AU1115" s="212" t="s">
        <v>80</v>
      </c>
      <c r="AV1115" s="11" t="s">
        <v>78</v>
      </c>
      <c r="AW1115" s="11" t="s">
        <v>32</v>
      </c>
      <c r="AX1115" s="11" t="s">
        <v>70</v>
      </c>
      <c r="AY1115" s="212" t="s">
        <v>131</v>
      </c>
    </row>
    <row r="1116" spans="2:51" s="12" customFormat="1" ht="12">
      <c r="B1116" s="213"/>
      <c r="C1116" s="214"/>
      <c r="D1116" s="197" t="s">
        <v>187</v>
      </c>
      <c r="E1116" s="215" t="s">
        <v>1</v>
      </c>
      <c r="F1116" s="216" t="s">
        <v>1528</v>
      </c>
      <c r="G1116" s="214"/>
      <c r="H1116" s="217">
        <v>3.6</v>
      </c>
      <c r="I1116" s="218"/>
      <c r="J1116" s="214"/>
      <c r="K1116" s="214"/>
      <c r="L1116" s="219"/>
      <c r="M1116" s="220"/>
      <c r="N1116" s="221"/>
      <c r="O1116" s="221"/>
      <c r="P1116" s="221"/>
      <c r="Q1116" s="221"/>
      <c r="R1116" s="221"/>
      <c r="S1116" s="221"/>
      <c r="T1116" s="222"/>
      <c r="AT1116" s="223" t="s">
        <v>187</v>
      </c>
      <c r="AU1116" s="223" t="s">
        <v>80</v>
      </c>
      <c r="AV1116" s="12" t="s">
        <v>80</v>
      </c>
      <c r="AW1116" s="12" t="s">
        <v>32</v>
      </c>
      <c r="AX1116" s="12" t="s">
        <v>70</v>
      </c>
      <c r="AY1116" s="223" t="s">
        <v>131</v>
      </c>
    </row>
    <row r="1117" spans="2:51" s="12" customFormat="1" ht="12">
      <c r="B1117" s="213"/>
      <c r="C1117" s="214"/>
      <c r="D1117" s="197" t="s">
        <v>187</v>
      </c>
      <c r="E1117" s="215" t="s">
        <v>1</v>
      </c>
      <c r="F1117" s="216" t="s">
        <v>1529</v>
      </c>
      <c r="G1117" s="214"/>
      <c r="H1117" s="217">
        <v>1.225</v>
      </c>
      <c r="I1117" s="218"/>
      <c r="J1117" s="214"/>
      <c r="K1117" s="214"/>
      <c r="L1117" s="219"/>
      <c r="M1117" s="220"/>
      <c r="N1117" s="221"/>
      <c r="O1117" s="221"/>
      <c r="P1117" s="221"/>
      <c r="Q1117" s="221"/>
      <c r="R1117" s="221"/>
      <c r="S1117" s="221"/>
      <c r="T1117" s="222"/>
      <c r="AT1117" s="223" t="s">
        <v>187</v>
      </c>
      <c r="AU1117" s="223" t="s">
        <v>80</v>
      </c>
      <c r="AV1117" s="12" t="s">
        <v>80</v>
      </c>
      <c r="AW1117" s="12" t="s">
        <v>32</v>
      </c>
      <c r="AX1117" s="12" t="s">
        <v>70</v>
      </c>
      <c r="AY1117" s="223" t="s">
        <v>131</v>
      </c>
    </row>
    <row r="1118" spans="2:51" s="12" customFormat="1" ht="12">
      <c r="B1118" s="213"/>
      <c r="C1118" s="214"/>
      <c r="D1118" s="197" t="s">
        <v>187</v>
      </c>
      <c r="E1118" s="215" t="s">
        <v>1</v>
      </c>
      <c r="F1118" s="216" t="s">
        <v>1530</v>
      </c>
      <c r="G1118" s="214"/>
      <c r="H1118" s="217">
        <v>1.275</v>
      </c>
      <c r="I1118" s="218"/>
      <c r="J1118" s="214"/>
      <c r="K1118" s="214"/>
      <c r="L1118" s="219"/>
      <c r="M1118" s="220"/>
      <c r="N1118" s="221"/>
      <c r="O1118" s="221"/>
      <c r="P1118" s="221"/>
      <c r="Q1118" s="221"/>
      <c r="R1118" s="221"/>
      <c r="S1118" s="221"/>
      <c r="T1118" s="222"/>
      <c r="AT1118" s="223" t="s">
        <v>187</v>
      </c>
      <c r="AU1118" s="223" t="s">
        <v>80</v>
      </c>
      <c r="AV1118" s="12" t="s">
        <v>80</v>
      </c>
      <c r="AW1118" s="12" t="s">
        <v>32</v>
      </c>
      <c r="AX1118" s="12" t="s">
        <v>70</v>
      </c>
      <c r="AY1118" s="223" t="s">
        <v>131</v>
      </c>
    </row>
    <row r="1119" spans="2:51" s="13" customFormat="1" ht="12">
      <c r="B1119" s="224"/>
      <c r="C1119" s="225"/>
      <c r="D1119" s="197" t="s">
        <v>187</v>
      </c>
      <c r="E1119" s="226" t="s">
        <v>1</v>
      </c>
      <c r="F1119" s="227" t="s">
        <v>192</v>
      </c>
      <c r="G1119" s="225"/>
      <c r="H1119" s="228">
        <v>6.1</v>
      </c>
      <c r="I1119" s="229"/>
      <c r="J1119" s="225"/>
      <c r="K1119" s="225"/>
      <c r="L1119" s="230"/>
      <c r="M1119" s="231"/>
      <c r="N1119" s="232"/>
      <c r="O1119" s="232"/>
      <c r="P1119" s="232"/>
      <c r="Q1119" s="232"/>
      <c r="R1119" s="232"/>
      <c r="S1119" s="232"/>
      <c r="T1119" s="233"/>
      <c r="AT1119" s="234" t="s">
        <v>187</v>
      </c>
      <c r="AU1119" s="234" t="s">
        <v>80</v>
      </c>
      <c r="AV1119" s="13" t="s">
        <v>184</v>
      </c>
      <c r="AW1119" s="13" t="s">
        <v>32</v>
      </c>
      <c r="AX1119" s="13" t="s">
        <v>78</v>
      </c>
      <c r="AY1119" s="234" t="s">
        <v>131</v>
      </c>
    </row>
    <row r="1120" spans="2:63" s="10" customFormat="1" ht="22.95" customHeight="1">
      <c r="B1120" s="169"/>
      <c r="C1120" s="170"/>
      <c r="D1120" s="171" t="s">
        <v>69</v>
      </c>
      <c r="E1120" s="183" t="s">
        <v>1531</v>
      </c>
      <c r="F1120" s="183" t="s">
        <v>1532</v>
      </c>
      <c r="G1120" s="170"/>
      <c r="H1120" s="170"/>
      <c r="I1120" s="173"/>
      <c r="J1120" s="184">
        <f>BK1120</f>
        <v>0</v>
      </c>
      <c r="K1120" s="170"/>
      <c r="L1120" s="175"/>
      <c r="M1120" s="176"/>
      <c r="N1120" s="177"/>
      <c r="O1120" s="177"/>
      <c r="P1120" s="178">
        <f>SUM(P1121:P1124)</f>
        <v>0</v>
      </c>
      <c r="Q1120" s="177"/>
      <c r="R1120" s="178">
        <f>SUM(R1121:R1124)</f>
        <v>0.41710944</v>
      </c>
      <c r="S1120" s="177"/>
      <c r="T1120" s="179">
        <f>SUM(T1121:T1124)</f>
        <v>0</v>
      </c>
      <c r="AR1120" s="180" t="s">
        <v>80</v>
      </c>
      <c r="AT1120" s="181" t="s">
        <v>69</v>
      </c>
      <c r="AU1120" s="181" t="s">
        <v>78</v>
      </c>
      <c r="AY1120" s="180" t="s">
        <v>131</v>
      </c>
      <c r="BK1120" s="182">
        <f>SUM(BK1121:BK1124)</f>
        <v>0</v>
      </c>
    </row>
    <row r="1121" spans="2:65" s="1" customFormat="1" ht="16.5" customHeight="1">
      <c r="B1121" s="32"/>
      <c r="C1121" s="185" t="s">
        <v>1533</v>
      </c>
      <c r="D1121" s="185" t="s">
        <v>133</v>
      </c>
      <c r="E1121" s="186" t="s">
        <v>1534</v>
      </c>
      <c r="F1121" s="187" t="s">
        <v>1535</v>
      </c>
      <c r="G1121" s="188" t="s">
        <v>183</v>
      </c>
      <c r="H1121" s="189">
        <v>631.984</v>
      </c>
      <c r="I1121" s="190"/>
      <c r="J1121" s="191">
        <f>ROUND(I1121*H1121,2)</f>
        <v>0</v>
      </c>
      <c r="K1121" s="187" t="s">
        <v>136</v>
      </c>
      <c r="L1121" s="36"/>
      <c r="M1121" s="192" t="s">
        <v>1</v>
      </c>
      <c r="N1121" s="193" t="s">
        <v>41</v>
      </c>
      <c r="O1121" s="58"/>
      <c r="P1121" s="194">
        <f>O1121*H1121</f>
        <v>0</v>
      </c>
      <c r="Q1121" s="194">
        <v>0.0004</v>
      </c>
      <c r="R1121" s="194">
        <f>Q1121*H1121</f>
        <v>0.2527936</v>
      </c>
      <c r="S1121" s="194">
        <v>0</v>
      </c>
      <c r="T1121" s="195">
        <f>S1121*H1121</f>
        <v>0</v>
      </c>
      <c r="AR1121" s="15" t="s">
        <v>285</v>
      </c>
      <c r="AT1121" s="15" t="s">
        <v>133</v>
      </c>
      <c r="AU1121" s="15" t="s">
        <v>80</v>
      </c>
      <c r="AY1121" s="15" t="s">
        <v>131</v>
      </c>
      <c r="BE1121" s="196">
        <f>IF(N1121="základní",J1121,0)</f>
        <v>0</v>
      </c>
      <c r="BF1121" s="196">
        <f>IF(N1121="snížená",J1121,0)</f>
        <v>0</v>
      </c>
      <c r="BG1121" s="196">
        <f>IF(N1121="zákl. přenesená",J1121,0)</f>
        <v>0</v>
      </c>
      <c r="BH1121" s="196">
        <f>IF(N1121="sníž. přenesená",J1121,0)</f>
        <v>0</v>
      </c>
      <c r="BI1121" s="196">
        <f>IF(N1121="nulová",J1121,0)</f>
        <v>0</v>
      </c>
      <c r="BJ1121" s="15" t="s">
        <v>78</v>
      </c>
      <c r="BK1121" s="196">
        <f>ROUND(I1121*H1121,2)</f>
        <v>0</v>
      </c>
      <c r="BL1121" s="15" t="s">
        <v>285</v>
      </c>
      <c r="BM1121" s="15" t="s">
        <v>1536</v>
      </c>
    </row>
    <row r="1122" spans="2:47" s="1" customFormat="1" ht="12">
      <c r="B1122" s="32"/>
      <c r="C1122" s="33"/>
      <c r="D1122" s="197" t="s">
        <v>139</v>
      </c>
      <c r="E1122" s="33"/>
      <c r="F1122" s="198" t="s">
        <v>1537</v>
      </c>
      <c r="G1122" s="33"/>
      <c r="H1122" s="33"/>
      <c r="I1122" s="101"/>
      <c r="J1122" s="33"/>
      <c r="K1122" s="33"/>
      <c r="L1122" s="36"/>
      <c r="M1122" s="199"/>
      <c r="N1122" s="58"/>
      <c r="O1122" s="58"/>
      <c r="P1122" s="58"/>
      <c r="Q1122" s="58"/>
      <c r="R1122" s="58"/>
      <c r="S1122" s="58"/>
      <c r="T1122" s="59"/>
      <c r="AT1122" s="15" t="s">
        <v>139</v>
      </c>
      <c r="AU1122" s="15" t="s">
        <v>80</v>
      </c>
    </row>
    <row r="1123" spans="2:65" s="1" customFormat="1" ht="16.5" customHeight="1">
      <c r="B1123" s="32"/>
      <c r="C1123" s="185" t="s">
        <v>1538</v>
      </c>
      <c r="D1123" s="185" t="s">
        <v>133</v>
      </c>
      <c r="E1123" s="186" t="s">
        <v>1539</v>
      </c>
      <c r="F1123" s="187" t="s">
        <v>1540</v>
      </c>
      <c r="G1123" s="188" t="s">
        <v>183</v>
      </c>
      <c r="H1123" s="189">
        <v>631.984</v>
      </c>
      <c r="I1123" s="190"/>
      <c r="J1123" s="191">
        <f>ROUND(I1123*H1123,2)</f>
        <v>0</v>
      </c>
      <c r="K1123" s="187" t="s">
        <v>136</v>
      </c>
      <c r="L1123" s="36"/>
      <c r="M1123" s="192" t="s">
        <v>1</v>
      </c>
      <c r="N1123" s="193" t="s">
        <v>41</v>
      </c>
      <c r="O1123" s="58"/>
      <c r="P1123" s="194">
        <f>O1123*H1123</f>
        <v>0</v>
      </c>
      <c r="Q1123" s="194">
        <v>0.00026</v>
      </c>
      <c r="R1123" s="194">
        <f>Q1123*H1123</f>
        <v>0.16431584</v>
      </c>
      <c r="S1123" s="194">
        <v>0</v>
      </c>
      <c r="T1123" s="195">
        <f>S1123*H1123</f>
        <v>0</v>
      </c>
      <c r="AR1123" s="15" t="s">
        <v>285</v>
      </c>
      <c r="AT1123" s="15" t="s">
        <v>133</v>
      </c>
      <c r="AU1123" s="15" t="s">
        <v>80</v>
      </c>
      <c r="AY1123" s="15" t="s">
        <v>131</v>
      </c>
      <c r="BE1123" s="196">
        <f>IF(N1123="základní",J1123,0)</f>
        <v>0</v>
      </c>
      <c r="BF1123" s="196">
        <f>IF(N1123="snížená",J1123,0)</f>
        <v>0</v>
      </c>
      <c r="BG1123" s="196">
        <f>IF(N1123="zákl. přenesená",J1123,0)</f>
        <v>0</v>
      </c>
      <c r="BH1123" s="196">
        <f>IF(N1123="sníž. přenesená",J1123,0)</f>
        <v>0</v>
      </c>
      <c r="BI1123" s="196">
        <f>IF(N1123="nulová",J1123,0)</f>
        <v>0</v>
      </c>
      <c r="BJ1123" s="15" t="s">
        <v>78</v>
      </c>
      <c r="BK1123" s="196">
        <f>ROUND(I1123*H1123,2)</f>
        <v>0</v>
      </c>
      <c r="BL1123" s="15" t="s">
        <v>285</v>
      </c>
      <c r="BM1123" s="15" t="s">
        <v>1541</v>
      </c>
    </row>
    <row r="1124" spans="2:47" s="1" customFormat="1" ht="19.2">
      <c r="B1124" s="32"/>
      <c r="C1124" s="33"/>
      <c r="D1124" s="197" t="s">
        <v>139</v>
      </c>
      <c r="E1124" s="33"/>
      <c r="F1124" s="198" t="s">
        <v>1542</v>
      </c>
      <c r="G1124" s="33"/>
      <c r="H1124" s="33"/>
      <c r="I1124" s="101"/>
      <c r="J1124" s="33"/>
      <c r="K1124" s="33"/>
      <c r="L1124" s="36"/>
      <c r="M1124" s="199"/>
      <c r="N1124" s="58"/>
      <c r="O1124" s="58"/>
      <c r="P1124" s="58"/>
      <c r="Q1124" s="58"/>
      <c r="R1124" s="58"/>
      <c r="S1124" s="58"/>
      <c r="T1124" s="59"/>
      <c r="AT1124" s="15" t="s">
        <v>139</v>
      </c>
      <c r="AU1124" s="15" t="s">
        <v>80</v>
      </c>
    </row>
    <row r="1125" spans="2:63" s="10" customFormat="1" ht="25.95" customHeight="1">
      <c r="B1125" s="169"/>
      <c r="C1125" s="170"/>
      <c r="D1125" s="171" t="s">
        <v>69</v>
      </c>
      <c r="E1125" s="172" t="s">
        <v>145</v>
      </c>
      <c r="F1125" s="172" t="s">
        <v>1543</v>
      </c>
      <c r="G1125" s="170"/>
      <c r="H1125" s="170"/>
      <c r="I1125" s="173"/>
      <c r="J1125" s="174">
        <f>BK1125</f>
        <v>0</v>
      </c>
      <c r="K1125" s="170"/>
      <c r="L1125" s="175"/>
      <c r="M1125" s="176"/>
      <c r="N1125" s="177"/>
      <c r="O1125" s="177"/>
      <c r="P1125" s="178">
        <f>SUM(P1126:P1129)</f>
        <v>0</v>
      </c>
      <c r="Q1125" s="177"/>
      <c r="R1125" s="178">
        <f>SUM(R1126:R1129)</f>
        <v>0</v>
      </c>
      <c r="S1125" s="177"/>
      <c r="T1125" s="179">
        <f>SUM(T1126:T1129)</f>
        <v>0</v>
      </c>
      <c r="AR1125" s="180" t="s">
        <v>184</v>
      </c>
      <c r="AT1125" s="181" t="s">
        <v>69</v>
      </c>
      <c r="AU1125" s="181" t="s">
        <v>70</v>
      </c>
      <c r="AY1125" s="180" t="s">
        <v>131</v>
      </c>
      <c r="BK1125" s="182">
        <f>SUM(BK1126:BK1129)</f>
        <v>0</v>
      </c>
    </row>
    <row r="1126" spans="2:65" s="1" customFormat="1" ht="16.5" customHeight="1">
      <c r="B1126" s="32"/>
      <c r="C1126" s="185" t="s">
        <v>1544</v>
      </c>
      <c r="D1126" s="185" t="s">
        <v>133</v>
      </c>
      <c r="E1126" s="186" t="s">
        <v>1545</v>
      </c>
      <c r="F1126" s="187" t="s">
        <v>1546</v>
      </c>
      <c r="G1126" s="188" t="s">
        <v>1547</v>
      </c>
      <c r="H1126" s="189">
        <v>210</v>
      </c>
      <c r="I1126" s="190"/>
      <c r="J1126" s="191">
        <f>ROUND(I1126*H1126,2)</f>
        <v>0</v>
      </c>
      <c r="K1126" s="187" t="s">
        <v>136</v>
      </c>
      <c r="L1126" s="36"/>
      <c r="M1126" s="192" t="s">
        <v>1</v>
      </c>
      <c r="N1126" s="193" t="s">
        <v>41</v>
      </c>
      <c r="O1126" s="58"/>
      <c r="P1126" s="194">
        <f>O1126*H1126</f>
        <v>0</v>
      </c>
      <c r="Q1126" s="194">
        <v>0</v>
      </c>
      <c r="R1126" s="194">
        <f>Q1126*H1126</f>
        <v>0</v>
      </c>
      <c r="S1126" s="194">
        <v>0</v>
      </c>
      <c r="T1126" s="195">
        <f>S1126*H1126</f>
        <v>0</v>
      </c>
      <c r="AR1126" s="15" t="s">
        <v>1548</v>
      </c>
      <c r="AT1126" s="15" t="s">
        <v>133</v>
      </c>
      <c r="AU1126" s="15" t="s">
        <v>78</v>
      </c>
      <c r="AY1126" s="15" t="s">
        <v>131</v>
      </c>
      <c r="BE1126" s="196">
        <f>IF(N1126="základní",J1126,0)</f>
        <v>0</v>
      </c>
      <c r="BF1126" s="196">
        <f>IF(N1126="snížená",J1126,0)</f>
        <v>0</v>
      </c>
      <c r="BG1126" s="196">
        <f>IF(N1126="zákl. přenesená",J1126,0)</f>
        <v>0</v>
      </c>
      <c r="BH1126" s="196">
        <f>IF(N1126="sníž. přenesená",J1126,0)</f>
        <v>0</v>
      </c>
      <c r="BI1126" s="196">
        <f>IF(N1126="nulová",J1126,0)</f>
        <v>0</v>
      </c>
      <c r="BJ1126" s="15" t="s">
        <v>78</v>
      </c>
      <c r="BK1126" s="196">
        <f>ROUND(I1126*H1126,2)</f>
        <v>0</v>
      </c>
      <c r="BL1126" s="15" t="s">
        <v>1548</v>
      </c>
      <c r="BM1126" s="15" t="s">
        <v>1549</v>
      </c>
    </row>
    <row r="1127" spans="2:47" s="1" customFormat="1" ht="12">
      <c r="B1127" s="32"/>
      <c r="C1127" s="33"/>
      <c r="D1127" s="197" t="s">
        <v>139</v>
      </c>
      <c r="E1127" s="33"/>
      <c r="F1127" s="198" t="s">
        <v>1550</v>
      </c>
      <c r="G1127" s="33"/>
      <c r="H1127" s="33"/>
      <c r="I1127" s="101"/>
      <c r="J1127" s="33"/>
      <c r="K1127" s="33"/>
      <c r="L1127" s="36"/>
      <c r="M1127" s="199"/>
      <c r="N1127" s="58"/>
      <c r="O1127" s="58"/>
      <c r="P1127" s="58"/>
      <c r="Q1127" s="58"/>
      <c r="R1127" s="58"/>
      <c r="S1127" s="58"/>
      <c r="T1127" s="59"/>
      <c r="AT1127" s="15" t="s">
        <v>139</v>
      </c>
      <c r="AU1127" s="15" t="s">
        <v>78</v>
      </c>
    </row>
    <row r="1128" spans="2:65" s="1" customFormat="1" ht="16.5" customHeight="1">
      <c r="B1128" s="32"/>
      <c r="C1128" s="185" t="s">
        <v>1551</v>
      </c>
      <c r="D1128" s="185" t="s">
        <v>133</v>
      </c>
      <c r="E1128" s="186" t="s">
        <v>1552</v>
      </c>
      <c r="F1128" s="187" t="s">
        <v>1553</v>
      </c>
      <c r="G1128" s="188" t="s">
        <v>1547</v>
      </c>
      <c r="H1128" s="189">
        <v>300</v>
      </c>
      <c r="I1128" s="190"/>
      <c r="J1128" s="191">
        <f>ROUND(I1128*H1128,2)</f>
        <v>0</v>
      </c>
      <c r="K1128" s="187" t="s">
        <v>136</v>
      </c>
      <c r="L1128" s="36"/>
      <c r="M1128" s="192" t="s">
        <v>1</v>
      </c>
      <c r="N1128" s="193" t="s">
        <v>41</v>
      </c>
      <c r="O1128" s="58"/>
      <c r="P1128" s="194">
        <f>O1128*H1128</f>
        <v>0</v>
      </c>
      <c r="Q1128" s="194">
        <v>0</v>
      </c>
      <c r="R1128" s="194">
        <f>Q1128*H1128</f>
        <v>0</v>
      </c>
      <c r="S1128" s="194">
        <v>0</v>
      </c>
      <c r="T1128" s="195">
        <f>S1128*H1128</f>
        <v>0</v>
      </c>
      <c r="AR1128" s="15" t="s">
        <v>1548</v>
      </c>
      <c r="AT1128" s="15" t="s">
        <v>133</v>
      </c>
      <c r="AU1128" s="15" t="s">
        <v>78</v>
      </c>
      <c r="AY1128" s="15" t="s">
        <v>131</v>
      </c>
      <c r="BE1128" s="196">
        <f>IF(N1128="základní",J1128,0)</f>
        <v>0</v>
      </c>
      <c r="BF1128" s="196">
        <f>IF(N1128="snížená",J1128,0)</f>
        <v>0</v>
      </c>
      <c r="BG1128" s="196">
        <f>IF(N1128="zákl. přenesená",J1128,0)</f>
        <v>0</v>
      </c>
      <c r="BH1128" s="196">
        <f>IF(N1128="sníž. přenesená",J1128,0)</f>
        <v>0</v>
      </c>
      <c r="BI1128" s="196">
        <f>IF(N1128="nulová",J1128,0)</f>
        <v>0</v>
      </c>
      <c r="BJ1128" s="15" t="s">
        <v>78</v>
      </c>
      <c r="BK1128" s="196">
        <f>ROUND(I1128*H1128,2)</f>
        <v>0</v>
      </c>
      <c r="BL1128" s="15" t="s">
        <v>1548</v>
      </c>
      <c r="BM1128" s="15" t="s">
        <v>1554</v>
      </c>
    </row>
    <row r="1129" spans="2:47" s="1" customFormat="1" ht="12">
      <c r="B1129" s="32"/>
      <c r="C1129" s="33"/>
      <c r="D1129" s="197" t="s">
        <v>139</v>
      </c>
      <c r="E1129" s="33"/>
      <c r="F1129" s="198" t="s">
        <v>1555</v>
      </c>
      <c r="G1129" s="33"/>
      <c r="H1129" s="33"/>
      <c r="I1129" s="101"/>
      <c r="J1129" s="33"/>
      <c r="K1129" s="33"/>
      <c r="L1129" s="36"/>
      <c r="M1129" s="200"/>
      <c r="N1129" s="201"/>
      <c r="O1129" s="201"/>
      <c r="P1129" s="201"/>
      <c r="Q1129" s="201"/>
      <c r="R1129" s="201"/>
      <c r="S1129" s="201"/>
      <c r="T1129" s="202"/>
      <c r="AT1129" s="15" t="s">
        <v>139</v>
      </c>
      <c r="AU1129" s="15" t="s">
        <v>78</v>
      </c>
    </row>
    <row r="1130" spans="2:12" s="1" customFormat="1" ht="6.9" customHeight="1">
      <c r="B1130" s="44"/>
      <c r="C1130" s="45"/>
      <c r="D1130" s="45"/>
      <c r="E1130" s="45"/>
      <c r="F1130" s="45"/>
      <c r="G1130" s="45"/>
      <c r="H1130" s="45"/>
      <c r="I1130" s="126"/>
      <c r="J1130" s="45"/>
      <c r="K1130" s="45"/>
      <c r="L1130" s="36"/>
    </row>
  </sheetData>
  <sheetProtection algorithmName="SHA-512" hashValue="WZmPbwlZXJ/XquVfZwE3ElB805nQfFb/0WVdysxArglbIkozcIEEnM18r+enwKCWqjkFpJaUBB5LwRpc3h1dhQ==" saltValue="tvFdOI16xtn7VpMMsAUa2vmSAV8oV9GfiOL9Bx+v9F1YwWV3lNGq5VjD/v2Bl6sUGXsCnPBJmhXt9sQW971jnA==" spinCount="100000" sheet="1" objects="1" scenarios="1" formatColumns="0" formatRows="0" autoFilter="0"/>
  <autoFilter ref="C117:K1129"/>
  <mergeCells count="14">
    <mergeCell ref="D96:F96"/>
    <mergeCell ref="E108:H108"/>
    <mergeCell ref="E110:H110"/>
    <mergeCell ref="L2:V2"/>
    <mergeCell ref="E52:H52"/>
    <mergeCell ref="D92:F92"/>
    <mergeCell ref="D93:F93"/>
    <mergeCell ref="D94:F94"/>
    <mergeCell ref="D95:F95"/>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landscape" paperSize="9" scale="87"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428"/>
  <sheetViews>
    <sheetView showGridLines="0" tabSelected="1" workbookViewId="0" topLeftCell="A163"/>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315"/>
      <c r="M2" s="315"/>
      <c r="N2" s="315"/>
      <c r="O2" s="315"/>
      <c r="P2" s="315"/>
      <c r="Q2" s="315"/>
      <c r="R2" s="315"/>
      <c r="S2" s="315"/>
      <c r="T2" s="315"/>
      <c r="U2" s="315"/>
      <c r="V2" s="315"/>
      <c r="AT2" s="15" t="s">
        <v>86</v>
      </c>
    </row>
    <row r="3" spans="2:46" ht="6.9" customHeight="1">
      <c r="B3" s="96"/>
      <c r="C3" s="97"/>
      <c r="D3" s="97"/>
      <c r="E3" s="97"/>
      <c r="F3" s="97"/>
      <c r="G3" s="97"/>
      <c r="H3" s="97"/>
      <c r="I3" s="98"/>
      <c r="J3" s="97"/>
      <c r="K3" s="97"/>
      <c r="L3" s="18"/>
      <c r="AT3" s="15" t="s">
        <v>80</v>
      </c>
    </row>
    <row r="4" spans="2:46" ht="24.9" customHeight="1">
      <c r="B4" s="18"/>
      <c r="D4" s="99" t="s">
        <v>93</v>
      </c>
      <c r="L4" s="18"/>
      <c r="M4" s="22" t="s">
        <v>10</v>
      </c>
      <c r="AT4" s="15" t="s">
        <v>4</v>
      </c>
    </row>
    <row r="5" spans="2:12" ht="6.9" customHeight="1">
      <c r="B5" s="18"/>
      <c r="L5" s="18"/>
    </row>
    <row r="6" spans="2:12" ht="12" customHeight="1">
      <c r="B6" s="18"/>
      <c r="D6" s="100" t="s">
        <v>16</v>
      </c>
      <c r="L6" s="18"/>
    </row>
    <row r="7" spans="2:12" ht="16.5" customHeight="1">
      <c r="B7" s="18"/>
      <c r="E7" s="355" t="str">
        <f>'Rekapitulace stavby'!K6</f>
        <v>Modernizace a rozšíření gastronomického centra ÚLGaT v areálu Hradecká 17, Opava-STAVBA</v>
      </c>
      <c r="F7" s="356"/>
      <c r="G7" s="356"/>
      <c r="H7" s="356"/>
      <c r="L7" s="18"/>
    </row>
    <row r="8" spans="2:12" s="1" customFormat="1" ht="12" customHeight="1">
      <c r="B8" s="36"/>
      <c r="D8" s="100" t="s">
        <v>94</v>
      </c>
      <c r="I8" s="101"/>
      <c r="L8" s="36"/>
    </row>
    <row r="9" spans="2:12" s="1" customFormat="1" ht="36.9" customHeight="1">
      <c r="B9" s="36"/>
      <c r="E9" s="357" t="s">
        <v>1556</v>
      </c>
      <c r="F9" s="358"/>
      <c r="G9" s="358"/>
      <c r="H9" s="358"/>
      <c r="I9" s="101"/>
      <c r="L9" s="36"/>
    </row>
    <row r="10" spans="2:12" s="1" customFormat="1" ht="12">
      <c r="B10" s="36"/>
      <c r="I10" s="101"/>
      <c r="L10" s="36"/>
    </row>
    <row r="11" spans="2:12" s="1" customFormat="1" ht="12" customHeight="1">
      <c r="B11" s="36"/>
      <c r="D11" s="100" t="s">
        <v>18</v>
      </c>
      <c r="F11" s="15" t="s">
        <v>1</v>
      </c>
      <c r="I11" s="102" t="s">
        <v>19</v>
      </c>
      <c r="J11" s="15" t="s">
        <v>1</v>
      </c>
      <c r="L11" s="36"/>
    </row>
    <row r="12" spans="2:12" s="1" customFormat="1" ht="12" customHeight="1">
      <c r="B12" s="36"/>
      <c r="D12" s="100" t="s">
        <v>20</v>
      </c>
      <c r="F12" s="15" t="s">
        <v>34</v>
      </c>
      <c r="I12" s="102" t="s">
        <v>22</v>
      </c>
      <c r="J12" s="103" t="str">
        <f>'Rekapitulace stavby'!AN8</f>
        <v>17. 7. 2018</v>
      </c>
      <c r="L12" s="36"/>
    </row>
    <row r="13" spans="2:12" s="1" customFormat="1" ht="10.95" customHeight="1">
      <c r="B13" s="36"/>
      <c r="I13" s="101"/>
      <c r="L13" s="36"/>
    </row>
    <row r="14" spans="2:12" s="1" customFormat="1" ht="12" customHeight="1">
      <c r="B14" s="36"/>
      <c r="D14" s="100" t="s">
        <v>24</v>
      </c>
      <c r="I14" s="102" t="s">
        <v>25</v>
      </c>
      <c r="J14" s="15" t="str">
        <f>IF('Rekapitulace stavby'!AN10="","",'Rekapitulace stavby'!AN10)</f>
        <v/>
      </c>
      <c r="L14" s="36"/>
    </row>
    <row r="15" spans="2:12" s="1" customFormat="1" ht="18" customHeight="1">
      <c r="B15" s="36"/>
      <c r="E15" s="15" t="str">
        <f>IF('Rekapitulace stavby'!E11="","",'Rekapitulace stavby'!E11)</f>
        <v>Slezská univerzita Opava</v>
      </c>
      <c r="I15" s="102" t="s">
        <v>27</v>
      </c>
      <c r="J15" s="15" t="str">
        <f>IF('Rekapitulace stavby'!AN11="","",'Rekapitulace stavby'!AN11)</f>
        <v/>
      </c>
      <c r="L15" s="36"/>
    </row>
    <row r="16" spans="2:12" s="1" customFormat="1" ht="6.9" customHeight="1">
      <c r="B16" s="36"/>
      <c r="I16" s="101"/>
      <c r="L16" s="36"/>
    </row>
    <row r="17" spans="2:12" s="1" customFormat="1" ht="12" customHeight="1">
      <c r="B17" s="36"/>
      <c r="D17" s="100" t="s">
        <v>28</v>
      </c>
      <c r="I17" s="102" t="s">
        <v>25</v>
      </c>
      <c r="J17" s="28" t="str">
        <f>'Rekapitulace stavby'!AN13</f>
        <v>Vyplň údaj</v>
      </c>
      <c r="L17" s="36"/>
    </row>
    <row r="18" spans="2:12" s="1" customFormat="1" ht="18" customHeight="1">
      <c r="B18" s="36"/>
      <c r="E18" s="359" t="str">
        <f>'Rekapitulace stavby'!E14</f>
        <v>Vyplň údaj</v>
      </c>
      <c r="F18" s="360"/>
      <c r="G18" s="360"/>
      <c r="H18" s="360"/>
      <c r="I18" s="102" t="s">
        <v>27</v>
      </c>
      <c r="J18" s="28" t="str">
        <f>'Rekapitulace stavby'!AN14</f>
        <v>Vyplň údaj</v>
      </c>
      <c r="L18" s="36"/>
    </row>
    <row r="19" spans="2:12" s="1" customFormat="1" ht="6.9" customHeight="1">
      <c r="B19" s="36"/>
      <c r="I19" s="101"/>
      <c r="L19" s="36"/>
    </row>
    <row r="20" spans="2:12" s="1" customFormat="1" ht="12" customHeight="1">
      <c r="B20" s="36"/>
      <c r="D20" s="100" t="s">
        <v>30</v>
      </c>
      <c r="I20" s="102" t="s">
        <v>25</v>
      </c>
      <c r="J20" s="15" t="str">
        <f>IF('Rekapitulace stavby'!AN16="","",'Rekapitulace stavby'!AN16)</f>
        <v/>
      </c>
      <c r="L20" s="36"/>
    </row>
    <row r="21" spans="2:12" s="1" customFormat="1" ht="18" customHeight="1">
      <c r="B21" s="36"/>
      <c r="E21" s="15" t="str">
        <f>IF('Rekapitulace stavby'!E17="","",'Rekapitulace stavby'!E17)</f>
        <v>BKB Metal, a.s.</v>
      </c>
      <c r="I21" s="102" t="s">
        <v>27</v>
      </c>
      <c r="J21" s="15" t="str">
        <f>IF('Rekapitulace stavby'!AN17="","",'Rekapitulace stavby'!AN17)</f>
        <v/>
      </c>
      <c r="L21" s="36"/>
    </row>
    <row r="22" spans="2:12" s="1" customFormat="1" ht="6.9" customHeight="1">
      <c r="B22" s="36"/>
      <c r="I22" s="101"/>
      <c r="L22" s="36"/>
    </row>
    <row r="23" spans="2:12" s="1" customFormat="1" ht="12" customHeight="1">
      <c r="B23" s="36"/>
      <c r="D23" s="100" t="s">
        <v>33</v>
      </c>
      <c r="I23" s="102" t="s">
        <v>25</v>
      </c>
      <c r="J23" s="15" t="str">
        <f>IF('Rekapitulace stavby'!AN19="","",'Rekapitulace stavby'!AN19)</f>
        <v/>
      </c>
      <c r="L23" s="36"/>
    </row>
    <row r="24" spans="2:12" s="1" customFormat="1" ht="18" customHeight="1">
      <c r="B24" s="36"/>
      <c r="E24" s="15" t="str">
        <f>IF('Rekapitulace stavby'!E20="","",'Rekapitulace stavby'!E20)</f>
        <v xml:space="preserve"> </v>
      </c>
      <c r="I24" s="102" t="s">
        <v>27</v>
      </c>
      <c r="J24" s="15" t="str">
        <f>IF('Rekapitulace stavby'!AN20="","",'Rekapitulace stavby'!AN20)</f>
        <v/>
      </c>
      <c r="L24" s="36"/>
    </row>
    <row r="25" spans="2:12" s="1" customFormat="1" ht="6.9" customHeight="1">
      <c r="B25" s="36"/>
      <c r="I25" s="101"/>
      <c r="L25" s="36"/>
    </row>
    <row r="26" spans="2:12" s="1" customFormat="1" ht="12" customHeight="1">
      <c r="B26" s="36"/>
      <c r="D26" s="100" t="s">
        <v>35</v>
      </c>
      <c r="I26" s="101"/>
      <c r="L26" s="36"/>
    </row>
    <row r="27" spans="2:12" s="6" customFormat="1" ht="16.5" customHeight="1">
      <c r="B27" s="104"/>
      <c r="E27" s="361" t="s">
        <v>1</v>
      </c>
      <c r="F27" s="361"/>
      <c r="G27" s="361"/>
      <c r="H27" s="361"/>
      <c r="I27" s="105"/>
      <c r="L27" s="104"/>
    </row>
    <row r="28" spans="2:12" s="1" customFormat="1" ht="6.9" customHeight="1">
      <c r="B28" s="36"/>
      <c r="I28" s="101"/>
      <c r="L28" s="36"/>
    </row>
    <row r="29" spans="2:12" s="1" customFormat="1" ht="6.9" customHeight="1">
      <c r="B29" s="36"/>
      <c r="D29" s="54"/>
      <c r="E29" s="54"/>
      <c r="F29" s="54"/>
      <c r="G29" s="54"/>
      <c r="H29" s="54"/>
      <c r="I29" s="106"/>
      <c r="J29" s="54"/>
      <c r="K29" s="54"/>
      <c r="L29" s="36"/>
    </row>
    <row r="30" spans="2:12" s="1" customFormat="1" ht="14.4" customHeight="1">
      <c r="B30" s="36"/>
      <c r="D30" s="107" t="s">
        <v>96</v>
      </c>
      <c r="I30" s="101"/>
      <c r="J30" s="108">
        <f>J61</f>
        <v>0</v>
      </c>
      <c r="L30" s="36"/>
    </row>
    <row r="31" spans="2:12" s="1" customFormat="1" ht="14.4" customHeight="1">
      <c r="B31" s="36"/>
      <c r="D31" s="109" t="s">
        <v>97</v>
      </c>
      <c r="I31" s="101"/>
      <c r="J31" s="108">
        <f>J71</f>
        <v>0</v>
      </c>
      <c r="L31" s="36"/>
    </row>
    <row r="32" spans="2:12" s="1" customFormat="1" ht="25.35" customHeight="1">
      <c r="B32" s="36"/>
      <c r="D32" s="110" t="s">
        <v>36</v>
      </c>
      <c r="I32" s="101"/>
      <c r="J32" s="111">
        <f>ROUND(J30+J31,2)</f>
        <v>0</v>
      </c>
      <c r="L32" s="36"/>
    </row>
    <row r="33" spans="2:12" s="1" customFormat="1" ht="6.9" customHeight="1">
      <c r="B33" s="36"/>
      <c r="D33" s="54"/>
      <c r="E33" s="54"/>
      <c r="F33" s="54"/>
      <c r="G33" s="54"/>
      <c r="H33" s="54"/>
      <c r="I33" s="106"/>
      <c r="J33" s="54"/>
      <c r="K33" s="54"/>
      <c r="L33" s="36"/>
    </row>
    <row r="34" spans="2:12" s="1" customFormat="1" ht="14.4" customHeight="1">
      <c r="B34" s="36"/>
      <c r="F34" s="112" t="s">
        <v>38</v>
      </c>
      <c r="I34" s="113" t="s">
        <v>37</v>
      </c>
      <c r="J34" s="112" t="s">
        <v>39</v>
      </c>
      <c r="L34" s="36"/>
    </row>
    <row r="35" spans="2:12" s="1" customFormat="1" ht="14.4" customHeight="1">
      <c r="B35" s="36"/>
      <c r="D35" s="100" t="s">
        <v>40</v>
      </c>
      <c r="E35" s="100" t="s">
        <v>41</v>
      </c>
      <c r="F35" s="114">
        <f>ROUND((SUM(BE71:BE78)+SUM(BE98:BE427)),2)</f>
        <v>0</v>
      </c>
      <c r="I35" s="115">
        <v>0.21</v>
      </c>
      <c r="J35" s="114">
        <f>ROUND(((SUM(BE71:BE78)+SUM(BE98:BE427))*I35),2)</f>
        <v>0</v>
      </c>
      <c r="L35" s="36"/>
    </row>
    <row r="36" spans="2:12" s="1" customFormat="1" ht="14.4" customHeight="1">
      <c r="B36" s="36"/>
      <c r="E36" s="100" t="s">
        <v>42</v>
      </c>
      <c r="F36" s="114">
        <f>ROUND((SUM(BF71:BF78)+SUM(BF98:BF427)),2)</f>
        <v>0</v>
      </c>
      <c r="I36" s="115">
        <v>0.15</v>
      </c>
      <c r="J36" s="114">
        <f>ROUND(((SUM(BF71:BF78)+SUM(BF98:BF427))*I36),2)</f>
        <v>0</v>
      </c>
      <c r="L36" s="36"/>
    </row>
    <row r="37" spans="2:12" s="1" customFormat="1" ht="14.4" customHeight="1" hidden="1">
      <c r="B37" s="36"/>
      <c r="E37" s="100" t="s">
        <v>43</v>
      </c>
      <c r="F37" s="114">
        <f>ROUND((SUM(BG71:BG78)+SUM(BG98:BG427)),2)</f>
        <v>0</v>
      </c>
      <c r="I37" s="115">
        <v>0.21</v>
      </c>
      <c r="J37" s="114">
        <f>0</f>
        <v>0</v>
      </c>
      <c r="L37" s="36"/>
    </row>
    <row r="38" spans="2:12" s="1" customFormat="1" ht="14.4" customHeight="1" hidden="1">
      <c r="B38" s="36"/>
      <c r="E38" s="100" t="s">
        <v>44</v>
      </c>
      <c r="F38" s="114">
        <f>ROUND((SUM(BH71:BH78)+SUM(BH98:BH427)),2)</f>
        <v>0</v>
      </c>
      <c r="I38" s="115">
        <v>0.15</v>
      </c>
      <c r="J38" s="114">
        <f>0</f>
        <v>0</v>
      </c>
      <c r="L38" s="36"/>
    </row>
    <row r="39" spans="2:12" s="1" customFormat="1" ht="14.4" customHeight="1" hidden="1">
      <c r="B39" s="36"/>
      <c r="E39" s="100" t="s">
        <v>45</v>
      </c>
      <c r="F39" s="114">
        <f>ROUND((SUM(BI71:BI78)+SUM(BI98:BI427)),2)</f>
        <v>0</v>
      </c>
      <c r="I39" s="115">
        <v>0</v>
      </c>
      <c r="J39" s="114">
        <f>0</f>
        <v>0</v>
      </c>
      <c r="L39" s="36"/>
    </row>
    <row r="40" spans="2:12" s="1" customFormat="1" ht="6.9" customHeight="1">
      <c r="B40" s="36"/>
      <c r="I40" s="101"/>
      <c r="L40" s="36"/>
    </row>
    <row r="41" spans="2:12" s="1" customFormat="1" ht="25.35" customHeight="1">
      <c r="B41" s="36"/>
      <c r="C41" s="116"/>
      <c r="D41" s="117" t="s">
        <v>46</v>
      </c>
      <c r="E41" s="118"/>
      <c r="F41" s="118"/>
      <c r="G41" s="119" t="s">
        <v>47</v>
      </c>
      <c r="H41" s="120" t="s">
        <v>48</v>
      </c>
      <c r="I41" s="121"/>
      <c r="J41" s="122">
        <f>SUM(J32:J39)</f>
        <v>0</v>
      </c>
      <c r="K41" s="123"/>
      <c r="L41" s="36"/>
    </row>
    <row r="42" spans="2:12" s="1" customFormat="1" ht="14.4" customHeight="1">
      <c r="B42" s="124"/>
      <c r="C42" s="125"/>
      <c r="D42" s="125"/>
      <c r="E42" s="125"/>
      <c r="F42" s="125"/>
      <c r="G42" s="125"/>
      <c r="H42" s="125"/>
      <c r="I42" s="126"/>
      <c r="J42" s="125"/>
      <c r="K42" s="125"/>
      <c r="L42" s="36"/>
    </row>
    <row r="46" spans="2:12" s="1" customFormat="1" ht="6.9" customHeight="1">
      <c r="B46" s="127"/>
      <c r="C46" s="128"/>
      <c r="D46" s="128"/>
      <c r="E46" s="128"/>
      <c r="F46" s="128"/>
      <c r="G46" s="128"/>
      <c r="H46" s="128"/>
      <c r="I46" s="129"/>
      <c r="J46" s="128"/>
      <c r="K46" s="128"/>
      <c r="L46" s="36"/>
    </row>
    <row r="47" spans="2:12" s="1" customFormat="1" ht="24.9" customHeight="1">
      <c r="B47" s="32"/>
      <c r="C47" s="21" t="s">
        <v>98</v>
      </c>
      <c r="D47" s="33"/>
      <c r="E47" s="33"/>
      <c r="F47" s="33"/>
      <c r="G47" s="33"/>
      <c r="H47" s="33"/>
      <c r="I47" s="101"/>
      <c r="J47" s="33"/>
      <c r="K47" s="33"/>
      <c r="L47" s="36"/>
    </row>
    <row r="48" spans="2:12" s="1" customFormat="1" ht="6.9" customHeight="1">
      <c r="B48" s="32"/>
      <c r="C48" s="33"/>
      <c r="D48" s="33"/>
      <c r="E48" s="33"/>
      <c r="F48" s="33"/>
      <c r="G48" s="33"/>
      <c r="H48" s="33"/>
      <c r="I48" s="101"/>
      <c r="J48" s="33"/>
      <c r="K48" s="33"/>
      <c r="L48" s="36"/>
    </row>
    <row r="49" spans="2:12" s="1" customFormat="1" ht="12" customHeight="1">
      <c r="B49" s="32"/>
      <c r="C49" s="27" t="s">
        <v>16</v>
      </c>
      <c r="D49" s="33"/>
      <c r="E49" s="33"/>
      <c r="F49" s="33"/>
      <c r="G49" s="33"/>
      <c r="H49" s="33"/>
      <c r="I49" s="101"/>
      <c r="J49" s="33"/>
      <c r="K49" s="33"/>
      <c r="L49" s="36"/>
    </row>
    <row r="50" spans="2:12" s="1" customFormat="1" ht="16.5" customHeight="1">
      <c r="B50" s="32"/>
      <c r="C50" s="33"/>
      <c r="D50" s="33"/>
      <c r="E50" s="353" t="str">
        <f>E7</f>
        <v>Modernizace a rozšíření gastronomického centra ÚLGaT v areálu Hradecká 17, Opava-STAVBA</v>
      </c>
      <c r="F50" s="354"/>
      <c r="G50" s="354"/>
      <c r="H50" s="354"/>
      <c r="I50" s="101"/>
      <c r="J50" s="33"/>
      <c r="K50" s="33"/>
      <c r="L50" s="36"/>
    </row>
    <row r="51" spans="2:12" s="1" customFormat="1" ht="12" customHeight="1">
      <c r="B51" s="32"/>
      <c r="C51" s="27" t="s">
        <v>94</v>
      </c>
      <c r="D51" s="33"/>
      <c r="E51" s="33"/>
      <c r="F51" s="33"/>
      <c r="G51" s="33"/>
      <c r="H51" s="33"/>
      <c r="I51" s="101"/>
      <c r="J51" s="33"/>
      <c r="K51" s="33"/>
      <c r="L51" s="36"/>
    </row>
    <row r="52" spans="2:12" s="1" customFormat="1" ht="16.5" customHeight="1">
      <c r="B52" s="32"/>
      <c r="C52" s="33"/>
      <c r="D52" s="33"/>
      <c r="E52" s="324" t="str">
        <f>E9</f>
        <v>02_SO01_1 - Zti + ÚT</v>
      </c>
      <c r="F52" s="323"/>
      <c r="G52" s="323"/>
      <c r="H52" s="323"/>
      <c r="I52" s="101"/>
      <c r="J52" s="33"/>
      <c r="K52" s="33"/>
      <c r="L52" s="36"/>
    </row>
    <row r="53" spans="2:12" s="1" customFormat="1" ht="6.9" customHeight="1">
      <c r="B53" s="32"/>
      <c r="C53" s="33"/>
      <c r="D53" s="33"/>
      <c r="E53" s="33"/>
      <c r="F53" s="33"/>
      <c r="G53" s="33"/>
      <c r="H53" s="33"/>
      <c r="I53" s="101"/>
      <c r="J53" s="33"/>
      <c r="K53" s="33"/>
      <c r="L53" s="36"/>
    </row>
    <row r="54" spans="2:12" s="1" customFormat="1" ht="12" customHeight="1">
      <c r="B54" s="32"/>
      <c r="C54" s="27" t="s">
        <v>20</v>
      </c>
      <c r="D54" s="33"/>
      <c r="E54" s="33"/>
      <c r="F54" s="25" t="str">
        <f>F12</f>
        <v xml:space="preserve"> </v>
      </c>
      <c r="G54" s="33"/>
      <c r="H54" s="33"/>
      <c r="I54" s="102" t="s">
        <v>22</v>
      </c>
      <c r="J54" s="53" t="str">
        <f>IF(J12="","",J12)</f>
        <v>17. 7. 2018</v>
      </c>
      <c r="K54" s="33"/>
      <c r="L54" s="36"/>
    </row>
    <row r="55" spans="2:12" s="1" customFormat="1" ht="6.9" customHeight="1">
      <c r="B55" s="32"/>
      <c r="C55" s="33"/>
      <c r="D55" s="33"/>
      <c r="E55" s="33"/>
      <c r="F55" s="33"/>
      <c r="G55" s="33"/>
      <c r="H55" s="33"/>
      <c r="I55" s="101"/>
      <c r="J55" s="33"/>
      <c r="K55" s="33"/>
      <c r="L55" s="36"/>
    </row>
    <row r="56" spans="2:12" s="1" customFormat="1" ht="13.65" customHeight="1">
      <c r="B56" s="32"/>
      <c r="C56" s="27" t="s">
        <v>24</v>
      </c>
      <c r="D56" s="33"/>
      <c r="E56" s="33"/>
      <c r="F56" s="25" t="str">
        <f>E15</f>
        <v>Slezská univerzita Opava</v>
      </c>
      <c r="G56" s="33"/>
      <c r="H56" s="33"/>
      <c r="I56" s="102" t="s">
        <v>30</v>
      </c>
      <c r="J56" s="30" t="str">
        <f>E21</f>
        <v>BKB Metal, a.s.</v>
      </c>
      <c r="K56" s="33"/>
      <c r="L56" s="36"/>
    </row>
    <row r="57" spans="2:12" s="1" customFormat="1" ht="13.65" customHeight="1">
      <c r="B57" s="32"/>
      <c r="C57" s="27" t="s">
        <v>28</v>
      </c>
      <c r="D57" s="33"/>
      <c r="E57" s="33"/>
      <c r="F57" s="25" t="str">
        <f>IF(E18="","",E18)</f>
        <v>Vyplň údaj</v>
      </c>
      <c r="G57" s="33"/>
      <c r="H57" s="33"/>
      <c r="I57" s="102" t="s">
        <v>33</v>
      </c>
      <c r="J57" s="30" t="str">
        <f>E24</f>
        <v xml:space="preserve"> </v>
      </c>
      <c r="K57" s="33"/>
      <c r="L57" s="36"/>
    </row>
    <row r="58" spans="2:12" s="1" customFormat="1" ht="10.35" customHeight="1">
      <c r="B58" s="32"/>
      <c r="C58" s="33"/>
      <c r="D58" s="33"/>
      <c r="E58" s="33"/>
      <c r="F58" s="33"/>
      <c r="G58" s="33"/>
      <c r="H58" s="33"/>
      <c r="I58" s="101"/>
      <c r="J58" s="33"/>
      <c r="K58" s="33"/>
      <c r="L58" s="36"/>
    </row>
    <row r="59" spans="2:12" s="1" customFormat="1" ht="29.25" customHeight="1">
      <c r="B59" s="32"/>
      <c r="C59" s="130" t="s">
        <v>99</v>
      </c>
      <c r="D59" s="131"/>
      <c r="E59" s="131"/>
      <c r="F59" s="131"/>
      <c r="G59" s="131"/>
      <c r="H59" s="131"/>
      <c r="I59" s="132"/>
      <c r="J59" s="133" t="s">
        <v>100</v>
      </c>
      <c r="K59" s="131"/>
      <c r="L59" s="36"/>
    </row>
    <row r="60" spans="2:12" s="1" customFormat="1" ht="10.35" customHeight="1">
      <c r="B60" s="32"/>
      <c r="C60" s="33"/>
      <c r="D60" s="33"/>
      <c r="E60" s="33"/>
      <c r="F60" s="33"/>
      <c r="G60" s="33"/>
      <c r="H60" s="33"/>
      <c r="I60" s="101"/>
      <c r="J60" s="33"/>
      <c r="K60" s="33"/>
      <c r="L60" s="36"/>
    </row>
    <row r="61" spans="2:47" s="1" customFormat="1" ht="22.95" customHeight="1">
      <c r="B61" s="32"/>
      <c r="C61" s="134" t="s">
        <v>101</v>
      </c>
      <c r="D61" s="33"/>
      <c r="E61" s="33"/>
      <c r="F61" s="33"/>
      <c r="G61" s="33"/>
      <c r="H61" s="33"/>
      <c r="I61" s="101"/>
      <c r="J61" s="71">
        <f>J98</f>
        <v>0</v>
      </c>
      <c r="K61" s="33"/>
      <c r="L61" s="36"/>
      <c r="AU61" s="15" t="s">
        <v>102</v>
      </c>
    </row>
    <row r="62" spans="2:12" s="7" customFormat="1" ht="24.9" customHeight="1">
      <c r="B62" s="135"/>
      <c r="C62" s="136"/>
      <c r="D62" s="137" t="s">
        <v>1557</v>
      </c>
      <c r="E62" s="138"/>
      <c r="F62" s="138"/>
      <c r="G62" s="138"/>
      <c r="H62" s="138"/>
      <c r="I62" s="139"/>
      <c r="J62" s="140">
        <f>J99</f>
        <v>0</v>
      </c>
      <c r="K62" s="136"/>
      <c r="L62" s="141"/>
    </row>
    <row r="63" spans="2:12" s="8" customFormat="1" ht="19.95" customHeight="1">
      <c r="B63" s="142"/>
      <c r="C63" s="143"/>
      <c r="D63" s="144" t="s">
        <v>1558</v>
      </c>
      <c r="E63" s="145"/>
      <c r="F63" s="145"/>
      <c r="G63" s="145"/>
      <c r="H63" s="145"/>
      <c r="I63" s="146"/>
      <c r="J63" s="147">
        <f>J100</f>
        <v>0</v>
      </c>
      <c r="K63" s="143"/>
      <c r="L63" s="148"/>
    </row>
    <row r="64" spans="2:12" s="8" customFormat="1" ht="19.95" customHeight="1">
      <c r="B64" s="142"/>
      <c r="C64" s="143"/>
      <c r="D64" s="144" t="s">
        <v>1559</v>
      </c>
      <c r="E64" s="145"/>
      <c r="F64" s="145"/>
      <c r="G64" s="145"/>
      <c r="H64" s="145"/>
      <c r="I64" s="146"/>
      <c r="J64" s="147">
        <f>J159</f>
        <v>0</v>
      </c>
      <c r="K64" s="143"/>
      <c r="L64" s="148"/>
    </row>
    <row r="65" spans="2:12" s="8" customFormat="1" ht="19.95" customHeight="1">
      <c r="B65" s="142"/>
      <c r="C65" s="143"/>
      <c r="D65" s="144" t="s">
        <v>1560</v>
      </c>
      <c r="E65" s="145"/>
      <c r="F65" s="145"/>
      <c r="G65" s="145"/>
      <c r="H65" s="145"/>
      <c r="I65" s="146"/>
      <c r="J65" s="147">
        <f>J253</f>
        <v>0</v>
      </c>
      <c r="K65" s="143"/>
      <c r="L65" s="148"/>
    </row>
    <row r="66" spans="2:12" s="8" customFormat="1" ht="19.95" customHeight="1">
      <c r="B66" s="142"/>
      <c r="C66" s="143"/>
      <c r="D66" s="144" t="s">
        <v>1561</v>
      </c>
      <c r="E66" s="145"/>
      <c r="F66" s="145"/>
      <c r="G66" s="145"/>
      <c r="H66" s="145"/>
      <c r="I66" s="146"/>
      <c r="J66" s="147">
        <f>J344</f>
        <v>0</v>
      </c>
      <c r="K66" s="143"/>
      <c r="L66" s="148"/>
    </row>
    <row r="67" spans="2:12" s="8" customFormat="1" ht="19.95" customHeight="1">
      <c r="B67" s="142"/>
      <c r="C67" s="143"/>
      <c r="D67" s="144" t="s">
        <v>1562</v>
      </c>
      <c r="E67" s="145"/>
      <c r="F67" s="145"/>
      <c r="G67" s="145"/>
      <c r="H67" s="145"/>
      <c r="I67" s="146"/>
      <c r="J67" s="147">
        <f>J359</f>
        <v>0</v>
      </c>
      <c r="K67" s="143"/>
      <c r="L67" s="148"/>
    </row>
    <row r="68" spans="2:12" s="7" customFormat="1" ht="24.9" customHeight="1">
      <c r="B68" s="135"/>
      <c r="C68" s="136"/>
      <c r="D68" s="137" t="s">
        <v>1563</v>
      </c>
      <c r="E68" s="138"/>
      <c r="F68" s="138"/>
      <c r="G68" s="138"/>
      <c r="H68" s="138"/>
      <c r="I68" s="139"/>
      <c r="J68" s="140">
        <f>J396</f>
        <v>0</v>
      </c>
      <c r="K68" s="136"/>
      <c r="L68" s="141"/>
    </row>
    <row r="69" spans="2:12" s="1" customFormat="1" ht="21.75" customHeight="1">
      <c r="B69" s="32"/>
      <c r="C69" s="33"/>
      <c r="D69" s="33"/>
      <c r="E69" s="33"/>
      <c r="F69" s="33"/>
      <c r="G69" s="33"/>
      <c r="H69" s="33"/>
      <c r="I69" s="101"/>
      <c r="J69" s="33"/>
      <c r="K69" s="33"/>
      <c r="L69" s="36"/>
    </row>
    <row r="70" spans="2:12" s="1" customFormat="1" ht="6.9" customHeight="1">
      <c r="B70" s="32"/>
      <c r="C70" s="33"/>
      <c r="D70" s="33"/>
      <c r="E70" s="33"/>
      <c r="F70" s="33"/>
      <c r="G70" s="33"/>
      <c r="H70" s="33"/>
      <c r="I70" s="101"/>
      <c r="J70" s="33"/>
      <c r="K70" s="33"/>
      <c r="L70" s="36"/>
    </row>
    <row r="71" spans="2:14" s="1" customFormat="1" ht="29.25" customHeight="1">
      <c r="B71" s="32"/>
      <c r="C71" s="134" t="s">
        <v>107</v>
      </c>
      <c r="D71" s="33"/>
      <c r="E71" s="33"/>
      <c r="F71" s="33"/>
      <c r="G71" s="33"/>
      <c r="H71" s="33"/>
      <c r="I71" s="101"/>
      <c r="J71" s="149">
        <f>ROUND(J72+J73+J74+J75+J76+J77,2)</f>
        <v>0</v>
      </c>
      <c r="K71" s="33"/>
      <c r="L71" s="36"/>
      <c r="N71" s="150" t="s">
        <v>40</v>
      </c>
    </row>
    <row r="72" spans="2:65" s="1" customFormat="1" ht="18" customHeight="1">
      <c r="B72" s="32"/>
      <c r="C72" s="33"/>
      <c r="D72" s="351" t="s">
        <v>108</v>
      </c>
      <c r="E72" s="352"/>
      <c r="F72" s="352"/>
      <c r="G72" s="33"/>
      <c r="H72" s="33"/>
      <c r="I72" s="101"/>
      <c r="J72" s="152">
        <v>0</v>
      </c>
      <c r="K72" s="33"/>
      <c r="L72" s="153"/>
      <c r="M72" s="101"/>
      <c r="N72" s="154" t="s">
        <v>41</v>
      </c>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55" t="s">
        <v>109</v>
      </c>
      <c r="AZ72" s="101"/>
      <c r="BA72" s="101"/>
      <c r="BB72" s="101"/>
      <c r="BC72" s="101"/>
      <c r="BD72" s="101"/>
      <c r="BE72" s="156">
        <f aca="true" t="shared" si="0" ref="BE72:BE77">IF(N72="základní",J72,0)</f>
        <v>0</v>
      </c>
      <c r="BF72" s="156">
        <f aca="true" t="shared" si="1" ref="BF72:BF77">IF(N72="snížená",J72,0)</f>
        <v>0</v>
      </c>
      <c r="BG72" s="156">
        <f aca="true" t="shared" si="2" ref="BG72:BG77">IF(N72="zákl. přenesená",J72,0)</f>
        <v>0</v>
      </c>
      <c r="BH72" s="156">
        <f aca="true" t="shared" si="3" ref="BH72:BH77">IF(N72="sníž. přenesená",J72,0)</f>
        <v>0</v>
      </c>
      <c r="BI72" s="156">
        <f aca="true" t="shared" si="4" ref="BI72:BI77">IF(N72="nulová",J72,0)</f>
        <v>0</v>
      </c>
      <c r="BJ72" s="155" t="s">
        <v>78</v>
      </c>
      <c r="BK72" s="101"/>
      <c r="BL72" s="101"/>
      <c r="BM72" s="101"/>
    </row>
    <row r="73" spans="2:65" s="1" customFormat="1" ht="18" customHeight="1">
      <c r="B73" s="32"/>
      <c r="C73" s="33"/>
      <c r="D73" s="351" t="s">
        <v>110</v>
      </c>
      <c r="E73" s="352"/>
      <c r="F73" s="352"/>
      <c r="G73" s="33"/>
      <c r="H73" s="33"/>
      <c r="I73" s="101"/>
      <c r="J73" s="152">
        <v>0</v>
      </c>
      <c r="K73" s="33"/>
      <c r="L73" s="153"/>
      <c r="M73" s="101"/>
      <c r="N73" s="154" t="s">
        <v>41</v>
      </c>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55" t="s">
        <v>109</v>
      </c>
      <c r="AZ73" s="101"/>
      <c r="BA73" s="101"/>
      <c r="BB73" s="101"/>
      <c r="BC73" s="101"/>
      <c r="BD73" s="101"/>
      <c r="BE73" s="156">
        <f t="shared" si="0"/>
        <v>0</v>
      </c>
      <c r="BF73" s="156">
        <f t="shared" si="1"/>
        <v>0</v>
      </c>
      <c r="BG73" s="156">
        <f t="shared" si="2"/>
        <v>0</v>
      </c>
      <c r="BH73" s="156">
        <f t="shared" si="3"/>
        <v>0</v>
      </c>
      <c r="BI73" s="156">
        <f t="shared" si="4"/>
        <v>0</v>
      </c>
      <c r="BJ73" s="155" t="s">
        <v>78</v>
      </c>
      <c r="BK73" s="101"/>
      <c r="BL73" s="101"/>
      <c r="BM73" s="101"/>
    </row>
    <row r="74" spans="2:65" s="1" customFormat="1" ht="18" customHeight="1">
      <c r="B74" s="32"/>
      <c r="C74" s="33"/>
      <c r="D74" s="351" t="s">
        <v>111</v>
      </c>
      <c r="E74" s="352"/>
      <c r="F74" s="352"/>
      <c r="G74" s="33"/>
      <c r="H74" s="33"/>
      <c r="I74" s="101"/>
      <c r="J74" s="152">
        <v>0</v>
      </c>
      <c r="K74" s="33"/>
      <c r="L74" s="153"/>
      <c r="M74" s="101"/>
      <c r="N74" s="154" t="s">
        <v>41</v>
      </c>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55" t="s">
        <v>109</v>
      </c>
      <c r="AZ74" s="101"/>
      <c r="BA74" s="101"/>
      <c r="BB74" s="101"/>
      <c r="BC74" s="101"/>
      <c r="BD74" s="101"/>
      <c r="BE74" s="156">
        <f t="shared" si="0"/>
        <v>0</v>
      </c>
      <c r="BF74" s="156">
        <f t="shared" si="1"/>
        <v>0</v>
      </c>
      <c r="BG74" s="156">
        <f t="shared" si="2"/>
        <v>0</v>
      </c>
      <c r="BH74" s="156">
        <f t="shared" si="3"/>
        <v>0</v>
      </c>
      <c r="BI74" s="156">
        <f t="shared" si="4"/>
        <v>0</v>
      </c>
      <c r="BJ74" s="155" t="s">
        <v>78</v>
      </c>
      <c r="BK74" s="101"/>
      <c r="BL74" s="101"/>
      <c r="BM74" s="101"/>
    </row>
    <row r="75" spans="2:65" s="1" customFormat="1" ht="18" customHeight="1">
      <c r="B75" s="32"/>
      <c r="C75" s="33"/>
      <c r="D75" s="351" t="s">
        <v>112</v>
      </c>
      <c r="E75" s="352"/>
      <c r="F75" s="352"/>
      <c r="G75" s="33"/>
      <c r="H75" s="33"/>
      <c r="I75" s="101"/>
      <c r="J75" s="152">
        <v>0</v>
      </c>
      <c r="K75" s="33"/>
      <c r="L75" s="153"/>
      <c r="M75" s="101"/>
      <c r="N75" s="154" t="s">
        <v>41</v>
      </c>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55" t="s">
        <v>109</v>
      </c>
      <c r="AZ75" s="101"/>
      <c r="BA75" s="101"/>
      <c r="BB75" s="101"/>
      <c r="BC75" s="101"/>
      <c r="BD75" s="101"/>
      <c r="BE75" s="156">
        <f t="shared" si="0"/>
        <v>0</v>
      </c>
      <c r="BF75" s="156">
        <f t="shared" si="1"/>
        <v>0</v>
      </c>
      <c r="BG75" s="156">
        <f t="shared" si="2"/>
        <v>0</v>
      </c>
      <c r="BH75" s="156">
        <f t="shared" si="3"/>
        <v>0</v>
      </c>
      <c r="BI75" s="156">
        <f t="shared" si="4"/>
        <v>0</v>
      </c>
      <c r="BJ75" s="155" t="s">
        <v>78</v>
      </c>
      <c r="BK75" s="101"/>
      <c r="BL75" s="101"/>
      <c r="BM75" s="101"/>
    </row>
    <row r="76" spans="2:65" s="1" customFormat="1" ht="18" customHeight="1">
      <c r="B76" s="32"/>
      <c r="C76" s="33"/>
      <c r="D76" s="351" t="s">
        <v>113</v>
      </c>
      <c r="E76" s="352"/>
      <c r="F76" s="352"/>
      <c r="G76" s="33"/>
      <c r="H76" s="33"/>
      <c r="I76" s="101"/>
      <c r="J76" s="152">
        <v>0</v>
      </c>
      <c r="K76" s="33"/>
      <c r="L76" s="153"/>
      <c r="M76" s="101"/>
      <c r="N76" s="154" t="s">
        <v>41</v>
      </c>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55" t="s">
        <v>109</v>
      </c>
      <c r="AZ76" s="101"/>
      <c r="BA76" s="101"/>
      <c r="BB76" s="101"/>
      <c r="BC76" s="101"/>
      <c r="BD76" s="101"/>
      <c r="BE76" s="156">
        <f t="shared" si="0"/>
        <v>0</v>
      </c>
      <c r="BF76" s="156">
        <f t="shared" si="1"/>
        <v>0</v>
      </c>
      <c r="BG76" s="156">
        <f t="shared" si="2"/>
        <v>0</v>
      </c>
      <c r="BH76" s="156">
        <f t="shared" si="3"/>
        <v>0</v>
      </c>
      <c r="BI76" s="156">
        <f t="shared" si="4"/>
        <v>0</v>
      </c>
      <c r="BJ76" s="155" t="s">
        <v>78</v>
      </c>
      <c r="BK76" s="101"/>
      <c r="BL76" s="101"/>
      <c r="BM76" s="101"/>
    </row>
    <row r="77" spans="2:65" s="1" customFormat="1" ht="18" customHeight="1">
      <c r="B77" s="32"/>
      <c r="C77" s="33"/>
      <c r="D77" s="151" t="s">
        <v>114</v>
      </c>
      <c r="E77" s="33"/>
      <c r="F77" s="33"/>
      <c r="G77" s="33"/>
      <c r="H77" s="33"/>
      <c r="I77" s="101"/>
      <c r="J77" s="152">
        <f>ROUND(J30*T77,2)</f>
        <v>0</v>
      </c>
      <c r="K77" s="33"/>
      <c r="L77" s="153"/>
      <c r="M77" s="101"/>
      <c r="N77" s="154" t="s">
        <v>41</v>
      </c>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55" t="s">
        <v>115</v>
      </c>
      <c r="AZ77" s="101"/>
      <c r="BA77" s="101"/>
      <c r="BB77" s="101"/>
      <c r="BC77" s="101"/>
      <c r="BD77" s="101"/>
      <c r="BE77" s="156">
        <f t="shared" si="0"/>
        <v>0</v>
      </c>
      <c r="BF77" s="156">
        <f t="shared" si="1"/>
        <v>0</v>
      </c>
      <c r="BG77" s="156">
        <f t="shared" si="2"/>
        <v>0</v>
      </c>
      <c r="BH77" s="156">
        <f t="shared" si="3"/>
        <v>0</v>
      </c>
      <c r="BI77" s="156">
        <f t="shared" si="4"/>
        <v>0</v>
      </c>
      <c r="BJ77" s="155" t="s">
        <v>78</v>
      </c>
      <c r="BK77" s="101"/>
      <c r="BL77" s="101"/>
      <c r="BM77" s="101"/>
    </row>
    <row r="78" spans="2:12" s="1" customFormat="1" ht="12">
      <c r="B78" s="32"/>
      <c r="C78" s="33"/>
      <c r="D78" s="33"/>
      <c r="E78" s="33"/>
      <c r="F78" s="33"/>
      <c r="G78" s="33"/>
      <c r="H78" s="33"/>
      <c r="I78" s="101"/>
      <c r="J78" s="33"/>
      <c r="K78" s="33"/>
      <c r="L78" s="36"/>
    </row>
    <row r="79" spans="2:12" s="1" customFormat="1" ht="29.25" customHeight="1">
      <c r="B79" s="32"/>
      <c r="C79" s="157" t="s">
        <v>116</v>
      </c>
      <c r="D79" s="131"/>
      <c r="E79" s="131"/>
      <c r="F79" s="131"/>
      <c r="G79" s="131"/>
      <c r="H79" s="131"/>
      <c r="I79" s="132"/>
      <c r="J79" s="158">
        <f>ROUND(J61+J71,2)</f>
        <v>0</v>
      </c>
      <c r="K79" s="131"/>
      <c r="L79" s="36"/>
    </row>
    <row r="80" spans="2:12" s="1" customFormat="1" ht="6.9" customHeight="1">
      <c r="B80" s="44"/>
      <c r="C80" s="45"/>
      <c r="D80" s="45"/>
      <c r="E80" s="45"/>
      <c r="F80" s="45"/>
      <c r="G80" s="45"/>
      <c r="H80" s="45"/>
      <c r="I80" s="126"/>
      <c r="J80" s="45"/>
      <c r="K80" s="45"/>
      <c r="L80" s="36"/>
    </row>
    <row r="84" spans="2:12" s="1" customFormat="1" ht="6.9" customHeight="1">
      <c r="B84" s="46"/>
      <c r="C84" s="47"/>
      <c r="D84" s="47"/>
      <c r="E84" s="47"/>
      <c r="F84" s="47"/>
      <c r="G84" s="47"/>
      <c r="H84" s="47"/>
      <c r="I84" s="129"/>
      <c r="J84" s="47"/>
      <c r="K84" s="47"/>
      <c r="L84" s="36"/>
    </row>
    <row r="85" spans="2:12" s="1" customFormat="1" ht="24.9" customHeight="1">
      <c r="B85" s="32"/>
      <c r="C85" s="21" t="s">
        <v>117</v>
      </c>
      <c r="D85" s="33"/>
      <c r="E85" s="33"/>
      <c r="F85" s="33"/>
      <c r="G85" s="33"/>
      <c r="H85" s="33"/>
      <c r="I85" s="101"/>
      <c r="J85" s="33"/>
      <c r="K85" s="33"/>
      <c r="L85" s="36"/>
    </row>
    <row r="86" spans="2:12" s="1" customFormat="1" ht="6.9" customHeight="1">
      <c r="B86" s="32"/>
      <c r="C86" s="33"/>
      <c r="D86" s="33"/>
      <c r="E86" s="33"/>
      <c r="F86" s="33"/>
      <c r="G86" s="33"/>
      <c r="H86" s="33"/>
      <c r="I86" s="101"/>
      <c r="J86" s="33"/>
      <c r="K86" s="33"/>
      <c r="L86" s="36"/>
    </row>
    <row r="87" spans="2:12" s="1" customFormat="1" ht="12" customHeight="1">
      <c r="B87" s="32"/>
      <c r="C87" s="27" t="s">
        <v>16</v>
      </c>
      <c r="D87" s="33"/>
      <c r="E87" s="33"/>
      <c r="F87" s="33"/>
      <c r="G87" s="33"/>
      <c r="H87" s="33"/>
      <c r="I87" s="101"/>
      <c r="J87" s="33"/>
      <c r="K87" s="33"/>
      <c r="L87" s="36"/>
    </row>
    <row r="88" spans="2:12" s="1" customFormat="1" ht="16.5" customHeight="1">
      <c r="B88" s="32"/>
      <c r="C88" s="33"/>
      <c r="D88" s="33"/>
      <c r="E88" s="353" t="str">
        <f>E7</f>
        <v>Modernizace a rozšíření gastronomického centra ÚLGaT v areálu Hradecká 17, Opava-STAVBA</v>
      </c>
      <c r="F88" s="354"/>
      <c r="G88" s="354"/>
      <c r="H88" s="354"/>
      <c r="I88" s="101"/>
      <c r="J88" s="33"/>
      <c r="K88" s="33"/>
      <c r="L88" s="36"/>
    </row>
    <row r="89" spans="2:12" s="1" customFormat="1" ht="12" customHeight="1">
      <c r="B89" s="32"/>
      <c r="C89" s="27" t="s">
        <v>94</v>
      </c>
      <c r="D89" s="33"/>
      <c r="E89" s="33"/>
      <c r="F89" s="33"/>
      <c r="G89" s="33"/>
      <c r="H89" s="33"/>
      <c r="I89" s="101"/>
      <c r="J89" s="33"/>
      <c r="K89" s="33"/>
      <c r="L89" s="36"/>
    </row>
    <row r="90" spans="2:12" s="1" customFormat="1" ht="16.5" customHeight="1">
      <c r="B90" s="32"/>
      <c r="C90" s="33"/>
      <c r="D90" s="33"/>
      <c r="E90" s="324" t="str">
        <f>E9</f>
        <v>02_SO01_1 - Zti + ÚT</v>
      </c>
      <c r="F90" s="323"/>
      <c r="G90" s="323"/>
      <c r="H90" s="323"/>
      <c r="I90" s="101"/>
      <c r="J90" s="33"/>
      <c r="K90" s="33"/>
      <c r="L90" s="36"/>
    </row>
    <row r="91" spans="2:12" s="1" customFormat="1" ht="6.9" customHeight="1">
      <c r="B91" s="32"/>
      <c r="C91" s="33"/>
      <c r="D91" s="33"/>
      <c r="E91" s="33"/>
      <c r="F91" s="33"/>
      <c r="G91" s="33"/>
      <c r="H91" s="33"/>
      <c r="I91" s="101"/>
      <c r="J91" s="33"/>
      <c r="K91" s="33"/>
      <c r="L91" s="36"/>
    </row>
    <row r="92" spans="2:12" s="1" customFormat="1" ht="12" customHeight="1">
      <c r="B92" s="32"/>
      <c r="C92" s="27" t="s">
        <v>20</v>
      </c>
      <c r="D92" s="33"/>
      <c r="E92" s="33"/>
      <c r="F92" s="25" t="str">
        <f>F12</f>
        <v xml:space="preserve"> </v>
      </c>
      <c r="G92" s="33"/>
      <c r="H92" s="33"/>
      <c r="I92" s="102" t="s">
        <v>22</v>
      </c>
      <c r="J92" s="53" t="str">
        <f>IF(J12="","",J12)</f>
        <v>17. 7. 2018</v>
      </c>
      <c r="K92" s="33"/>
      <c r="L92" s="36"/>
    </row>
    <row r="93" spans="2:12" s="1" customFormat="1" ht="6.9" customHeight="1">
      <c r="B93" s="32"/>
      <c r="C93" s="33"/>
      <c r="D93" s="33"/>
      <c r="E93" s="33"/>
      <c r="F93" s="33"/>
      <c r="G93" s="33"/>
      <c r="H93" s="33"/>
      <c r="I93" s="101"/>
      <c r="J93" s="33"/>
      <c r="K93" s="33"/>
      <c r="L93" s="36"/>
    </row>
    <row r="94" spans="2:12" s="1" customFormat="1" ht="13.65" customHeight="1">
      <c r="B94" s="32"/>
      <c r="C94" s="27" t="s">
        <v>24</v>
      </c>
      <c r="D94" s="33"/>
      <c r="E94" s="33"/>
      <c r="F94" s="25" t="str">
        <f>E15</f>
        <v>Slezská univerzita Opava</v>
      </c>
      <c r="G94" s="33"/>
      <c r="H94" s="33"/>
      <c r="I94" s="102" t="s">
        <v>30</v>
      </c>
      <c r="J94" s="30" t="str">
        <f>E21</f>
        <v>BKB Metal, a.s.</v>
      </c>
      <c r="K94" s="33"/>
      <c r="L94" s="36"/>
    </row>
    <row r="95" spans="2:12" s="1" customFormat="1" ht="13.65" customHeight="1">
      <c r="B95" s="32"/>
      <c r="C95" s="27" t="s">
        <v>28</v>
      </c>
      <c r="D95" s="33"/>
      <c r="E95" s="33"/>
      <c r="F95" s="25" t="str">
        <f>IF(E18="","",E18)</f>
        <v>Vyplň údaj</v>
      </c>
      <c r="G95" s="33"/>
      <c r="H95" s="33"/>
      <c r="I95" s="102" t="s">
        <v>33</v>
      </c>
      <c r="J95" s="30" t="str">
        <f>E24</f>
        <v xml:space="preserve"> </v>
      </c>
      <c r="K95" s="33"/>
      <c r="L95" s="36"/>
    </row>
    <row r="96" spans="2:12" s="1" customFormat="1" ht="10.35" customHeight="1">
      <c r="B96" s="32"/>
      <c r="C96" s="33"/>
      <c r="D96" s="33"/>
      <c r="E96" s="33"/>
      <c r="F96" s="33"/>
      <c r="G96" s="33"/>
      <c r="H96" s="33"/>
      <c r="I96" s="101"/>
      <c r="J96" s="33"/>
      <c r="K96" s="33"/>
      <c r="L96" s="36"/>
    </row>
    <row r="97" spans="2:20" s="9" customFormat="1" ht="29.25" customHeight="1">
      <c r="B97" s="159"/>
      <c r="C97" s="160" t="s">
        <v>118</v>
      </c>
      <c r="D97" s="161" t="s">
        <v>55</v>
      </c>
      <c r="E97" s="161" t="s">
        <v>51</v>
      </c>
      <c r="F97" s="161" t="s">
        <v>52</v>
      </c>
      <c r="G97" s="161" t="s">
        <v>119</v>
      </c>
      <c r="H97" s="161" t="s">
        <v>120</v>
      </c>
      <c r="I97" s="162" t="s">
        <v>121</v>
      </c>
      <c r="J97" s="161" t="s">
        <v>100</v>
      </c>
      <c r="K97" s="163" t="s">
        <v>122</v>
      </c>
      <c r="L97" s="164"/>
      <c r="M97" s="62" t="s">
        <v>1</v>
      </c>
      <c r="N97" s="63" t="s">
        <v>40</v>
      </c>
      <c r="O97" s="63" t="s">
        <v>123</v>
      </c>
      <c r="P97" s="63" t="s">
        <v>124</v>
      </c>
      <c r="Q97" s="63" t="s">
        <v>125</v>
      </c>
      <c r="R97" s="63" t="s">
        <v>126</v>
      </c>
      <c r="S97" s="63" t="s">
        <v>127</v>
      </c>
      <c r="T97" s="64" t="s">
        <v>128</v>
      </c>
    </row>
    <row r="98" spans="2:63" s="1" customFormat="1" ht="22.95" customHeight="1">
      <c r="B98" s="32"/>
      <c r="C98" s="69" t="s">
        <v>129</v>
      </c>
      <c r="D98" s="33"/>
      <c r="E98" s="33"/>
      <c r="F98" s="33"/>
      <c r="G98" s="33"/>
      <c r="H98" s="33"/>
      <c r="I98" s="101"/>
      <c r="J98" s="165">
        <f>BK98</f>
        <v>0</v>
      </c>
      <c r="K98" s="33"/>
      <c r="L98" s="36"/>
      <c r="M98" s="65"/>
      <c r="N98" s="66"/>
      <c r="O98" s="66"/>
      <c r="P98" s="166">
        <f>P99+P396</f>
        <v>0</v>
      </c>
      <c r="Q98" s="66"/>
      <c r="R98" s="166">
        <f>R99+R396</f>
        <v>0</v>
      </c>
      <c r="S98" s="66"/>
      <c r="T98" s="167">
        <f>T99+T396</f>
        <v>0</v>
      </c>
      <c r="AT98" s="15" t="s">
        <v>69</v>
      </c>
      <c r="AU98" s="15" t="s">
        <v>102</v>
      </c>
      <c r="BK98" s="168">
        <f>BK99+BK396</f>
        <v>0</v>
      </c>
    </row>
    <row r="99" spans="2:63" s="10" customFormat="1" ht="25.95" customHeight="1">
      <c r="B99" s="169"/>
      <c r="C99" s="170"/>
      <c r="D99" s="171" t="s">
        <v>69</v>
      </c>
      <c r="E99" s="172" t="s">
        <v>1564</v>
      </c>
      <c r="F99" s="172" t="s">
        <v>1565</v>
      </c>
      <c r="G99" s="170"/>
      <c r="H99" s="170"/>
      <c r="I99" s="173"/>
      <c r="J99" s="174">
        <f>BK99</f>
        <v>0</v>
      </c>
      <c r="K99" s="170"/>
      <c r="L99" s="175"/>
      <c r="M99" s="176"/>
      <c r="N99" s="177"/>
      <c r="O99" s="177"/>
      <c r="P99" s="178">
        <f>P100+P159+P253+P344+P359</f>
        <v>0</v>
      </c>
      <c r="Q99" s="177"/>
      <c r="R99" s="178">
        <f>R100+R159+R253+R344+R359</f>
        <v>0</v>
      </c>
      <c r="S99" s="177"/>
      <c r="T99" s="179">
        <f>T100+T159+T253+T344+T359</f>
        <v>0</v>
      </c>
      <c r="AR99" s="180" t="s">
        <v>78</v>
      </c>
      <c r="AT99" s="181" t="s">
        <v>69</v>
      </c>
      <c r="AU99" s="181" t="s">
        <v>70</v>
      </c>
      <c r="AY99" s="180" t="s">
        <v>131</v>
      </c>
      <c r="BK99" s="182">
        <f>BK100+BK159+BK253+BK344+BK359</f>
        <v>0</v>
      </c>
    </row>
    <row r="100" spans="2:63" s="10" customFormat="1" ht="22.95" customHeight="1">
      <c r="B100" s="169"/>
      <c r="C100" s="170"/>
      <c r="D100" s="171" t="s">
        <v>69</v>
      </c>
      <c r="E100" s="183" t="s">
        <v>1566</v>
      </c>
      <c r="F100" s="183" t="s">
        <v>1567</v>
      </c>
      <c r="G100" s="170"/>
      <c r="H100" s="170"/>
      <c r="I100" s="173"/>
      <c r="J100" s="184">
        <f>BK100</f>
        <v>0</v>
      </c>
      <c r="K100" s="170"/>
      <c r="L100" s="175"/>
      <c r="M100" s="176"/>
      <c r="N100" s="177"/>
      <c r="O100" s="177"/>
      <c r="P100" s="178">
        <f>SUM(P101:P158)</f>
        <v>0</v>
      </c>
      <c r="Q100" s="177"/>
      <c r="R100" s="178">
        <f>SUM(R101:R158)</f>
        <v>0</v>
      </c>
      <c r="S100" s="177"/>
      <c r="T100" s="179">
        <f>SUM(T101:T158)</f>
        <v>0</v>
      </c>
      <c r="AR100" s="180" t="s">
        <v>78</v>
      </c>
      <c r="AT100" s="181" t="s">
        <v>69</v>
      </c>
      <c r="AU100" s="181" t="s">
        <v>78</v>
      </c>
      <c r="AY100" s="180" t="s">
        <v>131</v>
      </c>
      <c r="BK100" s="182">
        <f>SUM(BK101:BK158)</f>
        <v>0</v>
      </c>
    </row>
    <row r="101" spans="2:65" s="1" customFormat="1" ht="16.5" customHeight="1">
      <c r="B101" s="32"/>
      <c r="C101" s="185" t="s">
        <v>78</v>
      </c>
      <c r="D101" s="185" t="s">
        <v>133</v>
      </c>
      <c r="E101" s="186" t="s">
        <v>1568</v>
      </c>
      <c r="F101" s="187" t="s">
        <v>1569</v>
      </c>
      <c r="G101" s="188" t="s">
        <v>317</v>
      </c>
      <c r="H101" s="189">
        <v>4</v>
      </c>
      <c r="I101" s="190"/>
      <c r="J101" s="191">
        <f>ROUND(I101*H101,2)</f>
        <v>0</v>
      </c>
      <c r="K101" s="187" t="s">
        <v>1</v>
      </c>
      <c r="L101" s="36"/>
      <c r="M101" s="192" t="s">
        <v>1</v>
      </c>
      <c r="N101" s="193" t="s">
        <v>41</v>
      </c>
      <c r="O101" s="58"/>
      <c r="P101" s="194">
        <f>O101*H101</f>
        <v>0</v>
      </c>
      <c r="Q101" s="194">
        <v>0</v>
      </c>
      <c r="R101" s="194">
        <f>Q101*H101</f>
        <v>0</v>
      </c>
      <c r="S101" s="194">
        <v>0</v>
      </c>
      <c r="T101" s="195">
        <f>S101*H101</f>
        <v>0</v>
      </c>
      <c r="AR101" s="15" t="s">
        <v>184</v>
      </c>
      <c r="AT101" s="15" t="s">
        <v>133</v>
      </c>
      <c r="AU101" s="15" t="s">
        <v>80</v>
      </c>
      <c r="AY101" s="15" t="s">
        <v>131</v>
      </c>
      <c r="BE101" s="196">
        <f>IF(N101="základní",J101,0)</f>
        <v>0</v>
      </c>
      <c r="BF101" s="196">
        <f>IF(N101="snížená",J101,0)</f>
        <v>0</v>
      </c>
      <c r="BG101" s="196">
        <f>IF(N101="zákl. přenesená",J101,0)</f>
        <v>0</v>
      </c>
      <c r="BH101" s="196">
        <f>IF(N101="sníž. přenesená",J101,0)</f>
        <v>0</v>
      </c>
      <c r="BI101" s="196">
        <f>IF(N101="nulová",J101,0)</f>
        <v>0</v>
      </c>
      <c r="BJ101" s="15" t="s">
        <v>78</v>
      </c>
      <c r="BK101" s="196">
        <f>ROUND(I101*H101,2)</f>
        <v>0</v>
      </c>
      <c r="BL101" s="15" t="s">
        <v>184</v>
      </c>
      <c r="BM101" s="15" t="s">
        <v>184</v>
      </c>
    </row>
    <row r="102" spans="2:47" s="1" customFormat="1" ht="12">
      <c r="B102" s="32"/>
      <c r="C102" s="33"/>
      <c r="D102" s="197" t="s">
        <v>139</v>
      </c>
      <c r="E102" s="33"/>
      <c r="F102" s="198" t="s">
        <v>1570</v>
      </c>
      <c r="G102" s="33"/>
      <c r="H102" s="33"/>
      <c r="I102" s="101"/>
      <c r="J102" s="33"/>
      <c r="K102" s="33"/>
      <c r="L102" s="36"/>
      <c r="M102" s="199"/>
      <c r="N102" s="58"/>
      <c r="O102" s="58"/>
      <c r="P102" s="58"/>
      <c r="Q102" s="58"/>
      <c r="R102" s="58"/>
      <c r="S102" s="58"/>
      <c r="T102" s="59"/>
      <c r="AT102" s="15" t="s">
        <v>139</v>
      </c>
      <c r="AU102" s="15" t="s">
        <v>80</v>
      </c>
    </row>
    <row r="103" spans="2:47" s="1" customFormat="1" ht="19.2">
      <c r="B103" s="32"/>
      <c r="C103" s="33"/>
      <c r="D103" s="197" t="s">
        <v>363</v>
      </c>
      <c r="E103" s="33"/>
      <c r="F103" s="245" t="s">
        <v>1571</v>
      </c>
      <c r="G103" s="33"/>
      <c r="H103" s="33"/>
      <c r="I103" s="101"/>
      <c r="J103" s="33"/>
      <c r="K103" s="33"/>
      <c r="L103" s="36"/>
      <c r="M103" s="199"/>
      <c r="N103" s="58"/>
      <c r="O103" s="58"/>
      <c r="P103" s="58"/>
      <c r="Q103" s="58"/>
      <c r="R103" s="58"/>
      <c r="S103" s="58"/>
      <c r="T103" s="59"/>
      <c r="AT103" s="15" t="s">
        <v>363</v>
      </c>
      <c r="AU103" s="15" t="s">
        <v>80</v>
      </c>
    </row>
    <row r="104" spans="2:65" s="1" customFormat="1" ht="16.5" customHeight="1">
      <c r="B104" s="32"/>
      <c r="C104" s="185" t="s">
        <v>80</v>
      </c>
      <c r="D104" s="185" t="s">
        <v>133</v>
      </c>
      <c r="E104" s="186" t="s">
        <v>1572</v>
      </c>
      <c r="F104" s="187" t="s">
        <v>1573</v>
      </c>
      <c r="G104" s="188" t="s">
        <v>317</v>
      </c>
      <c r="H104" s="189">
        <v>4</v>
      </c>
      <c r="I104" s="190"/>
      <c r="J104" s="191">
        <f>ROUND(I104*H104,2)</f>
        <v>0</v>
      </c>
      <c r="K104" s="187" t="s">
        <v>1</v>
      </c>
      <c r="L104" s="36"/>
      <c r="M104" s="192" t="s">
        <v>1</v>
      </c>
      <c r="N104" s="193" t="s">
        <v>41</v>
      </c>
      <c r="O104" s="58"/>
      <c r="P104" s="194">
        <f>O104*H104</f>
        <v>0</v>
      </c>
      <c r="Q104" s="194">
        <v>0</v>
      </c>
      <c r="R104" s="194">
        <f>Q104*H104</f>
        <v>0</v>
      </c>
      <c r="S104" s="194">
        <v>0</v>
      </c>
      <c r="T104" s="195">
        <f>S104*H104</f>
        <v>0</v>
      </c>
      <c r="AR104" s="15" t="s">
        <v>184</v>
      </c>
      <c r="AT104" s="15" t="s">
        <v>133</v>
      </c>
      <c r="AU104" s="15" t="s">
        <v>80</v>
      </c>
      <c r="AY104" s="15" t="s">
        <v>131</v>
      </c>
      <c r="BE104" s="196">
        <f>IF(N104="základní",J104,0)</f>
        <v>0</v>
      </c>
      <c r="BF104" s="196">
        <f>IF(N104="snížená",J104,0)</f>
        <v>0</v>
      </c>
      <c r="BG104" s="196">
        <f>IF(N104="zákl. přenesená",J104,0)</f>
        <v>0</v>
      </c>
      <c r="BH104" s="196">
        <f>IF(N104="sníž. přenesená",J104,0)</f>
        <v>0</v>
      </c>
      <c r="BI104" s="196">
        <f>IF(N104="nulová",J104,0)</f>
        <v>0</v>
      </c>
      <c r="BJ104" s="15" t="s">
        <v>78</v>
      </c>
      <c r="BK104" s="196">
        <f>ROUND(I104*H104,2)</f>
        <v>0</v>
      </c>
      <c r="BL104" s="15" t="s">
        <v>184</v>
      </c>
      <c r="BM104" s="15" t="s">
        <v>215</v>
      </c>
    </row>
    <row r="105" spans="2:47" s="1" customFormat="1" ht="12">
      <c r="B105" s="32"/>
      <c r="C105" s="33"/>
      <c r="D105" s="197" t="s">
        <v>139</v>
      </c>
      <c r="E105" s="33"/>
      <c r="F105" s="198" t="s">
        <v>1574</v>
      </c>
      <c r="G105" s="33"/>
      <c r="H105" s="33"/>
      <c r="I105" s="101"/>
      <c r="J105" s="33"/>
      <c r="K105" s="33"/>
      <c r="L105" s="36"/>
      <c r="M105" s="199"/>
      <c r="N105" s="58"/>
      <c r="O105" s="58"/>
      <c r="P105" s="58"/>
      <c r="Q105" s="58"/>
      <c r="R105" s="58"/>
      <c r="S105" s="58"/>
      <c r="T105" s="59"/>
      <c r="AT105" s="15" t="s">
        <v>139</v>
      </c>
      <c r="AU105" s="15" t="s">
        <v>80</v>
      </c>
    </row>
    <row r="106" spans="2:47" s="1" customFormat="1" ht="19.2">
      <c r="B106" s="32"/>
      <c r="C106" s="33"/>
      <c r="D106" s="197" t="s">
        <v>363</v>
      </c>
      <c r="E106" s="33"/>
      <c r="F106" s="245" t="s">
        <v>1571</v>
      </c>
      <c r="G106" s="33"/>
      <c r="H106" s="33"/>
      <c r="I106" s="101"/>
      <c r="J106" s="33"/>
      <c r="K106" s="33"/>
      <c r="L106" s="36"/>
      <c r="M106" s="199"/>
      <c r="N106" s="58"/>
      <c r="O106" s="58"/>
      <c r="P106" s="58"/>
      <c r="Q106" s="58"/>
      <c r="R106" s="58"/>
      <c r="S106" s="58"/>
      <c r="T106" s="59"/>
      <c r="AT106" s="15" t="s">
        <v>363</v>
      </c>
      <c r="AU106" s="15" t="s">
        <v>80</v>
      </c>
    </row>
    <row r="107" spans="2:65" s="1" customFormat="1" ht="16.5" customHeight="1">
      <c r="B107" s="32"/>
      <c r="C107" s="185" t="s">
        <v>142</v>
      </c>
      <c r="D107" s="185" t="s">
        <v>133</v>
      </c>
      <c r="E107" s="186" t="s">
        <v>1575</v>
      </c>
      <c r="F107" s="187" t="s">
        <v>1576</v>
      </c>
      <c r="G107" s="188" t="s">
        <v>317</v>
      </c>
      <c r="H107" s="189">
        <v>1</v>
      </c>
      <c r="I107" s="190"/>
      <c r="J107" s="191">
        <f>ROUND(I107*H107,2)</f>
        <v>0</v>
      </c>
      <c r="K107" s="187" t="s">
        <v>1</v>
      </c>
      <c r="L107" s="36"/>
      <c r="M107" s="192" t="s">
        <v>1</v>
      </c>
      <c r="N107" s="193" t="s">
        <v>41</v>
      </c>
      <c r="O107" s="58"/>
      <c r="P107" s="194">
        <f>O107*H107</f>
        <v>0</v>
      </c>
      <c r="Q107" s="194">
        <v>0</v>
      </c>
      <c r="R107" s="194">
        <f>Q107*H107</f>
        <v>0</v>
      </c>
      <c r="S107" s="194">
        <v>0</v>
      </c>
      <c r="T107" s="195">
        <f>S107*H107</f>
        <v>0</v>
      </c>
      <c r="AR107" s="15" t="s">
        <v>184</v>
      </c>
      <c r="AT107" s="15" t="s">
        <v>133</v>
      </c>
      <c r="AU107" s="15" t="s">
        <v>80</v>
      </c>
      <c r="AY107" s="15" t="s">
        <v>131</v>
      </c>
      <c r="BE107" s="196">
        <f>IF(N107="základní",J107,0)</f>
        <v>0</v>
      </c>
      <c r="BF107" s="196">
        <f>IF(N107="snížená",J107,0)</f>
        <v>0</v>
      </c>
      <c r="BG107" s="196">
        <f>IF(N107="zákl. přenesená",J107,0)</f>
        <v>0</v>
      </c>
      <c r="BH107" s="196">
        <f>IF(N107="sníž. přenesená",J107,0)</f>
        <v>0</v>
      </c>
      <c r="BI107" s="196">
        <f>IF(N107="nulová",J107,0)</f>
        <v>0</v>
      </c>
      <c r="BJ107" s="15" t="s">
        <v>78</v>
      </c>
      <c r="BK107" s="196">
        <f>ROUND(I107*H107,2)</f>
        <v>0</v>
      </c>
      <c r="BL107" s="15" t="s">
        <v>184</v>
      </c>
      <c r="BM107" s="15" t="s">
        <v>225</v>
      </c>
    </row>
    <row r="108" spans="2:47" s="1" customFormat="1" ht="12">
      <c r="B108" s="32"/>
      <c r="C108" s="33"/>
      <c r="D108" s="197" t="s">
        <v>139</v>
      </c>
      <c r="E108" s="33"/>
      <c r="F108" s="198" t="s">
        <v>1577</v>
      </c>
      <c r="G108" s="33"/>
      <c r="H108" s="33"/>
      <c r="I108" s="101"/>
      <c r="J108" s="33"/>
      <c r="K108" s="33"/>
      <c r="L108" s="36"/>
      <c r="M108" s="199"/>
      <c r="N108" s="58"/>
      <c r="O108" s="58"/>
      <c r="P108" s="58"/>
      <c r="Q108" s="58"/>
      <c r="R108" s="58"/>
      <c r="S108" s="58"/>
      <c r="T108" s="59"/>
      <c r="AT108" s="15" t="s">
        <v>139</v>
      </c>
      <c r="AU108" s="15" t="s">
        <v>80</v>
      </c>
    </row>
    <row r="109" spans="2:47" s="1" customFormat="1" ht="19.2">
      <c r="B109" s="32"/>
      <c r="C109" s="33"/>
      <c r="D109" s="197" t="s">
        <v>363</v>
      </c>
      <c r="E109" s="33"/>
      <c r="F109" s="245" t="s">
        <v>1578</v>
      </c>
      <c r="G109" s="33"/>
      <c r="H109" s="33"/>
      <c r="I109" s="101"/>
      <c r="J109" s="33"/>
      <c r="K109" s="33"/>
      <c r="L109" s="36"/>
      <c r="M109" s="199"/>
      <c r="N109" s="58"/>
      <c r="O109" s="58"/>
      <c r="P109" s="58"/>
      <c r="Q109" s="58"/>
      <c r="R109" s="58"/>
      <c r="S109" s="58"/>
      <c r="T109" s="59"/>
      <c r="AT109" s="15" t="s">
        <v>363</v>
      </c>
      <c r="AU109" s="15" t="s">
        <v>80</v>
      </c>
    </row>
    <row r="110" spans="2:65" s="1" customFormat="1" ht="16.5" customHeight="1">
      <c r="B110" s="32"/>
      <c r="C110" s="185" t="s">
        <v>184</v>
      </c>
      <c r="D110" s="185" t="s">
        <v>133</v>
      </c>
      <c r="E110" s="186" t="s">
        <v>1579</v>
      </c>
      <c r="F110" s="187" t="s">
        <v>1580</v>
      </c>
      <c r="G110" s="188" t="s">
        <v>317</v>
      </c>
      <c r="H110" s="189">
        <v>2</v>
      </c>
      <c r="I110" s="190"/>
      <c r="J110" s="191">
        <f>ROUND(I110*H110,2)</f>
        <v>0</v>
      </c>
      <c r="K110" s="187" t="s">
        <v>1</v>
      </c>
      <c r="L110" s="36"/>
      <c r="M110" s="192" t="s">
        <v>1</v>
      </c>
      <c r="N110" s="193" t="s">
        <v>41</v>
      </c>
      <c r="O110" s="58"/>
      <c r="P110" s="194">
        <f>O110*H110</f>
        <v>0</v>
      </c>
      <c r="Q110" s="194">
        <v>0</v>
      </c>
      <c r="R110" s="194">
        <f>Q110*H110</f>
        <v>0</v>
      </c>
      <c r="S110" s="194">
        <v>0</v>
      </c>
      <c r="T110" s="195">
        <f>S110*H110</f>
        <v>0</v>
      </c>
      <c r="AR110" s="15" t="s">
        <v>184</v>
      </c>
      <c r="AT110" s="15" t="s">
        <v>133</v>
      </c>
      <c r="AU110" s="15" t="s">
        <v>80</v>
      </c>
      <c r="AY110" s="15" t="s">
        <v>131</v>
      </c>
      <c r="BE110" s="196">
        <f>IF(N110="základní",J110,0)</f>
        <v>0</v>
      </c>
      <c r="BF110" s="196">
        <f>IF(N110="snížená",J110,0)</f>
        <v>0</v>
      </c>
      <c r="BG110" s="196">
        <f>IF(N110="zákl. přenesená",J110,0)</f>
        <v>0</v>
      </c>
      <c r="BH110" s="196">
        <f>IF(N110="sníž. přenesená",J110,0)</f>
        <v>0</v>
      </c>
      <c r="BI110" s="196">
        <f>IF(N110="nulová",J110,0)</f>
        <v>0</v>
      </c>
      <c r="BJ110" s="15" t="s">
        <v>78</v>
      </c>
      <c r="BK110" s="196">
        <f>ROUND(I110*H110,2)</f>
        <v>0</v>
      </c>
      <c r="BL110" s="15" t="s">
        <v>184</v>
      </c>
      <c r="BM110" s="15" t="s">
        <v>236</v>
      </c>
    </row>
    <row r="111" spans="2:47" s="1" customFormat="1" ht="12">
      <c r="B111" s="32"/>
      <c r="C111" s="33"/>
      <c r="D111" s="197" t="s">
        <v>139</v>
      </c>
      <c r="E111" s="33"/>
      <c r="F111" s="198" t="s">
        <v>1581</v>
      </c>
      <c r="G111" s="33"/>
      <c r="H111" s="33"/>
      <c r="I111" s="101"/>
      <c r="J111" s="33"/>
      <c r="K111" s="33"/>
      <c r="L111" s="36"/>
      <c r="M111" s="199"/>
      <c r="N111" s="58"/>
      <c r="O111" s="58"/>
      <c r="P111" s="58"/>
      <c r="Q111" s="58"/>
      <c r="R111" s="58"/>
      <c r="S111" s="58"/>
      <c r="T111" s="59"/>
      <c r="AT111" s="15" t="s">
        <v>139</v>
      </c>
      <c r="AU111" s="15" t="s">
        <v>80</v>
      </c>
    </row>
    <row r="112" spans="2:47" s="1" customFormat="1" ht="19.2">
      <c r="B112" s="32"/>
      <c r="C112" s="33"/>
      <c r="D112" s="197" t="s">
        <v>363</v>
      </c>
      <c r="E112" s="33"/>
      <c r="F112" s="245" t="s">
        <v>1582</v>
      </c>
      <c r="G112" s="33"/>
      <c r="H112" s="33"/>
      <c r="I112" s="101"/>
      <c r="J112" s="33"/>
      <c r="K112" s="33"/>
      <c r="L112" s="36"/>
      <c r="M112" s="199"/>
      <c r="N112" s="58"/>
      <c r="O112" s="58"/>
      <c r="P112" s="58"/>
      <c r="Q112" s="58"/>
      <c r="R112" s="58"/>
      <c r="S112" s="58"/>
      <c r="T112" s="59"/>
      <c r="AT112" s="15" t="s">
        <v>363</v>
      </c>
      <c r="AU112" s="15" t="s">
        <v>80</v>
      </c>
    </row>
    <row r="113" spans="2:65" s="1" customFormat="1" ht="16.5" customHeight="1">
      <c r="B113" s="32"/>
      <c r="C113" s="185" t="s">
        <v>130</v>
      </c>
      <c r="D113" s="185" t="s">
        <v>133</v>
      </c>
      <c r="E113" s="186" t="s">
        <v>1583</v>
      </c>
      <c r="F113" s="187" t="s">
        <v>1584</v>
      </c>
      <c r="G113" s="188" t="s">
        <v>317</v>
      </c>
      <c r="H113" s="189">
        <v>5</v>
      </c>
      <c r="I113" s="190"/>
      <c r="J113" s="191">
        <f>ROUND(I113*H113,2)</f>
        <v>0</v>
      </c>
      <c r="K113" s="187" t="s">
        <v>1</v>
      </c>
      <c r="L113" s="36"/>
      <c r="M113" s="192" t="s">
        <v>1</v>
      </c>
      <c r="N113" s="193" t="s">
        <v>41</v>
      </c>
      <c r="O113" s="58"/>
      <c r="P113" s="194">
        <f>O113*H113</f>
        <v>0</v>
      </c>
      <c r="Q113" s="194">
        <v>0</v>
      </c>
      <c r="R113" s="194">
        <f>Q113*H113</f>
        <v>0</v>
      </c>
      <c r="S113" s="194">
        <v>0</v>
      </c>
      <c r="T113" s="195">
        <f>S113*H113</f>
        <v>0</v>
      </c>
      <c r="AR113" s="15" t="s">
        <v>184</v>
      </c>
      <c r="AT113" s="15" t="s">
        <v>133</v>
      </c>
      <c r="AU113" s="15" t="s">
        <v>80</v>
      </c>
      <c r="AY113" s="15" t="s">
        <v>131</v>
      </c>
      <c r="BE113" s="196">
        <f>IF(N113="základní",J113,0)</f>
        <v>0</v>
      </c>
      <c r="BF113" s="196">
        <f>IF(N113="snížená",J113,0)</f>
        <v>0</v>
      </c>
      <c r="BG113" s="196">
        <f>IF(N113="zákl. přenesená",J113,0)</f>
        <v>0</v>
      </c>
      <c r="BH113" s="196">
        <f>IF(N113="sníž. přenesená",J113,0)</f>
        <v>0</v>
      </c>
      <c r="BI113" s="196">
        <f>IF(N113="nulová",J113,0)</f>
        <v>0</v>
      </c>
      <c r="BJ113" s="15" t="s">
        <v>78</v>
      </c>
      <c r="BK113" s="196">
        <f>ROUND(I113*H113,2)</f>
        <v>0</v>
      </c>
      <c r="BL113" s="15" t="s">
        <v>184</v>
      </c>
      <c r="BM113" s="15" t="s">
        <v>248</v>
      </c>
    </row>
    <row r="114" spans="2:47" s="1" customFormat="1" ht="19.2">
      <c r="B114" s="32"/>
      <c r="C114" s="33"/>
      <c r="D114" s="197" t="s">
        <v>139</v>
      </c>
      <c r="E114" s="33"/>
      <c r="F114" s="198" t="s">
        <v>1585</v>
      </c>
      <c r="G114" s="33"/>
      <c r="H114" s="33"/>
      <c r="I114" s="101"/>
      <c r="J114" s="33"/>
      <c r="K114" s="33"/>
      <c r="L114" s="36"/>
      <c r="M114" s="199"/>
      <c r="N114" s="58"/>
      <c r="O114" s="58"/>
      <c r="P114" s="58"/>
      <c r="Q114" s="58"/>
      <c r="R114" s="58"/>
      <c r="S114" s="58"/>
      <c r="T114" s="59"/>
      <c r="AT114" s="15" t="s">
        <v>139</v>
      </c>
      <c r="AU114" s="15" t="s">
        <v>80</v>
      </c>
    </row>
    <row r="115" spans="2:47" s="1" customFormat="1" ht="19.2">
      <c r="B115" s="32"/>
      <c r="C115" s="33"/>
      <c r="D115" s="197" t="s">
        <v>363</v>
      </c>
      <c r="E115" s="33"/>
      <c r="F115" s="245" t="s">
        <v>1586</v>
      </c>
      <c r="G115" s="33"/>
      <c r="H115" s="33"/>
      <c r="I115" s="101"/>
      <c r="J115" s="33"/>
      <c r="K115" s="33"/>
      <c r="L115" s="36"/>
      <c r="M115" s="199"/>
      <c r="N115" s="58"/>
      <c r="O115" s="58"/>
      <c r="P115" s="58"/>
      <c r="Q115" s="58"/>
      <c r="R115" s="58"/>
      <c r="S115" s="58"/>
      <c r="T115" s="59"/>
      <c r="AT115" s="15" t="s">
        <v>363</v>
      </c>
      <c r="AU115" s="15" t="s">
        <v>80</v>
      </c>
    </row>
    <row r="116" spans="2:65" s="1" customFormat="1" ht="16.5" customHeight="1">
      <c r="B116" s="32"/>
      <c r="C116" s="185" t="s">
        <v>215</v>
      </c>
      <c r="D116" s="185" t="s">
        <v>133</v>
      </c>
      <c r="E116" s="186" t="s">
        <v>1587</v>
      </c>
      <c r="F116" s="187" t="s">
        <v>1588</v>
      </c>
      <c r="G116" s="188" t="s">
        <v>317</v>
      </c>
      <c r="H116" s="189">
        <v>1</v>
      </c>
      <c r="I116" s="190"/>
      <c r="J116" s="191">
        <f>ROUND(I116*H116,2)</f>
        <v>0</v>
      </c>
      <c r="K116" s="187" t="s">
        <v>1</v>
      </c>
      <c r="L116" s="36"/>
      <c r="M116" s="192" t="s">
        <v>1</v>
      </c>
      <c r="N116" s="193" t="s">
        <v>41</v>
      </c>
      <c r="O116" s="58"/>
      <c r="P116" s="194">
        <f>O116*H116</f>
        <v>0</v>
      </c>
      <c r="Q116" s="194">
        <v>0</v>
      </c>
      <c r="R116" s="194">
        <f>Q116*H116</f>
        <v>0</v>
      </c>
      <c r="S116" s="194">
        <v>0</v>
      </c>
      <c r="T116" s="195">
        <f>S116*H116</f>
        <v>0</v>
      </c>
      <c r="AR116" s="15" t="s">
        <v>184</v>
      </c>
      <c r="AT116" s="15" t="s">
        <v>133</v>
      </c>
      <c r="AU116" s="15" t="s">
        <v>80</v>
      </c>
      <c r="AY116" s="15" t="s">
        <v>131</v>
      </c>
      <c r="BE116" s="196">
        <f>IF(N116="základní",J116,0)</f>
        <v>0</v>
      </c>
      <c r="BF116" s="196">
        <f>IF(N116="snížená",J116,0)</f>
        <v>0</v>
      </c>
      <c r="BG116" s="196">
        <f>IF(N116="zákl. přenesená",J116,0)</f>
        <v>0</v>
      </c>
      <c r="BH116" s="196">
        <f>IF(N116="sníž. přenesená",J116,0)</f>
        <v>0</v>
      </c>
      <c r="BI116" s="196">
        <f>IF(N116="nulová",J116,0)</f>
        <v>0</v>
      </c>
      <c r="BJ116" s="15" t="s">
        <v>78</v>
      </c>
      <c r="BK116" s="196">
        <f>ROUND(I116*H116,2)</f>
        <v>0</v>
      </c>
      <c r="BL116" s="15" t="s">
        <v>184</v>
      </c>
      <c r="BM116" s="15" t="s">
        <v>264</v>
      </c>
    </row>
    <row r="117" spans="2:47" s="1" customFormat="1" ht="12">
      <c r="B117" s="32"/>
      <c r="C117" s="33"/>
      <c r="D117" s="197" t="s">
        <v>139</v>
      </c>
      <c r="E117" s="33"/>
      <c r="F117" s="198" t="s">
        <v>1589</v>
      </c>
      <c r="G117" s="33"/>
      <c r="H117" s="33"/>
      <c r="I117" s="101"/>
      <c r="J117" s="33"/>
      <c r="K117" s="33"/>
      <c r="L117" s="36"/>
      <c r="M117" s="199"/>
      <c r="N117" s="58"/>
      <c r="O117" s="58"/>
      <c r="P117" s="58"/>
      <c r="Q117" s="58"/>
      <c r="R117" s="58"/>
      <c r="S117" s="58"/>
      <c r="T117" s="59"/>
      <c r="AT117" s="15" t="s">
        <v>139</v>
      </c>
      <c r="AU117" s="15" t="s">
        <v>80</v>
      </c>
    </row>
    <row r="118" spans="2:65" s="1" customFormat="1" ht="16.5" customHeight="1">
      <c r="B118" s="32"/>
      <c r="C118" s="185" t="s">
        <v>220</v>
      </c>
      <c r="D118" s="185" t="s">
        <v>133</v>
      </c>
      <c r="E118" s="186" t="s">
        <v>1590</v>
      </c>
      <c r="F118" s="187" t="s">
        <v>1591</v>
      </c>
      <c r="G118" s="188" t="s">
        <v>317</v>
      </c>
      <c r="H118" s="189">
        <v>1</v>
      </c>
      <c r="I118" s="190"/>
      <c r="J118" s="191">
        <f>ROUND(I118*H118,2)</f>
        <v>0</v>
      </c>
      <c r="K118" s="187" t="s">
        <v>1</v>
      </c>
      <c r="L118" s="36"/>
      <c r="M118" s="192" t="s">
        <v>1</v>
      </c>
      <c r="N118" s="193" t="s">
        <v>41</v>
      </c>
      <c r="O118" s="58"/>
      <c r="P118" s="194">
        <f>O118*H118</f>
        <v>0</v>
      </c>
      <c r="Q118" s="194">
        <v>0</v>
      </c>
      <c r="R118" s="194">
        <f>Q118*H118</f>
        <v>0</v>
      </c>
      <c r="S118" s="194">
        <v>0</v>
      </c>
      <c r="T118" s="195">
        <f>S118*H118</f>
        <v>0</v>
      </c>
      <c r="AR118" s="15" t="s">
        <v>184</v>
      </c>
      <c r="AT118" s="15" t="s">
        <v>133</v>
      </c>
      <c r="AU118" s="15" t="s">
        <v>80</v>
      </c>
      <c r="AY118" s="15" t="s">
        <v>131</v>
      </c>
      <c r="BE118" s="196">
        <f>IF(N118="základní",J118,0)</f>
        <v>0</v>
      </c>
      <c r="BF118" s="196">
        <f>IF(N118="snížená",J118,0)</f>
        <v>0</v>
      </c>
      <c r="BG118" s="196">
        <f>IF(N118="zákl. přenesená",J118,0)</f>
        <v>0</v>
      </c>
      <c r="BH118" s="196">
        <f>IF(N118="sníž. přenesená",J118,0)</f>
        <v>0</v>
      </c>
      <c r="BI118" s="196">
        <f>IF(N118="nulová",J118,0)</f>
        <v>0</v>
      </c>
      <c r="BJ118" s="15" t="s">
        <v>78</v>
      </c>
      <c r="BK118" s="196">
        <f>ROUND(I118*H118,2)</f>
        <v>0</v>
      </c>
      <c r="BL118" s="15" t="s">
        <v>184</v>
      </c>
      <c r="BM118" s="15" t="s">
        <v>285</v>
      </c>
    </row>
    <row r="119" spans="2:47" s="1" customFormat="1" ht="12">
      <c r="B119" s="32"/>
      <c r="C119" s="33"/>
      <c r="D119" s="197" t="s">
        <v>139</v>
      </c>
      <c r="E119" s="33"/>
      <c r="F119" s="198" t="s">
        <v>1592</v>
      </c>
      <c r="G119" s="33"/>
      <c r="H119" s="33"/>
      <c r="I119" s="101"/>
      <c r="J119" s="33"/>
      <c r="K119" s="33"/>
      <c r="L119" s="36"/>
      <c r="M119" s="199"/>
      <c r="N119" s="58"/>
      <c r="O119" s="58"/>
      <c r="P119" s="58"/>
      <c r="Q119" s="58"/>
      <c r="R119" s="58"/>
      <c r="S119" s="58"/>
      <c r="T119" s="59"/>
      <c r="AT119" s="15" t="s">
        <v>139</v>
      </c>
      <c r="AU119" s="15" t="s">
        <v>80</v>
      </c>
    </row>
    <row r="120" spans="2:65" s="1" customFormat="1" ht="16.5" customHeight="1">
      <c r="B120" s="32"/>
      <c r="C120" s="185" t="s">
        <v>225</v>
      </c>
      <c r="D120" s="185" t="s">
        <v>133</v>
      </c>
      <c r="E120" s="186" t="s">
        <v>1593</v>
      </c>
      <c r="F120" s="187" t="s">
        <v>1594</v>
      </c>
      <c r="G120" s="188" t="s">
        <v>317</v>
      </c>
      <c r="H120" s="189">
        <v>16</v>
      </c>
      <c r="I120" s="190"/>
      <c r="J120" s="191">
        <f>ROUND(I120*H120,2)</f>
        <v>0</v>
      </c>
      <c r="K120" s="187" t="s">
        <v>1</v>
      </c>
      <c r="L120" s="36"/>
      <c r="M120" s="192" t="s">
        <v>1</v>
      </c>
      <c r="N120" s="193" t="s">
        <v>41</v>
      </c>
      <c r="O120" s="58"/>
      <c r="P120" s="194">
        <f>O120*H120</f>
        <v>0</v>
      </c>
      <c r="Q120" s="194">
        <v>0</v>
      </c>
      <c r="R120" s="194">
        <f>Q120*H120</f>
        <v>0</v>
      </c>
      <c r="S120" s="194">
        <v>0</v>
      </c>
      <c r="T120" s="195">
        <f>S120*H120</f>
        <v>0</v>
      </c>
      <c r="AR120" s="15" t="s">
        <v>184</v>
      </c>
      <c r="AT120" s="15" t="s">
        <v>133</v>
      </c>
      <c r="AU120" s="15" t="s">
        <v>80</v>
      </c>
      <c r="AY120" s="15" t="s">
        <v>131</v>
      </c>
      <c r="BE120" s="196">
        <f>IF(N120="základní",J120,0)</f>
        <v>0</v>
      </c>
      <c r="BF120" s="196">
        <f>IF(N120="snížená",J120,0)</f>
        <v>0</v>
      </c>
      <c r="BG120" s="196">
        <f>IF(N120="zákl. přenesená",J120,0)</f>
        <v>0</v>
      </c>
      <c r="BH120" s="196">
        <f>IF(N120="sníž. přenesená",J120,0)</f>
        <v>0</v>
      </c>
      <c r="BI120" s="196">
        <f>IF(N120="nulová",J120,0)</f>
        <v>0</v>
      </c>
      <c r="BJ120" s="15" t="s">
        <v>78</v>
      </c>
      <c r="BK120" s="196">
        <f>ROUND(I120*H120,2)</f>
        <v>0</v>
      </c>
      <c r="BL120" s="15" t="s">
        <v>184</v>
      </c>
      <c r="BM120" s="15" t="s">
        <v>297</v>
      </c>
    </row>
    <row r="121" spans="2:47" s="1" customFormat="1" ht="12">
      <c r="B121" s="32"/>
      <c r="C121" s="33"/>
      <c r="D121" s="197" t="s">
        <v>139</v>
      </c>
      <c r="E121" s="33"/>
      <c r="F121" s="198" t="s">
        <v>1594</v>
      </c>
      <c r="G121" s="33"/>
      <c r="H121" s="33"/>
      <c r="I121" s="101"/>
      <c r="J121" s="33"/>
      <c r="K121" s="33"/>
      <c r="L121" s="36"/>
      <c r="M121" s="199"/>
      <c r="N121" s="58"/>
      <c r="O121" s="58"/>
      <c r="P121" s="58"/>
      <c r="Q121" s="58"/>
      <c r="R121" s="58"/>
      <c r="S121" s="58"/>
      <c r="T121" s="59"/>
      <c r="AT121" s="15" t="s">
        <v>139</v>
      </c>
      <c r="AU121" s="15" t="s">
        <v>80</v>
      </c>
    </row>
    <row r="122" spans="2:47" s="1" customFormat="1" ht="19.2">
      <c r="B122" s="32"/>
      <c r="C122" s="33"/>
      <c r="D122" s="197" t="s">
        <v>363</v>
      </c>
      <c r="E122" s="33"/>
      <c r="F122" s="245" t="s">
        <v>1595</v>
      </c>
      <c r="G122" s="33"/>
      <c r="H122" s="33"/>
      <c r="I122" s="101"/>
      <c r="J122" s="33"/>
      <c r="K122" s="33"/>
      <c r="L122" s="36"/>
      <c r="M122" s="199"/>
      <c r="N122" s="58"/>
      <c r="O122" s="58"/>
      <c r="P122" s="58"/>
      <c r="Q122" s="58"/>
      <c r="R122" s="58"/>
      <c r="S122" s="58"/>
      <c r="T122" s="59"/>
      <c r="AT122" s="15" t="s">
        <v>363</v>
      </c>
      <c r="AU122" s="15" t="s">
        <v>80</v>
      </c>
    </row>
    <row r="123" spans="2:65" s="1" customFormat="1" ht="16.5" customHeight="1">
      <c r="B123" s="32"/>
      <c r="C123" s="185" t="s">
        <v>231</v>
      </c>
      <c r="D123" s="185" t="s">
        <v>133</v>
      </c>
      <c r="E123" s="186" t="s">
        <v>1596</v>
      </c>
      <c r="F123" s="187" t="s">
        <v>1597</v>
      </c>
      <c r="G123" s="188" t="s">
        <v>317</v>
      </c>
      <c r="H123" s="189">
        <v>6</v>
      </c>
      <c r="I123" s="190"/>
      <c r="J123" s="191">
        <f>ROUND(I123*H123,2)</f>
        <v>0</v>
      </c>
      <c r="K123" s="187" t="s">
        <v>1</v>
      </c>
      <c r="L123" s="36"/>
      <c r="M123" s="192" t="s">
        <v>1</v>
      </c>
      <c r="N123" s="193" t="s">
        <v>41</v>
      </c>
      <c r="O123" s="58"/>
      <c r="P123" s="194">
        <f>O123*H123</f>
        <v>0</v>
      </c>
      <c r="Q123" s="194">
        <v>0</v>
      </c>
      <c r="R123" s="194">
        <f>Q123*H123</f>
        <v>0</v>
      </c>
      <c r="S123" s="194">
        <v>0</v>
      </c>
      <c r="T123" s="195">
        <f>S123*H123</f>
        <v>0</v>
      </c>
      <c r="AR123" s="15" t="s">
        <v>184</v>
      </c>
      <c r="AT123" s="15" t="s">
        <v>133</v>
      </c>
      <c r="AU123" s="15" t="s">
        <v>80</v>
      </c>
      <c r="AY123" s="15" t="s">
        <v>131</v>
      </c>
      <c r="BE123" s="196">
        <f>IF(N123="základní",J123,0)</f>
        <v>0</v>
      </c>
      <c r="BF123" s="196">
        <f>IF(N123="snížená",J123,0)</f>
        <v>0</v>
      </c>
      <c r="BG123" s="196">
        <f>IF(N123="zákl. přenesená",J123,0)</f>
        <v>0</v>
      </c>
      <c r="BH123" s="196">
        <f>IF(N123="sníž. přenesená",J123,0)</f>
        <v>0</v>
      </c>
      <c r="BI123" s="196">
        <f>IF(N123="nulová",J123,0)</f>
        <v>0</v>
      </c>
      <c r="BJ123" s="15" t="s">
        <v>78</v>
      </c>
      <c r="BK123" s="196">
        <f>ROUND(I123*H123,2)</f>
        <v>0</v>
      </c>
      <c r="BL123" s="15" t="s">
        <v>184</v>
      </c>
      <c r="BM123" s="15" t="s">
        <v>309</v>
      </c>
    </row>
    <row r="124" spans="2:47" s="1" customFormat="1" ht="12">
      <c r="B124" s="32"/>
      <c r="C124" s="33"/>
      <c r="D124" s="197" t="s">
        <v>139</v>
      </c>
      <c r="E124" s="33"/>
      <c r="F124" s="198" t="s">
        <v>1597</v>
      </c>
      <c r="G124" s="33"/>
      <c r="H124" s="33"/>
      <c r="I124" s="101"/>
      <c r="J124" s="33"/>
      <c r="K124" s="33"/>
      <c r="L124" s="36"/>
      <c r="M124" s="199"/>
      <c r="N124" s="58"/>
      <c r="O124" s="58"/>
      <c r="P124" s="58"/>
      <c r="Q124" s="58"/>
      <c r="R124" s="58"/>
      <c r="S124" s="58"/>
      <c r="T124" s="59"/>
      <c r="AT124" s="15" t="s">
        <v>139</v>
      </c>
      <c r="AU124" s="15" t="s">
        <v>80</v>
      </c>
    </row>
    <row r="125" spans="2:47" s="1" customFormat="1" ht="19.2">
      <c r="B125" s="32"/>
      <c r="C125" s="33"/>
      <c r="D125" s="197" t="s">
        <v>363</v>
      </c>
      <c r="E125" s="33"/>
      <c r="F125" s="245" t="s">
        <v>1598</v>
      </c>
      <c r="G125" s="33"/>
      <c r="H125" s="33"/>
      <c r="I125" s="101"/>
      <c r="J125" s="33"/>
      <c r="K125" s="33"/>
      <c r="L125" s="36"/>
      <c r="M125" s="199"/>
      <c r="N125" s="58"/>
      <c r="O125" s="58"/>
      <c r="P125" s="58"/>
      <c r="Q125" s="58"/>
      <c r="R125" s="58"/>
      <c r="S125" s="58"/>
      <c r="T125" s="59"/>
      <c r="AT125" s="15" t="s">
        <v>363</v>
      </c>
      <c r="AU125" s="15" t="s">
        <v>80</v>
      </c>
    </row>
    <row r="126" spans="2:65" s="1" customFormat="1" ht="16.5" customHeight="1">
      <c r="B126" s="32"/>
      <c r="C126" s="185" t="s">
        <v>236</v>
      </c>
      <c r="D126" s="185" t="s">
        <v>133</v>
      </c>
      <c r="E126" s="186" t="s">
        <v>1599</v>
      </c>
      <c r="F126" s="187" t="s">
        <v>1600</v>
      </c>
      <c r="G126" s="188" t="s">
        <v>317</v>
      </c>
      <c r="H126" s="189">
        <v>12</v>
      </c>
      <c r="I126" s="190"/>
      <c r="J126" s="191">
        <f>ROUND(I126*H126,2)</f>
        <v>0</v>
      </c>
      <c r="K126" s="187" t="s">
        <v>1</v>
      </c>
      <c r="L126" s="36"/>
      <c r="M126" s="192" t="s">
        <v>1</v>
      </c>
      <c r="N126" s="193" t="s">
        <v>41</v>
      </c>
      <c r="O126" s="58"/>
      <c r="P126" s="194">
        <f>O126*H126</f>
        <v>0</v>
      </c>
      <c r="Q126" s="194">
        <v>0</v>
      </c>
      <c r="R126" s="194">
        <f>Q126*H126</f>
        <v>0</v>
      </c>
      <c r="S126" s="194">
        <v>0</v>
      </c>
      <c r="T126" s="195">
        <f>S126*H126</f>
        <v>0</v>
      </c>
      <c r="AR126" s="15" t="s">
        <v>184</v>
      </c>
      <c r="AT126" s="15" t="s">
        <v>133</v>
      </c>
      <c r="AU126" s="15" t="s">
        <v>80</v>
      </c>
      <c r="AY126" s="15" t="s">
        <v>131</v>
      </c>
      <c r="BE126" s="196">
        <f>IF(N126="základní",J126,0)</f>
        <v>0</v>
      </c>
      <c r="BF126" s="196">
        <f>IF(N126="snížená",J126,0)</f>
        <v>0</v>
      </c>
      <c r="BG126" s="196">
        <f>IF(N126="zákl. přenesená",J126,0)</f>
        <v>0</v>
      </c>
      <c r="BH126" s="196">
        <f>IF(N126="sníž. přenesená",J126,0)</f>
        <v>0</v>
      </c>
      <c r="BI126" s="196">
        <f>IF(N126="nulová",J126,0)</f>
        <v>0</v>
      </c>
      <c r="BJ126" s="15" t="s">
        <v>78</v>
      </c>
      <c r="BK126" s="196">
        <f>ROUND(I126*H126,2)</f>
        <v>0</v>
      </c>
      <c r="BL126" s="15" t="s">
        <v>184</v>
      </c>
      <c r="BM126" s="15" t="s">
        <v>320</v>
      </c>
    </row>
    <row r="127" spans="2:47" s="1" customFormat="1" ht="12">
      <c r="B127" s="32"/>
      <c r="C127" s="33"/>
      <c r="D127" s="197" t="s">
        <v>139</v>
      </c>
      <c r="E127" s="33"/>
      <c r="F127" s="198" t="s">
        <v>1600</v>
      </c>
      <c r="G127" s="33"/>
      <c r="H127" s="33"/>
      <c r="I127" s="101"/>
      <c r="J127" s="33"/>
      <c r="K127" s="33"/>
      <c r="L127" s="36"/>
      <c r="M127" s="199"/>
      <c r="N127" s="58"/>
      <c r="O127" s="58"/>
      <c r="P127" s="58"/>
      <c r="Q127" s="58"/>
      <c r="R127" s="58"/>
      <c r="S127" s="58"/>
      <c r="T127" s="59"/>
      <c r="AT127" s="15" t="s">
        <v>139</v>
      </c>
      <c r="AU127" s="15" t="s">
        <v>80</v>
      </c>
    </row>
    <row r="128" spans="2:47" s="1" customFormat="1" ht="28.8">
      <c r="B128" s="32"/>
      <c r="C128" s="33"/>
      <c r="D128" s="197" t="s">
        <v>363</v>
      </c>
      <c r="E128" s="33"/>
      <c r="F128" s="245" t="s">
        <v>1601</v>
      </c>
      <c r="G128" s="33"/>
      <c r="H128" s="33"/>
      <c r="I128" s="101"/>
      <c r="J128" s="33"/>
      <c r="K128" s="33"/>
      <c r="L128" s="36"/>
      <c r="M128" s="199"/>
      <c r="N128" s="58"/>
      <c r="O128" s="58"/>
      <c r="P128" s="58"/>
      <c r="Q128" s="58"/>
      <c r="R128" s="58"/>
      <c r="S128" s="58"/>
      <c r="T128" s="59"/>
      <c r="AT128" s="15" t="s">
        <v>363</v>
      </c>
      <c r="AU128" s="15" t="s">
        <v>80</v>
      </c>
    </row>
    <row r="129" spans="2:65" s="1" customFormat="1" ht="16.5" customHeight="1">
      <c r="B129" s="32"/>
      <c r="C129" s="185" t="s">
        <v>243</v>
      </c>
      <c r="D129" s="185" t="s">
        <v>133</v>
      </c>
      <c r="E129" s="186" t="s">
        <v>1602</v>
      </c>
      <c r="F129" s="187" t="s">
        <v>1603</v>
      </c>
      <c r="G129" s="188" t="s">
        <v>317</v>
      </c>
      <c r="H129" s="189">
        <v>1</v>
      </c>
      <c r="I129" s="190"/>
      <c r="J129" s="191">
        <f>ROUND(I129*H129,2)</f>
        <v>0</v>
      </c>
      <c r="K129" s="187" t="s">
        <v>1</v>
      </c>
      <c r="L129" s="36"/>
      <c r="M129" s="192" t="s">
        <v>1</v>
      </c>
      <c r="N129" s="193" t="s">
        <v>41</v>
      </c>
      <c r="O129" s="58"/>
      <c r="P129" s="194">
        <f>O129*H129</f>
        <v>0</v>
      </c>
      <c r="Q129" s="194">
        <v>0</v>
      </c>
      <c r="R129" s="194">
        <f>Q129*H129</f>
        <v>0</v>
      </c>
      <c r="S129" s="194">
        <v>0</v>
      </c>
      <c r="T129" s="195">
        <f>S129*H129</f>
        <v>0</v>
      </c>
      <c r="AR129" s="15" t="s">
        <v>184</v>
      </c>
      <c r="AT129" s="15" t="s">
        <v>133</v>
      </c>
      <c r="AU129" s="15" t="s">
        <v>80</v>
      </c>
      <c r="AY129" s="15" t="s">
        <v>131</v>
      </c>
      <c r="BE129" s="196">
        <f>IF(N129="základní",J129,0)</f>
        <v>0</v>
      </c>
      <c r="BF129" s="196">
        <f>IF(N129="snížená",J129,0)</f>
        <v>0</v>
      </c>
      <c r="BG129" s="196">
        <f>IF(N129="zákl. přenesená",J129,0)</f>
        <v>0</v>
      </c>
      <c r="BH129" s="196">
        <f>IF(N129="sníž. přenesená",J129,0)</f>
        <v>0</v>
      </c>
      <c r="BI129" s="196">
        <f>IF(N129="nulová",J129,0)</f>
        <v>0</v>
      </c>
      <c r="BJ129" s="15" t="s">
        <v>78</v>
      </c>
      <c r="BK129" s="196">
        <f>ROUND(I129*H129,2)</f>
        <v>0</v>
      </c>
      <c r="BL129" s="15" t="s">
        <v>184</v>
      </c>
      <c r="BM129" s="15" t="s">
        <v>332</v>
      </c>
    </row>
    <row r="130" spans="2:47" s="1" customFormat="1" ht="12">
      <c r="B130" s="32"/>
      <c r="C130" s="33"/>
      <c r="D130" s="197" t="s">
        <v>139</v>
      </c>
      <c r="E130" s="33"/>
      <c r="F130" s="198" t="s">
        <v>1604</v>
      </c>
      <c r="G130" s="33"/>
      <c r="H130" s="33"/>
      <c r="I130" s="101"/>
      <c r="J130" s="33"/>
      <c r="K130" s="33"/>
      <c r="L130" s="36"/>
      <c r="M130" s="199"/>
      <c r="N130" s="58"/>
      <c r="O130" s="58"/>
      <c r="P130" s="58"/>
      <c r="Q130" s="58"/>
      <c r="R130" s="58"/>
      <c r="S130" s="58"/>
      <c r="T130" s="59"/>
      <c r="AT130" s="15" t="s">
        <v>139</v>
      </c>
      <c r="AU130" s="15" t="s">
        <v>80</v>
      </c>
    </row>
    <row r="131" spans="2:47" s="1" customFormat="1" ht="19.2">
      <c r="B131" s="32"/>
      <c r="C131" s="33"/>
      <c r="D131" s="197" t="s">
        <v>363</v>
      </c>
      <c r="E131" s="33"/>
      <c r="F131" s="245" t="s">
        <v>1605</v>
      </c>
      <c r="G131" s="33"/>
      <c r="H131" s="33"/>
      <c r="I131" s="101"/>
      <c r="J131" s="33"/>
      <c r="K131" s="33"/>
      <c r="L131" s="36"/>
      <c r="M131" s="199"/>
      <c r="N131" s="58"/>
      <c r="O131" s="58"/>
      <c r="P131" s="58"/>
      <c r="Q131" s="58"/>
      <c r="R131" s="58"/>
      <c r="S131" s="58"/>
      <c r="T131" s="59"/>
      <c r="AT131" s="15" t="s">
        <v>363</v>
      </c>
      <c r="AU131" s="15" t="s">
        <v>80</v>
      </c>
    </row>
    <row r="132" spans="2:65" s="1" customFormat="1" ht="16.5" customHeight="1">
      <c r="B132" s="32"/>
      <c r="C132" s="185" t="s">
        <v>248</v>
      </c>
      <c r="D132" s="185" t="s">
        <v>133</v>
      </c>
      <c r="E132" s="186" t="s">
        <v>1606</v>
      </c>
      <c r="F132" s="187" t="s">
        <v>1607</v>
      </c>
      <c r="G132" s="188" t="s">
        <v>317</v>
      </c>
      <c r="H132" s="189">
        <v>5</v>
      </c>
      <c r="I132" s="190"/>
      <c r="J132" s="191">
        <f>ROUND(I132*H132,2)</f>
        <v>0</v>
      </c>
      <c r="K132" s="187" t="s">
        <v>1</v>
      </c>
      <c r="L132" s="36"/>
      <c r="M132" s="192" t="s">
        <v>1</v>
      </c>
      <c r="N132" s="193" t="s">
        <v>41</v>
      </c>
      <c r="O132" s="58"/>
      <c r="P132" s="194">
        <f>O132*H132</f>
        <v>0</v>
      </c>
      <c r="Q132" s="194">
        <v>0</v>
      </c>
      <c r="R132" s="194">
        <f>Q132*H132</f>
        <v>0</v>
      </c>
      <c r="S132" s="194">
        <v>0</v>
      </c>
      <c r="T132" s="195">
        <f>S132*H132</f>
        <v>0</v>
      </c>
      <c r="AR132" s="15" t="s">
        <v>184</v>
      </c>
      <c r="AT132" s="15" t="s">
        <v>133</v>
      </c>
      <c r="AU132" s="15" t="s">
        <v>80</v>
      </c>
      <c r="AY132" s="15" t="s">
        <v>131</v>
      </c>
      <c r="BE132" s="196">
        <f>IF(N132="základní",J132,0)</f>
        <v>0</v>
      </c>
      <c r="BF132" s="196">
        <f>IF(N132="snížená",J132,0)</f>
        <v>0</v>
      </c>
      <c r="BG132" s="196">
        <f>IF(N132="zákl. přenesená",J132,0)</f>
        <v>0</v>
      </c>
      <c r="BH132" s="196">
        <f>IF(N132="sníž. přenesená",J132,0)</f>
        <v>0</v>
      </c>
      <c r="BI132" s="196">
        <f>IF(N132="nulová",J132,0)</f>
        <v>0</v>
      </c>
      <c r="BJ132" s="15" t="s">
        <v>78</v>
      </c>
      <c r="BK132" s="196">
        <f>ROUND(I132*H132,2)</f>
        <v>0</v>
      </c>
      <c r="BL132" s="15" t="s">
        <v>184</v>
      </c>
      <c r="BM132" s="15" t="s">
        <v>342</v>
      </c>
    </row>
    <row r="133" spans="2:47" s="1" customFormat="1" ht="12">
      <c r="B133" s="32"/>
      <c r="C133" s="33"/>
      <c r="D133" s="197" t="s">
        <v>139</v>
      </c>
      <c r="E133" s="33"/>
      <c r="F133" s="198" t="s">
        <v>1607</v>
      </c>
      <c r="G133" s="33"/>
      <c r="H133" s="33"/>
      <c r="I133" s="101"/>
      <c r="J133" s="33"/>
      <c r="K133" s="33"/>
      <c r="L133" s="36"/>
      <c r="M133" s="199"/>
      <c r="N133" s="58"/>
      <c r="O133" s="58"/>
      <c r="P133" s="58"/>
      <c r="Q133" s="58"/>
      <c r="R133" s="58"/>
      <c r="S133" s="58"/>
      <c r="T133" s="59"/>
      <c r="AT133" s="15" t="s">
        <v>139</v>
      </c>
      <c r="AU133" s="15" t="s">
        <v>80</v>
      </c>
    </row>
    <row r="134" spans="2:47" s="1" customFormat="1" ht="19.2">
      <c r="B134" s="32"/>
      <c r="C134" s="33"/>
      <c r="D134" s="197" t="s">
        <v>363</v>
      </c>
      <c r="E134" s="33"/>
      <c r="F134" s="245" t="s">
        <v>1608</v>
      </c>
      <c r="G134" s="33"/>
      <c r="H134" s="33"/>
      <c r="I134" s="101"/>
      <c r="J134" s="33"/>
      <c r="K134" s="33"/>
      <c r="L134" s="36"/>
      <c r="M134" s="199"/>
      <c r="N134" s="58"/>
      <c r="O134" s="58"/>
      <c r="P134" s="58"/>
      <c r="Q134" s="58"/>
      <c r="R134" s="58"/>
      <c r="S134" s="58"/>
      <c r="T134" s="59"/>
      <c r="AT134" s="15" t="s">
        <v>363</v>
      </c>
      <c r="AU134" s="15" t="s">
        <v>80</v>
      </c>
    </row>
    <row r="135" spans="2:65" s="1" customFormat="1" ht="16.5" customHeight="1">
      <c r="B135" s="32"/>
      <c r="C135" s="185" t="s">
        <v>256</v>
      </c>
      <c r="D135" s="185" t="s">
        <v>133</v>
      </c>
      <c r="E135" s="186" t="s">
        <v>1609</v>
      </c>
      <c r="F135" s="187" t="s">
        <v>1610</v>
      </c>
      <c r="G135" s="188" t="s">
        <v>329</v>
      </c>
      <c r="H135" s="189">
        <v>10</v>
      </c>
      <c r="I135" s="190"/>
      <c r="J135" s="191">
        <f>ROUND(I135*H135,2)</f>
        <v>0</v>
      </c>
      <c r="K135" s="187" t="s">
        <v>1</v>
      </c>
      <c r="L135" s="36"/>
      <c r="M135" s="192" t="s">
        <v>1</v>
      </c>
      <c r="N135" s="193" t="s">
        <v>41</v>
      </c>
      <c r="O135" s="58"/>
      <c r="P135" s="194">
        <f>O135*H135</f>
        <v>0</v>
      </c>
      <c r="Q135" s="194">
        <v>0</v>
      </c>
      <c r="R135" s="194">
        <f>Q135*H135</f>
        <v>0</v>
      </c>
      <c r="S135" s="194">
        <v>0</v>
      </c>
      <c r="T135" s="195">
        <f>S135*H135</f>
        <v>0</v>
      </c>
      <c r="AR135" s="15" t="s">
        <v>184</v>
      </c>
      <c r="AT135" s="15" t="s">
        <v>133</v>
      </c>
      <c r="AU135" s="15" t="s">
        <v>80</v>
      </c>
      <c r="AY135" s="15" t="s">
        <v>131</v>
      </c>
      <c r="BE135" s="196">
        <f>IF(N135="základní",J135,0)</f>
        <v>0</v>
      </c>
      <c r="BF135" s="196">
        <f>IF(N135="snížená",J135,0)</f>
        <v>0</v>
      </c>
      <c r="BG135" s="196">
        <f>IF(N135="zákl. přenesená",J135,0)</f>
        <v>0</v>
      </c>
      <c r="BH135" s="196">
        <f>IF(N135="sníž. přenesená",J135,0)</f>
        <v>0</v>
      </c>
      <c r="BI135" s="196">
        <f>IF(N135="nulová",J135,0)</f>
        <v>0</v>
      </c>
      <c r="BJ135" s="15" t="s">
        <v>78</v>
      </c>
      <c r="BK135" s="196">
        <f>ROUND(I135*H135,2)</f>
        <v>0</v>
      </c>
      <c r="BL135" s="15" t="s">
        <v>184</v>
      </c>
      <c r="BM135" s="15" t="s">
        <v>352</v>
      </c>
    </row>
    <row r="136" spans="2:47" s="1" customFormat="1" ht="12">
      <c r="B136" s="32"/>
      <c r="C136" s="33"/>
      <c r="D136" s="197" t="s">
        <v>139</v>
      </c>
      <c r="E136" s="33"/>
      <c r="F136" s="198" t="s">
        <v>1610</v>
      </c>
      <c r="G136" s="33"/>
      <c r="H136" s="33"/>
      <c r="I136" s="101"/>
      <c r="J136" s="33"/>
      <c r="K136" s="33"/>
      <c r="L136" s="36"/>
      <c r="M136" s="199"/>
      <c r="N136" s="58"/>
      <c r="O136" s="58"/>
      <c r="P136" s="58"/>
      <c r="Q136" s="58"/>
      <c r="R136" s="58"/>
      <c r="S136" s="58"/>
      <c r="T136" s="59"/>
      <c r="AT136" s="15" t="s">
        <v>139</v>
      </c>
      <c r="AU136" s="15" t="s">
        <v>80</v>
      </c>
    </row>
    <row r="137" spans="2:47" s="1" customFormat="1" ht="19.2">
      <c r="B137" s="32"/>
      <c r="C137" s="33"/>
      <c r="D137" s="197" t="s">
        <v>363</v>
      </c>
      <c r="E137" s="33"/>
      <c r="F137" s="245" t="s">
        <v>1611</v>
      </c>
      <c r="G137" s="33"/>
      <c r="H137" s="33"/>
      <c r="I137" s="101"/>
      <c r="J137" s="33"/>
      <c r="K137" s="33"/>
      <c r="L137" s="36"/>
      <c r="M137" s="199"/>
      <c r="N137" s="58"/>
      <c r="O137" s="58"/>
      <c r="P137" s="58"/>
      <c r="Q137" s="58"/>
      <c r="R137" s="58"/>
      <c r="S137" s="58"/>
      <c r="T137" s="59"/>
      <c r="AT137" s="15" t="s">
        <v>363</v>
      </c>
      <c r="AU137" s="15" t="s">
        <v>80</v>
      </c>
    </row>
    <row r="138" spans="2:65" s="1" customFormat="1" ht="16.5" customHeight="1">
      <c r="B138" s="32"/>
      <c r="C138" s="185" t="s">
        <v>264</v>
      </c>
      <c r="D138" s="185" t="s">
        <v>133</v>
      </c>
      <c r="E138" s="186" t="s">
        <v>1612</v>
      </c>
      <c r="F138" s="187" t="s">
        <v>1613</v>
      </c>
      <c r="G138" s="188" t="s">
        <v>329</v>
      </c>
      <c r="H138" s="189">
        <v>10</v>
      </c>
      <c r="I138" s="190"/>
      <c r="J138" s="191">
        <f>ROUND(I138*H138,2)</f>
        <v>0</v>
      </c>
      <c r="K138" s="187" t="s">
        <v>1</v>
      </c>
      <c r="L138" s="36"/>
      <c r="M138" s="192" t="s">
        <v>1</v>
      </c>
      <c r="N138" s="193" t="s">
        <v>41</v>
      </c>
      <c r="O138" s="58"/>
      <c r="P138" s="194">
        <f>O138*H138</f>
        <v>0</v>
      </c>
      <c r="Q138" s="194">
        <v>0</v>
      </c>
      <c r="R138" s="194">
        <f>Q138*H138</f>
        <v>0</v>
      </c>
      <c r="S138" s="194">
        <v>0</v>
      </c>
      <c r="T138" s="195">
        <f>S138*H138</f>
        <v>0</v>
      </c>
      <c r="AR138" s="15" t="s">
        <v>184</v>
      </c>
      <c r="AT138" s="15" t="s">
        <v>133</v>
      </c>
      <c r="AU138" s="15" t="s">
        <v>80</v>
      </c>
      <c r="AY138" s="15" t="s">
        <v>131</v>
      </c>
      <c r="BE138" s="196">
        <f>IF(N138="základní",J138,0)</f>
        <v>0</v>
      </c>
      <c r="BF138" s="196">
        <f>IF(N138="snížená",J138,0)</f>
        <v>0</v>
      </c>
      <c r="BG138" s="196">
        <f>IF(N138="zákl. přenesená",J138,0)</f>
        <v>0</v>
      </c>
      <c r="BH138" s="196">
        <f>IF(N138="sníž. přenesená",J138,0)</f>
        <v>0</v>
      </c>
      <c r="BI138" s="196">
        <f>IF(N138="nulová",J138,0)</f>
        <v>0</v>
      </c>
      <c r="BJ138" s="15" t="s">
        <v>78</v>
      </c>
      <c r="BK138" s="196">
        <f>ROUND(I138*H138,2)</f>
        <v>0</v>
      </c>
      <c r="BL138" s="15" t="s">
        <v>184</v>
      </c>
      <c r="BM138" s="15" t="s">
        <v>365</v>
      </c>
    </row>
    <row r="139" spans="2:47" s="1" customFormat="1" ht="12">
      <c r="B139" s="32"/>
      <c r="C139" s="33"/>
      <c r="D139" s="197" t="s">
        <v>139</v>
      </c>
      <c r="E139" s="33"/>
      <c r="F139" s="198" t="s">
        <v>1613</v>
      </c>
      <c r="G139" s="33"/>
      <c r="H139" s="33"/>
      <c r="I139" s="101"/>
      <c r="J139" s="33"/>
      <c r="K139" s="33"/>
      <c r="L139" s="36"/>
      <c r="M139" s="199"/>
      <c r="N139" s="58"/>
      <c r="O139" s="58"/>
      <c r="P139" s="58"/>
      <c r="Q139" s="58"/>
      <c r="R139" s="58"/>
      <c r="S139" s="58"/>
      <c r="T139" s="59"/>
      <c r="AT139" s="15" t="s">
        <v>139</v>
      </c>
      <c r="AU139" s="15" t="s">
        <v>80</v>
      </c>
    </row>
    <row r="140" spans="2:47" s="1" customFormat="1" ht="19.2">
      <c r="B140" s="32"/>
      <c r="C140" s="33"/>
      <c r="D140" s="197" t="s">
        <v>363</v>
      </c>
      <c r="E140" s="33"/>
      <c r="F140" s="245" t="s">
        <v>1611</v>
      </c>
      <c r="G140" s="33"/>
      <c r="H140" s="33"/>
      <c r="I140" s="101"/>
      <c r="J140" s="33"/>
      <c r="K140" s="33"/>
      <c r="L140" s="36"/>
      <c r="M140" s="199"/>
      <c r="N140" s="58"/>
      <c r="O140" s="58"/>
      <c r="P140" s="58"/>
      <c r="Q140" s="58"/>
      <c r="R140" s="58"/>
      <c r="S140" s="58"/>
      <c r="T140" s="59"/>
      <c r="AT140" s="15" t="s">
        <v>363</v>
      </c>
      <c r="AU140" s="15" t="s">
        <v>80</v>
      </c>
    </row>
    <row r="141" spans="2:65" s="1" customFormat="1" ht="16.5" customHeight="1">
      <c r="B141" s="32"/>
      <c r="C141" s="185" t="s">
        <v>8</v>
      </c>
      <c r="D141" s="185" t="s">
        <v>133</v>
      </c>
      <c r="E141" s="186" t="s">
        <v>1614</v>
      </c>
      <c r="F141" s="187" t="s">
        <v>1615</v>
      </c>
      <c r="G141" s="188" t="s">
        <v>329</v>
      </c>
      <c r="H141" s="189">
        <v>2</v>
      </c>
      <c r="I141" s="190"/>
      <c r="J141" s="191">
        <f>ROUND(I141*H141,2)</f>
        <v>0</v>
      </c>
      <c r="K141" s="187" t="s">
        <v>1</v>
      </c>
      <c r="L141" s="36"/>
      <c r="M141" s="192" t="s">
        <v>1</v>
      </c>
      <c r="N141" s="193" t="s">
        <v>41</v>
      </c>
      <c r="O141" s="58"/>
      <c r="P141" s="194">
        <f>O141*H141</f>
        <v>0</v>
      </c>
      <c r="Q141" s="194">
        <v>0</v>
      </c>
      <c r="R141" s="194">
        <f>Q141*H141</f>
        <v>0</v>
      </c>
      <c r="S141" s="194">
        <v>0</v>
      </c>
      <c r="T141" s="195">
        <f>S141*H141</f>
        <v>0</v>
      </c>
      <c r="AR141" s="15" t="s">
        <v>184</v>
      </c>
      <c r="AT141" s="15" t="s">
        <v>133</v>
      </c>
      <c r="AU141" s="15" t="s">
        <v>80</v>
      </c>
      <c r="AY141" s="15" t="s">
        <v>131</v>
      </c>
      <c r="BE141" s="196">
        <f>IF(N141="základní",J141,0)</f>
        <v>0</v>
      </c>
      <c r="BF141" s="196">
        <f>IF(N141="snížená",J141,0)</f>
        <v>0</v>
      </c>
      <c r="BG141" s="196">
        <f>IF(N141="zákl. přenesená",J141,0)</f>
        <v>0</v>
      </c>
      <c r="BH141" s="196">
        <f>IF(N141="sníž. přenesená",J141,0)</f>
        <v>0</v>
      </c>
      <c r="BI141" s="196">
        <f>IF(N141="nulová",J141,0)</f>
        <v>0</v>
      </c>
      <c r="BJ141" s="15" t="s">
        <v>78</v>
      </c>
      <c r="BK141" s="196">
        <f>ROUND(I141*H141,2)</f>
        <v>0</v>
      </c>
      <c r="BL141" s="15" t="s">
        <v>184</v>
      </c>
      <c r="BM141" s="15" t="s">
        <v>378</v>
      </c>
    </row>
    <row r="142" spans="2:47" s="1" customFormat="1" ht="12">
      <c r="B142" s="32"/>
      <c r="C142" s="33"/>
      <c r="D142" s="197" t="s">
        <v>139</v>
      </c>
      <c r="E142" s="33"/>
      <c r="F142" s="198" t="s">
        <v>1615</v>
      </c>
      <c r="G142" s="33"/>
      <c r="H142" s="33"/>
      <c r="I142" s="101"/>
      <c r="J142" s="33"/>
      <c r="K142" s="33"/>
      <c r="L142" s="36"/>
      <c r="M142" s="199"/>
      <c r="N142" s="58"/>
      <c r="O142" s="58"/>
      <c r="P142" s="58"/>
      <c r="Q142" s="58"/>
      <c r="R142" s="58"/>
      <c r="S142" s="58"/>
      <c r="T142" s="59"/>
      <c r="AT142" s="15" t="s">
        <v>139</v>
      </c>
      <c r="AU142" s="15" t="s">
        <v>80</v>
      </c>
    </row>
    <row r="143" spans="2:47" s="1" customFormat="1" ht="28.8">
      <c r="B143" s="32"/>
      <c r="C143" s="33"/>
      <c r="D143" s="197" t="s">
        <v>363</v>
      </c>
      <c r="E143" s="33"/>
      <c r="F143" s="245" t="s">
        <v>1616</v>
      </c>
      <c r="G143" s="33"/>
      <c r="H143" s="33"/>
      <c r="I143" s="101"/>
      <c r="J143" s="33"/>
      <c r="K143" s="33"/>
      <c r="L143" s="36"/>
      <c r="M143" s="199"/>
      <c r="N143" s="58"/>
      <c r="O143" s="58"/>
      <c r="P143" s="58"/>
      <c r="Q143" s="58"/>
      <c r="R143" s="58"/>
      <c r="S143" s="58"/>
      <c r="T143" s="59"/>
      <c r="AT143" s="15" t="s">
        <v>363</v>
      </c>
      <c r="AU143" s="15" t="s">
        <v>80</v>
      </c>
    </row>
    <row r="144" spans="2:65" s="1" customFormat="1" ht="16.5" customHeight="1">
      <c r="B144" s="32"/>
      <c r="C144" s="185" t="s">
        <v>285</v>
      </c>
      <c r="D144" s="185" t="s">
        <v>133</v>
      </c>
      <c r="E144" s="186" t="s">
        <v>1617</v>
      </c>
      <c r="F144" s="187" t="s">
        <v>1618</v>
      </c>
      <c r="G144" s="188" t="s">
        <v>329</v>
      </c>
      <c r="H144" s="189">
        <v>2</v>
      </c>
      <c r="I144" s="190"/>
      <c r="J144" s="191">
        <f>ROUND(I144*H144,2)</f>
        <v>0</v>
      </c>
      <c r="K144" s="187" t="s">
        <v>1</v>
      </c>
      <c r="L144" s="36"/>
      <c r="M144" s="192" t="s">
        <v>1</v>
      </c>
      <c r="N144" s="193" t="s">
        <v>41</v>
      </c>
      <c r="O144" s="58"/>
      <c r="P144" s="194">
        <f>O144*H144</f>
        <v>0</v>
      </c>
      <c r="Q144" s="194">
        <v>0</v>
      </c>
      <c r="R144" s="194">
        <f>Q144*H144</f>
        <v>0</v>
      </c>
      <c r="S144" s="194">
        <v>0</v>
      </c>
      <c r="T144" s="195">
        <f>S144*H144</f>
        <v>0</v>
      </c>
      <c r="AR144" s="15" t="s">
        <v>184</v>
      </c>
      <c r="AT144" s="15" t="s">
        <v>133</v>
      </c>
      <c r="AU144" s="15" t="s">
        <v>80</v>
      </c>
      <c r="AY144" s="15" t="s">
        <v>131</v>
      </c>
      <c r="BE144" s="196">
        <f>IF(N144="základní",J144,0)</f>
        <v>0</v>
      </c>
      <c r="BF144" s="196">
        <f>IF(N144="snížená",J144,0)</f>
        <v>0</v>
      </c>
      <c r="BG144" s="196">
        <f>IF(N144="zákl. přenesená",J144,0)</f>
        <v>0</v>
      </c>
      <c r="BH144" s="196">
        <f>IF(N144="sníž. přenesená",J144,0)</f>
        <v>0</v>
      </c>
      <c r="BI144" s="196">
        <f>IF(N144="nulová",J144,0)</f>
        <v>0</v>
      </c>
      <c r="BJ144" s="15" t="s">
        <v>78</v>
      </c>
      <c r="BK144" s="196">
        <f>ROUND(I144*H144,2)</f>
        <v>0</v>
      </c>
      <c r="BL144" s="15" t="s">
        <v>184</v>
      </c>
      <c r="BM144" s="15" t="s">
        <v>394</v>
      </c>
    </row>
    <row r="145" spans="2:47" s="1" customFormat="1" ht="12">
      <c r="B145" s="32"/>
      <c r="C145" s="33"/>
      <c r="D145" s="197" t="s">
        <v>139</v>
      </c>
      <c r="E145" s="33"/>
      <c r="F145" s="198" t="s">
        <v>1618</v>
      </c>
      <c r="G145" s="33"/>
      <c r="H145" s="33"/>
      <c r="I145" s="101"/>
      <c r="J145" s="33"/>
      <c r="K145" s="33"/>
      <c r="L145" s="36"/>
      <c r="M145" s="199"/>
      <c r="N145" s="58"/>
      <c r="O145" s="58"/>
      <c r="P145" s="58"/>
      <c r="Q145" s="58"/>
      <c r="R145" s="58"/>
      <c r="S145" s="58"/>
      <c r="T145" s="59"/>
      <c r="AT145" s="15" t="s">
        <v>139</v>
      </c>
      <c r="AU145" s="15" t="s">
        <v>80</v>
      </c>
    </row>
    <row r="146" spans="2:47" s="1" customFormat="1" ht="28.8">
      <c r="B146" s="32"/>
      <c r="C146" s="33"/>
      <c r="D146" s="197" t="s">
        <v>363</v>
      </c>
      <c r="E146" s="33"/>
      <c r="F146" s="245" t="s">
        <v>1616</v>
      </c>
      <c r="G146" s="33"/>
      <c r="H146" s="33"/>
      <c r="I146" s="101"/>
      <c r="J146" s="33"/>
      <c r="K146" s="33"/>
      <c r="L146" s="36"/>
      <c r="M146" s="199"/>
      <c r="N146" s="58"/>
      <c r="O146" s="58"/>
      <c r="P146" s="58"/>
      <c r="Q146" s="58"/>
      <c r="R146" s="58"/>
      <c r="S146" s="58"/>
      <c r="T146" s="59"/>
      <c r="AT146" s="15" t="s">
        <v>363</v>
      </c>
      <c r="AU146" s="15" t="s">
        <v>80</v>
      </c>
    </row>
    <row r="147" spans="2:65" s="1" customFormat="1" ht="16.5" customHeight="1">
      <c r="B147" s="32"/>
      <c r="C147" s="185" t="s">
        <v>290</v>
      </c>
      <c r="D147" s="185" t="s">
        <v>133</v>
      </c>
      <c r="E147" s="186" t="s">
        <v>1619</v>
      </c>
      <c r="F147" s="187" t="s">
        <v>1620</v>
      </c>
      <c r="G147" s="188" t="s">
        <v>329</v>
      </c>
      <c r="H147" s="189">
        <v>1</v>
      </c>
      <c r="I147" s="190"/>
      <c r="J147" s="191">
        <f>ROUND(I147*H147,2)</f>
        <v>0</v>
      </c>
      <c r="K147" s="187" t="s">
        <v>1</v>
      </c>
      <c r="L147" s="36"/>
      <c r="M147" s="192" t="s">
        <v>1</v>
      </c>
      <c r="N147" s="193" t="s">
        <v>41</v>
      </c>
      <c r="O147" s="58"/>
      <c r="P147" s="194">
        <f>O147*H147</f>
        <v>0</v>
      </c>
      <c r="Q147" s="194">
        <v>0</v>
      </c>
      <c r="R147" s="194">
        <f>Q147*H147</f>
        <v>0</v>
      </c>
      <c r="S147" s="194">
        <v>0</v>
      </c>
      <c r="T147" s="195">
        <f>S147*H147</f>
        <v>0</v>
      </c>
      <c r="AR147" s="15" t="s">
        <v>184</v>
      </c>
      <c r="AT147" s="15" t="s">
        <v>133</v>
      </c>
      <c r="AU147" s="15" t="s">
        <v>80</v>
      </c>
      <c r="AY147" s="15" t="s">
        <v>131</v>
      </c>
      <c r="BE147" s="196">
        <f>IF(N147="základní",J147,0)</f>
        <v>0</v>
      </c>
      <c r="BF147" s="196">
        <f>IF(N147="snížená",J147,0)</f>
        <v>0</v>
      </c>
      <c r="BG147" s="196">
        <f>IF(N147="zákl. přenesená",J147,0)</f>
        <v>0</v>
      </c>
      <c r="BH147" s="196">
        <f>IF(N147="sníž. přenesená",J147,0)</f>
        <v>0</v>
      </c>
      <c r="BI147" s="196">
        <f>IF(N147="nulová",J147,0)</f>
        <v>0</v>
      </c>
      <c r="BJ147" s="15" t="s">
        <v>78</v>
      </c>
      <c r="BK147" s="196">
        <f>ROUND(I147*H147,2)</f>
        <v>0</v>
      </c>
      <c r="BL147" s="15" t="s">
        <v>184</v>
      </c>
      <c r="BM147" s="15" t="s">
        <v>409</v>
      </c>
    </row>
    <row r="148" spans="2:47" s="1" customFormat="1" ht="12">
      <c r="B148" s="32"/>
      <c r="C148" s="33"/>
      <c r="D148" s="197" t="s">
        <v>139</v>
      </c>
      <c r="E148" s="33"/>
      <c r="F148" s="198" t="s">
        <v>1620</v>
      </c>
      <c r="G148" s="33"/>
      <c r="H148" s="33"/>
      <c r="I148" s="101"/>
      <c r="J148" s="33"/>
      <c r="K148" s="33"/>
      <c r="L148" s="36"/>
      <c r="M148" s="199"/>
      <c r="N148" s="58"/>
      <c r="O148" s="58"/>
      <c r="P148" s="58"/>
      <c r="Q148" s="58"/>
      <c r="R148" s="58"/>
      <c r="S148" s="58"/>
      <c r="T148" s="59"/>
      <c r="AT148" s="15" t="s">
        <v>139</v>
      </c>
      <c r="AU148" s="15" t="s">
        <v>80</v>
      </c>
    </row>
    <row r="149" spans="2:47" s="1" customFormat="1" ht="28.8">
      <c r="B149" s="32"/>
      <c r="C149" s="33"/>
      <c r="D149" s="197" t="s">
        <v>363</v>
      </c>
      <c r="E149" s="33"/>
      <c r="F149" s="245" t="s">
        <v>1616</v>
      </c>
      <c r="G149" s="33"/>
      <c r="H149" s="33"/>
      <c r="I149" s="101"/>
      <c r="J149" s="33"/>
      <c r="K149" s="33"/>
      <c r="L149" s="36"/>
      <c r="M149" s="199"/>
      <c r="N149" s="58"/>
      <c r="O149" s="58"/>
      <c r="P149" s="58"/>
      <c r="Q149" s="58"/>
      <c r="R149" s="58"/>
      <c r="S149" s="58"/>
      <c r="T149" s="59"/>
      <c r="AT149" s="15" t="s">
        <v>363</v>
      </c>
      <c r="AU149" s="15" t="s">
        <v>80</v>
      </c>
    </row>
    <row r="150" spans="2:65" s="1" customFormat="1" ht="16.5" customHeight="1">
      <c r="B150" s="32"/>
      <c r="C150" s="185" t="s">
        <v>297</v>
      </c>
      <c r="D150" s="185" t="s">
        <v>133</v>
      </c>
      <c r="E150" s="186" t="s">
        <v>1621</v>
      </c>
      <c r="F150" s="187" t="s">
        <v>1622</v>
      </c>
      <c r="G150" s="188" t="s">
        <v>329</v>
      </c>
      <c r="H150" s="189">
        <v>5</v>
      </c>
      <c r="I150" s="190"/>
      <c r="J150" s="191">
        <f>ROUND(I150*H150,2)</f>
        <v>0</v>
      </c>
      <c r="K150" s="187" t="s">
        <v>1</v>
      </c>
      <c r="L150" s="36"/>
      <c r="M150" s="192" t="s">
        <v>1</v>
      </c>
      <c r="N150" s="193" t="s">
        <v>41</v>
      </c>
      <c r="O150" s="58"/>
      <c r="P150" s="194">
        <f>O150*H150</f>
        <v>0</v>
      </c>
      <c r="Q150" s="194">
        <v>0</v>
      </c>
      <c r="R150" s="194">
        <f>Q150*H150</f>
        <v>0</v>
      </c>
      <c r="S150" s="194">
        <v>0</v>
      </c>
      <c r="T150" s="195">
        <f>S150*H150</f>
        <v>0</v>
      </c>
      <c r="AR150" s="15" t="s">
        <v>184</v>
      </c>
      <c r="AT150" s="15" t="s">
        <v>133</v>
      </c>
      <c r="AU150" s="15" t="s">
        <v>80</v>
      </c>
      <c r="AY150" s="15" t="s">
        <v>131</v>
      </c>
      <c r="BE150" s="196">
        <f>IF(N150="základní",J150,0)</f>
        <v>0</v>
      </c>
      <c r="BF150" s="196">
        <f>IF(N150="snížená",J150,0)</f>
        <v>0</v>
      </c>
      <c r="BG150" s="196">
        <f>IF(N150="zákl. přenesená",J150,0)</f>
        <v>0</v>
      </c>
      <c r="BH150" s="196">
        <f>IF(N150="sníž. přenesená",J150,0)</f>
        <v>0</v>
      </c>
      <c r="BI150" s="196">
        <f>IF(N150="nulová",J150,0)</f>
        <v>0</v>
      </c>
      <c r="BJ150" s="15" t="s">
        <v>78</v>
      </c>
      <c r="BK150" s="196">
        <f>ROUND(I150*H150,2)</f>
        <v>0</v>
      </c>
      <c r="BL150" s="15" t="s">
        <v>184</v>
      </c>
      <c r="BM150" s="15" t="s">
        <v>422</v>
      </c>
    </row>
    <row r="151" spans="2:47" s="1" customFormat="1" ht="12">
      <c r="B151" s="32"/>
      <c r="C151" s="33"/>
      <c r="D151" s="197" t="s">
        <v>139</v>
      </c>
      <c r="E151" s="33"/>
      <c r="F151" s="198" t="s">
        <v>1622</v>
      </c>
      <c r="G151" s="33"/>
      <c r="H151" s="33"/>
      <c r="I151" s="101"/>
      <c r="J151" s="33"/>
      <c r="K151" s="33"/>
      <c r="L151" s="36"/>
      <c r="M151" s="199"/>
      <c r="N151" s="58"/>
      <c r="O151" s="58"/>
      <c r="P151" s="58"/>
      <c r="Q151" s="58"/>
      <c r="R151" s="58"/>
      <c r="S151" s="58"/>
      <c r="T151" s="59"/>
      <c r="AT151" s="15" t="s">
        <v>139</v>
      </c>
      <c r="AU151" s="15" t="s">
        <v>80</v>
      </c>
    </row>
    <row r="152" spans="2:65" s="1" customFormat="1" ht="16.5" customHeight="1">
      <c r="B152" s="32"/>
      <c r="C152" s="185" t="s">
        <v>303</v>
      </c>
      <c r="D152" s="185" t="s">
        <v>133</v>
      </c>
      <c r="E152" s="186" t="s">
        <v>1623</v>
      </c>
      <c r="F152" s="187" t="s">
        <v>1624</v>
      </c>
      <c r="G152" s="188" t="s">
        <v>329</v>
      </c>
      <c r="H152" s="189">
        <v>1</v>
      </c>
      <c r="I152" s="190"/>
      <c r="J152" s="191">
        <f>ROUND(I152*H152,2)</f>
        <v>0</v>
      </c>
      <c r="K152" s="187" t="s">
        <v>1</v>
      </c>
      <c r="L152" s="36"/>
      <c r="M152" s="192" t="s">
        <v>1</v>
      </c>
      <c r="N152" s="193" t="s">
        <v>41</v>
      </c>
      <c r="O152" s="58"/>
      <c r="P152" s="194">
        <f>O152*H152</f>
        <v>0</v>
      </c>
      <c r="Q152" s="194">
        <v>0</v>
      </c>
      <c r="R152" s="194">
        <f>Q152*H152</f>
        <v>0</v>
      </c>
      <c r="S152" s="194">
        <v>0</v>
      </c>
      <c r="T152" s="195">
        <f>S152*H152</f>
        <v>0</v>
      </c>
      <c r="AR152" s="15" t="s">
        <v>184</v>
      </c>
      <c r="AT152" s="15" t="s">
        <v>133</v>
      </c>
      <c r="AU152" s="15" t="s">
        <v>80</v>
      </c>
      <c r="AY152" s="15" t="s">
        <v>131</v>
      </c>
      <c r="BE152" s="196">
        <f>IF(N152="základní",J152,0)</f>
        <v>0</v>
      </c>
      <c r="BF152" s="196">
        <f>IF(N152="snížená",J152,0)</f>
        <v>0</v>
      </c>
      <c r="BG152" s="196">
        <f>IF(N152="zákl. přenesená",J152,0)</f>
        <v>0</v>
      </c>
      <c r="BH152" s="196">
        <f>IF(N152="sníž. přenesená",J152,0)</f>
        <v>0</v>
      </c>
      <c r="BI152" s="196">
        <f>IF(N152="nulová",J152,0)</f>
        <v>0</v>
      </c>
      <c r="BJ152" s="15" t="s">
        <v>78</v>
      </c>
      <c r="BK152" s="196">
        <f>ROUND(I152*H152,2)</f>
        <v>0</v>
      </c>
      <c r="BL152" s="15" t="s">
        <v>184</v>
      </c>
      <c r="BM152" s="15" t="s">
        <v>432</v>
      </c>
    </row>
    <row r="153" spans="2:47" s="1" customFormat="1" ht="12">
      <c r="B153" s="32"/>
      <c r="C153" s="33"/>
      <c r="D153" s="197" t="s">
        <v>139</v>
      </c>
      <c r="E153" s="33"/>
      <c r="F153" s="198" t="s">
        <v>1624</v>
      </c>
      <c r="G153" s="33"/>
      <c r="H153" s="33"/>
      <c r="I153" s="101"/>
      <c r="J153" s="33"/>
      <c r="K153" s="33"/>
      <c r="L153" s="36"/>
      <c r="M153" s="199"/>
      <c r="N153" s="58"/>
      <c r="O153" s="58"/>
      <c r="P153" s="58"/>
      <c r="Q153" s="58"/>
      <c r="R153" s="58"/>
      <c r="S153" s="58"/>
      <c r="T153" s="59"/>
      <c r="AT153" s="15" t="s">
        <v>139</v>
      </c>
      <c r="AU153" s="15" t="s">
        <v>80</v>
      </c>
    </row>
    <row r="154" spans="2:47" s="1" customFormat="1" ht="19.2">
      <c r="B154" s="32"/>
      <c r="C154" s="33"/>
      <c r="D154" s="197" t="s">
        <v>363</v>
      </c>
      <c r="E154" s="33"/>
      <c r="F154" s="245" t="s">
        <v>1625</v>
      </c>
      <c r="G154" s="33"/>
      <c r="H154" s="33"/>
      <c r="I154" s="101"/>
      <c r="J154" s="33"/>
      <c r="K154" s="33"/>
      <c r="L154" s="36"/>
      <c r="M154" s="199"/>
      <c r="N154" s="58"/>
      <c r="O154" s="58"/>
      <c r="P154" s="58"/>
      <c r="Q154" s="58"/>
      <c r="R154" s="58"/>
      <c r="S154" s="58"/>
      <c r="T154" s="59"/>
      <c r="AT154" s="15" t="s">
        <v>363</v>
      </c>
      <c r="AU154" s="15" t="s">
        <v>80</v>
      </c>
    </row>
    <row r="155" spans="2:65" s="1" customFormat="1" ht="16.5" customHeight="1">
      <c r="B155" s="32"/>
      <c r="C155" s="185" t="s">
        <v>309</v>
      </c>
      <c r="D155" s="185" t="s">
        <v>133</v>
      </c>
      <c r="E155" s="186" t="s">
        <v>1626</v>
      </c>
      <c r="F155" s="187" t="s">
        <v>1627</v>
      </c>
      <c r="G155" s="188" t="s">
        <v>976</v>
      </c>
      <c r="H155" s="246"/>
      <c r="I155" s="190"/>
      <c r="J155" s="191">
        <f>ROUND(I155*H155,2)</f>
        <v>0</v>
      </c>
      <c r="K155" s="187" t="s">
        <v>1</v>
      </c>
      <c r="L155" s="36"/>
      <c r="M155" s="192" t="s">
        <v>1</v>
      </c>
      <c r="N155" s="193" t="s">
        <v>41</v>
      </c>
      <c r="O155" s="58"/>
      <c r="P155" s="194">
        <f>O155*H155</f>
        <v>0</v>
      </c>
      <c r="Q155" s="194">
        <v>0</v>
      </c>
      <c r="R155" s="194">
        <f>Q155*H155</f>
        <v>0</v>
      </c>
      <c r="S155" s="194">
        <v>0</v>
      </c>
      <c r="T155" s="195">
        <f>S155*H155</f>
        <v>0</v>
      </c>
      <c r="AR155" s="15" t="s">
        <v>184</v>
      </c>
      <c r="AT155" s="15" t="s">
        <v>133</v>
      </c>
      <c r="AU155" s="15" t="s">
        <v>80</v>
      </c>
      <c r="AY155" s="15" t="s">
        <v>131</v>
      </c>
      <c r="BE155" s="196">
        <f>IF(N155="základní",J155,0)</f>
        <v>0</v>
      </c>
      <c r="BF155" s="196">
        <f>IF(N155="snížená",J155,0)</f>
        <v>0</v>
      </c>
      <c r="BG155" s="196">
        <f>IF(N155="zákl. přenesená",J155,0)</f>
        <v>0</v>
      </c>
      <c r="BH155" s="196">
        <f>IF(N155="sníž. přenesená",J155,0)</f>
        <v>0</v>
      </c>
      <c r="BI155" s="196">
        <f>IF(N155="nulová",J155,0)</f>
        <v>0</v>
      </c>
      <c r="BJ155" s="15" t="s">
        <v>78</v>
      </c>
      <c r="BK155" s="196">
        <f>ROUND(I155*H155,2)</f>
        <v>0</v>
      </c>
      <c r="BL155" s="15" t="s">
        <v>184</v>
      </c>
      <c r="BM155" s="15" t="s">
        <v>443</v>
      </c>
    </row>
    <row r="156" spans="2:47" s="1" customFormat="1" ht="19.2">
      <c r="B156" s="32"/>
      <c r="C156" s="33"/>
      <c r="D156" s="197" t="s">
        <v>139</v>
      </c>
      <c r="E156" s="33"/>
      <c r="F156" s="198" t="s">
        <v>1628</v>
      </c>
      <c r="G156" s="33"/>
      <c r="H156" s="33"/>
      <c r="I156" s="101"/>
      <c r="J156" s="33"/>
      <c r="K156" s="33"/>
      <c r="L156" s="36"/>
      <c r="M156" s="199"/>
      <c r="N156" s="58"/>
      <c r="O156" s="58"/>
      <c r="P156" s="58"/>
      <c r="Q156" s="58"/>
      <c r="R156" s="58"/>
      <c r="S156" s="58"/>
      <c r="T156" s="59"/>
      <c r="AT156" s="15" t="s">
        <v>139</v>
      </c>
      <c r="AU156" s="15" t="s">
        <v>80</v>
      </c>
    </row>
    <row r="157" spans="2:65" s="1" customFormat="1" ht="16.5" customHeight="1">
      <c r="B157" s="32"/>
      <c r="C157" s="185" t="s">
        <v>7</v>
      </c>
      <c r="D157" s="185" t="s">
        <v>133</v>
      </c>
      <c r="E157" s="186" t="s">
        <v>1629</v>
      </c>
      <c r="F157" s="187" t="s">
        <v>1630</v>
      </c>
      <c r="G157" s="188" t="s">
        <v>976</v>
      </c>
      <c r="H157" s="246"/>
      <c r="I157" s="190"/>
      <c r="J157" s="191">
        <f>ROUND(I157*H157,2)</f>
        <v>0</v>
      </c>
      <c r="K157" s="187" t="s">
        <v>1</v>
      </c>
      <c r="L157" s="36"/>
      <c r="M157" s="192" t="s">
        <v>1</v>
      </c>
      <c r="N157" s="193" t="s">
        <v>41</v>
      </c>
      <c r="O157" s="58"/>
      <c r="P157" s="194">
        <f>O157*H157</f>
        <v>0</v>
      </c>
      <c r="Q157" s="194">
        <v>0</v>
      </c>
      <c r="R157" s="194">
        <f>Q157*H157</f>
        <v>0</v>
      </c>
      <c r="S157" s="194">
        <v>0</v>
      </c>
      <c r="T157" s="195">
        <f>S157*H157</f>
        <v>0</v>
      </c>
      <c r="AR157" s="15" t="s">
        <v>184</v>
      </c>
      <c r="AT157" s="15" t="s">
        <v>133</v>
      </c>
      <c r="AU157" s="15" t="s">
        <v>80</v>
      </c>
      <c r="AY157" s="15" t="s">
        <v>131</v>
      </c>
      <c r="BE157" s="196">
        <f>IF(N157="základní",J157,0)</f>
        <v>0</v>
      </c>
      <c r="BF157" s="196">
        <f>IF(N157="snížená",J157,0)</f>
        <v>0</v>
      </c>
      <c r="BG157" s="196">
        <f>IF(N157="zákl. přenesená",J157,0)</f>
        <v>0</v>
      </c>
      <c r="BH157" s="196">
        <f>IF(N157="sníž. přenesená",J157,0)</f>
        <v>0</v>
      </c>
      <c r="BI157" s="196">
        <f>IF(N157="nulová",J157,0)</f>
        <v>0</v>
      </c>
      <c r="BJ157" s="15" t="s">
        <v>78</v>
      </c>
      <c r="BK157" s="196">
        <f>ROUND(I157*H157,2)</f>
        <v>0</v>
      </c>
      <c r="BL157" s="15" t="s">
        <v>184</v>
      </c>
      <c r="BM157" s="15" t="s">
        <v>454</v>
      </c>
    </row>
    <row r="158" spans="2:47" s="1" customFormat="1" ht="12">
      <c r="B158" s="32"/>
      <c r="C158" s="33"/>
      <c r="D158" s="197" t="s">
        <v>139</v>
      </c>
      <c r="E158" s="33"/>
      <c r="F158" s="198" t="s">
        <v>1631</v>
      </c>
      <c r="G158" s="33"/>
      <c r="H158" s="33"/>
      <c r="I158" s="101"/>
      <c r="J158" s="33"/>
      <c r="K158" s="33"/>
      <c r="L158" s="36"/>
      <c r="M158" s="199"/>
      <c r="N158" s="58"/>
      <c r="O158" s="58"/>
      <c r="P158" s="58"/>
      <c r="Q158" s="58"/>
      <c r="R158" s="58"/>
      <c r="S158" s="58"/>
      <c r="T158" s="59"/>
      <c r="AT158" s="15" t="s">
        <v>139</v>
      </c>
      <c r="AU158" s="15" t="s">
        <v>80</v>
      </c>
    </row>
    <row r="159" spans="2:63" s="10" customFormat="1" ht="22.95" customHeight="1">
      <c r="B159" s="169"/>
      <c r="C159" s="170"/>
      <c r="D159" s="171" t="s">
        <v>69</v>
      </c>
      <c r="E159" s="183" t="s">
        <v>1632</v>
      </c>
      <c r="F159" s="183" t="s">
        <v>1633</v>
      </c>
      <c r="G159" s="170"/>
      <c r="H159" s="170"/>
      <c r="I159" s="173"/>
      <c r="J159" s="184">
        <f>BK159</f>
        <v>0</v>
      </c>
      <c r="K159" s="170"/>
      <c r="L159" s="175"/>
      <c r="M159" s="176"/>
      <c r="N159" s="177"/>
      <c r="O159" s="177"/>
      <c r="P159" s="178">
        <f>SUM(P160:P252)</f>
        <v>0</v>
      </c>
      <c r="Q159" s="177"/>
      <c r="R159" s="178">
        <f>SUM(R160:R252)</f>
        <v>0</v>
      </c>
      <c r="S159" s="177"/>
      <c r="T159" s="179">
        <f>SUM(T160:T252)</f>
        <v>0</v>
      </c>
      <c r="AR159" s="180" t="s">
        <v>78</v>
      </c>
      <c r="AT159" s="181" t="s">
        <v>69</v>
      </c>
      <c r="AU159" s="181" t="s">
        <v>78</v>
      </c>
      <c r="AY159" s="180" t="s">
        <v>131</v>
      </c>
      <c r="BK159" s="182">
        <f>SUM(BK160:BK252)</f>
        <v>0</v>
      </c>
    </row>
    <row r="160" spans="2:65" s="1" customFormat="1" ht="16.5" customHeight="1">
      <c r="B160" s="32"/>
      <c r="C160" s="185" t="s">
        <v>320</v>
      </c>
      <c r="D160" s="185" t="s">
        <v>133</v>
      </c>
      <c r="E160" s="186" t="s">
        <v>1634</v>
      </c>
      <c r="F160" s="187" t="s">
        <v>1635</v>
      </c>
      <c r="G160" s="188" t="s">
        <v>323</v>
      </c>
      <c r="H160" s="189">
        <v>72</v>
      </c>
      <c r="I160" s="190"/>
      <c r="J160" s="191">
        <f>ROUND(I160*H160,2)</f>
        <v>0</v>
      </c>
      <c r="K160" s="187" t="s">
        <v>1</v>
      </c>
      <c r="L160" s="36"/>
      <c r="M160" s="192" t="s">
        <v>1</v>
      </c>
      <c r="N160" s="193" t="s">
        <v>41</v>
      </c>
      <c r="O160" s="58"/>
      <c r="P160" s="194">
        <f>O160*H160</f>
        <v>0</v>
      </c>
      <c r="Q160" s="194">
        <v>0</v>
      </c>
      <c r="R160" s="194">
        <f>Q160*H160</f>
        <v>0</v>
      </c>
      <c r="S160" s="194">
        <v>0</v>
      </c>
      <c r="T160" s="195">
        <f>S160*H160</f>
        <v>0</v>
      </c>
      <c r="AR160" s="15" t="s">
        <v>184</v>
      </c>
      <c r="AT160" s="15" t="s">
        <v>133</v>
      </c>
      <c r="AU160" s="15" t="s">
        <v>80</v>
      </c>
      <c r="AY160" s="15" t="s">
        <v>131</v>
      </c>
      <c r="BE160" s="196">
        <f>IF(N160="základní",J160,0)</f>
        <v>0</v>
      </c>
      <c r="BF160" s="196">
        <f>IF(N160="snížená",J160,0)</f>
        <v>0</v>
      </c>
      <c r="BG160" s="196">
        <f>IF(N160="zákl. přenesená",J160,0)</f>
        <v>0</v>
      </c>
      <c r="BH160" s="196">
        <f>IF(N160="sníž. přenesená",J160,0)</f>
        <v>0</v>
      </c>
      <c r="BI160" s="196">
        <f>IF(N160="nulová",J160,0)</f>
        <v>0</v>
      </c>
      <c r="BJ160" s="15" t="s">
        <v>78</v>
      </c>
      <c r="BK160" s="196">
        <f>ROUND(I160*H160,2)</f>
        <v>0</v>
      </c>
      <c r="BL160" s="15" t="s">
        <v>184</v>
      </c>
      <c r="BM160" s="15" t="s">
        <v>483</v>
      </c>
    </row>
    <row r="161" spans="2:47" s="1" customFormat="1" ht="12">
      <c r="B161" s="32"/>
      <c r="C161" s="33"/>
      <c r="D161" s="197" t="s">
        <v>139</v>
      </c>
      <c r="E161" s="33"/>
      <c r="F161" s="198" t="s">
        <v>1635</v>
      </c>
      <c r="G161" s="33"/>
      <c r="H161" s="33"/>
      <c r="I161" s="101"/>
      <c r="J161" s="33"/>
      <c r="K161" s="33"/>
      <c r="L161" s="36"/>
      <c r="M161" s="199"/>
      <c r="N161" s="58"/>
      <c r="O161" s="58"/>
      <c r="P161" s="58"/>
      <c r="Q161" s="58"/>
      <c r="R161" s="58"/>
      <c r="S161" s="58"/>
      <c r="T161" s="59"/>
      <c r="AT161" s="15" t="s">
        <v>139</v>
      </c>
      <c r="AU161" s="15" t="s">
        <v>80</v>
      </c>
    </row>
    <row r="162" spans="2:47" s="1" customFormat="1" ht="19.2">
      <c r="B162" s="32"/>
      <c r="C162" s="33"/>
      <c r="D162" s="197" t="s">
        <v>363</v>
      </c>
      <c r="E162" s="33"/>
      <c r="F162" s="245" t="s">
        <v>1636</v>
      </c>
      <c r="G162" s="33"/>
      <c r="H162" s="33"/>
      <c r="I162" s="101"/>
      <c r="J162" s="33"/>
      <c r="K162" s="33"/>
      <c r="L162" s="36"/>
      <c r="M162" s="199"/>
      <c r="N162" s="58"/>
      <c r="O162" s="58"/>
      <c r="P162" s="58"/>
      <c r="Q162" s="58"/>
      <c r="R162" s="58"/>
      <c r="S162" s="58"/>
      <c r="T162" s="59"/>
      <c r="AT162" s="15" t="s">
        <v>363</v>
      </c>
      <c r="AU162" s="15" t="s">
        <v>80</v>
      </c>
    </row>
    <row r="163" spans="2:65" s="1" customFormat="1" ht="16.5" customHeight="1">
      <c r="B163" s="32"/>
      <c r="C163" s="185" t="s">
        <v>326</v>
      </c>
      <c r="D163" s="185" t="s">
        <v>133</v>
      </c>
      <c r="E163" s="186" t="s">
        <v>1637</v>
      </c>
      <c r="F163" s="187" t="s">
        <v>1638</v>
      </c>
      <c r="G163" s="188" t="s">
        <v>323</v>
      </c>
      <c r="H163" s="189">
        <v>30</v>
      </c>
      <c r="I163" s="190"/>
      <c r="J163" s="191">
        <f>ROUND(I163*H163,2)</f>
        <v>0</v>
      </c>
      <c r="K163" s="187" t="s">
        <v>1</v>
      </c>
      <c r="L163" s="36"/>
      <c r="M163" s="192" t="s">
        <v>1</v>
      </c>
      <c r="N163" s="193" t="s">
        <v>41</v>
      </c>
      <c r="O163" s="58"/>
      <c r="P163" s="194">
        <f>O163*H163</f>
        <v>0</v>
      </c>
      <c r="Q163" s="194">
        <v>0</v>
      </c>
      <c r="R163" s="194">
        <f>Q163*H163</f>
        <v>0</v>
      </c>
      <c r="S163" s="194">
        <v>0</v>
      </c>
      <c r="T163" s="195">
        <f>S163*H163</f>
        <v>0</v>
      </c>
      <c r="AR163" s="15" t="s">
        <v>184</v>
      </c>
      <c r="AT163" s="15" t="s">
        <v>133</v>
      </c>
      <c r="AU163" s="15" t="s">
        <v>80</v>
      </c>
      <c r="AY163" s="15" t="s">
        <v>131</v>
      </c>
      <c r="BE163" s="196">
        <f>IF(N163="základní",J163,0)</f>
        <v>0</v>
      </c>
      <c r="BF163" s="196">
        <f>IF(N163="snížená",J163,0)</f>
        <v>0</v>
      </c>
      <c r="BG163" s="196">
        <f>IF(N163="zákl. přenesená",J163,0)</f>
        <v>0</v>
      </c>
      <c r="BH163" s="196">
        <f>IF(N163="sníž. přenesená",J163,0)</f>
        <v>0</v>
      </c>
      <c r="BI163" s="196">
        <f>IF(N163="nulová",J163,0)</f>
        <v>0</v>
      </c>
      <c r="BJ163" s="15" t="s">
        <v>78</v>
      </c>
      <c r="BK163" s="196">
        <f>ROUND(I163*H163,2)</f>
        <v>0</v>
      </c>
      <c r="BL163" s="15" t="s">
        <v>184</v>
      </c>
      <c r="BM163" s="15" t="s">
        <v>503</v>
      </c>
    </row>
    <row r="164" spans="2:47" s="1" customFormat="1" ht="12">
      <c r="B164" s="32"/>
      <c r="C164" s="33"/>
      <c r="D164" s="197" t="s">
        <v>139</v>
      </c>
      <c r="E164" s="33"/>
      <c r="F164" s="198" t="s">
        <v>1638</v>
      </c>
      <c r="G164" s="33"/>
      <c r="H164" s="33"/>
      <c r="I164" s="101"/>
      <c r="J164" s="33"/>
      <c r="K164" s="33"/>
      <c r="L164" s="36"/>
      <c r="M164" s="199"/>
      <c r="N164" s="58"/>
      <c r="O164" s="58"/>
      <c r="P164" s="58"/>
      <c r="Q164" s="58"/>
      <c r="R164" s="58"/>
      <c r="S164" s="58"/>
      <c r="T164" s="59"/>
      <c r="AT164" s="15" t="s">
        <v>139</v>
      </c>
      <c r="AU164" s="15" t="s">
        <v>80</v>
      </c>
    </row>
    <row r="165" spans="2:47" s="1" customFormat="1" ht="19.2">
      <c r="B165" s="32"/>
      <c r="C165" s="33"/>
      <c r="D165" s="197" t="s">
        <v>363</v>
      </c>
      <c r="E165" s="33"/>
      <c r="F165" s="245" t="s">
        <v>1636</v>
      </c>
      <c r="G165" s="33"/>
      <c r="H165" s="33"/>
      <c r="I165" s="101"/>
      <c r="J165" s="33"/>
      <c r="K165" s="33"/>
      <c r="L165" s="36"/>
      <c r="M165" s="199"/>
      <c r="N165" s="58"/>
      <c r="O165" s="58"/>
      <c r="P165" s="58"/>
      <c r="Q165" s="58"/>
      <c r="R165" s="58"/>
      <c r="S165" s="58"/>
      <c r="T165" s="59"/>
      <c r="AT165" s="15" t="s">
        <v>363</v>
      </c>
      <c r="AU165" s="15" t="s">
        <v>80</v>
      </c>
    </row>
    <row r="166" spans="2:65" s="1" customFormat="1" ht="16.5" customHeight="1">
      <c r="B166" s="32"/>
      <c r="C166" s="185" t="s">
        <v>332</v>
      </c>
      <c r="D166" s="185" t="s">
        <v>133</v>
      </c>
      <c r="E166" s="186" t="s">
        <v>1639</v>
      </c>
      <c r="F166" s="187" t="s">
        <v>1640</v>
      </c>
      <c r="G166" s="188" t="s">
        <v>323</v>
      </c>
      <c r="H166" s="189">
        <v>30</v>
      </c>
      <c r="I166" s="190"/>
      <c r="J166" s="191">
        <f>ROUND(I166*H166,2)</f>
        <v>0</v>
      </c>
      <c r="K166" s="187" t="s">
        <v>1</v>
      </c>
      <c r="L166" s="36"/>
      <c r="M166" s="192" t="s">
        <v>1</v>
      </c>
      <c r="N166" s="193" t="s">
        <v>41</v>
      </c>
      <c r="O166" s="58"/>
      <c r="P166" s="194">
        <f>O166*H166</f>
        <v>0</v>
      </c>
      <c r="Q166" s="194">
        <v>0</v>
      </c>
      <c r="R166" s="194">
        <f>Q166*H166</f>
        <v>0</v>
      </c>
      <c r="S166" s="194">
        <v>0</v>
      </c>
      <c r="T166" s="195">
        <f>S166*H166</f>
        <v>0</v>
      </c>
      <c r="AR166" s="15" t="s">
        <v>184</v>
      </c>
      <c r="AT166" s="15" t="s">
        <v>133</v>
      </c>
      <c r="AU166" s="15" t="s">
        <v>80</v>
      </c>
      <c r="AY166" s="15" t="s">
        <v>131</v>
      </c>
      <c r="BE166" s="196">
        <f>IF(N166="základní",J166,0)</f>
        <v>0</v>
      </c>
      <c r="BF166" s="196">
        <f>IF(N166="snížená",J166,0)</f>
        <v>0</v>
      </c>
      <c r="BG166" s="196">
        <f>IF(N166="zákl. přenesená",J166,0)</f>
        <v>0</v>
      </c>
      <c r="BH166" s="196">
        <f>IF(N166="sníž. přenesená",J166,0)</f>
        <v>0</v>
      </c>
      <c r="BI166" s="196">
        <f>IF(N166="nulová",J166,0)</f>
        <v>0</v>
      </c>
      <c r="BJ166" s="15" t="s">
        <v>78</v>
      </c>
      <c r="BK166" s="196">
        <f>ROUND(I166*H166,2)</f>
        <v>0</v>
      </c>
      <c r="BL166" s="15" t="s">
        <v>184</v>
      </c>
      <c r="BM166" s="15" t="s">
        <v>518</v>
      </c>
    </row>
    <row r="167" spans="2:47" s="1" customFormat="1" ht="12">
      <c r="B167" s="32"/>
      <c r="C167" s="33"/>
      <c r="D167" s="197" t="s">
        <v>139</v>
      </c>
      <c r="E167" s="33"/>
      <c r="F167" s="198" t="s">
        <v>1640</v>
      </c>
      <c r="G167" s="33"/>
      <c r="H167" s="33"/>
      <c r="I167" s="101"/>
      <c r="J167" s="33"/>
      <c r="K167" s="33"/>
      <c r="L167" s="36"/>
      <c r="M167" s="199"/>
      <c r="N167" s="58"/>
      <c r="O167" s="58"/>
      <c r="P167" s="58"/>
      <c r="Q167" s="58"/>
      <c r="R167" s="58"/>
      <c r="S167" s="58"/>
      <c r="T167" s="59"/>
      <c r="AT167" s="15" t="s">
        <v>139</v>
      </c>
      <c r="AU167" s="15" t="s">
        <v>80</v>
      </c>
    </row>
    <row r="168" spans="2:47" s="1" customFormat="1" ht="19.2">
      <c r="B168" s="32"/>
      <c r="C168" s="33"/>
      <c r="D168" s="197" t="s">
        <v>363</v>
      </c>
      <c r="E168" s="33"/>
      <c r="F168" s="245" t="s">
        <v>1636</v>
      </c>
      <c r="G168" s="33"/>
      <c r="H168" s="33"/>
      <c r="I168" s="101"/>
      <c r="J168" s="33"/>
      <c r="K168" s="33"/>
      <c r="L168" s="36"/>
      <c r="M168" s="199"/>
      <c r="N168" s="58"/>
      <c r="O168" s="58"/>
      <c r="P168" s="58"/>
      <c r="Q168" s="58"/>
      <c r="R168" s="58"/>
      <c r="S168" s="58"/>
      <c r="T168" s="59"/>
      <c r="AT168" s="15" t="s">
        <v>363</v>
      </c>
      <c r="AU168" s="15" t="s">
        <v>80</v>
      </c>
    </row>
    <row r="169" spans="2:65" s="1" customFormat="1" ht="16.5" customHeight="1">
      <c r="B169" s="32"/>
      <c r="C169" s="185" t="s">
        <v>337</v>
      </c>
      <c r="D169" s="185" t="s">
        <v>133</v>
      </c>
      <c r="E169" s="186" t="s">
        <v>1641</v>
      </c>
      <c r="F169" s="187" t="s">
        <v>1642</v>
      </c>
      <c r="G169" s="188" t="s">
        <v>317</v>
      </c>
      <c r="H169" s="189">
        <v>4</v>
      </c>
      <c r="I169" s="190"/>
      <c r="J169" s="191">
        <f>ROUND(I169*H169,2)</f>
        <v>0</v>
      </c>
      <c r="K169" s="187" t="s">
        <v>1</v>
      </c>
      <c r="L169" s="36"/>
      <c r="M169" s="192" t="s">
        <v>1</v>
      </c>
      <c r="N169" s="193" t="s">
        <v>41</v>
      </c>
      <c r="O169" s="58"/>
      <c r="P169" s="194">
        <f>O169*H169</f>
        <v>0</v>
      </c>
      <c r="Q169" s="194">
        <v>0</v>
      </c>
      <c r="R169" s="194">
        <f>Q169*H169</f>
        <v>0</v>
      </c>
      <c r="S169" s="194">
        <v>0</v>
      </c>
      <c r="T169" s="195">
        <f>S169*H169</f>
        <v>0</v>
      </c>
      <c r="AR169" s="15" t="s">
        <v>184</v>
      </c>
      <c r="AT169" s="15" t="s">
        <v>133</v>
      </c>
      <c r="AU169" s="15" t="s">
        <v>80</v>
      </c>
      <c r="AY169" s="15" t="s">
        <v>131</v>
      </c>
      <c r="BE169" s="196">
        <f>IF(N169="základní",J169,0)</f>
        <v>0</v>
      </c>
      <c r="BF169" s="196">
        <f>IF(N169="snížená",J169,0)</f>
        <v>0</v>
      </c>
      <c r="BG169" s="196">
        <f>IF(N169="zákl. přenesená",J169,0)</f>
        <v>0</v>
      </c>
      <c r="BH169" s="196">
        <f>IF(N169="sníž. přenesená",J169,0)</f>
        <v>0</v>
      </c>
      <c r="BI169" s="196">
        <f>IF(N169="nulová",J169,0)</f>
        <v>0</v>
      </c>
      <c r="BJ169" s="15" t="s">
        <v>78</v>
      </c>
      <c r="BK169" s="196">
        <f>ROUND(I169*H169,2)</f>
        <v>0</v>
      </c>
      <c r="BL169" s="15" t="s">
        <v>184</v>
      </c>
      <c r="BM169" s="15" t="s">
        <v>540</v>
      </c>
    </row>
    <row r="170" spans="2:47" s="1" customFormat="1" ht="12">
      <c r="B170" s="32"/>
      <c r="C170" s="33"/>
      <c r="D170" s="197" t="s">
        <v>139</v>
      </c>
      <c r="E170" s="33"/>
      <c r="F170" s="198" t="s">
        <v>1642</v>
      </c>
      <c r="G170" s="33"/>
      <c r="H170" s="33"/>
      <c r="I170" s="101"/>
      <c r="J170" s="33"/>
      <c r="K170" s="33"/>
      <c r="L170" s="36"/>
      <c r="M170" s="199"/>
      <c r="N170" s="58"/>
      <c r="O170" s="58"/>
      <c r="P170" s="58"/>
      <c r="Q170" s="58"/>
      <c r="R170" s="58"/>
      <c r="S170" s="58"/>
      <c r="T170" s="59"/>
      <c r="AT170" s="15" t="s">
        <v>139</v>
      </c>
      <c r="AU170" s="15" t="s">
        <v>80</v>
      </c>
    </row>
    <row r="171" spans="2:47" s="1" customFormat="1" ht="19.2">
      <c r="B171" s="32"/>
      <c r="C171" s="33"/>
      <c r="D171" s="197" t="s">
        <v>363</v>
      </c>
      <c r="E171" s="33"/>
      <c r="F171" s="245" t="s">
        <v>1643</v>
      </c>
      <c r="G171" s="33"/>
      <c r="H171" s="33"/>
      <c r="I171" s="101"/>
      <c r="J171" s="33"/>
      <c r="K171" s="33"/>
      <c r="L171" s="36"/>
      <c r="M171" s="199"/>
      <c r="N171" s="58"/>
      <c r="O171" s="58"/>
      <c r="P171" s="58"/>
      <c r="Q171" s="58"/>
      <c r="R171" s="58"/>
      <c r="S171" s="58"/>
      <c r="T171" s="59"/>
      <c r="AT171" s="15" t="s">
        <v>363</v>
      </c>
      <c r="AU171" s="15" t="s">
        <v>80</v>
      </c>
    </row>
    <row r="172" spans="2:65" s="1" customFormat="1" ht="16.5" customHeight="1">
      <c r="B172" s="32"/>
      <c r="C172" s="185" t="s">
        <v>342</v>
      </c>
      <c r="D172" s="185" t="s">
        <v>133</v>
      </c>
      <c r="E172" s="186" t="s">
        <v>1644</v>
      </c>
      <c r="F172" s="187" t="s">
        <v>1645</v>
      </c>
      <c r="G172" s="188" t="s">
        <v>323</v>
      </c>
      <c r="H172" s="189">
        <v>24</v>
      </c>
      <c r="I172" s="190"/>
      <c r="J172" s="191">
        <f>ROUND(I172*H172,2)</f>
        <v>0</v>
      </c>
      <c r="K172" s="187" t="s">
        <v>1</v>
      </c>
      <c r="L172" s="36"/>
      <c r="M172" s="192" t="s">
        <v>1</v>
      </c>
      <c r="N172" s="193" t="s">
        <v>41</v>
      </c>
      <c r="O172" s="58"/>
      <c r="P172" s="194">
        <f>O172*H172</f>
        <v>0</v>
      </c>
      <c r="Q172" s="194">
        <v>0</v>
      </c>
      <c r="R172" s="194">
        <f>Q172*H172</f>
        <v>0</v>
      </c>
      <c r="S172" s="194">
        <v>0</v>
      </c>
      <c r="T172" s="195">
        <f>S172*H172</f>
        <v>0</v>
      </c>
      <c r="AR172" s="15" t="s">
        <v>184</v>
      </c>
      <c r="AT172" s="15" t="s">
        <v>133</v>
      </c>
      <c r="AU172" s="15" t="s">
        <v>80</v>
      </c>
      <c r="AY172" s="15" t="s">
        <v>131</v>
      </c>
      <c r="BE172" s="196">
        <f>IF(N172="základní",J172,0)</f>
        <v>0</v>
      </c>
      <c r="BF172" s="196">
        <f>IF(N172="snížená",J172,0)</f>
        <v>0</v>
      </c>
      <c r="BG172" s="196">
        <f>IF(N172="zákl. přenesená",J172,0)</f>
        <v>0</v>
      </c>
      <c r="BH172" s="196">
        <f>IF(N172="sníž. přenesená",J172,0)</f>
        <v>0</v>
      </c>
      <c r="BI172" s="196">
        <f>IF(N172="nulová",J172,0)</f>
        <v>0</v>
      </c>
      <c r="BJ172" s="15" t="s">
        <v>78</v>
      </c>
      <c r="BK172" s="196">
        <f>ROUND(I172*H172,2)</f>
        <v>0</v>
      </c>
      <c r="BL172" s="15" t="s">
        <v>184</v>
      </c>
      <c r="BM172" s="15" t="s">
        <v>550</v>
      </c>
    </row>
    <row r="173" spans="2:47" s="1" customFormat="1" ht="12">
      <c r="B173" s="32"/>
      <c r="C173" s="33"/>
      <c r="D173" s="197" t="s">
        <v>139</v>
      </c>
      <c r="E173" s="33"/>
      <c r="F173" s="198" t="s">
        <v>1645</v>
      </c>
      <c r="G173" s="33"/>
      <c r="H173" s="33"/>
      <c r="I173" s="101"/>
      <c r="J173" s="33"/>
      <c r="K173" s="33"/>
      <c r="L173" s="36"/>
      <c r="M173" s="199"/>
      <c r="N173" s="58"/>
      <c r="O173" s="58"/>
      <c r="P173" s="58"/>
      <c r="Q173" s="58"/>
      <c r="R173" s="58"/>
      <c r="S173" s="58"/>
      <c r="T173" s="59"/>
      <c r="AT173" s="15" t="s">
        <v>139</v>
      </c>
      <c r="AU173" s="15" t="s">
        <v>80</v>
      </c>
    </row>
    <row r="174" spans="2:47" s="1" customFormat="1" ht="19.2">
      <c r="B174" s="32"/>
      <c r="C174" s="33"/>
      <c r="D174" s="197" t="s">
        <v>363</v>
      </c>
      <c r="E174" s="33"/>
      <c r="F174" s="245" t="s">
        <v>1636</v>
      </c>
      <c r="G174" s="33"/>
      <c r="H174" s="33"/>
      <c r="I174" s="101"/>
      <c r="J174" s="33"/>
      <c r="K174" s="33"/>
      <c r="L174" s="36"/>
      <c r="M174" s="199"/>
      <c r="N174" s="58"/>
      <c r="O174" s="58"/>
      <c r="P174" s="58"/>
      <c r="Q174" s="58"/>
      <c r="R174" s="58"/>
      <c r="S174" s="58"/>
      <c r="T174" s="59"/>
      <c r="AT174" s="15" t="s">
        <v>363</v>
      </c>
      <c r="AU174" s="15" t="s">
        <v>80</v>
      </c>
    </row>
    <row r="175" spans="2:65" s="1" customFormat="1" ht="16.5" customHeight="1">
      <c r="B175" s="32"/>
      <c r="C175" s="185" t="s">
        <v>347</v>
      </c>
      <c r="D175" s="185" t="s">
        <v>133</v>
      </c>
      <c r="E175" s="186" t="s">
        <v>1646</v>
      </c>
      <c r="F175" s="187" t="s">
        <v>1647</v>
      </c>
      <c r="G175" s="188" t="s">
        <v>323</v>
      </c>
      <c r="H175" s="189">
        <v>18</v>
      </c>
      <c r="I175" s="190"/>
      <c r="J175" s="191">
        <f>ROUND(I175*H175,2)</f>
        <v>0</v>
      </c>
      <c r="K175" s="187" t="s">
        <v>1</v>
      </c>
      <c r="L175" s="36"/>
      <c r="M175" s="192" t="s">
        <v>1</v>
      </c>
      <c r="N175" s="193" t="s">
        <v>41</v>
      </c>
      <c r="O175" s="58"/>
      <c r="P175" s="194">
        <f>O175*H175</f>
        <v>0</v>
      </c>
      <c r="Q175" s="194">
        <v>0</v>
      </c>
      <c r="R175" s="194">
        <f>Q175*H175</f>
        <v>0</v>
      </c>
      <c r="S175" s="194">
        <v>0</v>
      </c>
      <c r="T175" s="195">
        <f>S175*H175</f>
        <v>0</v>
      </c>
      <c r="AR175" s="15" t="s">
        <v>184</v>
      </c>
      <c r="AT175" s="15" t="s">
        <v>133</v>
      </c>
      <c r="AU175" s="15" t="s">
        <v>80</v>
      </c>
      <c r="AY175" s="15" t="s">
        <v>131</v>
      </c>
      <c r="BE175" s="196">
        <f>IF(N175="základní",J175,0)</f>
        <v>0</v>
      </c>
      <c r="BF175" s="196">
        <f>IF(N175="snížená",J175,0)</f>
        <v>0</v>
      </c>
      <c r="BG175" s="196">
        <f>IF(N175="zákl. přenesená",J175,0)</f>
        <v>0</v>
      </c>
      <c r="BH175" s="196">
        <f>IF(N175="sníž. přenesená",J175,0)</f>
        <v>0</v>
      </c>
      <c r="BI175" s="196">
        <f>IF(N175="nulová",J175,0)</f>
        <v>0</v>
      </c>
      <c r="BJ175" s="15" t="s">
        <v>78</v>
      </c>
      <c r="BK175" s="196">
        <f>ROUND(I175*H175,2)</f>
        <v>0</v>
      </c>
      <c r="BL175" s="15" t="s">
        <v>184</v>
      </c>
      <c r="BM175" s="15" t="s">
        <v>565</v>
      </c>
    </row>
    <row r="176" spans="2:47" s="1" customFormat="1" ht="12">
      <c r="B176" s="32"/>
      <c r="C176" s="33"/>
      <c r="D176" s="197" t="s">
        <v>139</v>
      </c>
      <c r="E176" s="33"/>
      <c r="F176" s="198" t="s">
        <v>1647</v>
      </c>
      <c r="G176" s="33"/>
      <c r="H176" s="33"/>
      <c r="I176" s="101"/>
      <c r="J176" s="33"/>
      <c r="K176" s="33"/>
      <c r="L176" s="36"/>
      <c r="M176" s="199"/>
      <c r="N176" s="58"/>
      <c r="O176" s="58"/>
      <c r="P176" s="58"/>
      <c r="Q176" s="58"/>
      <c r="R176" s="58"/>
      <c r="S176" s="58"/>
      <c r="T176" s="59"/>
      <c r="AT176" s="15" t="s">
        <v>139</v>
      </c>
      <c r="AU176" s="15" t="s">
        <v>80</v>
      </c>
    </row>
    <row r="177" spans="2:47" s="1" customFormat="1" ht="19.2">
      <c r="B177" s="32"/>
      <c r="C177" s="33"/>
      <c r="D177" s="197" t="s">
        <v>363</v>
      </c>
      <c r="E177" s="33"/>
      <c r="F177" s="245" t="s">
        <v>1636</v>
      </c>
      <c r="G177" s="33"/>
      <c r="H177" s="33"/>
      <c r="I177" s="101"/>
      <c r="J177" s="33"/>
      <c r="K177" s="33"/>
      <c r="L177" s="36"/>
      <c r="M177" s="199"/>
      <c r="N177" s="58"/>
      <c r="O177" s="58"/>
      <c r="P177" s="58"/>
      <c r="Q177" s="58"/>
      <c r="R177" s="58"/>
      <c r="S177" s="58"/>
      <c r="T177" s="59"/>
      <c r="AT177" s="15" t="s">
        <v>363</v>
      </c>
      <c r="AU177" s="15" t="s">
        <v>80</v>
      </c>
    </row>
    <row r="178" spans="2:65" s="1" customFormat="1" ht="16.5" customHeight="1">
      <c r="B178" s="32"/>
      <c r="C178" s="185" t="s">
        <v>352</v>
      </c>
      <c r="D178" s="185" t="s">
        <v>133</v>
      </c>
      <c r="E178" s="186" t="s">
        <v>1648</v>
      </c>
      <c r="F178" s="187" t="s">
        <v>1649</v>
      </c>
      <c r="G178" s="188" t="s">
        <v>323</v>
      </c>
      <c r="H178" s="189">
        <v>0</v>
      </c>
      <c r="I178" s="190"/>
      <c r="J178" s="191">
        <f>ROUND(I178*H178,2)</f>
        <v>0</v>
      </c>
      <c r="K178" s="187" t="s">
        <v>1</v>
      </c>
      <c r="L178" s="36"/>
      <c r="M178" s="192" t="s">
        <v>1</v>
      </c>
      <c r="N178" s="193" t="s">
        <v>41</v>
      </c>
      <c r="O178" s="58"/>
      <c r="P178" s="194">
        <f>O178*H178</f>
        <v>0</v>
      </c>
      <c r="Q178" s="194">
        <v>0</v>
      </c>
      <c r="R178" s="194">
        <f>Q178*H178</f>
        <v>0</v>
      </c>
      <c r="S178" s="194">
        <v>0</v>
      </c>
      <c r="T178" s="195">
        <f>S178*H178</f>
        <v>0</v>
      </c>
      <c r="AR178" s="15" t="s">
        <v>184</v>
      </c>
      <c r="AT178" s="15" t="s">
        <v>133</v>
      </c>
      <c r="AU178" s="15" t="s">
        <v>80</v>
      </c>
      <c r="AY178" s="15" t="s">
        <v>131</v>
      </c>
      <c r="BE178" s="196">
        <f>IF(N178="základní",J178,0)</f>
        <v>0</v>
      </c>
      <c r="BF178" s="196">
        <f>IF(N178="snížená",J178,0)</f>
        <v>0</v>
      </c>
      <c r="BG178" s="196">
        <f>IF(N178="zákl. přenesená",J178,0)</f>
        <v>0</v>
      </c>
      <c r="BH178" s="196">
        <f>IF(N178="sníž. přenesená",J178,0)</f>
        <v>0</v>
      </c>
      <c r="BI178" s="196">
        <f>IF(N178="nulová",J178,0)</f>
        <v>0</v>
      </c>
      <c r="BJ178" s="15" t="s">
        <v>78</v>
      </c>
      <c r="BK178" s="196">
        <f>ROUND(I178*H178,2)</f>
        <v>0</v>
      </c>
      <c r="BL178" s="15" t="s">
        <v>184</v>
      </c>
      <c r="BM178" s="15" t="s">
        <v>581</v>
      </c>
    </row>
    <row r="179" spans="2:47" s="1" customFormat="1" ht="12">
      <c r="B179" s="32"/>
      <c r="C179" s="33"/>
      <c r="D179" s="197" t="s">
        <v>139</v>
      </c>
      <c r="E179" s="33"/>
      <c r="F179" s="198" t="s">
        <v>1649</v>
      </c>
      <c r="G179" s="33"/>
      <c r="H179" s="33"/>
      <c r="I179" s="101"/>
      <c r="J179" s="33"/>
      <c r="K179" s="33"/>
      <c r="L179" s="36"/>
      <c r="M179" s="199"/>
      <c r="N179" s="58"/>
      <c r="O179" s="58"/>
      <c r="P179" s="58"/>
      <c r="Q179" s="58"/>
      <c r="R179" s="58"/>
      <c r="S179" s="58"/>
      <c r="T179" s="59"/>
      <c r="AT179" s="15" t="s">
        <v>139</v>
      </c>
      <c r="AU179" s="15" t="s">
        <v>80</v>
      </c>
    </row>
    <row r="180" spans="2:47" s="1" customFormat="1" ht="19.2">
      <c r="B180" s="32"/>
      <c r="C180" s="33"/>
      <c r="D180" s="197" t="s">
        <v>363</v>
      </c>
      <c r="E180" s="33"/>
      <c r="F180" s="245" t="s">
        <v>1636</v>
      </c>
      <c r="G180" s="33"/>
      <c r="H180" s="33"/>
      <c r="I180" s="101"/>
      <c r="J180" s="33"/>
      <c r="K180" s="33"/>
      <c r="L180" s="36"/>
      <c r="M180" s="199"/>
      <c r="N180" s="58"/>
      <c r="O180" s="58"/>
      <c r="P180" s="58"/>
      <c r="Q180" s="58"/>
      <c r="R180" s="58"/>
      <c r="S180" s="58"/>
      <c r="T180" s="59"/>
      <c r="AT180" s="15" t="s">
        <v>363</v>
      </c>
      <c r="AU180" s="15" t="s">
        <v>80</v>
      </c>
    </row>
    <row r="181" spans="2:65" s="1" customFormat="1" ht="16.5" customHeight="1">
      <c r="B181" s="32"/>
      <c r="C181" s="185" t="s">
        <v>359</v>
      </c>
      <c r="D181" s="185" t="s">
        <v>133</v>
      </c>
      <c r="E181" s="186" t="s">
        <v>1650</v>
      </c>
      <c r="F181" s="187" t="s">
        <v>1651</v>
      </c>
      <c r="G181" s="188" t="s">
        <v>323</v>
      </c>
      <c r="H181" s="189">
        <v>12</v>
      </c>
      <c r="I181" s="190"/>
      <c r="J181" s="191">
        <f>ROUND(I181*H181,2)</f>
        <v>0</v>
      </c>
      <c r="K181" s="187" t="s">
        <v>1</v>
      </c>
      <c r="L181" s="36"/>
      <c r="M181" s="192" t="s">
        <v>1</v>
      </c>
      <c r="N181" s="193" t="s">
        <v>41</v>
      </c>
      <c r="O181" s="58"/>
      <c r="P181" s="194">
        <f>O181*H181</f>
        <v>0</v>
      </c>
      <c r="Q181" s="194">
        <v>0</v>
      </c>
      <c r="R181" s="194">
        <f>Q181*H181</f>
        <v>0</v>
      </c>
      <c r="S181" s="194">
        <v>0</v>
      </c>
      <c r="T181" s="195">
        <f>S181*H181</f>
        <v>0</v>
      </c>
      <c r="AR181" s="15" t="s">
        <v>184</v>
      </c>
      <c r="AT181" s="15" t="s">
        <v>133</v>
      </c>
      <c r="AU181" s="15" t="s">
        <v>80</v>
      </c>
      <c r="AY181" s="15" t="s">
        <v>131</v>
      </c>
      <c r="BE181" s="196">
        <f>IF(N181="základní",J181,0)</f>
        <v>0</v>
      </c>
      <c r="BF181" s="196">
        <f>IF(N181="snížená",J181,0)</f>
        <v>0</v>
      </c>
      <c r="BG181" s="196">
        <f>IF(N181="zákl. přenesená",J181,0)</f>
        <v>0</v>
      </c>
      <c r="BH181" s="196">
        <f>IF(N181="sníž. přenesená",J181,0)</f>
        <v>0</v>
      </c>
      <c r="BI181" s="196">
        <f>IF(N181="nulová",J181,0)</f>
        <v>0</v>
      </c>
      <c r="BJ181" s="15" t="s">
        <v>78</v>
      </c>
      <c r="BK181" s="196">
        <f>ROUND(I181*H181,2)</f>
        <v>0</v>
      </c>
      <c r="BL181" s="15" t="s">
        <v>184</v>
      </c>
      <c r="BM181" s="15" t="s">
        <v>591</v>
      </c>
    </row>
    <row r="182" spans="2:47" s="1" customFormat="1" ht="12">
      <c r="B182" s="32"/>
      <c r="C182" s="33"/>
      <c r="D182" s="197" t="s">
        <v>139</v>
      </c>
      <c r="E182" s="33"/>
      <c r="F182" s="198" t="s">
        <v>1651</v>
      </c>
      <c r="G182" s="33"/>
      <c r="H182" s="33"/>
      <c r="I182" s="101"/>
      <c r="J182" s="33"/>
      <c r="K182" s="33"/>
      <c r="L182" s="36"/>
      <c r="M182" s="199"/>
      <c r="N182" s="58"/>
      <c r="O182" s="58"/>
      <c r="P182" s="58"/>
      <c r="Q182" s="58"/>
      <c r="R182" s="58"/>
      <c r="S182" s="58"/>
      <c r="T182" s="59"/>
      <c r="AT182" s="15" t="s">
        <v>139</v>
      </c>
      <c r="AU182" s="15" t="s">
        <v>80</v>
      </c>
    </row>
    <row r="183" spans="2:47" s="1" customFormat="1" ht="19.2">
      <c r="B183" s="32"/>
      <c r="C183" s="33"/>
      <c r="D183" s="197" t="s">
        <v>363</v>
      </c>
      <c r="E183" s="33"/>
      <c r="F183" s="245" t="s">
        <v>1636</v>
      </c>
      <c r="G183" s="33"/>
      <c r="H183" s="33"/>
      <c r="I183" s="101"/>
      <c r="J183" s="33"/>
      <c r="K183" s="33"/>
      <c r="L183" s="36"/>
      <c r="M183" s="199"/>
      <c r="N183" s="58"/>
      <c r="O183" s="58"/>
      <c r="P183" s="58"/>
      <c r="Q183" s="58"/>
      <c r="R183" s="58"/>
      <c r="S183" s="58"/>
      <c r="T183" s="59"/>
      <c r="AT183" s="15" t="s">
        <v>363</v>
      </c>
      <c r="AU183" s="15" t="s">
        <v>80</v>
      </c>
    </row>
    <row r="184" spans="2:65" s="1" customFormat="1" ht="16.5" customHeight="1">
      <c r="B184" s="32"/>
      <c r="C184" s="185" t="s">
        <v>365</v>
      </c>
      <c r="D184" s="185" t="s">
        <v>133</v>
      </c>
      <c r="E184" s="186" t="s">
        <v>1652</v>
      </c>
      <c r="F184" s="187" t="s">
        <v>1653</v>
      </c>
      <c r="G184" s="188" t="s">
        <v>323</v>
      </c>
      <c r="H184" s="189">
        <v>12</v>
      </c>
      <c r="I184" s="190"/>
      <c r="J184" s="191">
        <f>ROUND(I184*H184,2)</f>
        <v>0</v>
      </c>
      <c r="K184" s="187" t="s">
        <v>1</v>
      </c>
      <c r="L184" s="36"/>
      <c r="M184" s="192" t="s">
        <v>1</v>
      </c>
      <c r="N184" s="193" t="s">
        <v>41</v>
      </c>
      <c r="O184" s="58"/>
      <c r="P184" s="194">
        <f>O184*H184</f>
        <v>0</v>
      </c>
      <c r="Q184" s="194">
        <v>0</v>
      </c>
      <c r="R184" s="194">
        <f>Q184*H184</f>
        <v>0</v>
      </c>
      <c r="S184" s="194">
        <v>0</v>
      </c>
      <c r="T184" s="195">
        <f>S184*H184</f>
        <v>0</v>
      </c>
      <c r="AR184" s="15" t="s">
        <v>184</v>
      </c>
      <c r="AT184" s="15" t="s">
        <v>133</v>
      </c>
      <c r="AU184" s="15" t="s">
        <v>80</v>
      </c>
      <c r="AY184" s="15" t="s">
        <v>131</v>
      </c>
      <c r="BE184" s="196">
        <f>IF(N184="základní",J184,0)</f>
        <v>0</v>
      </c>
      <c r="BF184" s="196">
        <f>IF(N184="snížená",J184,0)</f>
        <v>0</v>
      </c>
      <c r="BG184" s="196">
        <f>IF(N184="zákl. přenesená",J184,0)</f>
        <v>0</v>
      </c>
      <c r="BH184" s="196">
        <f>IF(N184="sníž. přenesená",J184,0)</f>
        <v>0</v>
      </c>
      <c r="BI184" s="196">
        <f>IF(N184="nulová",J184,0)</f>
        <v>0</v>
      </c>
      <c r="BJ184" s="15" t="s">
        <v>78</v>
      </c>
      <c r="BK184" s="196">
        <f>ROUND(I184*H184,2)</f>
        <v>0</v>
      </c>
      <c r="BL184" s="15" t="s">
        <v>184</v>
      </c>
      <c r="BM184" s="15" t="s">
        <v>601</v>
      </c>
    </row>
    <row r="185" spans="2:47" s="1" customFormat="1" ht="12">
      <c r="B185" s="32"/>
      <c r="C185" s="33"/>
      <c r="D185" s="197" t="s">
        <v>139</v>
      </c>
      <c r="E185" s="33"/>
      <c r="F185" s="198" t="s">
        <v>1653</v>
      </c>
      <c r="G185" s="33"/>
      <c r="H185" s="33"/>
      <c r="I185" s="101"/>
      <c r="J185" s="33"/>
      <c r="K185" s="33"/>
      <c r="L185" s="36"/>
      <c r="M185" s="199"/>
      <c r="N185" s="58"/>
      <c r="O185" s="58"/>
      <c r="P185" s="58"/>
      <c r="Q185" s="58"/>
      <c r="R185" s="58"/>
      <c r="S185" s="58"/>
      <c r="T185" s="59"/>
      <c r="AT185" s="15" t="s">
        <v>139</v>
      </c>
      <c r="AU185" s="15" t="s">
        <v>80</v>
      </c>
    </row>
    <row r="186" spans="2:47" s="1" customFormat="1" ht="19.2">
      <c r="B186" s="32"/>
      <c r="C186" s="33"/>
      <c r="D186" s="197" t="s">
        <v>363</v>
      </c>
      <c r="E186" s="33"/>
      <c r="F186" s="245" t="s">
        <v>1636</v>
      </c>
      <c r="G186" s="33"/>
      <c r="H186" s="33"/>
      <c r="I186" s="101"/>
      <c r="J186" s="33"/>
      <c r="K186" s="33"/>
      <c r="L186" s="36"/>
      <c r="M186" s="199"/>
      <c r="N186" s="58"/>
      <c r="O186" s="58"/>
      <c r="P186" s="58"/>
      <c r="Q186" s="58"/>
      <c r="R186" s="58"/>
      <c r="S186" s="58"/>
      <c r="T186" s="59"/>
      <c r="AT186" s="15" t="s">
        <v>363</v>
      </c>
      <c r="AU186" s="15" t="s">
        <v>80</v>
      </c>
    </row>
    <row r="187" spans="2:65" s="1" customFormat="1" ht="16.5" customHeight="1">
      <c r="B187" s="32"/>
      <c r="C187" s="185" t="s">
        <v>371</v>
      </c>
      <c r="D187" s="185" t="s">
        <v>133</v>
      </c>
      <c r="E187" s="186" t="s">
        <v>1654</v>
      </c>
      <c r="F187" s="187" t="s">
        <v>1655</v>
      </c>
      <c r="G187" s="188" t="s">
        <v>323</v>
      </c>
      <c r="H187" s="189">
        <v>12</v>
      </c>
      <c r="I187" s="190"/>
      <c r="J187" s="191">
        <f>ROUND(I187*H187,2)</f>
        <v>0</v>
      </c>
      <c r="K187" s="187" t="s">
        <v>1</v>
      </c>
      <c r="L187" s="36"/>
      <c r="M187" s="192" t="s">
        <v>1</v>
      </c>
      <c r="N187" s="193" t="s">
        <v>41</v>
      </c>
      <c r="O187" s="58"/>
      <c r="P187" s="194">
        <f>O187*H187</f>
        <v>0</v>
      </c>
      <c r="Q187" s="194">
        <v>0</v>
      </c>
      <c r="R187" s="194">
        <f>Q187*H187</f>
        <v>0</v>
      </c>
      <c r="S187" s="194">
        <v>0</v>
      </c>
      <c r="T187" s="195">
        <f>S187*H187</f>
        <v>0</v>
      </c>
      <c r="AR187" s="15" t="s">
        <v>184</v>
      </c>
      <c r="AT187" s="15" t="s">
        <v>133</v>
      </c>
      <c r="AU187" s="15" t="s">
        <v>80</v>
      </c>
      <c r="AY187" s="15" t="s">
        <v>131</v>
      </c>
      <c r="BE187" s="196">
        <f>IF(N187="základní",J187,0)</f>
        <v>0</v>
      </c>
      <c r="BF187" s="196">
        <f>IF(N187="snížená",J187,0)</f>
        <v>0</v>
      </c>
      <c r="BG187" s="196">
        <f>IF(N187="zákl. přenesená",J187,0)</f>
        <v>0</v>
      </c>
      <c r="BH187" s="196">
        <f>IF(N187="sníž. přenesená",J187,0)</f>
        <v>0</v>
      </c>
      <c r="BI187" s="196">
        <f>IF(N187="nulová",J187,0)</f>
        <v>0</v>
      </c>
      <c r="BJ187" s="15" t="s">
        <v>78</v>
      </c>
      <c r="BK187" s="196">
        <f>ROUND(I187*H187,2)</f>
        <v>0</v>
      </c>
      <c r="BL187" s="15" t="s">
        <v>184</v>
      </c>
      <c r="BM187" s="15" t="s">
        <v>611</v>
      </c>
    </row>
    <row r="188" spans="2:47" s="1" customFormat="1" ht="12">
      <c r="B188" s="32"/>
      <c r="C188" s="33"/>
      <c r="D188" s="197" t="s">
        <v>139</v>
      </c>
      <c r="E188" s="33"/>
      <c r="F188" s="198" t="s">
        <v>1655</v>
      </c>
      <c r="G188" s="33"/>
      <c r="H188" s="33"/>
      <c r="I188" s="101"/>
      <c r="J188" s="33"/>
      <c r="K188" s="33"/>
      <c r="L188" s="36"/>
      <c r="M188" s="199"/>
      <c r="N188" s="58"/>
      <c r="O188" s="58"/>
      <c r="P188" s="58"/>
      <c r="Q188" s="58"/>
      <c r="R188" s="58"/>
      <c r="S188" s="58"/>
      <c r="T188" s="59"/>
      <c r="AT188" s="15" t="s">
        <v>139</v>
      </c>
      <c r="AU188" s="15" t="s">
        <v>80</v>
      </c>
    </row>
    <row r="189" spans="2:47" s="1" customFormat="1" ht="19.2">
      <c r="B189" s="32"/>
      <c r="C189" s="33"/>
      <c r="D189" s="197" t="s">
        <v>363</v>
      </c>
      <c r="E189" s="33"/>
      <c r="F189" s="245" t="s">
        <v>1636</v>
      </c>
      <c r="G189" s="33"/>
      <c r="H189" s="33"/>
      <c r="I189" s="101"/>
      <c r="J189" s="33"/>
      <c r="K189" s="33"/>
      <c r="L189" s="36"/>
      <c r="M189" s="199"/>
      <c r="N189" s="58"/>
      <c r="O189" s="58"/>
      <c r="P189" s="58"/>
      <c r="Q189" s="58"/>
      <c r="R189" s="58"/>
      <c r="S189" s="58"/>
      <c r="T189" s="59"/>
      <c r="AT189" s="15" t="s">
        <v>363</v>
      </c>
      <c r="AU189" s="15" t="s">
        <v>80</v>
      </c>
    </row>
    <row r="190" spans="2:65" s="1" customFormat="1" ht="16.5" customHeight="1">
      <c r="B190" s="32"/>
      <c r="C190" s="185" t="s">
        <v>378</v>
      </c>
      <c r="D190" s="185" t="s">
        <v>133</v>
      </c>
      <c r="E190" s="186" t="s">
        <v>1656</v>
      </c>
      <c r="F190" s="187" t="s">
        <v>1657</v>
      </c>
      <c r="G190" s="188" t="s">
        <v>323</v>
      </c>
      <c r="H190" s="189">
        <v>18</v>
      </c>
      <c r="I190" s="190"/>
      <c r="J190" s="191">
        <f>ROUND(I190*H190,2)</f>
        <v>0</v>
      </c>
      <c r="K190" s="187" t="s">
        <v>1</v>
      </c>
      <c r="L190" s="36"/>
      <c r="M190" s="192" t="s">
        <v>1</v>
      </c>
      <c r="N190" s="193" t="s">
        <v>41</v>
      </c>
      <c r="O190" s="58"/>
      <c r="P190" s="194">
        <f>O190*H190</f>
        <v>0</v>
      </c>
      <c r="Q190" s="194">
        <v>0</v>
      </c>
      <c r="R190" s="194">
        <f>Q190*H190</f>
        <v>0</v>
      </c>
      <c r="S190" s="194">
        <v>0</v>
      </c>
      <c r="T190" s="195">
        <f>S190*H190</f>
        <v>0</v>
      </c>
      <c r="AR190" s="15" t="s">
        <v>184</v>
      </c>
      <c r="AT190" s="15" t="s">
        <v>133</v>
      </c>
      <c r="AU190" s="15" t="s">
        <v>80</v>
      </c>
      <c r="AY190" s="15" t="s">
        <v>131</v>
      </c>
      <c r="BE190" s="196">
        <f>IF(N190="základní",J190,0)</f>
        <v>0</v>
      </c>
      <c r="BF190" s="196">
        <f>IF(N190="snížená",J190,0)</f>
        <v>0</v>
      </c>
      <c r="BG190" s="196">
        <f>IF(N190="zákl. přenesená",J190,0)</f>
        <v>0</v>
      </c>
      <c r="BH190" s="196">
        <f>IF(N190="sníž. přenesená",J190,0)</f>
        <v>0</v>
      </c>
      <c r="BI190" s="196">
        <f>IF(N190="nulová",J190,0)</f>
        <v>0</v>
      </c>
      <c r="BJ190" s="15" t="s">
        <v>78</v>
      </c>
      <c r="BK190" s="196">
        <f>ROUND(I190*H190,2)</f>
        <v>0</v>
      </c>
      <c r="BL190" s="15" t="s">
        <v>184</v>
      </c>
      <c r="BM190" s="15" t="s">
        <v>623</v>
      </c>
    </row>
    <row r="191" spans="2:47" s="1" customFormat="1" ht="12">
      <c r="B191" s="32"/>
      <c r="C191" s="33"/>
      <c r="D191" s="197" t="s">
        <v>139</v>
      </c>
      <c r="E191" s="33"/>
      <c r="F191" s="198" t="s">
        <v>1657</v>
      </c>
      <c r="G191" s="33"/>
      <c r="H191" s="33"/>
      <c r="I191" s="101"/>
      <c r="J191" s="33"/>
      <c r="K191" s="33"/>
      <c r="L191" s="36"/>
      <c r="M191" s="199"/>
      <c r="N191" s="58"/>
      <c r="O191" s="58"/>
      <c r="P191" s="58"/>
      <c r="Q191" s="58"/>
      <c r="R191" s="58"/>
      <c r="S191" s="58"/>
      <c r="T191" s="59"/>
      <c r="AT191" s="15" t="s">
        <v>139</v>
      </c>
      <c r="AU191" s="15" t="s">
        <v>80</v>
      </c>
    </row>
    <row r="192" spans="2:47" s="1" customFormat="1" ht="19.2">
      <c r="B192" s="32"/>
      <c r="C192" s="33"/>
      <c r="D192" s="197" t="s">
        <v>363</v>
      </c>
      <c r="E192" s="33"/>
      <c r="F192" s="245" t="s">
        <v>1636</v>
      </c>
      <c r="G192" s="33"/>
      <c r="H192" s="33"/>
      <c r="I192" s="101"/>
      <c r="J192" s="33"/>
      <c r="K192" s="33"/>
      <c r="L192" s="36"/>
      <c r="M192" s="199"/>
      <c r="N192" s="58"/>
      <c r="O192" s="58"/>
      <c r="P192" s="58"/>
      <c r="Q192" s="58"/>
      <c r="R192" s="58"/>
      <c r="S192" s="58"/>
      <c r="T192" s="59"/>
      <c r="AT192" s="15" t="s">
        <v>363</v>
      </c>
      <c r="AU192" s="15" t="s">
        <v>80</v>
      </c>
    </row>
    <row r="193" spans="2:65" s="1" customFormat="1" ht="16.5" customHeight="1">
      <c r="B193" s="32"/>
      <c r="C193" s="185" t="s">
        <v>385</v>
      </c>
      <c r="D193" s="185" t="s">
        <v>133</v>
      </c>
      <c r="E193" s="186" t="s">
        <v>1658</v>
      </c>
      <c r="F193" s="187" t="s">
        <v>1659</v>
      </c>
      <c r="G193" s="188" t="s">
        <v>323</v>
      </c>
      <c r="H193" s="189">
        <v>0</v>
      </c>
      <c r="I193" s="190"/>
      <c r="J193" s="191">
        <f>ROUND(I193*H193,2)</f>
        <v>0</v>
      </c>
      <c r="K193" s="187" t="s">
        <v>1</v>
      </c>
      <c r="L193" s="36"/>
      <c r="M193" s="192" t="s">
        <v>1</v>
      </c>
      <c r="N193" s="193" t="s">
        <v>41</v>
      </c>
      <c r="O193" s="58"/>
      <c r="P193" s="194">
        <f>O193*H193</f>
        <v>0</v>
      </c>
      <c r="Q193" s="194">
        <v>0</v>
      </c>
      <c r="R193" s="194">
        <f>Q193*H193</f>
        <v>0</v>
      </c>
      <c r="S193" s="194">
        <v>0</v>
      </c>
      <c r="T193" s="195">
        <f>S193*H193</f>
        <v>0</v>
      </c>
      <c r="AR193" s="15" t="s">
        <v>184</v>
      </c>
      <c r="AT193" s="15" t="s">
        <v>133</v>
      </c>
      <c r="AU193" s="15" t="s">
        <v>80</v>
      </c>
      <c r="AY193" s="15" t="s">
        <v>131</v>
      </c>
      <c r="BE193" s="196">
        <f>IF(N193="základní",J193,0)</f>
        <v>0</v>
      </c>
      <c r="BF193" s="196">
        <f>IF(N193="snížená",J193,0)</f>
        <v>0</v>
      </c>
      <c r="BG193" s="196">
        <f>IF(N193="zákl. přenesená",J193,0)</f>
        <v>0</v>
      </c>
      <c r="BH193" s="196">
        <f>IF(N193="sníž. přenesená",J193,0)</f>
        <v>0</v>
      </c>
      <c r="BI193" s="196">
        <f>IF(N193="nulová",J193,0)</f>
        <v>0</v>
      </c>
      <c r="BJ193" s="15" t="s">
        <v>78</v>
      </c>
      <c r="BK193" s="196">
        <f>ROUND(I193*H193,2)</f>
        <v>0</v>
      </c>
      <c r="BL193" s="15" t="s">
        <v>184</v>
      </c>
      <c r="BM193" s="15" t="s">
        <v>640</v>
      </c>
    </row>
    <row r="194" spans="2:47" s="1" customFormat="1" ht="12">
      <c r="B194" s="32"/>
      <c r="C194" s="33"/>
      <c r="D194" s="197" t="s">
        <v>139</v>
      </c>
      <c r="E194" s="33"/>
      <c r="F194" s="198" t="s">
        <v>1659</v>
      </c>
      <c r="G194" s="33"/>
      <c r="H194" s="33"/>
      <c r="I194" s="101"/>
      <c r="J194" s="33"/>
      <c r="K194" s="33"/>
      <c r="L194" s="36"/>
      <c r="M194" s="199"/>
      <c r="N194" s="58"/>
      <c r="O194" s="58"/>
      <c r="P194" s="58"/>
      <c r="Q194" s="58"/>
      <c r="R194" s="58"/>
      <c r="S194" s="58"/>
      <c r="T194" s="59"/>
      <c r="AT194" s="15" t="s">
        <v>139</v>
      </c>
      <c r="AU194" s="15" t="s">
        <v>80</v>
      </c>
    </row>
    <row r="195" spans="2:47" s="1" customFormat="1" ht="19.2">
      <c r="B195" s="32"/>
      <c r="C195" s="33"/>
      <c r="D195" s="197" t="s">
        <v>363</v>
      </c>
      <c r="E195" s="33"/>
      <c r="F195" s="245" t="s">
        <v>1636</v>
      </c>
      <c r="G195" s="33"/>
      <c r="H195" s="33"/>
      <c r="I195" s="101"/>
      <c r="J195" s="33"/>
      <c r="K195" s="33"/>
      <c r="L195" s="36"/>
      <c r="M195" s="199"/>
      <c r="N195" s="58"/>
      <c r="O195" s="58"/>
      <c r="P195" s="58"/>
      <c r="Q195" s="58"/>
      <c r="R195" s="58"/>
      <c r="S195" s="58"/>
      <c r="T195" s="59"/>
      <c r="AT195" s="15" t="s">
        <v>363</v>
      </c>
      <c r="AU195" s="15" t="s">
        <v>80</v>
      </c>
    </row>
    <row r="196" spans="2:65" s="1" customFormat="1" ht="16.5" customHeight="1">
      <c r="B196" s="32"/>
      <c r="C196" s="185" t="s">
        <v>394</v>
      </c>
      <c r="D196" s="185" t="s">
        <v>133</v>
      </c>
      <c r="E196" s="186" t="s">
        <v>1660</v>
      </c>
      <c r="F196" s="187" t="s">
        <v>1661</v>
      </c>
      <c r="G196" s="188" t="s">
        <v>323</v>
      </c>
      <c r="H196" s="189">
        <v>6</v>
      </c>
      <c r="I196" s="190"/>
      <c r="J196" s="191">
        <f>ROUND(I196*H196,2)</f>
        <v>0</v>
      </c>
      <c r="K196" s="187" t="s">
        <v>1</v>
      </c>
      <c r="L196" s="36"/>
      <c r="M196" s="192" t="s">
        <v>1</v>
      </c>
      <c r="N196" s="193" t="s">
        <v>41</v>
      </c>
      <c r="O196" s="58"/>
      <c r="P196" s="194">
        <f>O196*H196</f>
        <v>0</v>
      </c>
      <c r="Q196" s="194">
        <v>0</v>
      </c>
      <c r="R196" s="194">
        <f>Q196*H196</f>
        <v>0</v>
      </c>
      <c r="S196" s="194">
        <v>0</v>
      </c>
      <c r="T196" s="195">
        <f>S196*H196</f>
        <v>0</v>
      </c>
      <c r="AR196" s="15" t="s">
        <v>184</v>
      </c>
      <c r="AT196" s="15" t="s">
        <v>133</v>
      </c>
      <c r="AU196" s="15" t="s">
        <v>80</v>
      </c>
      <c r="AY196" s="15" t="s">
        <v>131</v>
      </c>
      <c r="BE196" s="196">
        <f>IF(N196="základní",J196,0)</f>
        <v>0</v>
      </c>
      <c r="BF196" s="196">
        <f>IF(N196="snížená",J196,0)</f>
        <v>0</v>
      </c>
      <c r="BG196" s="196">
        <f>IF(N196="zákl. přenesená",J196,0)</f>
        <v>0</v>
      </c>
      <c r="BH196" s="196">
        <f>IF(N196="sníž. přenesená",J196,0)</f>
        <v>0</v>
      </c>
      <c r="BI196" s="196">
        <f>IF(N196="nulová",J196,0)</f>
        <v>0</v>
      </c>
      <c r="BJ196" s="15" t="s">
        <v>78</v>
      </c>
      <c r="BK196" s="196">
        <f>ROUND(I196*H196,2)</f>
        <v>0</v>
      </c>
      <c r="BL196" s="15" t="s">
        <v>184</v>
      </c>
      <c r="BM196" s="15" t="s">
        <v>656</v>
      </c>
    </row>
    <row r="197" spans="2:47" s="1" customFormat="1" ht="12">
      <c r="B197" s="32"/>
      <c r="C197" s="33"/>
      <c r="D197" s="197" t="s">
        <v>139</v>
      </c>
      <c r="E197" s="33"/>
      <c r="F197" s="198" t="s">
        <v>1661</v>
      </c>
      <c r="G197" s="33"/>
      <c r="H197" s="33"/>
      <c r="I197" s="101"/>
      <c r="J197" s="33"/>
      <c r="K197" s="33"/>
      <c r="L197" s="36"/>
      <c r="M197" s="199"/>
      <c r="N197" s="58"/>
      <c r="O197" s="58"/>
      <c r="P197" s="58"/>
      <c r="Q197" s="58"/>
      <c r="R197" s="58"/>
      <c r="S197" s="58"/>
      <c r="T197" s="59"/>
      <c r="AT197" s="15" t="s">
        <v>139</v>
      </c>
      <c r="AU197" s="15" t="s">
        <v>80</v>
      </c>
    </row>
    <row r="198" spans="2:47" s="1" customFormat="1" ht="19.2">
      <c r="B198" s="32"/>
      <c r="C198" s="33"/>
      <c r="D198" s="197" t="s">
        <v>363</v>
      </c>
      <c r="E198" s="33"/>
      <c r="F198" s="245" t="s">
        <v>1636</v>
      </c>
      <c r="G198" s="33"/>
      <c r="H198" s="33"/>
      <c r="I198" s="101"/>
      <c r="J198" s="33"/>
      <c r="K198" s="33"/>
      <c r="L198" s="36"/>
      <c r="M198" s="199"/>
      <c r="N198" s="58"/>
      <c r="O198" s="58"/>
      <c r="P198" s="58"/>
      <c r="Q198" s="58"/>
      <c r="R198" s="58"/>
      <c r="S198" s="58"/>
      <c r="T198" s="59"/>
      <c r="AT198" s="15" t="s">
        <v>363</v>
      </c>
      <c r="AU198" s="15" t="s">
        <v>80</v>
      </c>
    </row>
    <row r="199" spans="2:65" s="1" customFormat="1" ht="16.5" customHeight="1">
      <c r="B199" s="32"/>
      <c r="C199" s="185" t="s">
        <v>401</v>
      </c>
      <c r="D199" s="185" t="s">
        <v>133</v>
      </c>
      <c r="E199" s="186" t="s">
        <v>1662</v>
      </c>
      <c r="F199" s="187" t="s">
        <v>1663</v>
      </c>
      <c r="G199" s="188" t="s">
        <v>329</v>
      </c>
      <c r="H199" s="189">
        <v>8</v>
      </c>
      <c r="I199" s="190"/>
      <c r="J199" s="191">
        <f>ROUND(I199*H199,2)</f>
        <v>0</v>
      </c>
      <c r="K199" s="187" t="s">
        <v>1</v>
      </c>
      <c r="L199" s="36"/>
      <c r="M199" s="192" t="s">
        <v>1</v>
      </c>
      <c r="N199" s="193" t="s">
        <v>41</v>
      </c>
      <c r="O199" s="58"/>
      <c r="P199" s="194">
        <f>O199*H199</f>
        <v>0</v>
      </c>
      <c r="Q199" s="194">
        <v>0</v>
      </c>
      <c r="R199" s="194">
        <f>Q199*H199</f>
        <v>0</v>
      </c>
      <c r="S199" s="194">
        <v>0</v>
      </c>
      <c r="T199" s="195">
        <f>S199*H199</f>
        <v>0</v>
      </c>
      <c r="AR199" s="15" t="s">
        <v>184</v>
      </c>
      <c r="AT199" s="15" t="s">
        <v>133</v>
      </c>
      <c r="AU199" s="15" t="s">
        <v>80</v>
      </c>
      <c r="AY199" s="15" t="s">
        <v>131</v>
      </c>
      <c r="BE199" s="196">
        <f>IF(N199="základní",J199,0)</f>
        <v>0</v>
      </c>
      <c r="BF199" s="196">
        <f>IF(N199="snížená",J199,0)</f>
        <v>0</v>
      </c>
      <c r="BG199" s="196">
        <f>IF(N199="zákl. přenesená",J199,0)</f>
        <v>0</v>
      </c>
      <c r="BH199" s="196">
        <f>IF(N199="sníž. přenesená",J199,0)</f>
        <v>0</v>
      </c>
      <c r="BI199" s="196">
        <f>IF(N199="nulová",J199,0)</f>
        <v>0</v>
      </c>
      <c r="BJ199" s="15" t="s">
        <v>78</v>
      </c>
      <c r="BK199" s="196">
        <f>ROUND(I199*H199,2)</f>
        <v>0</v>
      </c>
      <c r="BL199" s="15" t="s">
        <v>184</v>
      </c>
      <c r="BM199" s="15" t="s">
        <v>666</v>
      </c>
    </row>
    <row r="200" spans="2:47" s="1" customFormat="1" ht="12">
      <c r="B200" s="32"/>
      <c r="C200" s="33"/>
      <c r="D200" s="197" t="s">
        <v>139</v>
      </c>
      <c r="E200" s="33"/>
      <c r="F200" s="198" t="s">
        <v>1663</v>
      </c>
      <c r="G200" s="33"/>
      <c r="H200" s="33"/>
      <c r="I200" s="101"/>
      <c r="J200" s="33"/>
      <c r="K200" s="33"/>
      <c r="L200" s="36"/>
      <c r="M200" s="199"/>
      <c r="N200" s="58"/>
      <c r="O200" s="58"/>
      <c r="P200" s="58"/>
      <c r="Q200" s="58"/>
      <c r="R200" s="58"/>
      <c r="S200" s="58"/>
      <c r="T200" s="59"/>
      <c r="AT200" s="15" t="s">
        <v>139</v>
      </c>
      <c r="AU200" s="15" t="s">
        <v>80</v>
      </c>
    </row>
    <row r="201" spans="2:47" s="1" customFormat="1" ht="19.2">
      <c r="B201" s="32"/>
      <c r="C201" s="33"/>
      <c r="D201" s="197" t="s">
        <v>363</v>
      </c>
      <c r="E201" s="33"/>
      <c r="F201" s="245" t="s">
        <v>1664</v>
      </c>
      <c r="G201" s="33"/>
      <c r="H201" s="33"/>
      <c r="I201" s="101"/>
      <c r="J201" s="33"/>
      <c r="K201" s="33"/>
      <c r="L201" s="36"/>
      <c r="M201" s="199"/>
      <c r="N201" s="58"/>
      <c r="O201" s="58"/>
      <c r="P201" s="58"/>
      <c r="Q201" s="58"/>
      <c r="R201" s="58"/>
      <c r="S201" s="58"/>
      <c r="T201" s="59"/>
      <c r="AT201" s="15" t="s">
        <v>363</v>
      </c>
      <c r="AU201" s="15" t="s">
        <v>80</v>
      </c>
    </row>
    <row r="202" spans="2:65" s="1" customFormat="1" ht="16.5" customHeight="1">
      <c r="B202" s="32"/>
      <c r="C202" s="185" t="s">
        <v>409</v>
      </c>
      <c r="D202" s="185" t="s">
        <v>133</v>
      </c>
      <c r="E202" s="186" t="s">
        <v>1665</v>
      </c>
      <c r="F202" s="187" t="s">
        <v>1666</v>
      </c>
      <c r="G202" s="188" t="s">
        <v>329</v>
      </c>
      <c r="H202" s="189">
        <v>8</v>
      </c>
      <c r="I202" s="190"/>
      <c r="J202" s="191">
        <f>ROUND(I202*H202,2)</f>
        <v>0</v>
      </c>
      <c r="K202" s="187" t="s">
        <v>1</v>
      </c>
      <c r="L202" s="36"/>
      <c r="M202" s="192" t="s">
        <v>1</v>
      </c>
      <c r="N202" s="193" t="s">
        <v>41</v>
      </c>
      <c r="O202" s="58"/>
      <c r="P202" s="194">
        <f>O202*H202</f>
        <v>0</v>
      </c>
      <c r="Q202" s="194">
        <v>0</v>
      </c>
      <c r="R202" s="194">
        <f>Q202*H202</f>
        <v>0</v>
      </c>
      <c r="S202" s="194">
        <v>0</v>
      </c>
      <c r="T202" s="195">
        <f>S202*H202</f>
        <v>0</v>
      </c>
      <c r="AR202" s="15" t="s">
        <v>184</v>
      </c>
      <c r="AT202" s="15" t="s">
        <v>133</v>
      </c>
      <c r="AU202" s="15" t="s">
        <v>80</v>
      </c>
      <c r="AY202" s="15" t="s">
        <v>131</v>
      </c>
      <c r="BE202" s="196">
        <f>IF(N202="základní",J202,0)</f>
        <v>0</v>
      </c>
      <c r="BF202" s="196">
        <f>IF(N202="snížená",J202,0)</f>
        <v>0</v>
      </c>
      <c r="BG202" s="196">
        <f>IF(N202="zákl. přenesená",J202,0)</f>
        <v>0</v>
      </c>
      <c r="BH202" s="196">
        <f>IF(N202="sníž. přenesená",J202,0)</f>
        <v>0</v>
      </c>
      <c r="BI202" s="196">
        <f>IF(N202="nulová",J202,0)</f>
        <v>0</v>
      </c>
      <c r="BJ202" s="15" t="s">
        <v>78</v>
      </c>
      <c r="BK202" s="196">
        <f>ROUND(I202*H202,2)</f>
        <v>0</v>
      </c>
      <c r="BL202" s="15" t="s">
        <v>184</v>
      </c>
      <c r="BM202" s="15" t="s">
        <v>677</v>
      </c>
    </row>
    <row r="203" spans="2:47" s="1" customFormat="1" ht="12">
      <c r="B203" s="32"/>
      <c r="C203" s="33"/>
      <c r="D203" s="197" t="s">
        <v>139</v>
      </c>
      <c r="E203" s="33"/>
      <c r="F203" s="198" t="s">
        <v>1666</v>
      </c>
      <c r="G203" s="33"/>
      <c r="H203" s="33"/>
      <c r="I203" s="101"/>
      <c r="J203" s="33"/>
      <c r="K203" s="33"/>
      <c r="L203" s="36"/>
      <c r="M203" s="199"/>
      <c r="N203" s="58"/>
      <c r="O203" s="58"/>
      <c r="P203" s="58"/>
      <c r="Q203" s="58"/>
      <c r="R203" s="58"/>
      <c r="S203" s="58"/>
      <c r="T203" s="59"/>
      <c r="AT203" s="15" t="s">
        <v>139</v>
      </c>
      <c r="AU203" s="15" t="s">
        <v>80</v>
      </c>
    </row>
    <row r="204" spans="2:47" s="1" customFormat="1" ht="19.2">
      <c r="B204" s="32"/>
      <c r="C204" s="33"/>
      <c r="D204" s="197" t="s">
        <v>363</v>
      </c>
      <c r="E204" s="33"/>
      <c r="F204" s="245" t="s">
        <v>1664</v>
      </c>
      <c r="G204" s="33"/>
      <c r="H204" s="33"/>
      <c r="I204" s="101"/>
      <c r="J204" s="33"/>
      <c r="K204" s="33"/>
      <c r="L204" s="36"/>
      <c r="M204" s="199"/>
      <c r="N204" s="58"/>
      <c r="O204" s="58"/>
      <c r="P204" s="58"/>
      <c r="Q204" s="58"/>
      <c r="R204" s="58"/>
      <c r="S204" s="58"/>
      <c r="T204" s="59"/>
      <c r="AT204" s="15" t="s">
        <v>363</v>
      </c>
      <c r="AU204" s="15" t="s">
        <v>80</v>
      </c>
    </row>
    <row r="205" spans="2:65" s="1" customFormat="1" ht="16.5" customHeight="1">
      <c r="B205" s="32"/>
      <c r="C205" s="185" t="s">
        <v>416</v>
      </c>
      <c r="D205" s="185" t="s">
        <v>133</v>
      </c>
      <c r="E205" s="186" t="s">
        <v>1667</v>
      </c>
      <c r="F205" s="187" t="s">
        <v>1668</v>
      </c>
      <c r="G205" s="188" t="s">
        <v>329</v>
      </c>
      <c r="H205" s="189">
        <v>8</v>
      </c>
      <c r="I205" s="190"/>
      <c r="J205" s="191">
        <f>ROUND(I205*H205,2)</f>
        <v>0</v>
      </c>
      <c r="K205" s="187" t="s">
        <v>1</v>
      </c>
      <c r="L205" s="36"/>
      <c r="M205" s="192" t="s">
        <v>1</v>
      </c>
      <c r="N205" s="193" t="s">
        <v>41</v>
      </c>
      <c r="O205" s="58"/>
      <c r="P205" s="194">
        <f>O205*H205</f>
        <v>0</v>
      </c>
      <c r="Q205" s="194">
        <v>0</v>
      </c>
      <c r="R205" s="194">
        <f>Q205*H205</f>
        <v>0</v>
      </c>
      <c r="S205" s="194">
        <v>0</v>
      </c>
      <c r="T205" s="195">
        <f>S205*H205</f>
        <v>0</v>
      </c>
      <c r="AR205" s="15" t="s">
        <v>184</v>
      </c>
      <c r="AT205" s="15" t="s">
        <v>133</v>
      </c>
      <c r="AU205" s="15" t="s">
        <v>80</v>
      </c>
      <c r="AY205" s="15" t="s">
        <v>131</v>
      </c>
      <c r="BE205" s="196">
        <f>IF(N205="základní",J205,0)</f>
        <v>0</v>
      </c>
      <c r="BF205" s="196">
        <f>IF(N205="snížená",J205,0)</f>
        <v>0</v>
      </c>
      <c r="BG205" s="196">
        <f>IF(N205="zákl. přenesená",J205,0)</f>
        <v>0</v>
      </c>
      <c r="BH205" s="196">
        <f>IF(N205="sníž. přenesená",J205,0)</f>
        <v>0</v>
      </c>
      <c r="BI205" s="196">
        <f>IF(N205="nulová",J205,0)</f>
        <v>0</v>
      </c>
      <c r="BJ205" s="15" t="s">
        <v>78</v>
      </c>
      <c r="BK205" s="196">
        <f>ROUND(I205*H205,2)</f>
        <v>0</v>
      </c>
      <c r="BL205" s="15" t="s">
        <v>184</v>
      </c>
      <c r="BM205" s="15" t="s">
        <v>685</v>
      </c>
    </row>
    <row r="206" spans="2:47" s="1" customFormat="1" ht="12">
      <c r="B206" s="32"/>
      <c r="C206" s="33"/>
      <c r="D206" s="197" t="s">
        <v>139</v>
      </c>
      <c r="E206" s="33"/>
      <c r="F206" s="198" t="s">
        <v>1668</v>
      </c>
      <c r="G206" s="33"/>
      <c r="H206" s="33"/>
      <c r="I206" s="101"/>
      <c r="J206" s="33"/>
      <c r="K206" s="33"/>
      <c r="L206" s="36"/>
      <c r="M206" s="199"/>
      <c r="N206" s="58"/>
      <c r="O206" s="58"/>
      <c r="P206" s="58"/>
      <c r="Q206" s="58"/>
      <c r="R206" s="58"/>
      <c r="S206" s="58"/>
      <c r="T206" s="59"/>
      <c r="AT206" s="15" t="s">
        <v>139</v>
      </c>
      <c r="AU206" s="15" t="s">
        <v>80</v>
      </c>
    </row>
    <row r="207" spans="2:47" s="1" customFormat="1" ht="19.2">
      <c r="B207" s="32"/>
      <c r="C207" s="33"/>
      <c r="D207" s="197" t="s">
        <v>363</v>
      </c>
      <c r="E207" s="33"/>
      <c r="F207" s="245" t="s">
        <v>1664</v>
      </c>
      <c r="G207" s="33"/>
      <c r="H207" s="33"/>
      <c r="I207" s="101"/>
      <c r="J207" s="33"/>
      <c r="K207" s="33"/>
      <c r="L207" s="36"/>
      <c r="M207" s="199"/>
      <c r="N207" s="58"/>
      <c r="O207" s="58"/>
      <c r="P207" s="58"/>
      <c r="Q207" s="58"/>
      <c r="R207" s="58"/>
      <c r="S207" s="58"/>
      <c r="T207" s="59"/>
      <c r="AT207" s="15" t="s">
        <v>363</v>
      </c>
      <c r="AU207" s="15" t="s">
        <v>80</v>
      </c>
    </row>
    <row r="208" spans="2:65" s="1" customFormat="1" ht="16.5" customHeight="1">
      <c r="B208" s="32"/>
      <c r="C208" s="185" t="s">
        <v>422</v>
      </c>
      <c r="D208" s="185" t="s">
        <v>133</v>
      </c>
      <c r="E208" s="186" t="s">
        <v>1669</v>
      </c>
      <c r="F208" s="187" t="s">
        <v>1670</v>
      </c>
      <c r="G208" s="188" t="s">
        <v>323</v>
      </c>
      <c r="H208" s="189">
        <v>48</v>
      </c>
      <c r="I208" s="190"/>
      <c r="J208" s="191">
        <f>ROUND(I208*H208,2)</f>
        <v>0</v>
      </c>
      <c r="K208" s="187" t="s">
        <v>1</v>
      </c>
      <c r="L208" s="36"/>
      <c r="M208" s="192" t="s">
        <v>1</v>
      </c>
      <c r="N208" s="193" t="s">
        <v>41</v>
      </c>
      <c r="O208" s="58"/>
      <c r="P208" s="194">
        <f>O208*H208</f>
        <v>0</v>
      </c>
      <c r="Q208" s="194">
        <v>0</v>
      </c>
      <c r="R208" s="194">
        <f>Q208*H208</f>
        <v>0</v>
      </c>
      <c r="S208" s="194">
        <v>0</v>
      </c>
      <c r="T208" s="195">
        <f>S208*H208</f>
        <v>0</v>
      </c>
      <c r="AR208" s="15" t="s">
        <v>184</v>
      </c>
      <c r="AT208" s="15" t="s">
        <v>133</v>
      </c>
      <c r="AU208" s="15" t="s">
        <v>80</v>
      </c>
      <c r="AY208" s="15" t="s">
        <v>131</v>
      </c>
      <c r="BE208" s="196">
        <f>IF(N208="základní",J208,0)</f>
        <v>0</v>
      </c>
      <c r="BF208" s="196">
        <f>IF(N208="snížená",J208,0)</f>
        <v>0</v>
      </c>
      <c r="BG208" s="196">
        <f>IF(N208="zákl. přenesená",J208,0)</f>
        <v>0</v>
      </c>
      <c r="BH208" s="196">
        <f>IF(N208="sníž. přenesená",J208,0)</f>
        <v>0</v>
      </c>
      <c r="BI208" s="196">
        <f>IF(N208="nulová",J208,0)</f>
        <v>0</v>
      </c>
      <c r="BJ208" s="15" t="s">
        <v>78</v>
      </c>
      <c r="BK208" s="196">
        <f>ROUND(I208*H208,2)</f>
        <v>0</v>
      </c>
      <c r="BL208" s="15" t="s">
        <v>184</v>
      </c>
      <c r="BM208" s="15" t="s">
        <v>694</v>
      </c>
    </row>
    <row r="209" spans="2:47" s="1" customFormat="1" ht="12">
      <c r="B209" s="32"/>
      <c r="C209" s="33"/>
      <c r="D209" s="197" t="s">
        <v>139</v>
      </c>
      <c r="E209" s="33"/>
      <c r="F209" s="198" t="s">
        <v>1670</v>
      </c>
      <c r="G209" s="33"/>
      <c r="H209" s="33"/>
      <c r="I209" s="101"/>
      <c r="J209" s="33"/>
      <c r="K209" s="33"/>
      <c r="L209" s="36"/>
      <c r="M209" s="199"/>
      <c r="N209" s="58"/>
      <c r="O209" s="58"/>
      <c r="P209" s="58"/>
      <c r="Q209" s="58"/>
      <c r="R209" s="58"/>
      <c r="S209" s="58"/>
      <c r="T209" s="59"/>
      <c r="AT209" s="15" t="s">
        <v>139</v>
      </c>
      <c r="AU209" s="15" t="s">
        <v>80</v>
      </c>
    </row>
    <row r="210" spans="2:47" s="1" customFormat="1" ht="19.2">
      <c r="B210" s="32"/>
      <c r="C210" s="33"/>
      <c r="D210" s="197" t="s">
        <v>363</v>
      </c>
      <c r="E210" s="33"/>
      <c r="F210" s="245" t="s">
        <v>1671</v>
      </c>
      <c r="G210" s="33"/>
      <c r="H210" s="33"/>
      <c r="I210" s="101"/>
      <c r="J210" s="33"/>
      <c r="K210" s="33"/>
      <c r="L210" s="36"/>
      <c r="M210" s="199"/>
      <c r="N210" s="58"/>
      <c r="O210" s="58"/>
      <c r="P210" s="58"/>
      <c r="Q210" s="58"/>
      <c r="R210" s="58"/>
      <c r="S210" s="58"/>
      <c r="T210" s="59"/>
      <c r="AT210" s="15" t="s">
        <v>363</v>
      </c>
      <c r="AU210" s="15" t="s">
        <v>80</v>
      </c>
    </row>
    <row r="211" spans="2:65" s="1" customFormat="1" ht="16.5" customHeight="1">
      <c r="B211" s="32"/>
      <c r="C211" s="185" t="s">
        <v>427</v>
      </c>
      <c r="D211" s="185" t="s">
        <v>133</v>
      </c>
      <c r="E211" s="186" t="s">
        <v>1672</v>
      </c>
      <c r="F211" s="187" t="s">
        <v>1673</v>
      </c>
      <c r="G211" s="188" t="s">
        <v>323</v>
      </c>
      <c r="H211" s="189">
        <v>18</v>
      </c>
      <c r="I211" s="190"/>
      <c r="J211" s="191">
        <f>ROUND(I211*H211,2)</f>
        <v>0</v>
      </c>
      <c r="K211" s="187" t="s">
        <v>1</v>
      </c>
      <c r="L211" s="36"/>
      <c r="M211" s="192" t="s">
        <v>1</v>
      </c>
      <c r="N211" s="193" t="s">
        <v>41</v>
      </c>
      <c r="O211" s="58"/>
      <c r="P211" s="194">
        <f>O211*H211</f>
        <v>0</v>
      </c>
      <c r="Q211" s="194">
        <v>0</v>
      </c>
      <c r="R211" s="194">
        <f>Q211*H211</f>
        <v>0</v>
      </c>
      <c r="S211" s="194">
        <v>0</v>
      </c>
      <c r="T211" s="195">
        <f>S211*H211</f>
        <v>0</v>
      </c>
      <c r="AR211" s="15" t="s">
        <v>184</v>
      </c>
      <c r="AT211" s="15" t="s">
        <v>133</v>
      </c>
      <c r="AU211" s="15" t="s">
        <v>80</v>
      </c>
      <c r="AY211" s="15" t="s">
        <v>131</v>
      </c>
      <c r="BE211" s="196">
        <f>IF(N211="základní",J211,0)</f>
        <v>0</v>
      </c>
      <c r="BF211" s="196">
        <f>IF(N211="snížená",J211,0)</f>
        <v>0</v>
      </c>
      <c r="BG211" s="196">
        <f>IF(N211="zákl. přenesená",J211,0)</f>
        <v>0</v>
      </c>
      <c r="BH211" s="196">
        <f>IF(N211="sníž. přenesená",J211,0)</f>
        <v>0</v>
      </c>
      <c r="BI211" s="196">
        <f>IF(N211="nulová",J211,0)</f>
        <v>0</v>
      </c>
      <c r="BJ211" s="15" t="s">
        <v>78</v>
      </c>
      <c r="BK211" s="196">
        <f>ROUND(I211*H211,2)</f>
        <v>0</v>
      </c>
      <c r="BL211" s="15" t="s">
        <v>184</v>
      </c>
      <c r="BM211" s="15" t="s">
        <v>706</v>
      </c>
    </row>
    <row r="212" spans="2:47" s="1" customFormat="1" ht="12">
      <c r="B212" s="32"/>
      <c r="C212" s="33"/>
      <c r="D212" s="197" t="s">
        <v>139</v>
      </c>
      <c r="E212" s="33"/>
      <c r="F212" s="198" t="s">
        <v>1673</v>
      </c>
      <c r="G212" s="33"/>
      <c r="H212" s="33"/>
      <c r="I212" s="101"/>
      <c r="J212" s="33"/>
      <c r="K212" s="33"/>
      <c r="L212" s="36"/>
      <c r="M212" s="199"/>
      <c r="N212" s="58"/>
      <c r="O212" s="58"/>
      <c r="P212" s="58"/>
      <c r="Q212" s="58"/>
      <c r="R212" s="58"/>
      <c r="S212" s="58"/>
      <c r="T212" s="59"/>
      <c r="AT212" s="15" t="s">
        <v>139</v>
      </c>
      <c r="AU212" s="15" t="s">
        <v>80</v>
      </c>
    </row>
    <row r="213" spans="2:47" s="1" customFormat="1" ht="19.2">
      <c r="B213" s="32"/>
      <c r="C213" s="33"/>
      <c r="D213" s="197" t="s">
        <v>363</v>
      </c>
      <c r="E213" s="33"/>
      <c r="F213" s="245" t="s">
        <v>1671</v>
      </c>
      <c r="G213" s="33"/>
      <c r="H213" s="33"/>
      <c r="I213" s="101"/>
      <c r="J213" s="33"/>
      <c r="K213" s="33"/>
      <c r="L213" s="36"/>
      <c r="M213" s="199"/>
      <c r="N213" s="58"/>
      <c r="O213" s="58"/>
      <c r="P213" s="58"/>
      <c r="Q213" s="58"/>
      <c r="R213" s="58"/>
      <c r="S213" s="58"/>
      <c r="T213" s="59"/>
      <c r="AT213" s="15" t="s">
        <v>363</v>
      </c>
      <c r="AU213" s="15" t="s">
        <v>80</v>
      </c>
    </row>
    <row r="214" spans="2:65" s="1" customFormat="1" ht="16.5" customHeight="1">
      <c r="B214" s="32"/>
      <c r="C214" s="185" t="s">
        <v>432</v>
      </c>
      <c r="D214" s="185" t="s">
        <v>133</v>
      </c>
      <c r="E214" s="186" t="s">
        <v>1674</v>
      </c>
      <c r="F214" s="187" t="s">
        <v>1675</v>
      </c>
      <c r="G214" s="188" t="s">
        <v>323</v>
      </c>
      <c r="H214" s="189">
        <v>42</v>
      </c>
      <c r="I214" s="190"/>
      <c r="J214" s="191">
        <f>ROUND(I214*H214,2)</f>
        <v>0</v>
      </c>
      <c r="K214" s="187" t="s">
        <v>1</v>
      </c>
      <c r="L214" s="36"/>
      <c r="M214" s="192" t="s">
        <v>1</v>
      </c>
      <c r="N214" s="193" t="s">
        <v>41</v>
      </c>
      <c r="O214" s="58"/>
      <c r="P214" s="194">
        <f>O214*H214</f>
        <v>0</v>
      </c>
      <c r="Q214" s="194">
        <v>0</v>
      </c>
      <c r="R214" s="194">
        <f>Q214*H214</f>
        <v>0</v>
      </c>
      <c r="S214" s="194">
        <v>0</v>
      </c>
      <c r="T214" s="195">
        <f>S214*H214</f>
        <v>0</v>
      </c>
      <c r="AR214" s="15" t="s">
        <v>184</v>
      </c>
      <c r="AT214" s="15" t="s">
        <v>133</v>
      </c>
      <c r="AU214" s="15" t="s">
        <v>80</v>
      </c>
      <c r="AY214" s="15" t="s">
        <v>131</v>
      </c>
      <c r="BE214" s="196">
        <f>IF(N214="základní",J214,0)</f>
        <v>0</v>
      </c>
      <c r="BF214" s="196">
        <f>IF(N214="snížená",J214,0)</f>
        <v>0</v>
      </c>
      <c r="BG214" s="196">
        <f>IF(N214="zákl. přenesená",J214,0)</f>
        <v>0</v>
      </c>
      <c r="BH214" s="196">
        <f>IF(N214="sníž. přenesená",J214,0)</f>
        <v>0</v>
      </c>
      <c r="BI214" s="196">
        <f>IF(N214="nulová",J214,0)</f>
        <v>0</v>
      </c>
      <c r="BJ214" s="15" t="s">
        <v>78</v>
      </c>
      <c r="BK214" s="196">
        <f>ROUND(I214*H214,2)</f>
        <v>0</v>
      </c>
      <c r="BL214" s="15" t="s">
        <v>184</v>
      </c>
      <c r="BM214" s="15" t="s">
        <v>717</v>
      </c>
    </row>
    <row r="215" spans="2:47" s="1" customFormat="1" ht="12">
      <c r="B215" s="32"/>
      <c r="C215" s="33"/>
      <c r="D215" s="197" t="s">
        <v>139</v>
      </c>
      <c r="E215" s="33"/>
      <c r="F215" s="198" t="s">
        <v>1675</v>
      </c>
      <c r="G215" s="33"/>
      <c r="H215" s="33"/>
      <c r="I215" s="101"/>
      <c r="J215" s="33"/>
      <c r="K215" s="33"/>
      <c r="L215" s="36"/>
      <c r="M215" s="199"/>
      <c r="N215" s="58"/>
      <c r="O215" s="58"/>
      <c r="P215" s="58"/>
      <c r="Q215" s="58"/>
      <c r="R215" s="58"/>
      <c r="S215" s="58"/>
      <c r="T215" s="59"/>
      <c r="AT215" s="15" t="s">
        <v>139</v>
      </c>
      <c r="AU215" s="15" t="s">
        <v>80</v>
      </c>
    </row>
    <row r="216" spans="2:47" s="1" customFormat="1" ht="19.2">
      <c r="B216" s="32"/>
      <c r="C216" s="33"/>
      <c r="D216" s="197" t="s">
        <v>363</v>
      </c>
      <c r="E216" s="33"/>
      <c r="F216" s="245" t="s">
        <v>1671</v>
      </c>
      <c r="G216" s="33"/>
      <c r="H216" s="33"/>
      <c r="I216" s="101"/>
      <c r="J216" s="33"/>
      <c r="K216" s="33"/>
      <c r="L216" s="36"/>
      <c r="M216" s="199"/>
      <c r="N216" s="58"/>
      <c r="O216" s="58"/>
      <c r="P216" s="58"/>
      <c r="Q216" s="58"/>
      <c r="R216" s="58"/>
      <c r="S216" s="58"/>
      <c r="T216" s="59"/>
      <c r="AT216" s="15" t="s">
        <v>363</v>
      </c>
      <c r="AU216" s="15" t="s">
        <v>80</v>
      </c>
    </row>
    <row r="217" spans="2:65" s="1" customFormat="1" ht="16.5" customHeight="1">
      <c r="B217" s="32"/>
      <c r="C217" s="185" t="s">
        <v>437</v>
      </c>
      <c r="D217" s="185" t="s">
        <v>133</v>
      </c>
      <c r="E217" s="186" t="s">
        <v>1676</v>
      </c>
      <c r="F217" s="187" t="s">
        <v>1677</v>
      </c>
      <c r="G217" s="188" t="s">
        <v>323</v>
      </c>
      <c r="H217" s="189">
        <v>12</v>
      </c>
      <c r="I217" s="190"/>
      <c r="J217" s="191">
        <f>ROUND(I217*H217,2)</f>
        <v>0</v>
      </c>
      <c r="K217" s="187" t="s">
        <v>1</v>
      </c>
      <c r="L217" s="36"/>
      <c r="M217" s="192" t="s">
        <v>1</v>
      </c>
      <c r="N217" s="193" t="s">
        <v>41</v>
      </c>
      <c r="O217" s="58"/>
      <c r="P217" s="194">
        <f>O217*H217</f>
        <v>0</v>
      </c>
      <c r="Q217" s="194">
        <v>0</v>
      </c>
      <c r="R217" s="194">
        <f>Q217*H217</f>
        <v>0</v>
      </c>
      <c r="S217" s="194">
        <v>0</v>
      </c>
      <c r="T217" s="195">
        <f>S217*H217</f>
        <v>0</v>
      </c>
      <c r="AR217" s="15" t="s">
        <v>184</v>
      </c>
      <c r="AT217" s="15" t="s">
        <v>133</v>
      </c>
      <c r="AU217" s="15" t="s">
        <v>80</v>
      </c>
      <c r="AY217" s="15" t="s">
        <v>131</v>
      </c>
      <c r="BE217" s="196">
        <f>IF(N217="základní",J217,0)</f>
        <v>0</v>
      </c>
      <c r="BF217" s="196">
        <f>IF(N217="snížená",J217,0)</f>
        <v>0</v>
      </c>
      <c r="BG217" s="196">
        <f>IF(N217="zákl. přenesená",J217,0)</f>
        <v>0</v>
      </c>
      <c r="BH217" s="196">
        <f>IF(N217="sníž. přenesená",J217,0)</f>
        <v>0</v>
      </c>
      <c r="BI217" s="196">
        <f>IF(N217="nulová",J217,0)</f>
        <v>0</v>
      </c>
      <c r="BJ217" s="15" t="s">
        <v>78</v>
      </c>
      <c r="BK217" s="196">
        <f>ROUND(I217*H217,2)</f>
        <v>0</v>
      </c>
      <c r="BL217" s="15" t="s">
        <v>184</v>
      </c>
      <c r="BM217" s="15" t="s">
        <v>732</v>
      </c>
    </row>
    <row r="218" spans="2:47" s="1" customFormat="1" ht="12">
      <c r="B218" s="32"/>
      <c r="C218" s="33"/>
      <c r="D218" s="197" t="s">
        <v>139</v>
      </c>
      <c r="E218" s="33"/>
      <c r="F218" s="198" t="s">
        <v>1677</v>
      </c>
      <c r="G218" s="33"/>
      <c r="H218" s="33"/>
      <c r="I218" s="101"/>
      <c r="J218" s="33"/>
      <c r="K218" s="33"/>
      <c r="L218" s="36"/>
      <c r="M218" s="199"/>
      <c r="N218" s="58"/>
      <c r="O218" s="58"/>
      <c r="P218" s="58"/>
      <c r="Q218" s="58"/>
      <c r="R218" s="58"/>
      <c r="S218" s="58"/>
      <c r="T218" s="59"/>
      <c r="AT218" s="15" t="s">
        <v>139</v>
      </c>
      <c r="AU218" s="15" t="s">
        <v>80</v>
      </c>
    </row>
    <row r="219" spans="2:47" s="1" customFormat="1" ht="19.2">
      <c r="B219" s="32"/>
      <c r="C219" s="33"/>
      <c r="D219" s="197" t="s">
        <v>363</v>
      </c>
      <c r="E219" s="33"/>
      <c r="F219" s="245" t="s">
        <v>1671</v>
      </c>
      <c r="G219" s="33"/>
      <c r="H219" s="33"/>
      <c r="I219" s="101"/>
      <c r="J219" s="33"/>
      <c r="K219" s="33"/>
      <c r="L219" s="36"/>
      <c r="M219" s="199"/>
      <c r="N219" s="58"/>
      <c r="O219" s="58"/>
      <c r="P219" s="58"/>
      <c r="Q219" s="58"/>
      <c r="R219" s="58"/>
      <c r="S219" s="58"/>
      <c r="T219" s="59"/>
      <c r="AT219" s="15" t="s">
        <v>363</v>
      </c>
      <c r="AU219" s="15" t="s">
        <v>80</v>
      </c>
    </row>
    <row r="220" spans="2:65" s="1" customFormat="1" ht="16.5" customHeight="1">
      <c r="B220" s="32"/>
      <c r="C220" s="185" t="s">
        <v>443</v>
      </c>
      <c r="D220" s="185" t="s">
        <v>133</v>
      </c>
      <c r="E220" s="186" t="s">
        <v>1678</v>
      </c>
      <c r="F220" s="187" t="s">
        <v>1679</v>
      </c>
      <c r="G220" s="188" t="s">
        <v>329</v>
      </c>
      <c r="H220" s="189">
        <v>2</v>
      </c>
      <c r="I220" s="190"/>
      <c r="J220" s="191">
        <f>ROUND(I220*H220,2)</f>
        <v>0</v>
      </c>
      <c r="K220" s="187" t="s">
        <v>1</v>
      </c>
      <c r="L220" s="36"/>
      <c r="M220" s="192" t="s">
        <v>1</v>
      </c>
      <c r="N220" s="193" t="s">
        <v>41</v>
      </c>
      <c r="O220" s="58"/>
      <c r="P220" s="194">
        <f>O220*H220</f>
        <v>0</v>
      </c>
      <c r="Q220" s="194">
        <v>0</v>
      </c>
      <c r="R220" s="194">
        <f>Q220*H220</f>
        <v>0</v>
      </c>
      <c r="S220" s="194">
        <v>0</v>
      </c>
      <c r="T220" s="195">
        <f>S220*H220</f>
        <v>0</v>
      </c>
      <c r="AR220" s="15" t="s">
        <v>184</v>
      </c>
      <c r="AT220" s="15" t="s">
        <v>133</v>
      </c>
      <c r="AU220" s="15" t="s">
        <v>80</v>
      </c>
      <c r="AY220" s="15" t="s">
        <v>131</v>
      </c>
      <c r="BE220" s="196">
        <f>IF(N220="základní",J220,0)</f>
        <v>0</v>
      </c>
      <c r="BF220" s="196">
        <f>IF(N220="snížená",J220,0)</f>
        <v>0</v>
      </c>
      <c r="BG220" s="196">
        <f>IF(N220="zákl. přenesená",J220,0)</f>
        <v>0</v>
      </c>
      <c r="BH220" s="196">
        <f>IF(N220="sníž. přenesená",J220,0)</f>
        <v>0</v>
      </c>
      <c r="BI220" s="196">
        <f>IF(N220="nulová",J220,0)</f>
        <v>0</v>
      </c>
      <c r="BJ220" s="15" t="s">
        <v>78</v>
      </c>
      <c r="BK220" s="196">
        <f>ROUND(I220*H220,2)</f>
        <v>0</v>
      </c>
      <c r="BL220" s="15" t="s">
        <v>184</v>
      </c>
      <c r="BM220" s="15" t="s">
        <v>747</v>
      </c>
    </row>
    <row r="221" spans="2:47" s="1" customFormat="1" ht="12">
      <c r="B221" s="32"/>
      <c r="C221" s="33"/>
      <c r="D221" s="197" t="s">
        <v>139</v>
      </c>
      <c r="E221" s="33"/>
      <c r="F221" s="198" t="s">
        <v>1679</v>
      </c>
      <c r="G221" s="33"/>
      <c r="H221" s="33"/>
      <c r="I221" s="101"/>
      <c r="J221" s="33"/>
      <c r="K221" s="33"/>
      <c r="L221" s="36"/>
      <c r="M221" s="199"/>
      <c r="N221" s="58"/>
      <c r="O221" s="58"/>
      <c r="P221" s="58"/>
      <c r="Q221" s="58"/>
      <c r="R221" s="58"/>
      <c r="S221" s="58"/>
      <c r="T221" s="59"/>
      <c r="AT221" s="15" t="s">
        <v>139</v>
      </c>
      <c r="AU221" s="15" t="s">
        <v>80</v>
      </c>
    </row>
    <row r="222" spans="2:47" s="1" customFormat="1" ht="19.2">
      <c r="B222" s="32"/>
      <c r="C222" s="33"/>
      <c r="D222" s="197" t="s">
        <v>363</v>
      </c>
      <c r="E222" s="33"/>
      <c r="F222" s="245" t="s">
        <v>1680</v>
      </c>
      <c r="G222" s="33"/>
      <c r="H222" s="33"/>
      <c r="I222" s="101"/>
      <c r="J222" s="33"/>
      <c r="K222" s="33"/>
      <c r="L222" s="36"/>
      <c r="M222" s="199"/>
      <c r="N222" s="58"/>
      <c r="O222" s="58"/>
      <c r="P222" s="58"/>
      <c r="Q222" s="58"/>
      <c r="R222" s="58"/>
      <c r="S222" s="58"/>
      <c r="T222" s="59"/>
      <c r="AT222" s="15" t="s">
        <v>363</v>
      </c>
      <c r="AU222" s="15" t="s">
        <v>80</v>
      </c>
    </row>
    <row r="223" spans="2:65" s="1" customFormat="1" ht="16.5" customHeight="1">
      <c r="B223" s="32"/>
      <c r="C223" s="185" t="s">
        <v>448</v>
      </c>
      <c r="D223" s="185" t="s">
        <v>133</v>
      </c>
      <c r="E223" s="186" t="s">
        <v>1681</v>
      </c>
      <c r="F223" s="187" t="s">
        <v>1682</v>
      </c>
      <c r="G223" s="188" t="s">
        <v>329</v>
      </c>
      <c r="H223" s="189">
        <v>2</v>
      </c>
      <c r="I223" s="190"/>
      <c r="J223" s="191">
        <f>ROUND(I223*H223,2)</f>
        <v>0</v>
      </c>
      <c r="K223" s="187" t="s">
        <v>1</v>
      </c>
      <c r="L223" s="36"/>
      <c r="M223" s="192" t="s">
        <v>1</v>
      </c>
      <c r="N223" s="193" t="s">
        <v>41</v>
      </c>
      <c r="O223" s="58"/>
      <c r="P223" s="194">
        <f>O223*H223</f>
        <v>0</v>
      </c>
      <c r="Q223" s="194">
        <v>0</v>
      </c>
      <c r="R223" s="194">
        <f>Q223*H223</f>
        <v>0</v>
      </c>
      <c r="S223" s="194">
        <v>0</v>
      </c>
      <c r="T223" s="195">
        <f>S223*H223</f>
        <v>0</v>
      </c>
      <c r="AR223" s="15" t="s">
        <v>184</v>
      </c>
      <c r="AT223" s="15" t="s">
        <v>133</v>
      </c>
      <c r="AU223" s="15" t="s">
        <v>80</v>
      </c>
      <c r="AY223" s="15" t="s">
        <v>131</v>
      </c>
      <c r="BE223" s="196">
        <f>IF(N223="základní",J223,0)</f>
        <v>0</v>
      </c>
      <c r="BF223" s="196">
        <f>IF(N223="snížená",J223,0)</f>
        <v>0</v>
      </c>
      <c r="BG223" s="196">
        <f>IF(N223="zákl. přenesená",J223,0)</f>
        <v>0</v>
      </c>
      <c r="BH223" s="196">
        <f>IF(N223="sníž. přenesená",J223,0)</f>
        <v>0</v>
      </c>
      <c r="BI223" s="196">
        <f>IF(N223="nulová",J223,0)</f>
        <v>0</v>
      </c>
      <c r="BJ223" s="15" t="s">
        <v>78</v>
      </c>
      <c r="BK223" s="196">
        <f>ROUND(I223*H223,2)</f>
        <v>0</v>
      </c>
      <c r="BL223" s="15" t="s">
        <v>184</v>
      </c>
      <c r="BM223" s="15" t="s">
        <v>764</v>
      </c>
    </row>
    <row r="224" spans="2:47" s="1" customFormat="1" ht="12">
      <c r="B224" s="32"/>
      <c r="C224" s="33"/>
      <c r="D224" s="197" t="s">
        <v>139</v>
      </c>
      <c r="E224" s="33"/>
      <c r="F224" s="198" t="s">
        <v>1682</v>
      </c>
      <c r="G224" s="33"/>
      <c r="H224" s="33"/>
      <c r="I224" s="101"/>
      <c r="J224" s="33"/>
      <c r="K224" s="33"/>
      <c r="L224" s="36"/>
      <c r="M224" s="199"/>
      <c r="N224" s="58"/>
      <c r="O224" s="58"/>
      <c r="P224" s="58"/>
      <c r="Q224" s="58"/>
      <c r="R224" s="58"/>
      <c r="S224" s="58"/>
      <c r="T224" s="59"/>
      <c r="AT224" s="15" t="s">
        <v>139</v>
      </c>
      <c r="AU224" s="15" t="s">
        <v>80</v>
      </c>
    </row>
    <row r="225" spans="2:47" s="1" customFormat="1" ht="19.2">
      <c r="B225" s="32"/>
      <c r="C225" s="33"/>
      <c r="D225" s="197" t="s">
        <v>363</v>
      </c>
      <c r="E225" s="33"/>
      <c r="F225" s="245" t="s">
        <v>1683</v>
      </c>
      <c r="G225" s="33"/>
      <c r="H225" s="33"/>
      <c r="I225" s="101"/>
      <c r="J225" s="33"/>
      <c r="K225" s="33"/>
      <c r="L225" s="36"/>
      <c r="M225" s="199"/>
      <c r="N225" s="58"/>
      <c r="O225" s="58"/>
      <c r="P225" s="58"/>
      <c r="Q225" s="58"/>
      <c r="R225" s="58"/>
      <c r="S225" s="58"/>
      <c r="T225" s="59"/>
      <c r="AT225" s="15" t="s">
        <v>363</v>
      </c>
      <c r="AU225" s="15" t="s">
        <v>80</v>
      </c>
    </row>
    <row r="226" spans="2:65" s="1" customFormat="1" ht="16.5" customHeight="1">
      <c r="B226" s="32"/>
      <c r="C226" s="185" t="s">
        <v>454</v>
      </c>
      <c r="D226" s="185" t="s">
        <v>133</v>
      </c>
      <c r="E226" s="186" t="s">
        <v>1684</v>
      </c>
      <c r="F226" s="187" t="s">
        <v>1685</v>
      </c>
      <c r="G226" s="188" t="s">
        <v>329</v>
      </c>
      <c r="H226" s="189">
        <v>3</v>
      </c>
      <c r="I226" s="190"/>
      <c r="J226" s="191">
        <f>ROUND(I226*H226,2)</f>
        <v>0</v>
      </c>
      <c r="K226" s="187" t="s">
        <v>1</v>
      </c>
      <c r="L226" s="36"/>
      <c r="M226" s="192" t="s">
        <v>1</v>
      </c>
      <c r="N226" s="193" t="s">
        <v>41</v>
      </c>
      <c r="O226" s="58"/>
      <c r="P226" s="194">
        <f>O226*H226</f>
        <v>0</v>
      </c>
      <c r="Q226" s="194">
        <v>0</v>
      </c>
      <c r="R226" s="194">
        <f>Q226*H226</f>
        <v>0</v>
      </c>
      <c r="S226" s="194">
        <v>0</v>
      </c>
      <c r="T226" s="195">
        <f>S226*H226</f>
        <v>0</v>
      </c>
      <c r="AR226" s="15" t="s">
        <v>184</v>
      </c>
      <c r="AT226" s="15" t="s">
        <v>133</v>
      </c>
      <c r="AU226" s="15" t="s">
        <v>80</v>
      </c>
      <c r="AY226" s="15" t="s">
        <v>131</v>
      </c>
      <c r="BE226" s="196">
        <f>IF(N226="základní",J226,0)</f>
        <v>0</v>
      </c>
      <c r="BF226" s="196">
        <f>IF(N226="snížená",J226,0)</f>
        <v>0</v>
      </c>
      <c r="BG226" s="196">
        <f>IF(N226="zákl. přenesená",J226,0)</f>
        <v>0</v>
      </c>
      <c r="BH226" s="196">
        <f>IF(N226="sníž. přenesená",J226,0)</f>
        <v>0</v>
      </c>
      <c r="BI226" s="196">
        <f>IF(N226="nulová",J226,0)</f>
        <v>0</v>
      </c>
      <c r="BJ226" s="15" t="s">
        <v>78</v>
      </c>
      <c r="BK226" s="196">
        <f>ROUND(I226*H226,2)</f>
        <v>0</v>
      </c>
      <c r="BL226" s="15" t="s">
        <v>184</v>
      </c>
      <c r="BM226" s="15" t="s">
        <v>776</v>
      </c>
    </row>
    <row r="227" spans="2:47" s="1" customFormat="1" ht="12">
      <c r="B227" s="32"/>
      <c r="C227" s="33"/>
      <c r="D227" s="197" t="s">
        <v>139</v>
      </c>
      <c r="E227" s="33"/>
      <c r="F227" s="198" t="s">
        <v>1685</v>
      </c>
      <c r="G227" s="33"/>
      <c r="H227" s="33"/>
      <c r="I227" s="101"/>
      <c r="J227" s="33"/>
      <c r="K227" s="33"/>
      <c r="L227" s="36"/>
      <c r="M227" s="199"/>
      <c r="N227" s="58"/>
      <c r="O227" s="58"/>
      <c r="P227" s="58"/>
      <c r="Q227" s="58"/>
      <c r="R227" s="58"/>
      <c r="S227" s="58"/>
      <c r="T227" s="59"/>
      <c r="AT227" s="15" t="s">
        <v>139</v>
      </c>
      <c r="AU227" s="15" t="s">
        <v>80</v>
      </c>
    </row>
    <row r="228" spans="2:47" s="1" customFormat="1" ht="19.2">
      <c r="B228" s="32"/>
      <c r="C228" s="33"/>
      <c r="D228" s="197" t="s">
        <v>363</v>
      </c>
      <c r="E228" s="33"/>
      <c r="F228" s="245" t="s">
        <v>1686</v>
      </c>
      <c r="G228" s="33"/>
      <c r="H228" s="33"/>
      <c r="I228" s="101"/>
      <c r="J228" s="33"/>
      <c r="K228" s="33"/>
      <c r="L228" s="36"/>
      <c r="M228" s="199"/>
      <c r="N228" s="58"/>
      <c r="O228" s="58"/>
      <c r="P228" s="58"/>
      <c r="Q228" s="58"/>
      <c r="R228" s="58"/>
      <c r="S228" s="58"/>
      <c r="T228" s="59"/>
      <c r="AT228" s="15" t="s">
        <v>363</v>
      </c>
      <c r="AU228" s="15" t="s">
        <v>80</v>
      </c>
    </row>
    <row r="229" spans="2:65" s="1" customFormat="1" ht="16.5" customHeight="1">
      <c r="B229" s="32"/>
      <c r="C229" s="185" t="s">
        <v>460</v>
      </c>
      <c r="D229" s="185" t="s">
        <v>133</v>
      </c>
      <c r="E229" s="186" t="s">
        <v>1687</v>
      </c>
      <c r="F229" s="187" t="s">
        <v>1688</v>
      </c>
      <c r="G229" s="188" t="s">
        <v>329</v>
      </c>
      <c r="H229" s="189">
        <v>1</v>
      </c>
      <c r="I229" s="190"/>
      <c r="J229" s="191">
        <f>ROUND(I229*H229,2)</f>
        <v>0</v>
      </c>
      <c r="K229" s="187" t="s">
        <v>1</v>
      </c>
      <c r="L229" s="36"/>
      <c r="M229" s="192" t="s">
        <v>1</v>
      </c>
      <c r="N229" s="193" t="s">
        <v>41</v>
      </c>
      <c r="O229" s="58"/>
      <c r="P229" s="194">
        <f>O229*H229</f>
        <v>0</v>
      </c>
      <c r="Q229" s="194">
        <v>0</v>
      </c>
      <c r="R229" s="194">
        <f>Q229*H229</f>
        <v>0</v>
      </c>
      <c r="S229" s="194">
        <v>0</v>
      </c>
      <c r="T229" s="195">
        <f>S229*H229</f>
        <v>0</v>
      </c>
      <c r="AR229" s="15" t="s">
        <v>184</v>
      </c>
      <c r="AT229" s="15" t="s">
        <v>133</v>
      </c>
      <c r="AU229" s="15" t="s">
        <v>80</v>
      </c>
      <c r="AY229" s="15" t="s">
        <v>131</v>
      </c>
      <c r="BE229" s="196">
        <f>IF(N229="základní",J229,0)</f>
        <v>0</v>
      </c>
      <c r="BF229" s="196">
        <f>IF(N229="snížená",J229,0)</f>
        <v>0</v>
      </c>
      <c r="BG229" s="196">
        <f>IF(N229="zákl. přenesená",J229,0)</f>
        <v>0</v>
      </c>
      <c r="BH229" s="196">
        <f>IF(N229="sníž. přenesená",J229,0)</f>
        <v>0</v>
      </c>
      <c r="BI229" s="196">
        <f>IF(N229="nulová",J229,0)</f>
        <v>0</v>
      </c>
      <c r="BJ229" s="15" t="s">
        <v>78</v>
      </c>
      <c r="BK229" s="196">
        <f>ROUND(I229*H229,2)</f>
        <v>0</v>
      </c>
      <c r="BL229" s="15" t="s">
        <v>184</v>
      </c>
      <c r="BM229" s="15" t="s">
        <v>791</v>
      </c>
    </row>
    <row r="230" spans="2:47" s="1" customFormat="1" ht="12">
      <c r="B230" s="32"/>
      <c r="C230" s="33"/>
      <c r="D230" s="197" t="s">
        <v>139</v>
      </c>
      <c r="E230" s="33"/>
      <c r="F230" s="198" t="s">
        <v>1688</v>
      </c>
      <c r="G230" s="33"/>
      <c r="H230" s="33"/>
      <c r="I230" s="101"/>
      <c r="J230" s="33"/>
      <c r="K230" s="33"/>
      <c r="L230" s="36"/>
      <c r="M230" s="199"/>
      <c r="N230" s="58"/>
      <c r="O230" s="58"/>
      <c r="P230" s="58"/>
      <c r="Q230" s="58"/>
      <c r="R230" s="58"/>
      <c r="S230" s="58"/>
      <c r="T230" s="59"/>
      <c r="AT230" s="15" t="s">
        <v>139</v>
      </c>
      <c r="AU230" s="15" t="s">
        <v>80</v>
      </c>
    </row>
    <row r="231" spans="2:47" s="1" customFormat="1" ht="19.2">
      <c r="B231" s="32"/>
      <c r="C231" s="33"/>
      <c r="D231" s="197" t="s">
        <v>363</v>
      </c>
      <c r="E231" s="33"/>
      <c r="F231" s="245" t="s">
        <v>1686</v>
      </c>
      <c r="G231" s="33"/>
      <c r="H231" s="33"/>
      <c r="I231" s="101"/>
      <c r="J231" s="33"/>
      <c r="K231" s="33"/>
      <c r="L231" s="36"/>
      <c r="M231" s="199"/>
      <c r="N231" s="58"/>
      <c r="O231" s="58"/>
      <c r="P231" s="58"/>
      <c r="Q231" s="58"/>
      <c r="R231" s="58"/>
      <c r="S231" s="58"/>
      <c r="T231" s="59"/>
      <c r="AT231" s="15" t="s">
        <v>363</v>
      </c>
      <c r="AU231" s="15" t="s">
        <v>80</v>
      </c>
    </row>
    <row r="232" spans="2:65" s="1" customFormat="1" ht="16.5" customHeight="1">
      <c r="B232" s="32"/>
      <c r="C232" s="185" t="s">
        <v>483</v>
      </c>
      <c r="D232" s="185" t="s">
        <v>133</v>
      </c>
      <c r="E232" s="186" t="s">
        <v>1689</v>
      </c>
      <c r="F232" s="187" t="s">
        <v>1690</v>
      </c>
      <c r="G232" s="188" t="s">
        <v>329</v>
      </c>
      <c r="H232" s="189">
        <v>10</v>
      </c>
      <c r="I232" s="190"/>
      <c r="J232" s="191">
        <f>ROUND(I232*H232,2)</f>
        <v>0</v>
      </c>
      <c r="K232" s="187" t="s">
        <v>1</v>
      </c>
      <c r="L232" s="36"/>
      <c r="M232" s="192" t="s">
        <v>1</v>
      </c>
      <c r="N232" s="193" t="s">
        <v>41</v>
      </c>
      <c r="O232" s="58"/>
      <c r="P232" s="194">
        <f>O232*H232</f>
        <v>0</v>
      </c>
      <c r="Q232" s="194">
        <v>0</v>
      </c>
      <c r="R232" s="194">
        <f>Q232*H232</f>
        <v>0</v>
      </c>
      <c r="S232" s="194">
        <v>0</v>
      </c>
      <c r="T232" s="195">
        <f>S232*H232</f>
        <v>0</v>
      </c>
      <c r="AR232" s="15" t="s">
        <v>184</v>
      </c>
      <c r="AT232" s="15" t="s">
        <v>133</v>
      </c>
      <c r="AU232" s="15" t="s">
        <v>80</v>
      </c>
      <c r="AY232" s="15" t="s">
        <v>131</v>
      </c>
      <c r="BE232" s="196">
        <f>IF(N232="základní",J232,0)</f>
        <v>0</v>
      </c>
      <c r="BF232" s="196">
        <f>IF(N232="snížená",J232,0)</f>
        <v>0</v>
      </c>
      <c r="BG232" s="196">
        <f>IF(N232="zákl. přenesená",J232,0)</f>
        <v>0</v>
      </c>
      <c r="BH232" s="196">
        <f>IF(N232="sníž. přenesená",J232,0)</f>
        <v>0</v>
      </c>
      <c r="BI232" s="196">
        <f>IF(N232="nulová",J232,0)</f>
        <v>0</v>
      </c>
      <c r="BJ232" s="15" t="s">
        <v>78</v>
      </c>
      <c r="BK232" s="196">
        <f>ROUND(I232*H232,2)</f>
        <v>0</v>
      </c>
      <c r="BL232" s="15" t="s">
        <v>184</v>
      </c>
      <c r="BM232" s="15" t="s">
        <v>808</v>
      </c>
    </row>
    <row r="233" spans="2:47" s="1" customFormat="1" ht="12">
      <c r="B233" s="32"/>
      <c r="C233" s="33"/>
      <c r="D233" s="197" t="s">
        <v>139</v>
      </c>
      <c r="E233" s="33"/>
      <c r="F233" s="198" t="s">
        <v>1690</v>
      </c>
      <c r="G233" s="33"/>
      <c r="H233" s="33"/>
      <c r="I233" s="101"/>
      <c r="J233" s="33"/>
      <c r="K233" s="33"/>
      <c r="L233" s="36"/>
      <c r="M233" s="199"/>
      <c r="N233" s="58"/>
      <c r="O233" s="58"/>
      <c r="P233" s="58"/>
      <c r="Q233" s="58"/>
      <c r="R233" s="58"/>
      <c r="S233" s="58"/>
      <c r="T233" s="59"/>
      <c r="AT233" s="15" t="s">
        <v>139</v>
      </c>
      <c r="AU233" s="15" t="s">
        <v>80</v>
      </c>
    </row>
    <row r="234" spans="2:47" s="1" customFormat="1" ht="28.8">
      <c r="B234" s="32"/>
      <c r="C234" s="33"/>
      <c r="D234" s="197" t="s">
        <v>363</v>
      </c>
      <c r="E234" s="33"/>
      <c r="F234" s="245" t="s">
        <v>1691</v>
      </c>
      <c r="G234" s="33"/>
      <c r="H234" s="33"/>
      <c r="I234" s="101"/>
      <c r="J234" s="33"/>
      <c r="K234" s="33"/>
      <c r="L234" s="36"/>
      <c r="M234" s="199"/>
      <c r="N234" s="58"/>
      <c r="O234" s="58"/>
      <c r="P234" s="58"/>
      <c r="Q234" s="58"/>
      <c r="R234" s="58"/>
      <c r="S234" s="58"/>
      <c r="T234" s="59"/>
      <c r="AT234" s="15" t="s">
        <v>363</v>
      </c>
      <c r="AU234" s="15" t="s">
        <v>80</v>
      </c>
    </row>
    <row r="235" spans="2:65" s="1" customFormat="1" ht="16.5" customHeight="1">
      <c r="B235" s="32"/>
      <c r="C235" s="185" t="s">
        <v>493</v>
      </c>
      <c r="D235" s="185" t="s">
        <v>133</v>
      </c>
      <c r="E235" s="186" t="s">
        <v>1692</v>
      </c>
      <c r="F235" s="187" t="s">
        <v>1693</v>
      </c>
      <c r="G235" s="188" t="s">
        <v>317</v>
      </c>
      <c r="H235" s="189">
        <v>1</v>
      </c>
      <c r="I235" s="190"/>
      <c r="J235" s="191">
        <f>ROUND(I235*H235,2)</f>
        <v>0</v>
      </c>
      <c r="K235" s="187" t="s">
        <v>1</v>
      </c>
      <c r="L235" s="36"/>
      <c r="M235" s="192" t="s">
        <v>1</v>
      </c>
      <c r="N235" s="193" t="s">
        <v>41</v>
      </c>
      <c r="O235" s="58"/>
      <c r="P235" s="194">
        <f>O235*H235</f>
        <v>0</v>
      </c>
      <c r="Q235" s="194">
        <v>0</v>
      </c>
      <c r="R235" s="194">
        <f>Q235*H235</f>
        <v>0</v>
      </c>
      <c r="S235" s="194">
        <v>0</v>
      </c>
      <c r="T235" s="195">
        <f>S235*H235</f>
        <v>0</v>
      </c>
      <c r="AR235" s="15" t="s">
        <v>184</v>
      </c>
      <c r="AT235" s="15" t="s">
        <v>133</v>
      </c>
      <c r="AU235" s="15" t="s">
        <v>80</v>
      </c>
      <c r="AY235" s="15" t="s">
        <v>131</v>
      </c>
      <c r="BE235" s="196">
        <f>IF(N235="základní",J235,0)</f>
        <v>0</v>
      </c>
      <c r="BF235" s="196">
        <f>IF(N235="snížená",J235,0)</f>
        <v>0</v>
      </c>
      <c r="BG235" s="196">
        <f>IF(N235="zákl. přenesená",J235,0)</f>
        <v>0</v>
      </c>
      <c r="BH235" s="196">
        <f>IF(N235="sníž. přenesená",J235,0)</f>
        <v>0</v>
      </c>
      <c r="BI235" s="196">
        <f>IF(N235="nulová",J235,0)</f>
        <v>0</v>
      </c>
      <c r="BJ235" s="15" t="s">
        <v>78</v>
      </c>
      <c r="BK235" s="196">
        <f>ROUND(I235*H235,2)</f>
        <v>0</v>
      </c>
      <c r="BL235" s="15" t="s">
        <v>184</v>
      </c>
      <c r="BM235" s="15" t="s">
        <v>822</v>
      </c>
    </row>
    <row r="236" spans="2:47" s="1" customFormat="1" ht="12">
      <c r="B236" s="32"/>
      <c r="C236" s="33"/>
      <c r="D236" s="197" t="s">
        <v>139</v>
      </c>
      <c r="E236" s="33"/>
      <c r="F236" s="198" t="s">
        <v>1693</v>
      </c>
      <c r="G236" s="33"/>
      <c r="H236" s="33"/>
      <c r="I236" s="101"/>
      <c r="J236" s="33"/>
      <c r="K236" s="33"/>
      <c r="L236" s="36"/>
      <c r="M236" s="199"/>
      <c r="N236" s="58"/>
      <c r="O236" s="58"/>
      <c r="P236" s="58"/>
      <c r="Q236" s="58"/>
      <c r="R236" s="58"/>
      <c r="S236" s="58"/>
      <c r="T236" s="59"/>
      <c r="AT236" s="15" t="s">
        <v>139</v>
      </c>
      <c r="AU236" s="15" t="s">
        <v>80</v>
      </c>
    </row>
    <row r="237" spans="2:65" s="1" customFormat="1" ht="16.5" customHeight="1">
      <c r="B237" s="32"/>
      <c r="C237" s="185" t="s">
        <v>503</v>
      </c>
      <c r="D237" s="185" t="s">
        <v>133</v>
      </c>
      <c r="E237" s="186" t="s">
        <v>1694</v>
      </c>
      <c r="F237" s="187" t="s">
        <v>1695</v>
      </c>
      <c r="G237" s="188" t="s">
        <v>323</v>
      </c>
      <c r="H237" s="189">
        <v>102</v>
      </c>
      <c r="I237" s="190"/>
      <c r="J237" s="191">
        <f>ROUND(I237*H237,2)</f>
        <v>0</v>
      </c>
      <c r="K237" s="187" t="s">
        <v>1</v>
      </c>
      <c r="L237" s="36"/>
      <c r="M237" s="192" t="s">
        <v>1</v>
      </c>
      <c r="N237" s="193" t="s">
        <v>41</v>
      </c>
      <c r="O237" s="58"/>
      <c r="P237" s="194">
        <f>O237*H237</f>
        <v>0</v>
      </c>
      <c r="Q237" s="194">
        <v>0</v>
      </c>
      <c r="R237" s="194">
        <f>Q237*H237</f>
        <v>0</v>
      </c>
      <c r="S237" s="194">
        <v>0</v>
      </c>
      <c r="T237" s="195">
        <f>S237*H237</f>
        <v>0</v>
      </c>
      <c r="AR237" s="15" t="s">
        <v>184</v>
      </c>
      <c r="AT237" s="15" t="s">
        <v>133</v>
      </c>
      <c r="AU237" s="15" t="s">
        <v>80</v>
      </c>
      <c r="AY237" s="15" t="s">
        <v>131</v>
      </c>
      <c r="BE237" s="196">
        <f>IF(N237="základní",J237,0)</f>
        <v>0</v>
      </c>
      <c r="BF237" s="196">
        <f>IF(N237="snížená",J237,0)</f>
        <v>0</v>
      </c>
      <c r="BG237" s="196">
        <f>IF(N237="zákl. přenesená",J237,0)</f>
        <v>0</v>
      </c>
      <c r="BH237" s="196">
        <f>IF(N237="sníž. přenesená",J237,0)</f>
        <v>0</v>
      </c>
      <c r="BI237" s="196">
        <f>IF(N237="nulová",J237,0)</f>
        <v>0</v>
      </c>
      <c r="BJ237" s="15" t="s">
        <v>78</v>
      </c>
      <c r="BK237" s="196">
        <f>ROUND(I237*H237,2)</f>
        <v>0</v>
      </c>
      <c r="BL237" s="15" t="s">
        <v>184</v>
      </c>
      <c r="BM237" s="15" t="s">
        <v>836</v>
      </c>
    </row>
    <row r="238" spans="2:47" s="1" customFormat="1" ht="12">
      <c r="B238" s="32"/>
      <c r="C238" s="33"/>
      <c r="D238" s="197" t="s">
        <v>139</v>
      </c>
      <c r="E238" s="33"/>
      <c r="F238" s="198" t="s">
        <v>1695</v>
      </c>
      <c r="G238" s="33"/>
      <c r="H238" s="33"/>
      <c r="I238" s="101"/>
      <c r="J238" s="33"/>
      <c r="K238" s="33"/>
      <c r="L238" s="36"/>
      <c r="M238" s="199"/>
      <c r="N238" s="58"/>
      <c r="O238" s="58"/>
      <c r="P238" s="58"/>
      <c r="Q238" s="58"/>
      <c r="R238" s="58"/>
      <c r="S238" s="58"/>
      <c r="T238" s="59"/>
      <c r="AT238" s="15" t="s">
        <v>139</v>
      </c>
      <c r="AU238" s="15" t="s">
        <v>80</v>
      </c>
    </row>
    <row r="239" spans="2:47" s="1" customFormat="1" ht="19.2">
      <c r="B239" s="32"/>
      <c r="C239" s="33"/>
      <c r="D239" s="197" t="s">
        <v>363</v>
      </c>
      <c r="E239" s="33"/>
      <c r="F239" s="245" t="s">
        <v>1696</v>
      </c>
      <c r="G239" s="33"/>
      <c r="H239" s="33"/>
      <c r="I239" s="101"/>
      <c r="J239" s="33"/>
      <c r="K239" s="33"/>
      <c r="L239" s="36"/>
      <c r="M239" s="199"/>
      <c r="N239" s="58"/>
      <c r="O239" s="58"/>
      <c r="P239" s="58"/>
      <c r="Q239" s="58"/>
      <c r="R239" s="58"/>
      <c r="S239" s="58"/>
      <c r="T239" s="59"/>
      <c r="AT239" s="15" t="s">
        <v>363</v>
      </c>
      <c r="AU239" s="15" t="s">
        <v>80</v>
      </c>
    </row>
    <row r="240" spans="2:65" s="1" customFormat="1" ht="16.5" customHeight="1">
      <c r="B240" s="32"/>
      <c r="C240" s="185" t="s">
        <v>511</v>
      </c>
      <c r="D240" s="185" t="s">
        <v>133</v>
      </c>
      <c r="E240" s="186" t="s">
        <v>1697</v>
      </c>
      <c r="F240" s="187" t="s">
        <v>1698</v>
      </c>
      <c r="G240" s="188" t="s">
        <v>323</v>
      </c>
      <c r="H240" s="189">
        <v>30</v>
      </c>
      <c r="I240" s="190"/>
      <c r="J240" s="191">
        <f>ROUND(I240*H240,2)</f>
        <v>0</v>
      </c>
      <c r="K240" s="187" t="s">
        <v>1</v>
      </c>
      <c r="L240" s="36"/>
      <c r="M240" s="192" t="s">
        <v>1</v>
      </c>
      <c r="N240" s="193" t="s">
        <v>41</v>
      </c>
      <c r="O240" s="58"/>
      <c r="P240" s="194">
        <f>O240*H240</f>
        <v>0</v>
      </c>
      <c r="Q240" s="194">
        <v>0</v>
      </c>
      <c r="R240" s="194">
        <f>Q240*H240</f>
        <v>0</v>
      </c>
      <c r="S240" s="194">
        <v>0</v>
      </c>
      <c r="T240" s="195">
        <f>S240*H240</f>
        <v>0</v>
      </c>
      <c r="AR240" s="15" t="s">
        <v>184</v>
      </c>
      <c r="AT240" s="15" t="s">
        <v>133</v>
      </c>
      <c r="AU240" s="15" t="s">
        <v>80</v>
      </c>
      <c r="AY240" s="15" t="s">
        <v>131</v>
      </c>
      <c r="BE240" s="196">
        <f>IF(N240="základní",J240,0)</f>
        <v>0</v>
      </c>
      <c r="BF240" s="196">
        <f>IF(N240="snížená",J240,0)</f>
        <v>0</v>
      </c>
      <c r="BG240" s="196">
        <f>IF(N240="zákl. přenesená",J240,0)</f>
        <v>0</v>
      </c>
      <c r="BH240" s="196">
        <f>IF(N240="sníž. přenesená",J240,0)</f>
        <v>0</v>
      </c>
      <c r="BI240" s="196">
        <f>IF(N240="nulová",J240,0)</f>
        <v>0</v>
      </c>
      <c r="BJ240" s="15" t="s">
        <v>78</v>
      </c>
      <c r="BK240" s="196">
        <f>ROUND(I240*H240,2)</f>
        <v>0</v>
      </c>
      <c r="BL240" s="15" t="s">
        <v>184</v>
      </c>
      <c r="BM240" s="15" t="s">
        <v>850</v>
      </c>
    </row>
    <row r="241" spans="2:47" s="1" customFormat="1" ht="12">
      <c r="B241" s="32"/>
      <c r="C241" s="33"/>
      <c r="D241" s="197" t="s">
        <v>139</v>
      </c>
      <c r="E241" s="33"/>
      <c r="F241" s="198" t="s">
        <v>1698</v>
      </c>
      <c r="G241" s="33"/>
      <c r="H241" s="33"/>
      <c r="I241" s="101"/>
      <c r="J241" s="33"/>
      <c r="K241" s="33"/>
      <c r="L241" s="36"/>
      <c r="M241" s="199"/>
      <c r="N241" s="58"/>
      <c r="O241" s="58"/>
      <c r="P241" s="58"/>
      <c r="Q241" s="58"/>
      <c r="R241" s="58"/>
      <c r="S241" s="58"/>
      <c r="T241" s="59"/>
      <c r="AT241" s="15" t="s">
        <v>139</v>
      </c>
      <c r="AU241" s="15" t="s">
        <v>80</v>
      </c>
    </row>
    <row r="242" spans="2:47" s="1" customFormat="1" ht="19.2">
      <c r="B242" s="32"/>
      <c r="C242" s="33"/>
      <c r="D242" s="197" t="s">
        <v>363</v>
      </c>
      <c r="E242" s="33"/>
      <c r="F242" s="245" t="s">
        <v>1696</v>
      </c>
      <c r="G242" s="33"/>
      <c r="H242" s="33"/>
      <c r="I242" s="101"/>
      <c r="J242" s="33"/>
      <c r="K242" s="33"/>
      <c r="L242" s="36"/>
      <c r="M242" s="199"/>
      <c r="N242" s="58"/>
      <c r="O242" s="58"/>
      <c r="P242" s="58"/>
      <c r="Q242" s="58"/>
      <c r="R242" s="58"/>
      <c r="S242" s="58"/>
      <c r="T242" s="59"/>
      <c r="AT242" s="15" t="s">
        <v>363</v>
      </c>
      <c r="AU242" s="15" t="s">
        <v>80</v>
      </c>
    </row>
    <row r="243" spans="2:65" s="1" customFormat="1" ht="16.5" customHeight="1">
      <c r="B243" s="32"/>
      <c r="C243" s="185" t="s">
        <v>518</v>
      </c>
      <c r="D243" s="185" t="s">
        <v>133</v>
      </c>
      <c r="E243" s="186" t="s">
        <v>1699</v>
      </c>
      <c r="F243" s="187" t="s">
        <v>1700</v>
      </c>
      <c r="G243" s="188" t="s">
        <v>323</v>
      </c>
      <c r="H243" s="189">
        <v>102</v>
      </c>
      <c r="I243" s="190"/>
      <c r="J243" s="191">
        <f>ROUND(I243*H243,2)</f>
        <v>0</v>
      </c>
      <c r="K243" s="187" t="s">
        <v>1</v>
      </c>
      <c r="L243" s="36"/>
      <c r="M243" s="192" t="s">
        <v>1</v>
      </c>
      <c r="N243" s="193" t="s">
        <v>41</v>
      </c>
      <c r="O243" s="58"/>
      <c r="P243" s="194">
        <f>O243*H243</f>
        <v>0</v>
      </c>
      <c r="Q243" s="194">
        <v>0</v>
      </c>
      <c r="R243" s="194">
        <f>Q243*H243</f>
        <v>0</v>
      </c>
      <c r="S243" s="194">
        <v>0</v>
      </c>
      <c r="T243" s="195">
        <f>S243*H243</f>
        <v>0</v>
      </c>
      <c r="AR243" s="15" t="s">
        <v>184</v>
      </c>
      <c r="AT243" s="15" t="s">
        <v>133</v>
      </c>
      <c r="AU243" s="15" t="s">
        <v>80</v>
      </c>
      <c r="AY243" s="15" t="s">
        <v>131</v>
      </c>
      <c r="BE243" s="196">
        <f>IF(N243="základní",J243,0)</f>
        <v>0</v>
      </c>
      <c r="BF243" s="196">
        <f>IF(N243="snížená",J243,0)</f>
        <v>0</v>
      </c>
      <c r="BG243" s="196">
        <f>IF(N243="zákl. přenesená",J243,0)</f>
        <v>0</v>
      </c>
      <c r="BH243" s="196">
        <f>IF(N243="sníž. přenesená",J243,0)</f>
        <v>0</v>
      </c>
      <c r="BI243" s="196">
        <f>IF(N243="nulová",J243,0)</f>
        <v>0</v>
      </c>
      <c r="BJ243" s="15" t="s">
        <v>78</v>
      </c>
      <c r="BK243" s="196">
        <f>ROUND(I243*H243,2)</f>
        <v>0</v>
      </c>
      <c r="BL243" s="15" t="s">
        <v>184</v>
      </c>
      <c r="BM243" s="15" t="s">
        <v>866</v>
      </c>
    </row>
    <row r="244" spans="2:47" s="1" customFormat="1" ht="12">
      <c r="B244" s="32"/>
      <c r="C244" s="33"/>
      <c r="D244" s="197" t="s">
        <v>139</v>
      </c>
      <c r="E244" s="33"/>
      <c r="F244" s="198" t="s">
        <v>1700</v>
      </c>
      <c r="G244" s="33"/>
      <c r="H244" s="33"/>
      <c r="I244" s="101"/>
      <c r="J244" s="33"/>
      <c r="K244" s="33"/>
      <c r="L244" s="36"/>
      <c r="M244" s="199"/>
      <c r="N244" s="58"/>
      <c r="O244" s="58"/>
      <c r="P244" s="58"/>
      <c r="Q244" s="58"/>
      <c r="R244" s="58"/>
      <c r="S244" s="58"/>
      <c r="T244" s="59"/>
      <c r="AT244" s="15" t="s">
        <v>139</v>
      </c>
      <c r="AU244" s="15" t="s">
        <v>80</v>
      </c>
    </row>
    <row r="245" spans="2:47" s="1" customFormat="1" ht="19.2">
      <c r="B245" s="32"/>
      <c r="C245" s="33"/>
      <c r="D245" s="197" t="s">
        <v>363</v>
      </c>
      <c r="E245" s="33"/>
      <c r="F245" s="245" t="s">
        <v>1701</v>
      </c>
      <c r="G245" s="33"/>
      <c r="H245" s="33"/>
      <c r="I245" s="101"/>
      <c r="J245" s="33"/>
      <c r="K245" s="33"/>
      <c r="L245" s="36"/>
      <c r="M245" s="199"/>
      <c r="N245" s="58"/>
      <c r="O245" s="58"/>
      <c r="P245" s="58"/>
      <c r="Q245" s="58"/>
      <c r="R245" s="58"/>
      <c r="S245" s="58"/>
      <c r="T245" s="59"/>
      <c r="AT245" s="15" t="s">
        <v>363</v>
      </c>
      <c r="AU245" s="15" t="s">
        <v>80</v>
      </c>
    </row>
    <row r="246" spans="2:65" s="1" customFormat="1" ht="16.5" customHeight="1">
      <c r="B246" s="32"/>
      <c r="C246" s="185" t="s">
        <v>535</v>
      </c>
      <c r="D246" s="185" t="s">
        <v>133</v>
      </c>
      <c r="E246" s="186" t="s">
        <v>1702</v>
      </c>
      <c r="F246" s="187" t="s">
        <v>1703</v>
      </c>
      <c r="G246" s="188" t="s">
        <v>317</v>
      </c>
      <c r="H246" s="189">
        <v>2</v>
      </c>
      <c r="I246" s="190"/>
      <c r="J246" s="191">
        <f>ROUND(I246*H246,2)</f>
        <v>0</v>
      </c>
      <c r="K246" s="187" t="s">
        <v>1</v>
      </c>
      <c r="L246" s="36"/>
      <c r="M246" s="192" t="s">
        <v>1</v>
      </c>
      <c r="N246" s="193" t="s">
        <v>41</v>
      </c>
      <c r="O246" s="58"/>
      <c r="P246" s="194">
        <f>O246*H246</f>
        <v>0</v>
      </c>
      <c r="Q246" s="194">
        <v>0</v>
      </c>
      <c r="R246" s="194">
        <f>Q246*H246</f>
        <v>0</v>
      </c>
      <c r="S246" s="194">
        <v>0</v>
      </c>
      <c r="T246" s="195">
        <f>S246*H246</f>
        <v>0</v>
      </c>
      <c r="AR246" s="15" t="s">
        <v>184</v>
      </c>
      <c r="AT246" s="15" t="s">
        <v>133</v>
      </c>
      <c r="AU246" s="15" t="s">
        <v>80</v>
      </c>
      <c r="AY246" s="15" t="s">
        <v>131</v>
      </c>
      <c r="BE246" s="196">
        <f>IF(N246="základní",J246,0)</f>
        <v>0</v>
      </c>
      <c r="BF246" s="196">
        <f>IF(N246="snížená",J246,0)</f>
        <v>0</v>
      </c>
      <c r="BG246" s="196">
        <f>IF(N246="zákl. přenesená",J246,0)</f>
        <v>0</v>
      </c>
      <c r="BH246" s="196">
        <f>IF(N246="sníž. přenesená",J246,0)</f>
        <v>0</v>
      </c>
      <c r="BI246" s="196">
        <f>IF(N246="nulová",J246,0)</f>
        <v>0</v>
      </c>
      <c r="BJ246" s="15" t="s">
        <v>78</v>
      </c>
      <c r="BK246" s="196">
        <f>ROUND(I246*H246,2)</f>
        <v>0</v>
      </c>
      <c r="BL246" s="15" t="s">
        <v>184</v>
      </c>
      <c r="BM246" s="15" t="s">
        <v>883</v>
      </c>
    </row>
    <row r="247" spans="2:47" s="1" customFormat="1" ht="19.2">
      <c r="B247" s="32"/>
      <c r="C247" s="33"/>
      <c r="D247" s="197" t="s">
        <v>139</v>
      </c>
      <c r="E247" s="33"/>
      <c r="F247" s="198" t="s">
        <v>1704</v>
      </c>
      <c r="G247" s="33"/>
      <c r="H247" s="33"/>
      <c r="I247" s="101"/>
      <c r="J247" s="33"/>
      <c r="K247" s="33"/>
      <c r="L247" s="36"/>
      <c r="M247" s="199"/>
      <c r="N247" s="58"/>
      <c r="O247" s="58"/>
      <c r="P247" s="58"/>
      <c r="Q247" s="58"/>
      <c r="R247" s="58"/>
      <c r="S247" s="58"/>
      <c r="T247" s="59"/>
      <c r="AT247" s="15" t="s">
        <v>139</v>
      </c>
      <c r="AU247" s="15" t="s">
        <v>80</v>
      </c>
    </row>
    <row r="248" spans="2:47" s="1" customFormat="1" ht="19.2">
      <c r="B248" s="32"/>
      <c r="C248" s="33"/>
      <c r="D248" s="197" t="s">
        <v>363</v>
      </c>
      <c r="E248" s="33"/>
      <c r="F248" s="245" t="s">
        <v>1705</v>
      </c>
      <c r="G248" s="33"/>
      <c r="H248" s="33"/>
      <c r="I248" s="101"/>
      <c r="J248" s="33"/>
      <c r="K248" s="33"/>
      <c r="L248" s="36"/>
      <c r="M248" s="199"/>
      <c r="N248" s="58"/>
      <c r="O248" s="58"/>
      <c r="P248" s="58"/>
      <c r="Q248" s="58"/>
      <c r="R248" s="58"/>
      <c r="S248" s="58"/>
      <c r="T248" s="59"/>
      <c r="AT248" s="15" t="s">
        <v>363</v>
      </c>
      <c r="AU248" s="15" t="s">
        <v>80</v>
      </c>
    </row>
    <row r="249" spans="2:65" s="1" customFormat="1" ht="16.5" customHeight="1">
      <c r="B249" s="32"/>
      <c r="C249" s="185" t="s">
        <v>540</v>
      </c>
      <c r="D249" s="185" t="s">
        <v>133</v>
      </c>
      <c r="E249" s="186" t="s">
        <v>1706</v>
      </c>
      <c r="F249" s="187" t="s">
        <v>1707</v>
      </c>
      <c r="G249" s="188" t="s">
        <v>976</v>
      </c>
      <c r="H249" s="246"/>
      <c r="I249" s="190"/>
      <c r="J249" s="191">
        <f>ROUND(I249*H249,2)</f>
        <v>0</v>
      </c>
      <c r="K249" s="187" t="s">
        <v>1</v>
      </c>
      <c r="L249" s="36"/>
      <c r="M249" s="192" t="s">
        <v>1</v>
      </c>
      <c r="N249" s="193" t="s">
        <v>41</v>
      </c>
      <c r="O249" s="58"/>
      <c r="P249" s="194">
        <f>O249*H249</f>
        <v>0</v>
      </c>
      <c r="Q249" s="194">
        <v>0</v>
      </c>
      <c r="R249" s="194">
        <f>Q249*H249</f>
        <v>0</v>
      </c>
      <c r="S249" s="194">
        <v>0</v>
      </c>
      <c r="T249" s="195">
        <f>S249*H249</f>
        <v>0</v>
      </c>
      <c r="AR249" s="15" t="s">
        <v>184</v>
      </c>
      <c r="AT249" s="15" t="s">
        <v>133</v>
      </c>
      <c r="AU249" s="15" t="s">
        <v>80</v>
      </c>
      <c r="AY249" s="15" t="s">
        <v>131</v>
      </c>
      <c r="BE249" s="196">
        <f>IF(N249="základní",J249,0)</f>
        <v>0</v>
      </c>
      <c r="BF249" s="196">
        <f>IF(N249="snížená",J249,0)</f>
        <v>0</v>
      </c>
      <c r="BG249" s="196">
        <f>IF(N249="zákl. přenesená",J249,0)</f>
        <v>0</v>
      </c>
      <c r="BH249" s="196">
        <f>IF(N249="sníž. přenesená",J249,0)</f>
        <v>0</v>
      </c>
      <c r="BI249" s="196">
        <f>IF(N249="nulová",J249,0)</f>
        <v>0</v>
      </c>
      <c r="BJ249" s="15" t="s">
        <v>78</v>
      </c>
      <c r="BK249" s="196">
        <f>ROUND(I249*H249,2)</f>
        <v>0</v>
      </c>
      <c r="BL249" s="15" t="s">
        <v>184</v>
      </c>
      <c r="BM249" s="15" t="s">
        <v>905</v>
      </c>
    </row>
    <row r="250" spans="2:47" s="1" customFormat="1" ht="19.2">
      <c r="B250" s="32"/>
      <c r="C250" s="33"/>
      <c r="D250" s="197" t="s">
        <v>139</v>
      </c>
      <c r="E250" s="33"/>
      <c r="F250" s="198" t="s">
        <v>1708</v>
      </c>
      <c r="G250" s="33"/>
      <c r="H250" s="33"/>
      <c r="I250" s="101"/>
      <c r="J250" s="33"/>
      <c r="K250" s="33"/>
      <c r="L250" s="36"/>
      <c r="M250" s="199"/>
      <c r="N250" s="58"/>
      <c r="O250" s="58"/>
      <c r="P250" s="58"/>
      <c r="Q250" s="58"/>
      <c r="R250" s="58"/>
      <c r="S250" s="58"/>
      <c r="T250" s="59"/>
      <c r="AT250" s="15" t="s">
        <v>139</v>
      </c>
      <c r="AU250" s="15" t="s">
        <v>80</v>
      </c>
    </row>
    <row r="251" spans="2:65" s="1" customFormat="1" ht="16.5" customHeight="1">
      <c r="B251" s="32"/>
      <c r="C251" s="185" t="s">
        <v>545</v>
      </c>
      <c r="D251" s="185" t="s">
        <v>133</v>
      </c>
      <c r="E251" s="186" t="s">
        <v>1709</v>
      </c>
      <c r="F251" s="187" t="s">
        <v>1630</v>
      </c>
      <c r="G251" s="188" t="s">
        <v>976</v>
      </c>
      <c r="H251" s="246"/>
      <c r="I251" s="190"/>
      <c r="J251" s="191">
        <f>ROUND(I251*H251,2)</f>
        <v>0</v>
      </c>
      <c r="K251" s="187" t="s">
        <v>1</v>
      </c>
      <c r="L251" s="36"/>
      <c r="M251" s="192" t="s">
        <v>1</v>
      </c>
      <c r="N251" s="193" t="s">
        <v>41</v>
      </c>
      <c r="O251" s="58"/>
      <c r="P251" s="194">
        <f>O251*H251</f>
        <v>0</v>
      </c>
      <c r="Q251" s="194">
        <v>0</v>
      </c>
      <c r="R251" s="194">
        <f>Q251*H251</f>
        <v>0</v>
      </c>
      <c r="S251" s="194">
        <v>0</v>
      </c>
      <c r="T251" s="195">
        <f>S251*H251</f>
        <v>0</v>
      </c>
      <c r="AR251" s="15" t="s">
        <v>184</v>
      </c>
      <c r="AT251" s="15" t="s">
        <v>133</v>
      </c>
      <c r="AU251" s="15" t="s">
        <v>80</v>
      </c>
      <c r="AY251" s="15" t="s">
        <v>131</v>
      </c>
      <c r="BE251" s="196">
        <f>IF(N251="základní",J251,0)</f>
        <v>0</v>
      </c>
      <c r="BF251" s="196">
        <f>IF(N251="snížená",J251,0)</f>
        <v>0</v>
      </c>
      <c r="BG251" s="196">
        <f>IF(N251="zákl. přenesená",J251,0)</f>
        <v>0</v>
      </c>
      <c r="BH251" s="196">
        <f>IF(N251="sníž. přenesená",J251,0)</f>
        <v>0</v>
      </c>
      <c r="BI251" s="196">
        <f>IF(N251="nulová",J251,0)</f>
        <v>0</v>
      </c>
      <c r="BJ251" s="15" t="s">
        <v>78</v>
      </c>
      <c r="BK251" s="196">
        <f>ROUND(I251*H251,2)</f>
        <v>0</v>
      </c>
      <c r="BL251" s="15" t="s">
        <v>184</v>
      </c>
      <c r="BM251" s="15" t="s">
        <v>916</v>
      </c>
    </row>
    <row r="252" spans="2:47" s="1" customFormat="1" ht="12">
      <c r="B252" s="32"/>
      <c r="C252" s="33"/>
      <c r="D252" s="197" t="s">
        <v>139</v>
      </c>
      <c r="E252" s="33"/>
      <c r="F252" s="198" t="s">
        <v>1631</v>
      </c>
      <c r="G252" s="33"/>
      <c r="H252" s="33"/>
      <c r="I252" s="101"/>
      <c r="J252" s="33"/>
      <c r="K252" s="33"/>
      <c r="L252" s="36"/>
      <c r="M252" s="199"/>
      <c r="N252" s="58"/>
      <c r="O252" s="58"/>
      <c r="P252" s="58"/>
      <c r="Q252" s="58"/>
      <c r="R252" s="58"/>
      <c r="S252" s="58"/>
      <c r="T252" s="59"/>
      <c r="AT252" s="15" t="s">
        <v>139</v>
      </c>
      <c r="AU252" s="15" t="s">
        <v>80</v>
      </c>
    </row>
    <row r="253" spans="2:63" s="10" customFormat="1" ht="22.95" customHeight="1">
      <c r="B253" s="169"/>
      <c r="C253" s="170"/>
      <c r="D253" s="171" t="s">
        <v>69</v>
      </c>
      <c r="E253" s="183" t="s">
        <v>1710</v>
      </c>
      <c r="F253" s="183" t="s">
        <v>1711</v>
      </c>
      <c r="G253" s="170"/>
      <c r="H253" s="170"/>
      <c r="I253" s="173"/>
      <c r="J253" s="184">
        <f>BK253</f>
        <v>0</v>
      </c>
      <c r="K253" s="170"/>
      <c r="L253" s="175"/>
      <c r="M253" s="176"/>
      <c r="N253" s="177"/>
      <c r="O253" s="177"/>
      <c r="P253" s="178">
        <f>SUM(P254:P343)</f>
        <v>0</v>
      </c>
      <c r="Q253" s="177"/>
      <c r="R253" s="178">
        <f>SUM(R254:R343)</f>
        <v>0</v>
      </c>
      <c r="S253" s="177"/>
      <c r="T253" s="179">
        <f>SUM(T254:T343)</f>
        <v>0</v>
      </c>
      <c r="AR253" s="180" t="s">
        <v>78</v>
      </c>
      <c r="AT253" s="181" t="s">
        <v>69</v>
      </c>
      <c r="AU253" s="181" t="s">
        <v>78</v>
      </c>
      <c r="AY253" s="180" t="s">
        <v>131</v>
      </c>
      <c r="BK253" s="182">
        <f>SUM(BK254:BK343)</f>
        <v>0</v>
      </c>
    </row>
    <row r="254" spans="2:65" s="1" customFormat="1" ht="16.5" customHeight="1">
      <c r="B254" s="32"/>
      <c r="C254" s="185" t="s">
        <v>550</v>
      </c>
      <c r="D254" s="185" t="s">
        <v>133</v>
      </c>
      <c r="E254" s="186" t="s">
        <v>1712</v>
      </c>
      <c r="F254" s="187" t="s">
        <v>1713</v>
      </c>
      <c r="G254" s="188" t="s">
        <v>323</v>
      </c>
      <c r="H254" s="189">
        <v>180</v>
      </c>
      <c r="I254" s="190"/>
      <c r="J254" s="191">
        <f>ROUND(I254*H254,2)</f>
        <v>0</v>
      </c>
      <c r="K254" s="187" t="s">
        <v>1</v>
      </c>
      <c r="L254" s="36"/>
      <c r="M254" s="192" t="s">
        <v>1</v>
      </c>
      <c r="N254" s="193" t="s">
        <v>41</v>
      </c>
      <c r="O254" s="58"/>
      <c r="P254" s="194">
        <f>O254*H254</f>
        <v>0</v>
      </c>
      <c r="Q254" s="194">
        <v>0</v>
      </c>
      <c r="R254" s="194">
        <f>Q254*H254</f>
        <v>0</v>
      </c>
      <c r="S254" s="194">
        <v>0</v>
      </c>
      <c r="T254" s="195">
        <f>S254*H254</f>
        <v>0</v>
      </c>
      <c r="AR254" s="15" t="s">
        <v>184</v>
      </c>
      <c r="AT254" s="15" t="s">
        <v>133</v>
      </c>
      <c r="AU254" s="15" t="s">
        <v>80</v>
      </c>
      <c r="AY254" s="15" t="s">
        <v>131</v>
      </c>
      <c r="BE254" s="196">
        <f>IF(N254="základní",J254,0)</f>
        <v>0</v>
      </c>
      <c r="BF254" s="196">
        <f>IF(N254="snížená",J254,0)</f>
        <v>0</v>
      </c>
      <c r="BG254" s="196">
        <f>IF(N254="zákl. přenesená",J254,0)</f>
        <v>0</v>
      </c>
      <c r="BH254" s="196">
        <f>IF(N254="sníž. přenesená",J254,0)</f>
        <v>0</v>
      </c>
      <c r="BI254" s="196">
        <f>IF(N254="nulová",J254,0)</f>
        <v>0</v>
      </c>
      <c r="BJ254" s="15" t="s">
        <v>78</v>
      </c>
      <c r="BK254" s="196">
        <f>ROUND(I254*H254,2)</f>
        <v>0</v>
      </c>
      <c r="BL254" s="15" t="s">
        <v>184</v>
      </c>
      <c r="BM254" s="15" t="s">
        <v>929</v>
      </c>
    </row>
    <row r="255" spans="2:47" s="1" customFormat="1" ht="12">
      <c r="B255" s="32"/>
      <c r="C255" s="33"/>
      <c r="D255" s="197" t="s">
        <v>139</v>
      </c>
      <c r="E255" s="33"/>
      <c r="F255" s="198" t="s">
        <v>1713</v>
      </c>
      <c r="G255" s="33"/>
      <c r="H255" s="33"/>
      <c r="I255" s="101"/>
      <c r="J255" s="33"/>
      <c r="K255" s="33"/>
      <c r="L255" s="36"/>
      <c r="M255" s="199"/>
      <c r="N255" s="58"/>
      <c r="O255" s="58"/>
      <c r="P255" s="58"/>
      <c r="Q255" s="58"/>
      <c r="R255" s="58"/>
      <c r="S255" s="58"/>
      <c r="T255" s="59"/>
      <c r="AT255" s="15" t="s">
        <v>139</v>
      </c>
      <c r="AU255" s="15" t="s">
        <v>80</v>
      </c>
    </row>
    <row r="256" spans="2:47" s="1" customFormat="1" ht="19.2">
      <c r="B256" s="32"/>
      <c r="C256" s="33"/>
      <c r="D256" s="197" t="s">
        <v>363</v>
      </c>
      <c r="E256" s="33"/>
      <c r="F256" s="245" t="s">
        <v>1714</v>
      </c>
      <c r="G256" s="33"/>
      <c r="H256" s="33"/>
      <c r="I256" s="101"/>
      <c r="J256" s="33"/>
      <c r="K256" s="33"/>
      <c r="L256" s="36"/>
      <c r="M256" s="199"/>
      <c r="N256" s="58"/>
      <c r="O256" s="58"/>
      <c r="P256" s="58"/>
      <c r="Q256" s="58"/>
      <c r="R256" s="58"/>
      <c r="S256" s="58"/>
      <c r="T256" s="59"/>
      <c r="AT256" s="15" t="s">
        <v>363</v>
      </c>
      <c r="AU256" s="15" t="s">
        <v>80</v>
      </c>
    </row>
    <row r="257" spans="2:65" s="1" customFormat="1" ht="16.5" customHeight="1">
      <c r="B257" s="32"/>
      <c r="C257" s="185" t="s">
        <v>558</v>
      </c>
      <c r="D257" s="185" t="s">
        <v>133</v>
      </c>
      <c r="E257" s="186" t="s">
        <v>1715</v>
      </c>
      <c r="F257" s="187" t="s">
        <v>1716</v>
      </c>
      <c r="G257" s="188" t="s">
        <v>323</v>
      </c>
      <c r="H257" s="189">
        <v>60</v>
      </c>
      <c r="I257" s="190"/>
      <c r="J257" s="191">
        <f>ROUND(I257*H257,2)</f>
        <v>0</v>
      </c>
      <c r="K257" s="187" t="s">
        <v>1</v>
      </c>
      <c r="L257" s="36"/>
      <c r="M257" s="192" t="s">
        <v>1</v>
      </c>
      <c r="N257" s="193" t="s">
        <v>41</v>
      </c>
      <c r="O257" s="58"/>
      <c r="P257" s="194">
        <f>O257*H257</f>
        <v>0</v>
      </c>
      <c r="Q257" s="194">
        <v>0</v>
      </c>
      <c r="R257" s="194">
        <f>Q257*H257</f>
        <v>0</v>
      </c>
      <c r="S257" s="194">
        <v>0</v>
      </c>
      <c r="T257" s="195">
        <f>S257*H257</f>
        <v>0</v>
      </c>
      <c r="AR257" s="15" t="s">
        <v>184</v>
      </c>
      <c r="AT257" s="15" t="s">
        <v>133</v>
      </c>
      <c r="AU257" s="15" t="s">
        <v>80</v>
      </c>
      <c r="AY257" s="15" t="s">
        <v>131</v>
      </c>
      <c r="BE257" s="196">
        <f>IF(N257="základní",J257,0)</f>
        <v>0</v>
      </c>
      <c r="BF257" s="196">
        <f>IF(N257="snížená",J257,0)</f>
        <v>0</v>
      </c>
      <c r="BG257" s="196">
        <f>IF(N257="zákl. přenesená",J257,0)</f>
        <v>0</v>
      </c>
      <c r="BH257" s="196">
        <f>IF(N257="sníž. přenesená",J257,0)</f>
        <v>0</v>
      </c>
      <c r="BI257" s="196">
        <f>IF(N257="nulová",J257,0)</f>
        <v>0</v>
      </c>
      <c r="BJ257" s="15" t="s">
        <v>78</v>
      </c>
      <c r="BK257" s="196">
        <f>ROUND(I257*H257,2)</f>
        <v>0</v>
      </c>
      <c r="BL257" s="15" t="s">
        <v>184</v>
      </c>
      <c r="BM257" s="15" t="s">
        <v>946</v>
      </c>
    </row>
    <row r="258" spans="2:47" s="1" customFormat="1" ht="12">
      <c r="B258" s="32"/>
      <c r="C258" s="33"/>
      <c r="D258" s="197" t="s">
        <v>139</v>
      </c>
      <c r="E258" s="33"/>
      <c r="F258" s="198" t="s">
        <v>1716</v>
      </c>
      <c r="G258" s="33"/>
      <c r="H258" s="33"/>
      <c r="I258" s="101"/>
      <c r="J258" s="33"/>
      <c r="K258" s="33"/>
      <c r="L258" s="36"/>
      <c r="M258" s="199"/>
      <c r="N258" s="58"/>
      <c r="O258" s="58"/>
      <c r="P258" s="58"/>
      <c r="Q258" s="58"/>
      <c r="R258" s="58"/>
      <c r="S258" s="58"/>
      <c r="T258" s="59"/>
      <c r="AT258" s="15" t="s">
        <v>139</v>
      </c>
      <c r="AU258" s="15" t="s">
        <v>80</v>
      </c>
    </row>
    <row r="259" spans="2:47" s="1" customFormat="1" ht="19.2">
      <c r="B259" s="32"/>
      <c r="C259" s="33"/>
      <c r="D259" s="197" t="s">
        <v>363</v>
      </c>
      <c r="E259" s="33"/>
      <c r="F259" s="245" t="s">
        <v>1714</v>
      </c>
      <c r="G259" s="33"/>
      <c r="H259" s="33"/>
      <c r="I259" s="101"/>
      <c r="J259" s="33"/>
      <c r="K259" s="33"/>
      <c r="L259" s="36"/>
      <c r="M259" s="199"/>
      <c r="N259" s="58"/>
      <c r="O259" s="58"/>
      <c r="P259" s="58"/>
      <c r="Q259" s="58"/>
      <c r="R259" s="58"/>
      <c r="S259" s="58"/>
      <c r="T259" s="59"/>
      <c r="AT259" s="15" t="s">
        <v>363</v>
      </c>
      <c r="AU259" s="15" t="s">
        <v>80</v>
      </c>
    </row>
    <row r="260" spans="2:65" s="1" customFormat="1" ht="16.5" customHeight="1">
      <c r="B260" s="32"/>
      <c r="C260" s="185" t="s">
        <v>565</v>
      </c>
      <c r="D260" s="185" t="s">
        <v>133</v>
      </c>
      <c r="E260" s="186" t="s">
        <v>1717</v>
      </c>
      <c r="F260" s="187" t="s">
        <v>1718</v>
      </c>
      <c r="G260" s="188" t="s">
        <v>323</v>
      </c>
      <c r="H260" s="189">
        <v>0</v>
      </c>
      <c r="I260" s="190"/>
      <c r="J260" s="191">
        <f>ROUND(I260*H260,2)</f>
        <v>0</v>
      </c>
      <c r="K260" s="187" t="s">
        <v>1</v>
      </c>
      <c r="L260" s="36"/>
      <c r="M260" s="192" t="s">
        <v>1</v>
      </c>
      <c r="N260" s="193" t="s">
        <v>41</v>
      </c>
      <c r="O260" s="58"/>
      <c r="P260" s="194">
        <f>O260*H260</f>
        <v>0</v>
      </c>
      <c r="Q260" s="194">
        <v>0</v>
      </c>
      <c r="R260" s="194">
        <f>Q260*H260</f>
        <v>0</v>
      </c>
      <c r="S260" s="194">
        <v>0</v>
      </c>
      <c r="T260" s="195">
        <f>S260*H260</f>
        <v>0</v>
      </c>
      <c r="AR260" s="15" t="s">
        <v>184</v>
      </c>
      <c r="AT260" s="15" t="s">
        <v>133</v>
      </c>
      <c r="AU260" s="15" t="s">
        <v>80</v>
      </c>
      <c r="AY260" s="15" t="s">
        <v>131</v>
      </c>
      <c r="BE260" s="196">
        <f>IF(N260="základní",J260,0)</f>
        <v>0</v>
      </c>
      <c r="BF260" s="196">
        <f>IF(N260="snížená",J260,0)</f>
        <v>0</v>
      </c>
      <c r="BG260" s="196">
        <f>IF(N260="zákl. přenesená",J260,0)</f>
        <v>0</v>
      </c>
      <c r="BH260" s="196">
        <f>IF(N260="sníž. přenesená",J260,0)</f>
        <v>0</v>
      </c>
      <c r="BI260" s="196">
        <f>IF(N260="nulová",J260,0)</f>
        <v>0</v>
      </c>
      <c r="BJ260" s="15" t="s">
        <v>78</v>
      </c>
      <c r="BK260" s="196">
        <f>ROUND(I260*H260,2)</f>
        <v>0</v>
      </c>
      <c r="BL260" s="15" t="s">
        <v>184</v>
      </c>
      <c r="BM260" s="15" t="s">
        <v>957</v>
      </c>
    </row>
    <row r="261" spans="2:47" s="1" customFormat="1" ht="12">
      <c r="B261" s="32"/>
      <c r="C261" s="33"/>
      <c r="D261" s="197" t="s">
        <v>139</v>
      </c>
      <c r="E261" s="33"/>
      <c r="F261" s="198" t="s">
        <v>1718</v>
      </c>
      <c r="G261" s="33"/>
      <c r="H261" s="33"/>
      <c r="I261" s="101"/>
      <c r="J261" s="33"/>
      <c r="K261" s="33"/>
      <c r="L261" s="36"/>
      <c r="M261" s="199"/>
      <c r="N261" s="58"/>
      <c r="O261" s="58"/>
      <c r="P261" s="58"/>
      <c r="Q261" s="58"/>
      <c r="R261" s="58"/>
      <c r="S261" s="58"/>
      <c r="T261" s="59"/>
      <c r="AT261" s="15" t="s">
        <v>139</v>
      </c>
      <c r="AU261" s="15" t="s">
        <v>80</v>
      </c>
    </row>
    <row r="262" spans="2:47" s="1" customFormat="1" ht="19.2">
      <c r="B262" s="32"/>
      <c r="C262" s="33"/>
      <c r="D262" s="197" t="s">
        <v>363</v>
      </c>
      <c r="E262" s="33"/>
      <c r="F262" s="245" t="s">
        <v>1714</v>
      </c>
      <c r="G262" s="33"/>
      <c r="H262" s="33"/>
      <c r="I262" s="101"/>
      <c r="J262" s="33"/>
      <c r="K262" s="33"/>
      <c r="L262" s="36"/>
      <c r="M262" s="199"/>
      <c r="N262" s="58"/>
      <c r="O262" s="58"/>
      <c r="P262" s="58"/>
      <c r="Q262" s="58"/>
      <c r="R262" s="58"/>
      <c r="S262" s="58"/>
      <c r="T262" s="59"/>
      <c r="AT262" s="15" t="s">
        <v>363</v>
      </c>
      <c r="AU262" s="15" t="s">
        <v>80</v>
      </c>
    </row>
    <row r="263" spans="2:65" s="1" customFormat="1" ht="16.5" customHeight="1">
      <c r="B263" s="32"/>
      <c r="C263" s="185" t="s">
        <v>576</v>
      </c>
      <c r="D263" s="185" t="s">
        <v>133</v>
      </c>
      <c r="E263" s="186" t="s">
        <v>1719</v>
      </c>
      <c r="F263" s="187" t="s">
        <v>1720</v>
      </c>
      <c r="G263" s="188" t="s">
        <v>317</v>
      </c>
      <c r="H263" s="189">
        <v>1</v>
      </c>
      <c r="I263" s="190"/>
      <c r="J263" s="191">
        <f>ROUND(I263*H263,2)</f>
        <v>0</v>
      </c>
      <c r="K263" s="187" t="s">
        <v>1</v>
      </c>
      <c r="L263" s="36"/>
      <c r="M263" s="192" t="s">
        <v>1</v>
      </c>
      <c r="N263" s="193" t="s">
        <v>41</v>
      </c>
      <c r="O263" s="58"/>
      <c r="P263" s="194">
        <f>O263*H263</f>
        <v>0</v>
      </c>
      <c r="Q263" s="194">
        <v>0</v>
      </c>
      <c r="R263" s="194">
        <f>Q263*H263</f>
        <v>0</v>
      </c>
      <c r="S263" s="194">
        <v>0</v>
      </c>
      <c r="T263" s="195">
        <f>S263*H263</f>
        <v>0</v>
      </c>
      <c r="AR263" s="15" t="s">
        <v>184</v>
      </c>
      <c r="AT263" s="15" t="s">
        <v>133</v>
      </c>
      <c r="AU263" s="15" t="s">
        <v>80</v>
      </c>
      <c r="AY263" s="15" t="s">
        <v>131</v>
      </c>
      <c r="BE263" s="196">
        <f>IF(N263="základní",J263,0)</f>
        <v>0</v>
      </c>
      <c r="BF263" s="196">
        <f>IF(N263="snížená",J263,0)</f>
        <v>0</v>
      </c>
      <c r="BG263" s="196">
        <f>IF(N263="zákl. přenesená",J263,0)</f>
        <v>0</v>
      </c>
      <c r="BH263" s="196">
        <f>IF(N263="sníž. přenesená",J263,0)</f>
        <v>0</v>
      </c>
      <c r="BI263" s="196">
        <f>IF(N263="nulová",J263,0)</f>
        <v>0</v>
      </c>
      <c r="BJ263" s="15" t="s">
        <v>78</v>
      </c>
      <c r="BK263" s="196">
        <f>ROUND(I263*H263,2)</f>
        <v>0</v>
      </c>
      <c r="BL263" s="15" t="s">
        <v>184</v>
      </c>
      <c r="BM263" s="15" t="s">
        <v>967</v>
      </c>
    </row>
    <row r="264" spans="2:47" s="1" customFormat="1" ht="12">
      <c r="B264" s="32"/>
      <c r="C264" s="33"/>
      <c r="D264" s="197" t="s">
        <v>139</v>
      </c>
      <c r="E264" s="33"/>
      <c r="F264" s="198" t="s">
        <v>1720</v>
      </c>
      <c r="G264" s="33"/>
      <c r="H264" s="33"/>
      <c r="I264" s="101"/>
      <c r="J264" s="33"/>
      <c r="K264" s="33"/>
      <c r="L264" s="36"/>
      <c r="M264" s="199"/>
      <c r="N264" s="58"/>
      <c r="O264" s="58"/>
      <c r="P264" s="58"/>
      <c r="Q264" s="58"/>
      <c r="R264" s="58"/>
      <c r="S264" s="58"/>
      <c r="T264" s="59"/>
      <c r="AT264" s="15" t="s">
        <v>139</v>
      </c>
      <c r="AU264" s="15" t="s">
        <v>80</v>
      </c>
    </row>
    <row r="265" spans="2:65" s="1" customFormat="1" ht="16.5" customHeight="1">
      <c r="B265" s="32"/>
      <c r="C265" s="185" t="s">
        <v>581</v>
      </c>
      <c r="D265" s="185" t="s">
        <v>133</v>
      </c>
      <c r="E265" s="186" t="s">
        <v>1721</v>
      </c>
      <c r="F265" s="187" t="s">
        <v>1722</v>
      </c>
      <c r="G265" s="188" t="s">
        <v>323</v>
      </c>
      <c r="H265" s="189">
        <v>180</v>
      </c>
      <c r="I265" s="190"/>
      <c r="J265" s="191">
        <f>ROUND(I265*H265,2)</f>
        <v>0</v>
      </c>
      <c r="K265" s="187" t="s">
        <v>1</v>
      </c>
      <c r="L265" s="36"/>
      <c r="M265" s="192" t="s">
        <v>1</v>
      </c>
      <c r="N265" s="193" t="s">
        <v>41</v>
      </c>
      <c r="O265" s="58"/>
      <c r="P265" s="194">
        <f>O265*H265</f>
        <v>0</v>
      </c>
      <c r="Q265" s="194">
        <v>0</v>
      </c>
      <c r="R265" s="194">
        <f>Q265*H265</f>
        <v>0</v>
      </c>
      <c r="S265" s="194">
        <v>0</v>
      </c>
      <c r="T265" s="195">
        <f>S265*H265</f>
        <v>0</v>
      </c>
      <c r="AR265" s="15" t="s">
        <v>184</v>
      </c>
      <c r="AT265" s="15" t="s">
        <v>133</v>
      </c>
      <c r="AU265" s="15" t="s">
        <v>80</v>
      </c>
      <c r="AY265" s="15" t="s">
        <v>131</v>
      </c>
      <c r="BE265" s="196">
        <f>IF(N265="základní",J265,0)</f>
        <v>0</v>
      </c>
      <c r="BF265" s="196">
        <f>IF(N265="snížená",J265,0)</f>
        <v>0</v>
      </c>
      <c r="BG265" s="196">
        <f>IF(N265="zákl. přenesená",J265,0)</f>
        <v>0</v>
      </c>
      <c r="BH265" s="196">
        <f>IF(N265="sníž. přenesená",J265,0)</f>
        <v>0</v>
      </c>
      <c r="BI265" s="196">
        <f>IF(N265="nulová",J265,0)</f>
        <v>0</v>
      </c>
      <c r="BJ265" s="15" t="s">
        <v>78</v>
      </c>
      <c r="BK265" s="196">
        <f>ROUND(I265*H265,2)</f>
        <v>0</v>
      </c>
      <c r="BL265" s="15" t="s">
        <v>184</v>
      </c>
      <c r="BM265" s="15" t="s">
        <v>997</v>
      </c>
    </row>
    <row r="266" spans="2:47" s="1" customFormat="1" ht="19.2">
      <c r="B266" s="32"/>
      <c r="C266" s="33"/>
      <c r="D266" s="197" t="s">
        <v>139</v>
      </c>
      <c r="E266" s="33"/>
      <c r="F266" s="198" t="s">
        <v>1723</v>
      </c>
      <c r="G266" s="33"/>
      <c r="H266" s="33"/>
      <c r="I266" s="101"/>
      <c r="J266" s="33"/>
      <c r="K266" s="33"/>
      <c r="L266" s="36"/>
      <c r="M266" s="199"/>
      <c r="N266" s="58"/>
      <c r="O266" s="58"/>
      <c r="P266" s="58"/>
      <c r="Q266" s="58"/>
      <c r="R266" s="58"/>
      <c r="S266" s="58"/>
      <c r="T266" s="59"/>
      <c r="AT266" s="15" t="s">
        <v>139</v>
      </c>
      <c r="AU266" s="15" t="s">
        <v>80</v>
      </c>
    </row>
    <row r="267" spans="2:47" s="1" customFormat="1" ht="28.8">
      <c r="B267" s="32"/>
      <c r="C267" s="33"/>
      <c r="D267" s="197" t="s">
        <v>363</v>
      </c>
      <c r="E267" s="33"/>
      <c r="F267" s="245" t="s">
        <v>1724</v>
      </c>
      <c r="G267" s="33"/>
      <c r="H267" s="33"/>
      <c r="I267" s="101"/>
      <c r="J267" s="33"/>
      <c r="K267" s="33"/>
      <c r="L267" s="36"/>
      <c r="M267" s="199"/>
      <c r="N267" s="58"/>
      <c r="O267" s="58"/>
      <c r="P267" s="58"/>
      <c r="Q267" s="58"/>
      <c r="R267" s="58"/>
      <c r="S267" s="58"/>
      <c r="T267" s="59"/>
      <c r="AT267" s="15" t="s">
        <v>363</v>
      </c>
      <c r="AU267" s="15" t="s">
        <v>80</v>
      </c>
    </row>
    <row r="268" spans="2:65" s="1" customFormat="1" ht="16.5" customHeight="1">
      <c r="B268" s="32"/>
      <c r="C268" s="185" t="s">
        <v>586</v>
      </c>
      <c r="D268" s="185" t="s">
        <v>133</v>
      </c>
      <c r="E268" s="186" t="s">
        <v>1725</v>
      </c>
      <c r="F268" s="187" t="s">
        <v>1726</v>
      </c>
      <c r="G268" s="188" t="s">
        <v>323</v>
      </c>
      <c r="H268" s="189">
        <v>60</v>
      </c>
      <c r="I268" s="190"/>
      <c r="J268" s="191">
        <f>ROUND(I268*H268,2)</f>
        <v>0</v>
      </c>
      <c r="K268" s="187" t="s">
        <v>1</v>
      </c>
      <c r="L268" s="36"/>
      <c r="M268" s="192" t="s">
        <v>1</v>
      </c>
      <c r="N268" s="193" t="s">
        <v>41</v>
      </c>
      <c r="O268" s="58"/>
      <c r="P268" s="194">
        <f>O268*H268</f>
        <v>0</v>
      </c>
      <c r="Q268" s="194">
        <v>0</v>
      </c>
      <c r="R268" s="194">
        <f>Q268*H268</f>
        <v>0</v>
      </c>
      <c r="S268" s="194">
        <v>0</v>
      </c>
      <c r="T268" s="195">
        <f>S268*H268</f>
        <v>0</v>
      </c>
      <c r="AR268" s="15" t="s">
        <v>184</v>
      </c>
      <c r="AT268" s="15" t="s">
        <v>133</v>
      </c>
      <c r="AU268" s="15" t="s">
        <v>80</v>
      </c>
      <c r="AY268" s="15" t="s">
        <v>131</v>
      </c>
      <c r="BE268" s="196">
        <f>IF(N268="základní",J268,0)</f>
        <v>0</v>
      </c>
      <c r="BF268" s="196">
        <f>IF(N268="snížená",J268,0)</f>
        <v>0</v>
      </c>
      <c r="BG268" s="196">
        <f>IF(N268="zákl. přenesená",J268,0)</f>
        <v>0</v>
      </c>
      <c r="BH268" s="196">
        <f>IF(N268="sníž. přenesená",J268,0)</f>
        <v>0</v>
      </c>
      <c r="BI268" s="196">
        <f>IF(N268="nulová",J268,0)</f>
        <v>0</v>
      </c>
      <c r="BJ268" s="15" t="s">
        <v>78</v>
      </c>
      <c r="BK268" s="196">
        <f>ROUND(I268*H268,2)</f>
        <v>0</v>
      </c>
      <c r="BL268" s="15" t="s">
        <v>184</v>
      </c>
      <c r="BM268" s="15" t="s">
        <v>1012</v>
      </c>
    </row>
    <row r="269" spans="2:47" s="1" customFormat="1" ht="19.2">
      <c r="B269" s="32"/>
      <c r="C269" s="33"/>
      <c r="D269" s="197" t="s">
        <v>139</v>
      </c>
      <c r="E269" s="33"/>
      <c r="F269" s="198" t="s">
        <v>1727</v>
      </c>
      <c r="G269" s="33"/>
      <c r="H269" s="33"/>
      <c r="I269" s="101"/>
      <c r="J269" s="33"/>
      <c r="K269" s="33"/>
      <c r="L269" s="36"/>
      <c r="M269" s="199"/>
      <c r="N269" s="58"/>
      <c r="O269" s="58"/>
      <c r="P269" s="58"/>
      <c r="Q269" s="58"/>
      <c r="R269" s="58"/>
      <c r="S269" s="58"/>
      <c r="T269" s="59"/>
      <c r="AT269" s="15" t="s">
        <v>139</v>
      </c>
      <c r="AU269" s="15" t="s">
        <v>80</v>
      </c>
    </row>
    <row r="270" spans="2:47" s="1" customFormat="1" ht="28.8">
      <c r="B270" s="32"/>
      <c r="C270" s="33"/>
      <c r="D270" s="197" t="s">
        <v>363</v>
      </c>
      <c r="E270" s="33"/>
      <c r="F270" s="245" t="s">
        <v>1724</v>
      </c>
      <c r="G270" s="33"/>
      <c r="H270" s="33"/>
      <c r="I270" s="101"/>
      <c r="J270" s="33"/>
      <c r="K270" s="33"/>
      <c r="L270" s="36"/>
      <c r="M270" s="199"/>
      <c r="N270" s="58"/>
      <c r="O270" s="58"/>
      <c r="P270" s="58"/>
      <c r="Q270" s="58"/>
      <c r="R270" s="58"/>
      <c r="S270" s="58"/>
      <c r="T270" s="59"/>
      <c r="AT270" s="15" t="s">
        <v>363</v>
      </c>
      <c r="AU270" s="15" t="s">
        <v>80</v>
      </c>
    </row>
    <row r="271" spans="2:65" s="1" customFormat="1" ht="22.5" customHeight="1">
      <c r="B271" s="32"/>
      <c r="C271" s="185" t="s">
        <v>591</v>
      </c>
      <c r="D271" s="185" t="s">
        <v>133</v>
      </c>
      <c r="E271" s="186" t="s">
        <v>1728</v>
      </c>
      <c r="F271" s="187" t="s">
        <v>1729</v>
      </c>
      <c r="G271" s="188" t="s">
        <v>323</v>
      </c>
      <c r="H271" s="189">
        <v>60</v>
      </c>
      <c r="I271" s="190"/>
      <c r="J271" s="191">
        <f>ROUND(I271*H271,2)</f>
        <v>0</v>
      </c>
      <c r="K271" s="187" t="s">
        <v>1</v>
      </c>
      <c r="L271" s="36"/>
      <c r="M271" s="192" t="s">
        <v>1</v>
      </c>
      <c r="N271" s="193" t="s">
        <v>41</v>
      </c>
      <c r="O271" s="58"/>
      <c r="P271" s="194">
        <f>O271*H271</f>
        <v>0</v>
      </c>
      <c r="Q271" s="194">
        <v>0</v>
      </c>
      <c r="R271" s="194">
        <f>Q271*H271</f>
        <v>0</v>
      </c>
      <c r="S271" s="194">
        <v>0</v>
      </c>
      <c r="T271" s="195">
        <f>S271*H271</f>
        <v>0</v>
      </c>
      <c r="AR271" s="15" t="s">
        <v>184</v>
      </c>
      <c r="AT271" s="15" t="s">
        <v>133</v>
      </c>
      <c r="AU271" s="15" t="s">
        <v>80</v>
      </c>
      <c r="AY271" s="15" t="s">
        <v>131</v>
      </c>
      <c r="BE271" s="196">
        <f>IF(N271="základní",J271,0)</f>
        <v>0</v>
      </c>
      <c r="BF271" s="196">
        <f>IF(N271="snížená",J271,0)</f>
        <v>0</v>
      </c>
      <c r="BG271" s="196">
        <f>IF(N271="zákl. přenesená",J271,0)</f>
        <v>0</v>
      </c>
      <c r="BH271" s="196">
        <f>IF(N271="sníž. přenesená",J271,0)</f>
        <v>0</v>
      </c>
      <c r="BI271" s="196">
        <f>IF(N271="nulová",J271,0)</f>
        <v>0</v>
      </c>
      <c r="BJ271" s="15" t="s">
        <v>78</v>
      </c>
      <c r="BK271" s="196">
        <f>ROUND(I271*H271,2)</f>
        <v>0</v>
      </c>
      <c r="BL271" s="15" t="s">
        <v>184</v>
      </c>
      <c r="BM271" s="15" t="s">
        <v>1023</v>
      </c>
    </row>
    <row r="272" spans="2:47" s="1" customFormat="1" ht="19.2">
      <c r="B272" s="32"/>
      <c r="C272" s="33"/>
      <c r="D272" s="197" t="s">
        <v>139</v>
      </c>
      <c r="E272" s="33"/>
      <c r="F272" s="198" t="s">
        <v>1730</v>
      </c>
      <c r="G272" s="33"/>
      <c r="H272" s="33"/>
      <c r="I272" s="101"/>
      <c r="J272" s="33"/>
      <c r="K272" s="33"/>
      <c r="L272" s="36"/>
      <c r="M272" s="199"/>
      <c r="N272" s="58"/>
      <c r="O272" s="58"/>
      <c r="P272" s="58"/>
      <c r="Q272" s="58"/>
      <c r="R272" s="58"/>
      <c r="S272" s="58"/>
      <c r="T272" s="59"/>
      <c r="AT272" s="15" t="s">
        <v>139</v>
      </c>
      <c r="AU272" s="15" t="s">
        <v>80</v>
      </c>
    </row>
    <row r="273" spans="2:47" s="1" customFormat="1" ht="28.8">
      <c r="B273" s="32"/>
      <c r="C273" s="33"/>
      <c r="D273" s="197" t="s">
        <v>363</v>
      </c>
      <c r="E273" s="33"/>
      <c r="F273" s="245" t="s">
        <v>1724</v>
      </c>
      <c r="G273" s="33"/>
      <c r="H273" s="33"/>
      <c r="I273" s="101"/>
      <c r="J273" s="33"/>
      <c r="K273" s="33"/>
      <c r="L273" s="36"/>
      <c r="M273" s="199"/>
      <c r="N273" s="58"/>
      <c r="O273" s="58"/>
      <c r="P273" s="58"/>
      <c r="Q273" s="58"/>
      <c r="R273" s="58"/>
      <c r="S273" s="58"/>
      <c r="T273" s="59"/>
      <c r="AT273" s="15" t="s">
        <v>363</v>
      </c>
      <c r="AU273" s="15" t="s">
        <v>80</v>
      </c>
    </row>
    <row r="274" spans="2:65" s="1" customFormat="1" ht="22.5" customHeight="1">
      <c r="B274" s="32"/>
      <c r="C274" s="185" t="s">
        <v>596</v>
      </c>
      <c r="D274" s="185" t="s">
        <v>133</v>
      </c>
      <c r="E274" s="186" t="s">
        <v>1731</v>
      </c>
      <c r="F274" s="187" t="s">
        <v>1732</v>
      </c>
      <c r="G274" s="188" t="s">
        <v>323</v>
      </c>
      <c r="H274" s="189">
        <v>20</v>
      </c>
      <c r="I274" s="190"/>
      <c r="J274" s="191">
        <f>ROUND(I274*H274,2)</f>
        <v>0</v>
      </c>
      <c r="K274" s="187" t="s">
        <v>1</v>
      </c>
      <c r="L274" s="36"/>
      <c r="M274" s="192" t="s">
        <v>1</v>
      </c>
      <c r="N274" s="193" t="s">
        <v>41</v>
      </c>
      <c r="O274" s="58"/>
      <c r="P274" s="194">
        <f>O274*H274</f>
        <v>0</v>
      </c>
      <c r="Q274" s="194">
        <v>0</v>
      </c>
      <c r="R274" s="194">
        <f>Q274*H274</f>
        <v>0</v>
      </c>
      <c r="S274" s="194">
        <v>0</v>
      </c>
      <c r="T274" s="195">
        <f>S274*H274</f>
        <v>0</v>
      </c>
      <c r="AR274" s="15" t="s">
        <v>184</v>
      </c>
      <c r="AT274" s="15" t="s">
        <v>133</v>
      </c>
      <c r="AU274" s="15" t="s">
        <v>80</v>
      </c>
      <c r="AY274" s="15" t="s">
        <v>131</v>
      </c>
      <c r="BE274" s="196">
        <f>IF(N274="základní",J274,0)</f>
        <v>0</v>
      </c>
      <c r="BF274" s="196">
        <f>IF(N274="snížená",J274,0)</f>
        <v>0</v>
      </c>
      <c r="BG274" s="196">
        <f>IF(N274="zákl. přenesená",J274,0)</f>
        <v>0</v>
      </c>
      <c r="BH274" s="196">
        <f>IF(N274="sníž. přenesená",J274,0)</f>
        <v>0</v>
      </c>
      <c r="BI274" s="196">
        <f>IF(N274="nulová",J274,0)</f>
        <v>0</v>
      </c>
      <c r="BJ274" s="15" t="s">
        <v>78</v>
      </c>
      <c r="BK274" s="196">
        <f>ROUND(I274*H274,2)</f>
        <v>0</v>
      </c>
      <c r="BL274" s="15" t="s">
        <v>184</v>
      </c>
      <c r="BM274" s="15" t="s">
        <v>1035</v>
      </c>
    </row>
    <row r="275" spans="2:47" s="1" customFormat="1" ht="19.2">
      <c r="B275" s="32"/>
      <c r="C275" s="33"/>
      <c r="D275" s="197" t="s">
        <v>139</v>
      </c>
      <c r="E275" s="33"/>
      <c r="F275" s="198" t="s">
        <v>1733</v>
      </c>
      <c r="G275" s="33"/>
      <c r="H275" s="33"/>
      <c r="I275" s="101"/>
      <c r="J275" s="33"/>
      <c r="K275" s="33"/>
      <c r="L275" s="36"/>
      <c r="M275" s="199"/>
      <c r="N275" s="58"/>
      <c r="O275" s="58"/>
      <c r="P275" s="58"/>
      <c r="Q275" s="58"/>
      <c r="R275" s="58"/>
      <c r="S275" s="58"/>
      <c r="T275" s="59"/>
      <c r="AT275" s="15" t="s">
        <v>139</v>
      </c>
      <c r="AU275" s="15" t="s">
        <v>80</v>
      </c>
    </row>
    <row r="276" spans="2:47" s="1" customFormat="1" ht="28.8">
      <c r="B276" s="32"/>
      <c r="C276" s="33"/>
      <c r="D276" s="197" t="s">
        <v>363</v>
      </c>
      <c r="E276" s="33"/>
      <c r="F276" s="245" t="s">
        <v>1724</v>
      </c>
      <c r="G276" s="33"/>
      <c r="H276" s="33"/>
      <c r="I276" s="101"/>
      <c r="J276" s="33"/>
      <c r="K276" s="33"/>
      <c r="L276" s="36"/>
      <c r="M276" s="199"/>
      <c r="N276" s="58"/>
      <c r="O276" s="58"/>
      <c r="P276" s="58"/>
      <c r="Q276" s="58"/>
      <c r="R276" s="58"/>
      <c r="S276" s="58"/>
      <c r="T276" s="59"/>
      <c r="AT276" s="15" t="s">
        <v>363</v>
      </c>
      <c r="AU276" s="15" t="s">
        <v>80</v>
      </c>
    </row>
    <row r="277" spans="2:65" s="1" customFormat="1" ht="22.5" customHeight="1">
      <c r="B277" s="32"/>
      <c r="C277" s="185" t="s">
        <v>601</v>
      </c>
      <c r="D277" s="185" t="s">
        <v>133</v>
      </c>
      <c r="E277" s="186" t="s">
        <v>1734</v>
      </c>
      <c r="F277" s="187" t="s">
        <v>1735</v>
      </c>
      <c r="G277" s="188" t="s">
        <v>323</v>
      </c>
      <c r="H277" s="189">
        <v>0</v>
      </c>
      <c r="I277" s="190"/>
      <c r="J277" s="191">
        <f>ROUND(I277*H277,2)</f>
        <v>0</v>
      </c>
      <c r="K277" s="187" t="s">
        <v>1</v>
      </c>
      <c r="L277" s="36"/>
      <c r="M277" s="192" t="s">
        <v>1</v>
      </c>
      <c r="N277" s="193" t="s">
        <v>41</v>
      </c>
      <c r="O277" s="58"/>
      <c r="P277" s="194">
        <f>O277*H277</f>
        <v>0</v>
      </c>
      <c r="Q277" s="194">
        <v>0</v>
      </c>
      <c r="R277" s="194">
        <f>Q277*H277</f>
        <v>0</v>
      </c>
      <c r="S277" s="194">
        <v>0</v>
      </c>
      <c r="T277" s="195">
        <f>S277*H277</f>
        <v>0</v>
      </c>
      <c r="AR277" s="15" t="s">
        <v>184</v>
      </c>
      <c r="AT277" s="15" t="s">
        <v>133</v>
      </c>
      <c r="AU277" s="15" t="s">
        <v>80</v>
      </c>
      <c r="AY277" s="15" t="s">
        <v>131</v>
      </c>
      <c r="BE277" s="196">
        <f>IF(N277="základní",J277,0)</f>
        <v>0</v>
      </c>
      <c r="BF277" s="196">
        <f>IF(N277="snížená",J277,0)</f>
        <v>0</v>
      </c>
      <c r="BG277" s="196">
        <f>IF(N277="zákl. přenesená",J277,0)</f>
        <v>0</v>
      </c>
      <c r="BH277" s="196">
        <f>IF(N277="sníž. přenesená",J277,0)</f>
        <v>0</v>
      </c>
      <c r="BI277" s="196">
        <f>IF(N277="nulová",J277,0)</f>
        <v>0</v>
      </c>
      <c r="BJ277" s="15" t="s">
        <v>78</v>
      </c>
      <c r="BK277" s="196">
        <f>ROUND(I277*H277,2)</f>
        <v>0</v>
      </c>
      <c r="BL277" s="15" t="s">
        <v>184</v>
      </c>
      <c r="BM277" s="15" t="s">
        <v>1047</v>
      </c>
    </row>
    <row r="278" spans="2:47" s="1" customFormat="1" ht="19.2">
      <c r="B278" s="32"/>
      <c r="C278" s="33"/>
      <c r="D278" s="197" t="s">
        <v>139</v>
      </c>
      <c r="E278" s="33"/>
      <c r="F278" s="198" t="s">
        <v>1736</v>
      </c>
      <c r="G278" s="33"/>
      <c r="H278" s="33"/>
      <c r="I278" s="101"/>
      <c r="J278" s="33"/>
      <c r="K278" s="33"/>
      <c r="L278" s="36"/>
      <c r="M278" s="199"/>
      <c r="N278" s="58"/>
      <c r="O278" s="58"/>
      <c r="P278" s="58"/>
      <c r="Q278" s="58"/>
      <c r="R278" s="58"/>
      <c r="S278" s="58"/>
      <c r="T278" s="59"/>
      <c r="AT278" s="15" t="s">
        <v>139</v>
      </c>
      <c r="AU278" s="15" t="s">
        <v>80</v>
      </c>
    </row>
    <row r="279" spans="2:47" s="1" customFormat="1" ht="28.8">
      <c r="B279" s="32"/>
      <c r="C279" s="33"/>
      <c r="D279" s="197" t="s">
        <v>363</v>
      </c>
      <c r="E279" s="33"/>
      <c r="F279" s="245" t="s">
        <v>1724</v>
      </c>
      <c r="G279" s="33"/>
      <c r="H279" s="33"/>
      <c r="I279" s="101"/>
      <c r="J279" s="33"/>
      <c r="K279" s="33"/>
      <c r="L279" s="36"/>
      <c r="M279" s="199"/>
      <c r="N279" s="58"/>
      <c r="O279" s="58"/>
      <c r="P279" s="58"/>
      <c r="Q279" s="58"/>
      <c r="R279" s="58"/>
      <c r="S279" s="58"/>
      <c r="T279" s="59"/>
      <c r="AT279" s="15" t="s">
        <v>363</v>
      </c>
      <c r="AU279" s="15" t="s">
        <v>80</v>
      </c>
    </row>
    <row r="280" spans="2:65" s="1" customFormat="1" ht="16.5" customHeight="1">
      <c r="B280" s="32"/>
      <c r="C280" s="185" t="s">
        <v>606</v>
      </c>
      <c r="D280" s="185" t="s">
        <v>133</v>
      </c>
      <c r="E280" s="186" t="s">
        <v>1737</v>
      </c>
      <c r="F280" s="187" t="s">
        <v>1738</v>
      </c>
      <c r="G280" s="188" t="s">
        <v>329</v>
      </c>
      <c r="H280" s="189">
        <v>40</v>
      </c>
      <c r="I280" s="190"/>
      <c r="J280" s="191">
        <f>ROUND(I280*H280,2)</f>
        <v>0</v>
      </c>
      <c r="K280" s="187" t="s">
        <v>1</v>
      </c>
      <c r="L280" s="36"/>
      <c r="M280" s="192" t="s">
        <v>1</v>
      </c>
      <c r="N280" s="193" t="s">
        <v>41</v>
      </c>
      <c r="O280" s="58"/>
      <c r="P280" s="194">
        <f>O280*H280</f>
        <v>0</v>
      </c>
      <c r="Q280" s="194">
        <v>0</v>
      </c>
      <c r="R280" s="194">
        <f>Q280*H280</f>
        <v>0</v>
      </c>
      <c r="S280" s="194">
        <v>0</v>
      </c>
      <c r="T280" s="195">
        <f>S280*H280</f>
        <v>0</v>
      </c>
      <c r="AR280" s="15" t="s">
        <v>184</v>
      </c>
      <c r="AT280" s="15" t="s">
        <v>133</v>
      </c>
      <c r="AU280" s="15" t="s">
        <v>80</v>
      </c>
      <c r="AY280" s="15" t="s">
        <v>131</v>
      </c>
      <c r="BE280" s="196">
        <f>IF(N280="základní",J280,0)</f>
        <v>0</v>
      </c>
      <c r="BF280" s="196">
        <f>IF(N280="snížená",J280,0)</f>
        <v>0</v>
      </c>
      <c r="BG280" s="196">
        <f>IF(N280="zákl. přenesená",J280,0)</f>
        <v>0</v>
      </c>
      <c r="BH280" s="196">
        <f>IF(N280="sníž. přenesená",J280,0)</f>
        <v>0</v>
      </c>
      <c r="BI280" s="196">
        <f>IF(N280="nulová",J280,0)</f>
        <v>0</v>
      </c>
      <c r="BJ280" s="15" t="s">
        <v>78</v>
      </c>
      <c r="BK280" s="196">
        <f>ROUND(I280*H280,2)</f>
        <v>0</v>
      </c>
      <c r="BL280" s="15" t="s">
        <v>184</v>
      </c>
      <c r="BM280" s="15" t="s">
        <v>1059</v>
      </c>
    </row>
    <row r="281" spans="2:47" s="1" customFormat="1" ht="12">
      <c r="B281" s="32"/>
      <c r="C281" s="33"/>
      <c r="D281" s="197" t="s">
        <v>139</v>
      </c>
      <c r="E281" s="33"/>
      <c r="F281" s="198" t="s">
        <v>1738</v>
      </c>
      <c r="G281" s="33"/>
      <c r="H281" s="33"/>
      <c r="I281" s="101"/>
      <c r="J281" s="33"/>
      <c r="K281" s="33"/>
      <c r="L281" s="36"/>
      <c r="M281" s="199"/>
      <c r="N281" s="58"/>
      <c r="O281" s="58"/>
      <c r="P281" s="58"/>
      <c r="Q281" s="58"/>
      <c r="R281" s="58"/>
      <c r="S281" s="58"/>
      <c r="T281" s="59"/>
      <c r="AT281" s="15" t="s">
        <v>139</v>
      </c>
      <c r="AU281" s="15" t="s">
        <v>80</v>
      </c>
    </row>
    <row r="282" spans="2:47" s="1" customFormat="1" ht="19.2">
      <c r="B282" s="32"/>
      <c r="C282" s="33"/>
      <c r="D282" s="197" t="s">
        <v>363</v>
      </c>
      <c r="E282" s="33"/>
      <c r="F282" s="245" t="s">
        <v>1739</v>
      </c>
      <c r="G282" s="33"/>
      <c r="H282" s="33"/>
      <c r="I282" s="101"/>
      <c r="J282" s="33"/>
      <c r="K282" s="33"/>
      <c r="L282" s="36"/>
      <c r="M282" s="199"/>
      <c r="N282" s="58"/>
      <c r="O282" s="58"/>
      <c r="P282" s="58"/>
      <c r="Q282" s="58"/>
      <c r="R282" s="58"/>
      <c r="S282" s="58"/>
      <c r="T282" s="59"/>
      <c r="AT282" s="15" t="s">
        <v>363</v>
      </c>
      <c r="AU282" s="15" t="s">
        <v>80</v>
      </c>
    </row>
    <row r="283" spans="2:65" s="1" customFormat="1" ht="16.5" customHeight="1">
      <c r="B283" s="32"/>
      <c r="C283" s="185" t="s">
        <v>611</v>
      </c>
      <c r="D283" s="185" t="s">
        <v>133</v>
      </c>
      <c r="E283" s="186" t="s">
        <v>1740</v>
      </c>
      <c r="F283" s="187" t="s">
        <v>1741</v>
      </c>
      <c r="G283" s="188" t="s">
        <v>329</v>
      </c>
      <c r="H283" s="189">
        <v>22</v>
      </c>
      <c r="I283" s="190"/>
      <c r="J283" s="191">
        <f>ROUND(I283*H283,2)</f>
        <v>0</v>
      </c>
      <c r="K283" s="187" t="s">
        <v>1</v>
      </c>
      <c r="L283" s="36"/>
      <c r="M283" s="192" t="s">
        <v>1</v>
      </c>
      <c r="N283" s="193" t="s">
        <v>41</v>
      </c>
      <c r="O283" s="58"/>
      <c r="P283" s="194">
        <f>O283*H283</f>
        <v>0</v>
      </c>
      <c r="Q283" s="194">
        <v>0</v>
      </c>
      <c r="R283" s="194">
        <f>Q283*H283</f>
        <v>0</v>
      </c>
      <c r="S283" s="194">
        <v>0</v>
      </c>
      <c r="T283" s="195">
        <f>S283*H283</f>
        <v>0</v>
      </c>
      <c r="AR283" s="15" t="s">
        <v>184</v>
      </c>
      <c r="AT283" s="15" t="s">
        <v>133</v>
      </c>
      <c r="AU283" s="15" t="s">
        <v>80</v>
      </c>
      <c r="AY283" s="15" t="s">
        <v>131</v>
      </c>
      <c r="BE283" s="196">
        <f>IF(N283="základní",J283,0)</f>
        <v>0</v>
      </c>
      <c r="BF283" s="196">
        <f>IF(N283="snížená",J283,0)</f>
        <v>0</v>
      </c>
      <c r="BG283" s="196">
        <f>IF(N283="zákl. přenesená",J283,0)</f>
        <v>0</v>
      </c>
      <c r="BH283" s="196">
        <f>IF(N283="sníž. přenesená",J283,0)</f>
        <v>0</v>
      </c>
      <c r="BI283" s="196">
        <f>IF(N283="nulová",J283,0)</f>
        <v>0</v>
      </c>
      <c r="BJ283" s="15" t="s">
        <v>78</v>
      </c>
      <c r="BK283" s="196">
        <f>ROUND(I283*H283,2)</f>
        <v>0</v>
      </c>
      <c r="BL283" s="15" t="s">
        <v>184</v>
      </c>
      <c r="BM283" s="15" t="s">
        <v>1069</v>
      </c>
    </row>
    <row r="284" spans="2:47" s="1" customFormat="1" ht="12">
      <c r="B284" s="32"/>
      <c r="C284" s="33"/>
      <c r="D284" s="197" t="s">
        <v>139</v>
      </c>
      <c r="E284" s="33"/>
      <c r="F284" s="198" t="s">
        <v>1741</v>
      </c>
      <c r="G284" s="33"/>
      <c r="H284" s="33"/>
      <c r="I284" s="101"/>
      <c r="J284" s="33"/>
      <c r="K284" s="33"/>
      <c r="L284" s="36"/>
      <c r="M284" s="199"/>
      <c r="N284" s="58"/>
      <c r="O284" s="58"/>
      <c r="P284" s="58"/>
      <c r="Q284" s="58"/>
      <c r="R284" s="58"/>
      <c r="S284" s="58"/>
      <c r="T284" s="59"/>
      <c r="AT284" s="15" t="s">
        <v>139</v>
      </c>
      <c r="AU284" s="15" t="s">
        <v>80</v>
      </c>
    </row>
    <row r="285" spans="2:65" s="1" customFormat="1" ht="16.5" customHeight="1">
      <c r="B285" s="32"/>
      <c r="C285" s="185" t="s">
        <v>618</v>
      </c>
      <c r="D285" s="185" t="s">
        <v>133</v>
      </c>
      <c r="E285" s="186" t="s">
        <v>1742</v>
      </c>
      <c r="F285" s="187" t="s">
        <v>1743</v>
      </c>
      <c r="G285" s="188" t="s">
        <v>329</v>
      </c>
      <c r="H285" s="189">
        <v>12</v>
      </c>
      <c r="I285" s="190"/>
      <c r="J285" s="191">
        <f>ROUND(I285*H285,2)</f>
        <v>0</v>
      </c>
      <c r="K285" s="187" t="s">
        <v>1</v>
      </c>
      <c r="L285" s="36"/>
      <c r="M285" s="192" t="s">
        <v>1</v>
      </c>
      <c r="N285" s="193" t="s">
        <v>41</v>
      </c>
      <c r="O285" s="58"/>
      <c r="P285" s="194">
        <f>O285*H285</f>
        <v>0</v>
      </c>
      <c r="Q285" s="194">
        <v>0</v>
      </c>
      <c r="R285" s="194">
        <f>Q285*H285</f>
        <v>0</v>
      </c>
      <c r="S285" s="194">
        <v>0</v>
      </c>
      <c r="T285" s="195">
        <f>S285*H285</f>
        <v>0</v>
      </c>
      <c r="AR285" s="15" t="s">
        <v>184</v>
      </c>
      <c r="AT285" s="15" t="s">
        <v>133</v>
      </c>
      <c r="AU285" s="15" t="s">
        <v>80</v>
      </c>
      <c r="AY285" s="15" t="s">
        <v>131</v>
      </c>
      <c r="BE285" s="196">
        <f>IF(N285="základní",J285,0)</f>
        <v>0</v>
      </c>
      <c r="BF285" s="196">
        <f>IF(N285="snížená",J285,0)</f>
        <v>0</v>
      </c>
      <c r="BG285" s="196">
        <f>IF(N285="zákl. přenesená",J285,0)</f>
        <v>0</v>
      </c>
      <c r="BH285" s="196">
        <f>IF(N285="sníž. přenesená",J285,0)</f>
        <v>0</v>
      </c>
      <c r="BI285" s="196">
        <f>IF(N285="nulová",J285,0)</f>
        <v>0</v>
      </c>
      <c r="BJ285" s="15" t="s">
        <v>78</v>
      </c>
      <c r="BK285" s="196">
        <f>ROUND(I285*H285,2)</f>
        <v>0</v>
      </c>
      <c r="BL285" s="15" t="s">
        <v>184</v>
      </c>
      <c r="BM285" s="15" t="s">
        <v>1079</v>
      </c>
    </row>
    <row r="286" spans="2:47" s="1" customFormat="1" ht="12">
      <c r="B286" s="32"/>
      <c r="C286" s="33"/>
      <c r="D286" s="197" t="s">
        <v>139</v>
      </c>
      <c r="E286" s="33"/>
      <c r="F286" s="198" t="s">
        <v>1743</v>
      </c>
      <c r="G286" s="33"/>
      <c r="H286" s="33"/>
      <c r="I286" s="101"/>
      <c r="J286" s="33"/>
      <c r="K286" s="33"/>
      <c r="L286" s="36"/>
      <c r="M286" s="199"/>
      <c r="N286" s="58"/>
      <c r="O286" s="58"/>
      <c r="P286" s="58"/>
      <c r="Q286" s="58"/>
      <c r="R286" s="58"/>
      <c r="S286" s="58"/>
      <c r="T286" s="59"/>
      <c r="AT286" s="15" t="s">
        <v>139</v>
      </c>
      <c r="AU286" s="15" t="s">
        <v>80</v>
      </c>
    </row>
    <row r="287" spans="2:65" s="1" customFormat="1" ht="16.5" customHeight="1">
      <c r="B287" s="32"/>
      <c r="C287" s="185" t="s">
        <v>623</v>
      </c>
      <c r="D287" s="185" t="s">
        <v>133</v>
      </c>
      <c r="E287" s="186" t="s">
        <v>1744</v>
      </c>
      <c r="F287" s="187" t="s">
        <v>1745</v>
      </c>
      <c r="G287" s="188" t="s">
        <v>329</v>
      </c>
      <c r="H287" s="189">
        <v>1</v>
      </c>
      <c r="I287" s="190"/>
      <c r="J287" s="191">
        <f>ROUND(I287*H287,2)</f>
        <v>0</v>
      </c>
      <c r="K287" s="187" t="s">
        <v>1</v>
      </c>
      <c r="L287" s="36"/>
      <c r="M287" s="192" t="s">
        <v>1</v>
      </c>
      <c r="N287" s="193" t="s">
        <v>41</v>
      </c>
      <c r="O287" s="58"/>
      <c r="P287" s="194">
        <f>O287*H287</f>
        <v>0</v>
      </c>
      <c r="Q287" s="194">
        <v>0</v>
      </c>
      <c r="R287" s="194">
        <f>Q287*H287</f>
        <v>0</v>
      </c>
      <c r="S287" s="194">
        <v>0</v>
      </c>
      <c r="T287" s="195">
        <f>S287*H287</f>
        <v>0</v>
      </c>
      <c r="AR287" s="15" t="s">
        <v>184</v>
      </c>
      <c r="AT287" s="15" t="s">
        <v>133</v>
      </c>
      <c r="AU287" s="15" t="s">
        <v>80</v>
      </c>
      <c r="AY287" s="15" t="s">
        <v>131</v>
      </c>
      <c r="BE287" s="196">
        <f>IF(N287="základní",J287,0)</f>
        <v>0</v>
      </c>
      <c r="BF287" s="196">
        <f>IF(N287="snížená",J287,0)</f>
        <v>0</v>
      </c>
      <c r="BG287" s="196">
        <f>IF(N287="zákl. přenesená",J287,0)</f>
        <v>0</v>
      </c>
      <c r="BH287" s="196">
        <f>IF(N287="sníž. přenesená",J287,0)</f>
        <v>0</v>
      </c>
      <c r="BI287" s="196">
        <f>IF(N287="nulová",J287,0)</f>
        <v>0</v>
      </c>
      <c r="BJ287" s="15" t="s">
        <v>78</v>
      </c>
      <c r="BK287" s="196">
        <f>ROUND(I287*H287,2)</f>
        <v>0</v>
      </c>
      <c r="BL287" s="15" t="s">
        <v>184</v>
      </c>
      <c r="BM287" s="15" t="s">
        <v>1091</v>
      </c>
    </row>
    <row r="288" spans="2:47" s="1" customFormat="1" ht="12">
      <c r="B288" s="32"/>
      <c r="C288" s="33"/>
      <c r="D288" s="197" t="s">
        <v>139</v>
      </c>
      <c r="E288" s="33"/>
      <c r="F288" s="198" t="s">
        <v>1745</v>
      </c>
      <c r="G288" s="33"/>
      <c r="H288" s="33"/>
      <c r="I288" s="101"/>
      <c r="J288" s="33"/>
      <c r="K288" s="33"/>
      <c r="L288" s="36"/>
      <c r="M288" s="199"/>
      <c r="N288" s="58"/>
      <c r="O288" s="58"/>
      <c r="P288" s="58"/>
      <c r="Q288" s="58"/>
      <c r="R288" s="58"/>
      <c r="S288" s="58"/>
      <c r="T288" s="59"/>
      <c r="AT288" s="15" t="s">
        <v>139</v>
      </c>
      <c r="AU288" s="15" t="s">
        <v>80</v>
      </c>
    </row>
    <row r="289" spans="2:65" s="1" customFormat="1" ht="16.5" customHeight="1">
      <c r="B289" s="32"/>
      <c r="C289" s="185" t="s">
        <v>634</v>
      </c>
      <c r="D289" s="185" t="s">
        <v>133</v>
      </c>
      <c r="E289" s="186" t="s">
        <v>1746</v>
      </c>
      <c r="F289" s="187" t="s">
        <v>1747</v>
      </c>
      <c r="G289" s="188" t="s">
        <v>329</v>
      </c>
      <c r="H289" s="189">
        <v>0</v>
      </c>
      <c r="I289" s="190"/>
      <c r="J289" s="191">
        <f>ROUND(I289*H289,2)</f>
        <v>0</v>
      </c>
      <c r="K289" s="187" t="s">
        <v>1</v>
      </c>
      <c r="L289" s="36"/>
      <c r="M289" s="192" t="s">
        <v>1</v>
      </c>
      <c r="N289" s="193" t="s">
        <v>41</v>
      </c>
      <c r="O289" s="58"/>
      <c r="P289" s="194">
        <f>O289*H289</f>
        <v>0</v>
      </c>
      <c r="Q289" s="194">
        <v>0</v>
      </c>
      <c r="R289" s="194">
        <f>Q289*H289</f>
        <v>0</v>
      </c>
      <c r="S289" s="194">
        <v>0</v>
      </c>
      <c r="T289" s="195">
        <f>S289*H289</f>
        <v>0</v>
      </c>
      <c r="AR289" s="15" t="s">
        <v>184</v>
      </c>
      <c r="AT289" s="15" t="s">
        <v>133</v>
      </c>
      <c r="AU289" s="15" t="s">
        <v>80</v>
      </c>
      <c r="AY289" s="15" t="s">
        <v>131</v>
      </c>
      <c r="BE289" s="196">
        <f>IF(N289="základní",J289,0)</f>
        <v>0</v>
      </c>
      <c r="BF289" s="196">
        <f>IF(N289="snížená",J289,0)</f>
        <v>0</v>
      </c>
      <c r="BG289" s="196">
        <f>IF(N289="zákl. přenesená",J289,0)</f>
        <v>0</v>
      </c>
      <c r="BH289" s="196">
        <f>IF(N289="sníž. přenesená",J289,0)</f>
        <v>0</v>
      </c>
      <c r="BI289" s="196">
        <f>IF(N289="nulová",J289,0)</f>
        <v>0</v>
      </c>
      <c r="BJ289" s="15" t="s">
        <v>78</v>
      </c>
      <c r="BK289" s="196">
        <f>ROUND(I289*H289,2)</f>
        <v>0</v>
      </c>
      <c r="BL289" s="15" t="s">
        <v>184</v>
      </c>
      <c r="BM289" s="15" t="s">
        <v>1105</v>
      </c>
    </row>
    <row r="290" spans="2:47" s="1" customFormat="1" ht="12">
      <c r="B290" s="32"/>
      <c r="C290" s="33"/>
      <c r="D290" s="197" t="s">
        <v>139</v>
      </c>
      <c r="E290" s="33"/>
      <c r="F290" s="198" t="s">
        <v>1747</v>
      </c>
      <c r="G290" s="33"/>
      <c r="H290" s="33"/>
      <c r="I290" s="101"/>
      <c r="J290" s="33"/>
      <c r="K290" s="33"/>
      <c r="L290" s="36"/>
      <c r="M290" s="199"/>
      <c r="N290" s="58"/>
      <c r="O290" s="58"/>
      <c r="P290" s="58"/>
      <c r="Q290" s="58"/>
      <c r="R290" s="58"/>
      <c r="S290" s="58"/>
      <c r="T290" s="59"/>
      <c r="AT290" s="15" t="s">
        <v>139</v>
      </c>
      <c r="AU290" s="15" t="s">
        <v>80</v>
      </c>
    </row>
    <row r="291" spans="2:65" s="1" customFormat="1" ht="16.5" customHeight="1">
      <c r="B291" s="32"/>
      <c r="C291" s="185" t="s">
        <v>640</v>
      </c>
      <c r="D291" s="185" t="s">
        <v>133</v>
      </c>
      <c r="E291" s="186" t="s">
        <v>1748</v>
      </c>
      <c r="F291" s="187" t="s">
        <v>1749</v>
      </c>
      <c r="G291" s="188" t="s">
        <v>329</v>
      </c>
      <c r="H291" s="189">
        <v>1</v>
      </c>
      <c r="I291" s="190"/>
      <c r="J291" s="191">
        <f>ROUND(I291*H291,2)</f>
        <v>0</v>
      </c>
      <c r="K291" s="187" t="s">
        <v>1</v>
      </c>
      <c r="L291" s="36"/>
      <c r="M291" s="192" t="s">
        <v>1</v>
      </c>
      <c r="N291" s="193" t="s">
        <v>41</v>
      </c>
      <c r="O291" s="58"/>
      <c r="P291" s="194">
        <f>O291*H291</f>
        <v>0</v>
      </c>
      <c r="Q291" s="194">
        <v>0</v>
      </c>
      <c r="R291" s="194">
        <f>Q291*H291</f>
        <v>0</v>
      </c>
      <c r="S291" s="194">
        <v>0</v>
      </c>
      <c r="T291" s="195">
        <f>S291*H291</f>
        <v>0</v>
      </c>
      <c r="AR291" s="15" t="s">
        <v>184</v>
      </c>
      <c r="AT291" s="15" t="s">
        <v>133</v>
      </c>
      <c r="AU291" s="15" t="s">
        <v>80</v>
      </c>
      <c r="AY291" s="15" t="s">
        <v>131</v>
      </c>
      <c r="BE291" s="196">
        <f>IF(N291="základní",J291,0)</f>
        <v>0</v>
      </c>
      <c r="BF291" s="196">
        <f>IF(N291="snížená",J291,0)</f>
        <v>0</v>
      </c>
      <c r="BG291" s="196">
        <f>IF(N291="zákl. přenesená",J291,0)</f>
        <v>0</v>
      </c>
      <c r="BH291" s="196">
        <f>IF(N291="sníž. přenesená",J291,0)</f>
        <v>0</v>
      </c>
      <c r="BI291" s="196">
        <f>IF(N291="nulová",J291,0)</f>
        <v>0</v>
      </c>
      <c r="BJ291" s="15" t="s">
        <v>78</v>
      </c>
      <c r="BK291" s="196">
        <f>ROUND(I291*H291,2)</f>
        <v>0</v>
      </c>
      <c r="BL291" s="15" t="s">
        <v>184</v>
      </c>
      <c r="BM291" s="15" t="s">
        <v>1117</v>
      </c>
    </row>
    <row r="292" spans="2:47" s="1" customFormat="1" ht="12">
      <c r="B292" s="32"/>
      <c r="C292" s="33"/>
      <c r="D292" s="197" t="s">
        <v>139</v>
      </c>
      <c r="E292" s="33"/>
      <c r="F292" s="198" t="s">
        <v>1749</v>
      </c>
      <c r="G292" s="33"/>
      <c r="H292" s="33"/>
      <c r="I292" s="101"/>
      <c r="J292" s="33"/>
      <c r="K292" s="33"/>
      <c r="L292" s="36"/>
      <c r="M292" s="199"/>
      <c r="N292" s="58"/>
      <c r="O292" s="58"/>
      <c r="P292" s="58"/>
      <c r="Q292" s="58"/>
      <c r="R292" s="58"/>
      <c r="S292" s="58"/>
      <c r="T292" s="59"/>
      <c r="AT292" s="15" t="s">
        <v>139</v>
      </c>
      <c r="AU292" s="15" t="s">
        <v>80</v>
      </c>
    </row>
    <row r="293" spans="2:65" s="1" customFormat="1" ht="16.5" customHeight="1">
      <c r="B293" s="32"/>
      <c r="C293" s="185" t="s">
        <v>647</v>
      </c>
      <c r="D293" s="185" t="s">
        <v>133</v>
      </c>
      <c r="E293" s="186" t="s">
        <v>1750</v>
      </c>
      <c r="F293" s="187" t="s">
        <v>1751</v>
      </c>
      <c r="G293" s="188" t="s">
        <v>329</v>
      </c>
      <c r="H293" s="189">
        <v>0</v>
      </c>
      <c r="I293" s="190"/>
      <c r="J293" s="191">
        <f>ROUND(I293*H293,2)</f>
        <v>0</v>
      </c>
      <c r="K293" s="187" t="s">
        <v>1</v>
      </c>
      <c r="L293" s="36"/>
      <c r="M293" s="192" t="s">
        <v>1</v>
      </c>
      <c r="N293" s="193" t="s">
        <v>41</v>
      </c>
      <c r="O293" s="58"/>
      <c r="P293" s="194">
        <f>O293*H293</f>
        <v>0</v>
      </c>
      <c r="Q293" s="194">
        <v>0</v>
      </c>
      <c r="R293" s="194">
        <f>Q293*H293</f>
        <v>0</v>
      </c>
      <c r="S293" s="194">
        <v>0</v>
      </c>
      <c r="T293" s="195">
        <f>S293*H293</f>
        <v>0</v>
      </c>
      <c r="AR293" s="15" t="s">
        <v>184</v>
      </c>
      <c r="AT293" s="15" t="s">
        <v>133</v>
      </c>
      <c r="AU293" s="15" t="s">
        <v>80</v>
      </c>
      <c r="AY293" s="15" t="s">
        <v>131</v>
      </c>
      <c r="BE293" s="196">
        <f>IF(N293="základní",J293,0)</f>
        <v>0</v>
      </c>
      <c r="BF293" s="196">
        <f>IF(N293="snížená",J293,0)</f>
        <v>0</v>
      </c>
      <c r="BG293" s="196">
        <f>IF(N293="zákl. přenesená",J293,0)</f>
        <v>0</v>
      </c>
      <c r="BH293" s="196">
        <f>IF(N293="sníž. přenesená",J293,0)</f>
        <v>0</v>
      </c>
      <c r="BI293" s="196">
        <f>IF(N293="nulová",J293,0)</f>
        <v>0</v>
      </c>
      <c r="BJ293" s="15" t="s">
        <v>78</v>
      </c>
      <c r="BK293" s="196">
        <f>ROUND(I293*H293,2)</f>
        <v>0</v>
      </c>
      <c r="BL293" s="15" t="s">
        <v>184</v>
      </c>
      <c r="BM293" s="15" t="s">
        <v>1126</v>
      </c>
    </row>
    <row r="294" spans="2:47" s="1" customFormat="1" ht="12">
      <c r="B294" s="32"/>
      <c r="C294" s="33"/>
      <c r="D294" s="197" t="s">
        <v>139</v>
      </c>
      <c r="E294" s="33"/>
      <c r="F294" s="198" t="s">
        <v>1751</v>
      </c>
      <c r="G294" s="33"/>
      <c r="H294" s="33"/>
      <c r="I294" s="101"/>
      <c r="J294" s="33"/>
      <c r="K294" s="33"/>
      <c r="L294" s="36"/>
      <c r="M294" s="199"/>
      <c r="N294" s="58"/>
      <c r="O294" s="58"/>
      <c r="P294" s="58"/>
      <c r="Q294" s="58"/>
      <c r="R294" s="58"/>
      <c r="S294" s="58"/>
      <c r="T294" s="59"/>
      <c r="AT294" s="15" t="s">
        <v>139</v>
      </c>
      <c r="AU294" s="15" t="s">
        <v>80</v>
      </c>
    </row>
    <row r="295" spans="2:65" s="1" customFormat="1" ht="16.5" customHeight="1">
      <c r="B295" s="32"/>
      <c r="C295" s="185" t="s">
        <v>656</v>
      </c>
      <c r="D295" s="185" t="s">
        <v>133</v>
      </c>
      <c r="E295" s="186" t="s">
        <v>1752</v>
      </c>
      <c r="F295" s="187" t="s">
        <v>1753</v>
      </c>
      <c r="G295" s="188" t="s">
        <v>329</v>
      </c>
      <c r="H295" s="189">
        <v>1</v>
      </c>
      <c r="I295" s="190"/>
      <c r="J295" s="191">
        <f>ROUND(I295*H295,2)</f>
        <v>0</v>
      </c>
      <c r="K295" s="187" t="s">
        <v>1</v>
      </c>
      <c r="L295" s="36"/>
      <c r="M295" s="192" t="s">
        <v>1</v>
      </c>
      <c r="N295" s="193" t="s">
        <v>41</v>
      </c>
      <c r="O295" s="58"/>
      <c r="P295" s="194">
        <f>O295*H295</f>
        <v>0</v>
      </c>
      <c r="Q295" s="194">
        <v>0</v>
      </c>
      <c r="R295" s="194">
        <f>Q295*H295</f>
        <v>0</v>
      </c>
      <c r="S295" s="194">
        <v>0</v>
      </c>
      <c r="T295" s="195">
        <f>S295*H295</f>
        <v>0</v>
      </c>
      <c r="AR295" s="15" t="s">
        <v>184</v>
      </c>
      <c r="AT295" s="15" t="s">
        <v>133</v>
      </c>
      <c r="AU295" s="15" t="s">
        <v>80</v>
      </c>
      <c r="AY295" s="15" t="s">
        <v>131</v>
      </c>
      <c r="BE295" s="196">
        <f>IF(N295="základní",J295,0)</f>
        <v>0</v>
      </c>
      <c r="BF295" s="196">
        <f>IF(N295="snížená",J295,0)</f>
        <v>0</v>
      </c>
      <c r="BG295" s="196">
        <f>IF(N295="zákl. přenesená",J295,0)</f>
        <v>0</v>
      </c>
      <c r="BH295" s="196">
        <f>IF(N295="sníž. přenesená",J295,0)</f>
        <v>0</v>
      </c>
      <c r="BI295" s="196">
        <f>IF(N295="nulová",J295,0)</f>
        <v>0</v>
      </c>
      <c r="BJ295" s="15" t="s">
        <v>78</v>
      </c>
      <c r="BK295" s="196">
        <f>ROUND(I295*H295,2)</f>
        <v>0</v>
      </c>
      <c r="BL295" s="15" t="s">
        <v>184</v>
      </c>
      <c r="BM295" s="15" t="s">
        <v>1138</v>
      </c>
    </row>
    <row r="296" spans="2:47" s="1" customFormat="1" ht="12">
      <c r="B296" s="32"/>
      <c r="C296" s="33"/>
      <c r="D296" s="197" t="s">
        <v>139</v>
      </c>
      <c r="E296" s="33"/>
      <c r="F296" s="198" t="s">
        <v>1753</v>
      </c>
      <c r="G296" s="33"/>
      <c r="H296" s="33"/>
      <c r="I296" s="101"/>
      <c r="J296" s="33"/>
      <c r="K296" s="33"/>
      <c r="L296" s="36"/>
      <c r="M296" s="199"/>
      <c r="N296" s="58"/>
      <c r="O296" s="58"/>
      <c r="P296" s="58"/>
      <c r="Q296" s="58"/>
      <c r="R296" s="58"/>
      <c r="S296" s="58"/>
      <c r="T296" s="59"/>
      <c r="AT296" s="15" t="s">
        <v>139</v>
      </c>
      <c r="AU296" s="15" t="s">
        <v>80</v>
      </c>
    </row>
    <row r="297" spans="2:65" s="1" customFormat="1" ht="16.5" customHeight="1">
      <c r="B297" s="32"/>
      <c r="C297" s="185" t="s">
        <v>661</v>
      </c>
      <c r="D297" s="185" t="s">
        <v>133</v>
      </c>
      <c r="E297" s="186" t="s">
        <v>1754</v>
      </c>
      <c r="F297" s="187" t="s">
        <v>1755</v>
      </c>
      <c r="G297" s="188" t="s">
        <v>329</v>
      </c>
      <c r="H297" s="189">
        <v>1</v>
      </c>
      <c r="I297" s="190"/>
      <c r="J297" s="191">
        <f>ROUND(I297*H297,2)</f>
        <v>0</v>
      </c>
      <c r="K297" s="187" t="s">
        <v>1</v>
      </c>
      <c r="L297" s="36"/>
      <c r="M297" s="192" t="s">
        <v>1</v>
      </c>
      <c r="N297" s="193" t="s">
        <v>41</v>
      </c>
      <c r="O297" s="58"/>
      <c r="P297" s="194">
        <f>O297*H297</f>
        <v>0</v>
      </c>
      <c r="Q297" s="194">
        <v>0</v>
      </c>
      <c r="R297" s="194">
        <f>Q297*H297</f>
        <v>0</v>
      </c>
      <c r="S297" s="194">
        <v>0</v>
      </c>
      <c r="T297" s="195">
        <f>S297*H297</f>
        <v>0</v>
      </c>
      <c r="AR297" s="15" t="s">
        <v>184</v>
      </c>
      <c r="AT297" s="15" t="s">
        <v>133</v>
      </c>
      <c r="AU297" s="15" t="s">
        <v>80</v>
      </c>
      <c r="AY297" s="15" t="s">
        <v>131</v>
      </c>
      <c r="BE297" s="196">
        <f>IF(N297="základní",J297,0)</f>
        <v>0</v>
      </c>
      <c r="BF297" s="196">
        <f>IF(N297="snížená",J297,0)</f>
        <v>0</v>
      </c>
      <c r="BG297" s="196">
        <f>IF(N297="zákl. přenesená",J297,0)</f>
        <v>0</v>
      </c>
      <c r="BH297" s="196">
        <f>IF(N297="sníž. přenesená",J297,0)</f>
        <v>0</v>
      </c>
      <c r="BI297" s="196">
        <f>IF(N297="nulová",J297,0)</f>
        <v>0</v>
      </c>
      <c r="BJ297" s="15" t="s">
        <v>78</v>
      </c>
      <c r="BK297" s="196">
        <f>ROUND(I297*H297,2)</f>
        <v>0</v>
      </c>
      <c r="BL297" s="15" t="s">
        <v>184</v>
      </c>
      <c r="BM297" s="15" t="s">
        <v>1156</v>
      </c>
    </row>
    <row r="298" spans="2:47" s="1" customFormat="1" ht="12">
      <c r="B298" s="32"/>
      <c r="C298" s="33"/>
      <c r="D298" s="197" t="s">
        <v>139</v>
      </c>
      <c r="E298" s="33"/>
      <c r="F298" s="198" t="s">
        <v>1755</v>
      </c>
      <c r="G298" s="33"/>
      <c r="H298" s="33"/>
      <c r="I298" s="101"/>
      <c r="J298" s="33"/>
      <c r="K298" s="33"/>
      <c r="L298" s="36"/>
      <c r="M298" s="199"/>
      <c r="N298" s="58"/>
      <c r="O298" s="58"/>
      <c r="P298" s="58"/>
      <c r="Q298" s="58"/>
      <c r="R298" s="58"/>
      <c r="S298" s="58"/>
      <c r="T298" s="59"/>
      <c r="AT298" s="15" t="s">
        <v>139</v>
      </c>
      <c r="AU298" s="15" t="s">
        <v>80</v>
      </c>
    </row>
    <row r="299" spans="2:47" s="1" customFormat="1" ht="19.2">
      <c r="B299" s="32"/>
      <c r="C299" s="33"/>
      <c r="D299" s="197" t="s">
        <v>363</v>
      </c>
      <c r="E299" s="33"/>
      <c r="F299" s="245" t="s">
        <v>1756</v>
      </c>
      <c r="G299" s="33"/>
      <c r="H299" s="33"/>
      <c r="I299" s="101"/>
      <c r="J299" s="33"/>
      <c r="K299" s="33"/>
      <c r="L299" s="36"/>
      <c r="M299" s="199"/>
      <c r="N299" s="58"/>
      <c r="O299" s="58"/>
      <c r="P299" s="58"/>
      <c r="Q299" s="58"/>
      <c r="R299" s="58"/>
      <c r="S299" s="58"/>
      <c r="T299" s="59"/>
      <c r="AT299" s="15" t="s">
        <v>363</v>
      </c>
      <c r="AU299" s="15" t="s">
        <v>80</v>
      </c>
    </row>
    <row r="300" spans="2:65" s="1" customFormat="1" ht="16.5" customHeight="1">
      <c r="B300" s="32"/>
      <c r="C300" s="185" t="s">
        <v>666</v>
      </c>
      <c r="D300" s="185" t="s">
        <v>133</v>
      </c>
      <c r="E300" s="186" t="s">
        <v>1757</v>
      </c>
      <c r="F300" s="187" t="s">
        <v>1758</v>
      </c>
      <c r="G300" s="188" t="s">
        <v>329</v>
      </c>
      <c r="H300" s="189">
        <v>6</v>
      </c>
      <c r="I300" s="190"/>
      <c r="J300" s="191">
        <f>ROUND(I300*H300,2)</f>
        <v>0</v>
      </c>
      <c r="K300" s="187" t="s">
        <v>1</v>
      </c>
      <c r="L300" s="36"/>
      <c r="M300" s="192" t="s">
        <v>1</v>
      </c>
      <c r="N300" s="193" t="s">
        <v>41</v>
      </c>
      <c r="O300" s="58"/>
      <c r="P300" s="194">
        <f>O300*H300</f>
        <v>0</v>
      </c>
      <c r="Q300" s="194">
        <v>0</v>
      </c>
      <c r="R300" s="194">
        <f>Q300*H300</f>
        <v>0</v>
      </c>
      <c r="S300" s="194">
        <v>0</v>
      </c>
      <c r="T300" s="195">
        <f>S300*H300</f>
        <v>0</v>
      </c>
      <c r="AR300" s="15" t="s">
        <v>184</v>
      </c>
      <c r="AT300" s="15" t="s">
        <v>133</v>
      </c>
      <c r="AU300" s="15" t="s">
        <v>80</v>
      </c>
      <c r="AY300" s="15" t="s">
        <v>131</v>
      </c>
      <c r="BE300" s="196">
        <f>IF(N300="základní",J300,0)</f>
        <v>0</v>
      </c>
      <c r="BF300" s="196">
        <f>IF(N300="snížená",J300,0)</f>
        <v>0</v>
      </c>
      <c r="BG300" s="196">
        <f>IF(N300="zákl. přenesená",J300,0)</f>
        <v>0</v>
      </c>
      <c r="BH300" s="196">
        <f>IF(N300="sníž. přenesená",J300,0)</f>
        <v>0</v>
      </c>
      <c r="BI300" s="196">
        <f>IF(N300="nulová",J300,0)</f>
        <v>0</v>
      </c>
      <c r="BJ300" s="15" t="s">
        <v>78</v>
      </c>
      <c r="BK300" s="196">
        <f>ROUND(I300*H300,2)</f>
        <v>0</v>
      </c>
      <c r="BL300" s="15" t="s">
        <v>184</v>
      </c>
      <c r="BM300" s="15" t="s">
        <v>1166</v>
      </c>
    </row>
    <row r="301" spans="2:47" s="1" customFormat="1" ht="12">
      <c r="B301" s="32"/>
      <c r="C301" s="33"/>
      <c r="D301" s="197" t="s">
        <v>139</v>
      </c>
      <c r="E301" s="33"/>
      <c r="F301" s="198" t="s">
        <v>1758</v>
      </c>
      <c r="G301" s="33"/>
      <c r="H301" s="33"/>
      <c r="I301" s="101"/>
      <c r="J301" s="33"/>
      <c r="K301" s="33"/>
      <c r="L301" s="36"/>
      <c r="M301" s="199"/>
      <c r="N301" s="58"/>
      <c r="O301" s="58"/>
      <c r="P301" s="58"/>
      <c r="Q301" s="58"/>
      <c r="R301" s="58"/>
      <c r="S301" s="58"/>
      <c r="T301" s="59"/>
      <c r="AT301" s="15" t="s">
        <v>139</v>
      </c>
      <c r="AU301" s="15" t="s">
        <v>80</v>
      </c>
    </row>
    <row r="302" spans="2:47" s="1" customFormat="1" ht="19.2">
      <c r="B302" s="32"/>
      <c r="C302" s="33"/>
      <c r="D302" s="197" t="s">
        <v>363</v>
      </c>
      <c r="E302" s="33"/>
      <c r="F302" s="245" t="s">
        <v>1759</v>
      </c>
      <c r="G302" s="33"/>
      <c r="H302" s="33"/>
      <c r="I302" s="101"/>
      <c r="J302" s="33"/>
      <c r="K302" s="33"/>
      <c r="L302" s="36"/>
      <c r="M302" s="199"/>
      <c r="N302" s="58"/>
      <c r="O302" s="58"/>
      <c r="P302" s="58"/>
      <c r="Q302" s="58"/>
      <c r="R302" s="58"/>
      <c r="S302" s="58"/>
      <c r="T302" s="59"/>
      <c r="AT302" s="15" t="s">
        <v>363</v>
      </c>
      <c r="AU302" s="15" t="s">
        <v>80</v>
      </c>
    </row>
    <row r="303" spans="2:65" s="1" customFormat="1" ht="16.5" customHeight="1">
      <c r="B303" s="32"/>
      <c r="C303" s="185" t="s">
        <v>672</v>
      </c>
      <c r="D303" s="185" t="s">
        <v>133</v>
      </c>
      <c r="E303" s="186" t="s">
        <v>1760</v>
      </c>
      <c r="F303" s="187" t="s">
        <v>1761</v>
      </c>
      <c r="G303" s="188" t="s">
        <v>329</v>
      </c>
      <c r="H303" s="189">
        <v>6</v>
      </c>
      <c r="I303" s="190"/>
      <c r="J303" s="191">
        <f>ROUND(I303*H303,2)</f>
        <v>0</v>
      </c>
      <c r="K303" s="187" t="s">
        <v>1</v>
      </c>
      <c r="L303" s="36"/>
      <c r="M303" s="192" t="s">
        <v>1</v>
      </c>
      <c r="N303" s="193" t="s">
        <v>41</v>
      </c>
      <c r="O303" s="58"/>
      <c r="P303" s="194">
        <f>O303*H303</f>
        <v>0</v>
      </c>
      <c r="Q303" s="194">
        <v>0</v>
      </c>
      <c r="R303" s="194">
        <f>Q303*H303</f>
        <v>0</v>
      </c>
      <c r="S303" s="194">
        <v>0</v>
      </c>
      <c r="T303" s="195">
        <f>S303*H303</f>
        <v>0</v>
      </c>
      <c r="AR303" s="15" t="s">
        <v>184</v>
      </c>
      <c r="AT303" s="15" t="s">
        <v>133</v>
      </c>
      <c r="AU303" s="15" t="s">
        <v>80</v>
      </c>
      <c r="AY303" s="15" t="s">
        <v>131</v>
      </c>
      <c r="BE303" s="196">
        <f>IF(N303="základní",J303,0)</f>
        <v>0</v>
      </c>
      <c r="BF303" s="196">
        <f>IF(N303="snížená",J303,0)</f>
        <v>0</v>
      </c>
      <c r="BG303" s="196">
        <f>IF(N303="zákl. přenesená",J303,0)</f>
        <v>0</v>
      </c>
      <c r="BH303" s="196">
        <f>IF(N303="sníž. přenesená",J303,0)</f>
        <v>0</v>
      </c>
      <c r="BI303" s="196">
        <f>IF(N303="nulová",J303,0)</f>
        <v>0</v>
      </c>
      <c r="BJ303" s="15" t="s">
        <v>78</v>
      </c>
      <c r="BK303" s="196">
        <f>ROUND(I303*H303,2)</f>
        <v>0</v>
      </c>
      <c r="BL303" s="15" t="s">
        <v>184</v>
      </c>
      <c r="BM303" s="15" t="s">
        <v>1178</v>
      </c>
    </row>
    <row r="304" spans="2:47" s="1" customFormat="1" ht="12">
      <c r="B304" s="32"/>
      <c r="C304" s="33"/>
      <c r="D304" s="197" t="s">
        <v>139</v>
      </c>
      <c r="E304" s="33"/>
      <c r="F304" s="198" t="s">
        <v>1761</v>
      </c>
      <c r="G304" s="33"/>
      <c r="H304" s="33"/>
      <c r="I304" s="101"/>
      <c r="J304" s="33"/>
      <c r="K304" s="33"/>
      <c r="L304" s="36"/>
      <c r="M304" s="199"/>
      <c r="N304" s="58"/>
      <c r="O304" s="58"/>
      <c r="P304" s="58"/>
      <c r="Q304" s="58"/>
      <c r="R304" s="58"/>
      <c r="S304" s="58"/>
      <c r="T304" s="59"/>
      <c r="AT304" s="15" t="s">
        <v>139</v>
      </c>
      <c r="AU304" s="15" t="s">
        <v>80</v>
      </c>
    </row>
    <row r="305" spans="2:47" s="1" customFormat="1" ht="19.2">
      <c r="B305" s="32"/>
      <c r="C305" s="33"/>
      <c r="D305" s="197" t="s">
        <v>363</v>
      </c>
      <c r="E305" s="33"/>
      <c r="F305" s="245" t="s">
        <v>1759</v>
      </c>
      <c r="G305" s="33"/>
      <c r="H305" s="33"/>
      <c r="I305" s="101"/>
      <c r="J305" s="33"/>
      <c r="K305" s="33"/>
      <c r="L305" s="36"/>
      <c r="M305" s="199"/>
      <c r="N305" s="58"/>
      <c r="O305" s="58"/>
      <c r="P305" s="58"/>
      <c r="Q305" s="58"/>
      <c r="R305" s="58"/>
      <c r="S305" s="58"/>
      <c r="T305" s="59"/>
      <c r="AT305" s="15" t="s">
        <v>363</v>
      </c>
      <c r="AU305" s="15" t="s">
        <v>80</v>
      </c>
    </row>
    <row r="306" spans="2:65" s="1" customFormat="1" ht="16.5" customHeight="1">
      <c r="B306" s="32"/>
      <c r="C306" s="185" t="s">
        <v>677</v>
      </c>
      <c r="D306" s="185" t="s">
        <v>133</v>
      </c>
      <c r="E306" s="186" t="s">
        <v>1762</v>
      </c>
      <c r="F306" s="187" t="s">
        <v>1763</v>
      </c>
      <c r="G306" s="188" t="s">
        <v>329</v>
      </c>
      <c r="H306" s="189">
        <v>1</v>
      </c>
      <c r="I306" s="190"/>
      <c r="J306" s="191">
        <f>ROUND(I306*H306,2)</f>
        <v>0</v>
      </c>
      <c r="K306" s="187" t="s">
        <v>1</v>
      </c>
      <c r="L306" s="36"/>
      <c r="M306" s="192" t="s">
        <v>1</v>
      </c>
      <c r="N306" s="193" t="s">
        <v>41</v>
      </c>
      <c r="O306" s="58"/>
      <c r="P306" s="194">
        <f>O306*H306</f>
        <v>0</v>
      </c>
      <c r="Q306" s="194">
        <v>0</v>
      </c>
      <c r="R306" s="194">
        <f>Q306*H306</f>
        <v>0</v>
      </c>
      <c r="S306" s="194">
        <v>0</v>
      </c>
      <c r="T306" s="195">
        <f>S306*H306</f>
        <v>0</v>
      </c>
      <c r="AR306" s="15" t="s">
        <v>184</v>
      </c>
      <c r="AT306" s="15" t="s">
        <v>133</v>
      </c>
      <c r="AU306" s="15" t="s">
        <v>80</v>
      </c>
      <c r="AY306" s="15" t="s">
        <v>131</v>
      </c>
      <c r="BE306" s="196">
        <f>IF(N306="základní",J306,0)</f>
        <v>0</v>
      </c>
      <c r="BF306" s="196">
        <f>IF(N306="snížená",J306,0)</f>
        <v>0</v>
      </c>
      <c r="BG306" s="196">
        <f>IF(N306="zákl. přenesená",J306,0)</f>
        <v>0</v>
      </c>
      <c r="BH306" s="196">
        <f>IF(N306="sníž. přenesená",J306,0)</f>
        <v>0</v>
      </c>
      <c r="BI306" s="196">
        <f>IF(N306="nulová",J306,0)</f>
        <v>0</v>
      </c>
      <c r="BJ306" s="15" t="s">
        <v>78</v>
      </c>
      <c r="BK306" s="196">
        <f>ROUND(I306*H306,2)</f>
        <v>0</v>
      </c>
      <c r="BL306" s="15" t="s">
        <v>184</v>
      </c>
      <c r="BM306" s="15" t="s">
        <v>1191</v>
      </c>
    </row>
    <row r="307" spans="2:47" s="1" customFormat="1" ht="12">
      <c r="B307" s="32"/>
      <c r="C307" s="33"/>
      <c r="D307" s="197" t="s">
        <v>139</v>
      </c>
      <c r="E307" s="33"/>
      <c r="F307" s="198" t="s">
        <v>1763</v>
      </c>
      <c r="G307" s="33"/>
      <c r="H307" s="33"/>
      <c r="I307" s="101"/>
      <c r="J307" s="33"/>
      <c r="K307" s="33"/>
      <c r="L307" s="36"/>
      <c r="M307" s="199"/>
      <c r="N307" s="58"/>
      <c r="O307" s="58"/>
      <c r="P307" s="58"/>
      <c r="Q307" s="58"/>
      <c r="R307" s="58"/>
      <c r="S307" s="58"/>
      <c r="T307" s="59"/>
      <c r="AT307" s="15" t="s">
        <v>139</v>
      </c>
      <c r="AU307" s="15" t="s">
        <v>80</v>
      </c>
    </row>
    <row r="308" spans="2:47" s="1" customFormat="1" ht="19.2">
      <c r="B308" s="32"/>
      <c r="C308" s="33"/>
      <c r="D308" s="197" t="s">
        <v>363</v>
      </c>
      <c r="E308" s="33"/>
      <c r="F308" s="245" t="s">
        <v>1764</v>
      </c>
      <c r="G308" s="33"/>
      <c r="H308" s="33"/>
      <c r="I308" s="101"/>
      <c r="J308" s="33"/>
      <c r="K308" s="33"/>
      <c r="L308" s="36"/>
      <c r="M308" s="199"/>
      <c r="N308" s="58"/>
      <c r="O308" s="58"/>
      <c r="P308" s="58"/>
      <c r="Q308" s="58"/>
      <c r="R308" s="58"/>
      <c r="S308" s="58"/>
      <c r="T308" s="59"/>
      <c r="AT308" s="15" t="s">
        <v>363</v>
      </c>
      <c r="AU308" s="15" t="s">
        <v>80</v>
      </c>
    </row>
    <row r="309" spans="2:65" s="1" customFormat="1" ht="16.5" customHeight="1">
      <c r="B309" s="32"/>
      <c r="C309" s="185" t="s">
        <v>681</v>
      </c>
      <c r="D309" s="185" t="s">
        <v>133</v>
      </c>
      <c r="E309" s="186" t="s">
        <v>1765</v>
      </c>
      <c r="F309" s="187" t="s">
        <v>1766</v>
      </c>
      <c r="G309" s="188" t="s">
        <v>329</v>
      </c>
      <c r="H309" s="189">
        <v>0</v>
      </c>
      <c r="I309" s="190"/>
      <c r="J309" s="191">
        <f>ROUND(I309*H309,2)</f>
        <v>0</v>
      </c>
      <c r="K309" s="187" t="s">
        <v>1</v>
      </c>
      <c r="L309" s="36"/>
      <c r="M309" s="192" t="s">
        <v>1</v>
      </c>
      <c r="N309" s="193" t="s">
        <v>41</v>
      </c>
      <c r="O309" s="58"/>
      <c r="P309" s="194">
        <f>O309*H309</f>
        <v>0</v>
      </c>
      <c r="Q309" s="194">
        <v>0</v>
      </c>
      <c r="R309" s="194">
        <f>Q309*H309</f>
        <v>0</v>
      </c>
      <c r="S309" s="194">
        <v>0</v>
      </c>
      <c r="T309" s="195">
        <f>S309*H309</f>
        <v>0</v>
      </c>
      <c r="AR309" s="15" t="s">
        <v>184</v>
      </c>
      <c r="AT309" s="15" t="s">
        <v>133</v>
      </c>
      <c r="AU309" s="15" t="s">
        <v>80</v>
      </c>
      <c r="AY309" s="15" t="s">
        <v>131</v>
      </c>
      <c r="BE309" s="196">
        <f>IF(N309="základní",J309,0)</f>
        <v>0</v>
      </c>
      <c r="BF309" s="196">
        <f>IF(N309="snížená",J309,0)</f>
        <v>0</v>
      </c>
      <c r="BG309" s="196">
        <f>IF(N309="zákl. přenesená",J309,0)</f>
        <v>0</v>
      </c>
      <c r="BH309" s="196">
        <f>IF(N309="sníž. přenesená",J309,0)</f>
        <v>0</v>
      </c>
      <c r="BI309" s="196">
        <f>IF(N309="nulová",J309,0)</f>
        <v>0</v>
      </c>
      <c r="BJ309" s="15" t="s">
        <v>78</v>
      </c>
      <c r="BK309" s="196">
        <f>ROUND(I309*H309,2)</f>
        <v>0</v>
      </c>
      <c r="BL309" s="15" t="s">
        <v>184</v>
      </c>
      <c r="BM309" s="15" t="s">
        <v>1202</v>
      </c>
    </row>
    <row r="310" spans="2:47" s="1" customFormat="1" ht="12">
      <c r="B310" s="32"/>
      <c r="C310" s="33"/>
      <c r="D310" s="197" t="s">
        <v>139</v>
      </c>
      <c r="E310" s="33"/>
      <c r="F310" s="198" t="s">
        <v>1766</v>
      </c>
      <c r="G310" s="33"/>
      <c r="H310" s="33"/>
      <c r="I310" s="101"/>
      <c r="J310" s="33"/>
      <c r="K310" s="33"/>
      <c r="L310" s="36"/>
      <c r="M310" s="199"/>
      <c r="N310" s="58"/>
      <c r="O310" s="58"/>
      <c r="P310" s="58"/>
      <c r="Q310" s="58"/>
      <c r="R310" s="58"/>
      <c r="S310" s="58"/>
      <c r="T310" s="59"/>
      <c r="AT310" s="15" t="s">
        <v>139</v>
      </c>
      <c r="AU310" s="15" t="s">
        <v>80</v>
      </c>
    </row>
    <row r="311" spans="2:47" s="1" customFormat="1" ht="19.2">
      <c r="B311" s="32"/>
      <c r="C311" s="33"/>
      <c r="D311" s="197" t="s">
        <v>363</v>
      </c>
      <c r="E311" s="33"/>
      <c r="F311" s="245" t="s">
        <v>1767</v>
      </c>
      <c r="G311" s="33"/>
      <c r="H311" s="33"/>
      <c r="I311" s="101"/>
      <c r="J311" s="33"/>
      <c r="K311" s="33"/>
      <c r="L311" s="36"/>
      <c r="M311" s="199"/>
      <c r="N311" s="58"/>
      <c r="O311" s="58"/>
      <c r="P311" s="58"/>
      <c r="Q311" s="58"/>
      <c r="R311" s="58"/>
      <c r="S311" s="58"/>
      <c r="T311" s="59"/>
      <c r="AT311" s="15" t="s">
        <v>363</v>
      </c>
      <c r="AU311" s="15" t="s">
        <v>80</v>
      </c>
    </row>
    <row r="312" spans="2:65" s="1" customFormat="1" ht="16.5" customHeight="1">
      <c r="B312" s="32"/>
      <c r="C312" s="185" t="s">
        <v>685</v>
      </c>
      <c r="D312" s="185" t="s">
        <v>133</v>
      </c>
      <c r="E312" s="186" t="s">
        <v>1768</v>
      </c>
      <c r="F312" s="187" t="s">
        <v>1769</v>
      </c>
      <c r="G312" s="188" t="s">
        <v>329</v>
      </c>
      <c r="H312" s="189">
        <v>1</v>
      </c>
      <c r="I312" s="190"/>
      <c r="J312" s="191">
        <f>ROUND(I312*H312,2)</f>
        <v>0</v>
      </c>
      <c r="K312" s="187" t="s">
        <v>1</v>
      </c>
      <c r="L312" s="36"/>
      <c r="M312" s="192" t="s">
        <v>1</v>
      </c>
      <c r="N312" s="193" t="s">
        <v>41</v>
      </c>
      <c r="O312" s="58"/>
      <c r="P312" s="194">
        <f>O312*H312</f>
        <v>0</v>
      </c>
      <c r="Q312" s="194">
        <v>0</v>
      </c>
      <c r="R312" s="194">
        <f>Q312*H312</f>
        <v>0</v>
      </c>
      <c r="S312" s="194">
        <v>0</v>
      </c>
      <c r="T312" s="195">
        <f>S312*H312</f>
        <v>0</v>
      </c>
      <c r="AR312" s="15" t="s">
        <v>184</v>
      </c>
      <c r="AT312" s="15" t="s">
        <v>133</v>
      </c>
      <c r="AU312" s="15" t="s">
        <v>80</v>
      </c>
      <c r="AY312" s="15" t="s">
        <v>131</v>
      </c>
      <c r="BE312" s="196">
        <f>IF(N312="základní",J312,0)</f>
        <v>0</v>
      </c>
      <c r="BF312" s="196">
        <f>IF(N312="snížená",J312,0)</f>
        <v>0</v>
      </c>
      <c r="BG312" s="196">
        <f>IF(N312="zákl. přenesená",J312,0)</f>
        <v>0</v>
      </c>
      <c r="BH312" s="196">
        <f>IF(N312="sníž. přenesená",J312,0)</f>
        <v>0</v>
      </c>
      <c r="BI312" s="196">
        <f>IF(N312="nulová",J312,0)</f>
        <v>0</v>
      </c>
      <c r="BJ312" s="15" t="s">
        <v>78</v>
      </c>
      <c r="BK312" s="196">
        <f>ROUND(I312*H312,2)</f>
        <v>0</v>
      </c>
      <c r="BL312" s="15" t="s">
        <v>184</v>
      </c>
      <c r="BM312" s="15" t="s">
        <v>1213</v>
      </c>
    </row>
    <row r="313" spans="2:47" s="1" customFormat="1" ht="12">
      <c r="B313" s="32"/>
      <c r="C313" s="33"/>
      <c r="D313" s="197" t="s">
        <v>139</v>
      </c>
      <c r="E313" s="33"/>
      <c r="F313" s="198" t="s">
        <v>1769</v>
      </c>
      <c r="G313" s="33"/>
      <c r="H313" s="33"/>
      <c r="I313" s="101"/>
      <c r="J313" s="33"/>
      <c r="K313" s="33"/>
      <c r="L313" s="36"/>
      <c r="M313" s="199"/>
      <c r="N313" s="58"/>
      <c r="O313" s="58"/>
      <c r="P313" s="58"/>
      <c r="Q313" s="58"/>
      <c r="R313" s="58"/>
      <c r="S313" s="58"/>
      <c r="T313" s="59"/>
      <c r="AT313" s="15" t="s">
        <v>139</v>
      </c>
      <c r="AU313" s="15" t="s">
        <v>80</v>
      </c>
    </row>
    <row r="314" spans="2:47" s="1" customFormat="1" ht="19.2">
      <c r="B314" s="32"/>
      <c r="C314" s="33"/>
      <c r="D314" s="197" t="s">
        <v>363</v>
      </c>
      <c r="E314" s="33"/>
      <c r="F314" s="245" t="s">
        <v>1767</v>
      </c>
      <c r="G314" s="33"/>
      <c r="H314" s="33"/>
      <c r="I314" s="101"/>
      <c r="J314" s="33"/>
      <c r="K314" s="33"/>
      <c r="L314" s="36"/>
      <c r="M314" s="199"/>
      <c r="N314" s="58"/>
      <c r="O314" s="58"/>
      <c r="P314" s="58"/>
      <c r="Q314" s="58"/>
      <c r="R314" s="58"/>
      <c r="S314" s="58"/>
      <c r="T314" s="59"/>
      <c r="AT314" s="15" t="s">
        <v>363</v>
      </c>
      <c r="AU314" s="15" t="s">
        <v>80</v>
      </c>
    </row>
    <row r="315" spans="2:65" s="1" customFormat="1" ht="16.5" customHeight="1">
      <c r="B315" s="32"/>
      <c r="C315" s="185" t="s">
        <v>690</v>
      </c>
      <c r="D315" s="185" t="s">
        <v>133</v>
      </c>
      <c r="E315" s="186" t="s">
        <v>1770</v>
      </c>
      <c r="F315" s="187" t="s">
        <v>1771</v>
      </c>
      <c r="G315" s="188" t="s">
        <v>329</v>
      </c>
      <c r="H315" s="189">
        <v>0</v>
      </c>
      <c r="I315" s="190"/>
      <c r="J315" s="191">
        <f>ROUND(I315*H315,2)</f>
        <v>0</v>
      </c>
      <c r="K315" s="187" t="s">
        <v>1</v>
      </c>
      <c r="L315" s="36"/>
      <c r="M315" s="192" t="s">
        <v>1</v>
      </c>
      <c r="N315" s="193" t="s">
        <v>41</v>
      </c>
      <c r="O315" s="58"/>
      <c r="P315" s="194">
        <f>O315*H315</f>
        <v>0</v>
      </c>
      <c r="Q315" s="194">
        <v>0</v>
      </c>
      <c r="R315" s="194">
        <f>Q315*H315</f>
        <v>0</v>
      </c>
      <c r="S315" s="194">
        <v>0</v>
      </c>
      <c r="T315" s="195">
        <f>S315*H315</f>
        <v>0</v>
      </c>
      <c r="AR315" s="15" t="s">
        <v>184</v>
      </c>
      <c r="AT315" s="15" t="s">
        <v>133</v>
      </c>
      <c r="AU315" s="15" t="s">
        <v>80</v>
      </c>
      <c r="AY315" s="15" t="s">
        <v>131</v>
      </c>
      <c r="BE315" s="196">
        <f>IF(N315="základní",J315,0)</f>
        <v>0</v>
      </c>
      <c r="BF315" s="196">
        <f>IF(N315="snížená",J315,0)</f>
        <v>0</v>
      </c>
      <c r="BG315" s="196">
        <f>IF(N315="zákl. přenesená",J315,0)</f>
        <v>0</v>
      </c>
      <c r="BH315" s="196">
        <f>IF(N315="sníž. přenesená",J315,0)</f>
        <v>0</v>
      </c>
      <c r="BI315" s="196">
        <f>IF(N315="nulová",J315,0)</f>
        <v>0</v>
      </c>
      <c r="BJ315" s="15" t="s">
        <v>78</v>
      </c>
      <c r="BK315" s="196">
        <f>ROUND(I315*H315,2)</f>
        <v>0</v>
      </c>
      <c r="BL315" s="15" t="s">
        <v>184</v>
      </c>
      <c r="BM315" s="15" t="s">
        <v>1226</v>
      </c>
    </row>
    <row r="316" spans="2:47" s="1" customFormat="1" ht="12">
      <c r="B316" s="32"/>
      <c r="C316" s="33"/>
      <c r="D316" s="197" t="s">
        <v>139</v>
      </c>
      <c r="E316" s="33"/>
      <c r="F316" s="198" t="s">
        <v>1771</v>
      </c>
      <c r="G316" s="33"/>
      <c r="H316" s="33"/>
      <c r="I316" s="101"/>
      <c r="J316" s="33"/>
      <c r="K316" s="33"/>
      <c r="L316" s="36"/>
      <c r="M316" s="199"/>
      <c r="N316" s="58"/>
      <c r="O316" s="58"/>
      <c r="P316" s="58"/>
      <c r="Q316" s="58"/>
      <c r="R316" s="58"/>
      <c r="S316" s="58"/>
      <c r="T316" s="59"/>
      <c r="AT316" s="15" t="s">
        <v>139</v>
      </c>
      <c r="AU316" s="15" t="s">
        <v>80</v>
      </c>
    </row>
    <row r="317" spans="2:47" s="1" customFormat="1" ht="19.2">
      <c r="B317" s="32"/>
      <c r="C317" s="33"/>
      <c r="D317" s="197" t="s">
        <v>363</v>
      </c>
      <c r="E317" s="33"/>
      <c r="F317" s="245" t="s">
        <v>1767</v>
      </c>
      <c r="G317" s="33"/>
      <c r="H317" s="33"/>
      <c r="I317" s="101"/>
      <c r="J317" s="33"/>
      <c r="K317" s="33"/>
      <c r="L317" s="36"/>
      <c r="M317" s="199"/>
      <c r="N317" s="58"/>
      <c r="O317" s="58"/>
      <c r="P317" s="58"/>
      <c r="Q317" s="58"/>
      <c r="R317" s="58"/>
      <c r="S317" s="58"/>
      <c r="T317" s="59"/>
      <c r="AT317" s="15" t="s">
        <v>363</v>
      </c>
      <c r="AU317" s="15" t="s">
        <v>80</v>
      </c>
    </row>
    <row r="318" spans="2:65" s="1" customFormat="1" ht="16.5" customHeight="1">
      <c r="B318" s="32"/>
      <c r="C318" s="185" t="s">
        <v>694</v>
      </c>
      <c r="D318" s="185" t="s">
        <v>133</v>
      </c>
      <c r="E318" s="186" t="s">
        <v>1772</v>
      </c>
      <c r="F318" s="187" t="s">
        <v>1773</v>
      </c>
      <c r="G318" s="188" t="s">
        <v>317</v>
      </c>
      <c r="H318" s="189">
        <v>1</v>
      </c>
      <c r="I318" s="190"/>
      <c r="J318" s="191">
        <f>ROUND(I318*H318,2)</f>
        <v>0</v>
      </c>
      <c r="K318" s="187" t="s">
        <v>1</v>
      </c>
      <c r="L318" s="36"/>
      <c r="M318" s="192" t="s">
        <v>1</v>
      </c>
      <c r="N318" s="193" t="s">
        <v>41</v>
      </c>
      <c r="O318" s="58"/>
      <c r="P318" s="194">
        <f>O318*H318</f>
        <v>0</v>
      </c>
      <c r="Q318" s="194">
        <v>0</v>
      </c>
      <c r="R318" s="194">
        <f>Q318*H318</f>
        <v>0</v>
      </c>
      <c r="S318" s="194">
        <v>0</v>
      </c>
      <c r="T318" s="195">
        <f>S318*H318</f>
        <v>0</v>
      </c>
      <c r="AR318" s="15" t="s">
        <v>184</v>
      </c>
      <c r="AT318" s="15" t="s">
        <v>133</v>
      </c>
      <c r="AU318" s="15" t="s">
        <v>80</v>
      </c>
      <c r="AY318" s="15" t="s">
        <v>131</v>
      </c>
      <c r="BE318" s="196">
        <f>IF(N318="základní",J318,0)</f>
        <v>0</v>
      </c>
      <c r="BF318" s="196">
        <f>IF(N318="snížená",J318,0)</f>
        <v>0</v>
      </c>
      <c r="BG318" s="196">
        <f>IF(N318="zákl. přenesená",J318,0)</f>
        <v>0</v>
      </c>
      <c r="BH318" s="196">
        <f>IF(N318="sníž. přenesená",J318,0)</f>
        <v>0</v>
      </c>
      <c r="BI318" s="196">
        <f>IF(N318="nulová",J318,0)</f>
        <v>0</v>
      </c>
      <c r="BJ318" s="15" t="s">
        <v>78</v>
      </c>
      <c r="BK318" s="196">
        <f>ROUND(I318*H318,2)</f>
        <v>0</v>
      </c>
      <c r="BL318" s="15" t="s">
        <v>184</v>
      </c>
      <c r="BM318" s="15" t="s">
        <v>1240</v>
      </c>
    </row>
    <row r="319" spans="2:47" s="1" customFormat="1" ht="12">
      <c r="B319" s="32"/>
      <c r="C319" s="33"/>
      <c r="D319" s="197" t="s">
        <v>139</v>
      </c>
      <c r="E319" s="33"/>
      <c r="F319" s="198" t="s">
        <v>1774</v>
      </c>
      <c r="G319" s="33"/>
      <c r="H319" s="33"/>
      <c r="I319" s="101"/>
      <c r="J319" s="33"/>
      <c r="K319" s="33"/>
      <c r="L319" s="36"/>
      <c r="M319" s="199"/>
      <c r="N319" s="58"/>
      <c r="O319" s="58"/>
      <c r="P319" s="58"/>
      <c r="Q319" s="58"/>
      <c r="R319" s="58"/>
      <c r="S319" s="58"/>
      <c r="T319" s="59"/>
      <c r="AT319" s="15" t="s">
        <v>139</v>
      </c>
      <c r="AU319" s="15" t="s">
        <v>80</v>
      </c>
    </row>
    <row r="320" spans="2:47" s="1" customFormat="1" ht="19.2">
      <c r="B320" s="32"/>
      <c r="C320" s="33"/>
      <c r="D320" s="197" t="s">
        <v>363</v>
      </c>
      <c r="E320" s="33"/>
      <c r="F320" s="245" t="s">
        <v>1775</v>
      </c>
      <c r="G320" s="33"/>
      <c r="H320" s="33"/>
      <c r="I320" s="101"/>
      <c r="J320" s="33"/>
      <c r="K320" s="33"/>
      <c r="L320" s="36"/>
      <c r="M320" s="199"/>
      <c r="N320" s="58"/>
      <c r="O320" s="58"/>
      <c r="P320" s="58"/>
      <c r="Q320" s="58"/>
      <c r="R320" s="58"/>
      <c r="S320" s="58"/>
      <c r="T320" s="59"/>
      <c r="AT320" s="15" t="s">
        <v>363</v>
      </c>
      <c r="AU320" s="15" t="s">
        <v>80</v>
      </c>
    </row>
    <row r="321" spans="2:65" s="1" customFormat="1" ht="16.5" customHeight="1">
      <c r="B321" s="32"/>
      <c r="C321" s="185" t="s">
        <v>699</v>
      </c>
      <c r="D321" s="185" t="s">
        <v>133</v>
      </c>
      <c r="E321" s="186" t="s">
        <v>1776</v>
      </c>
      <c r="F321" s="187" t="s">
        <v>1777</v>
      </c>
      <c r="G321" s="188" t="s">
        <v>329</v>
      </c>
      <c r="H321" s="189">
        <v>1</v>
      </c>
      <c r="I321" s="190"/>
      <c r="J321" s="191">
        <f>ROUND(I321*H321,2)</f>
        <v>0</v>
      </c>
      <c r="K321" s="187" t="s">
        <v>1</v>
      </c>
      <c r="L321" s="36"/>
      <c r="M321" s="192" t="s">
        <v>1</v>
      </c>
      <c r="N321" s="193" t="s">
        <v>41</v>
      </c>
      <c r="O321" s="58"/>
      <c r="P321" s="194">
        <f>O321*H321</f>
        <v>0</v>
      </c>
      <c r="Q321" s="194">
        <v>0</v>
      </c>
      <c r="R321" s="194">
        <f>Q321*H321</f>
        <v>0</v>
      </c>
      <c r="S321" s="194">
        <v>0</v>
      </c>
      <c r="T321" s="195">
        <f>S321*H321</f>
        <v>0</v>
      </c>
      <c r="AR321" s="15" t="s">
        <v>184</v>
      </c>
      <c r="AT321" s="15" t="s">
        <v>133</v>
      </c>
      <c r="AU321" s="15" t="s">
        <v>80</v>
      </c>
      <c r="AY321" s="15" t="s">
        <v>131</v>
      </c>
      <c r="BE321" s="196">
        <f>IF(N321="základní",J321,0)</f>
        <v>0</v>
      </c>
      <c r="BF321" s="196">
        <f>IF(N321="snížená",J321,0)</f>
        <v>0</v>
      </c>
      <c r="BG321" s="196">
        <f>IF(N321="zákl. přenesená",J321,0)</f>
        <v>0</v>
      </c>
      <c r="BH321" s="196">
        <f>IF(N321="sníž. přenesená",J321,0)</f>
        <v>0</v>
      </c>
      <c r="BI321" s="196">
        <f>IF(N321="nulová",J321,0)</f>
        <v>0</v>
      </c>
      <c r="BJ321" s="15" t="s">
        <v>78</v>
      </c>
      <c r="BK321" s="196">
        <f>ROUND(I321*H321,2)</f>
        <v>0</v>
      </c>
      <c r="BL321" s="15" t="s">
        <v>184</v>
      </c>
      <c r="BM321" s="15" t="s">
        <v>1251</v>
      </c>
    </row>
    <row r="322" spans="2:47" s="1" customFormat="1" ht="12">
      <c r="B322" s="32"/>
      <c r="C322" s="33"/>
      <c r="D322" s="197" t="s">
        <v>139</v>
      </c>
      <c r="E322" s="33"/>
      <c r="F322" s="198" t="s">
        <v>1777</v>
      </c>
      <c r="G322" s="33"/>
      <c r="H322" s="33"/>
      <c r="I322" s="101"/>
      <c r="J322" s="33"/>
      <c r="K322" s="33"/>
      <c r="L322" s="36"/>
      <c r="M322" s="199"/>
      <c r="N322" s="58"/>
      <c r="O322" s="58"/>
      <c r="P322" s="58"/>
      <c r="Q322" s="58"/>
      <c r="R322" s="58"/>
      <c r="S322" s="58"/>
      <c r="T322" s="59"/>
      <c r="AT322" s="15" t="s">
        <v>139</v>
      </c>
      <c r="AU322" s="15" t="s">
        <v>80</v>
      </c>
    </row>
    <row r="323" spans="2:47" s="1" customFormat="1" ht="19.2">
      <c r="B323" s="32"/>
      <c r="C323" s="33"/>
      <c r="D323" s="197" t="s">
        <v>363</v>
      </c>
      <c r="E323" s="33"/>
      <c r="F323" s="245" t="s">
        <v>1778</v>
      </c>
      <c r="G323" s="33"/>
      <c r="H323" s="33"/>
      <c r="I323" s="101"/>
      <c r="J323" s="33"/>
      <c r="K323" s="33"/>
      <c r="L323" s="36"/>
      <c r="M323" s="199"/>
      <c r="N323" s="58"/>
      <c r="O323" s="58"/>
      <c r="P323" s="58"/>
      <c r="Q323" s="58"/>
      <c r="R323" s="58"/>
      <c r="S323" s="58"/>
      <c r="T323" s="59"/>
      <c r="AT323" s="15" t="s">
        <v>363</v>
      </c>
      <c r="AU323" s="15" t="s">
        <v>80</v>
      </c>
    </row>
    <row r="324" spans="2:65" s="1" customFormat="1" ht="16.5" customHeight="1">
      <c r="B324" s="32"/>
      <c r="C324" s="185" t="s">
        <v>706</v>
      </c>
      <c r="D324" s="185" t="s">
        <v>133</v>
      </c>
      <c r="E324" s="186" t="s">
        <v>1779</v>
      </c>
      <c r="F324" s="187" t="s">
        <v>1780</v>
      </c>
      <c r="G324" s="188" t="s">
        <v>329</v>
      </c>
      <c r="H324" s="189">
        <v>2</v>
      </c>
      <c r="I324" s="190"/>
      <c r="J324" s="191">
        <f>ROUND(I324*H324,2)</f>
        <v>0</v>
      </c>
      <c r="K324" s="187" t="s">
        <v>1</v>
      </c>
      <c r="L324" s="36"/>
      <c r="M324" s="192" t="s">
        <v>1</v>
      </c>
      <c r="N324" s="193" t="s">
        <v>41</v>
      </c>
      <c r="O324" s="58"/>
      <c r="P324" s="194">
        <f>O324*H324</f>
        <v>0</v>
      </c>
      <c r="Q324" s="194">
        <v>0</v>
      </c>
      <c r="R324" s="194">
        <f>Q324*H324</f>
        <v>0</v>
      </c>
      <c r="S324" s="194">
        <v>0</v>
      </c>
      <c r="T324" s="195">
        <f>S324*H324</f>
        <v>0</v>
      </c>
      <c r="AR324" s="15" t="s">
        <v>184</v>
      </c>
      <c r="AT324" s="15" t="s">
        <v>133</v>
      </c>
      <c r="AU324" s="15" t="s">
        <v>80</v>
      </c>
      <c r="AY324" s="15" t="s">
        <v>131</v>
      </c>
      <c r="BE324" s="196">
        <f>IF(N324="základní",J324,0)</f>
        <v>0</v>
      </c>
      <c r="BF324" s="196">
        <f>IF(N324="snížená",J324,0)</f>
        <v>0</v>
      </c>
      <c r="BG324" s="196">
        <f>IF(N324="zákl. přenesená",J324,0)</f>
        <v>0</v>
      </c>
      <c r="BH324" s="196">
        <f>IF(N324="sníž. přenesená",J324,0)</f>
        <v>0</v>
      </c>
      <c r="BI324" s="196">
        <f>IF(N324="nulová",J324,0)</f>
        <v>0</v>
      </c>
      <c r="BJ324" s="15" t="s">
        <v>78</v>
      </c>
      <c r="BK324" s="196">
        <f>ROUND(I324*H324,2)</f>
        <v>0</v>
      </c>
      <c r="BL324" s="15" t="s">
        <v>184</v>
      </c>
      <c r="BM324" s="15" t="s">
        <v>1262</v>
      </c>
    </row>
    <row r="325" spans="2:47" s="1" customFormat="1" ht="12">
      <c r="B325" s="32"/>
      <c r="C325" s="33"/>
      <c r="D325" s="197" t="s">
        <v>139</v>
      </c>
      <c r="E325" s="33"/>
      <c r="F325" s="198" t="s">
        <v>1780</v>
      </c>
      <c r="G325" s="33"/>
      <c r="H325" s="33"/>
      <c r="I325" s="101"/>
      <c r="J325" s="33"/>
      <c r="K325" s="33"/>
      <c r="L325" s="36"/>
      <c r="M325" s="199"/>
      <c r="N325" s="58"/>
      <c r="O325" s="58"/>
      <c r="P325" s="58"/>
      <c r="Q325" s="58"/>
      <c r="R325" s="58"/>
      <c r="S325" s="58"/>
      <c r="T325" s="59"/>
      <c r="AT325" s="15" t="s">
        <v>139</v>
      </c>
      <c r="AU325" s="15" t="s">
        <v>80</v>
      </c>
    </row>
    <row r="326" spans="2:47" s="1" customFormat="1" ht="19.2">
      <c r="B326" s="32"/>
      <c r="C326" s="33"/>
      <c r="D326" s="197" t="s">
        <v>363</v>
      </c>
      <c r="E326" s="33"/>
      <c r="F326" s="245" t="s">
        <v>1781</v>
      </c>
      <c r="G326" s="33"/>
      <c r="H326" s="33"/>
      <c r="I326" s="101"/>
      <c r="J326" s="33"/>
      <c r="K326" s="33"/>
      <c r="L326" s="36"/>
      <c r="M326" s="199"/>
      <c r="N326" s="58"/>
      <c r="O326" s="58"/>
      <c r="P326" s="58"/>
      <c r="Q326" s="58"/>
      <c r="R326" s="58"/>
      <c r="S326" s="58"/>
      <c r="T326" s="59"/>
      <c r="AT326" s="15" t="s">
        <v>363</v>
      </c>
      <c r="AU326" s="15" t="s">
        <v>80</v>
      </c>
    </row>
    <row r="327" spans="2:65" s="1" customFormat="1" ht="16.5" customHeight="1">
      <c r="B327" s="32"/>
      <c r="C327" s="185" t="s">
        <v>712</v>
      </c>
      <c r="D327" s="185" t="s">
        <v>133</v>
      </c>
      <c r="E327" s="186" t="s">
        <v>1782</v>
      </c>
      <c r="F327" s="187" t="s">
        <v>1783</v>
      </c>
      <c r="G327" s="188" t="s">
        <v>329</v>
      </c>
      <c r="H327" s="189">
        <v>2</v>
      </c>
      <c r="I327" s="190"/>
      <c r="J327" s="191">
        <f>ROUND(I327*H327,2)</f>
        <v>0</v>
      </c>
      <c r="K327" s="187" t="s">
        <v>1</v>
      </c>
      <c r="L327" s="36"/>
      <c r="M327" s="192" t="s">
        <v>1</v>
      </c>
      <c r="N327" s="193" t="s">
        <v>41</v>
      </c>
      <c r="O327" s="58"/>
      <c r="P327" s="194">
        <f>O327*H327</f>
        <v>0</v>
      </c>
      <c r="Q327" s="194">
        <v>0</v>
      </c>
      <c r="R327" s="194">
        <f>Q327*H327</f>
        <v>0</v>
      </c>
      <c r="S327" s="194">
        <v>0</v>
      </c>
      <c r="T327" s="195">
        <f>S327*H327</f>
        <v>0</v>
      </c>
      <c r="AR327" s="15" t="s">
        <v>184</v>
      </c>
      <c r="AT327" s="15" t="s">
        <v>133</v>
      </c>
      <c r="AU327" s="15" t="s">
        <v>80</v>
      </c>
      <c r="AY327" s="15" t="s">
        <v>131</v>
      </c>
      <c r="BE327" s="196">
        <f>IF(N327="základní",J327,0)</f>
        <v>0</v>
      </c>
      <c r="BF327" s="196">
        <f>IF(N327="snížená",J327,0)</f>
        <v>0</v>
      </c>
      <c r="BG327" s="196">
        <f>IF(N327="zákl. přenesená",J327,0)</f>
        <v>0</v>
      </c>
      <c r="BH327" s="196">
        <f>IF(N327="sníž. přenesená",J327,0)</f>
        <v>0</v>
      </c>
      <c r="BI327" s="196">
        <f>IF(N327="nulová",J327,0)</f>
        <v>0</v>
      </c>
      <c r="BJ327" s="15" t="s">
        <v>78</v>
      </c>
      <c r="BK327" s="196">
        <f>ROUND(I327*H327,2)</f>
        <v>0</v>
      </c>
      <c r="BL327" s="15" t="s">
        <v>184</v>
      </c>
      <c r="BM327" s="15" t="s">
        <v>1272</v>
      </c>
    </row>
    <row r="328" spans="2:47" s="1" customFormat="1" ht="12">
      <c r="B328" s="32"/>
      <c r="C328" s="33"/>
      <c r="D328" s="197" t="s">
        <v>139</v>
      </c>
      <c r="E328" s="33"/>
      <c r="F328" s="198" t="s">
        <v>1783</v>
      </c>
      <c r="G328" s="33"/>
      <c r="H328" s="33"/>
      <c r="I328" s="101"/>
      <c r="J328" s="33"/>
      <c r="K328" s="33"/>
      <c r="L328" s="36"/>
      <c r="M328" s="199"/>
      <c r="N328" s="58"/>
      <c r="O328" s="58"/>
      <c r="P328" s="58"/>
      <c r="Q328" s="58"/>
      <c r="R328" s="58"/>
      <c r="S328" s="58"/>
      <c r="T328" s="59"/>
      <c r="AT328" s="15" t="s">
        <v>139</v>
      </c>
      <c r="AU328" s="15" t="s">
        <v>80</v>
      </c>
    </row>
    <row r="329" spans="2:47" s="1" customFormat="1" ht="19.2">
      <c r="B329" s="32"/>
      <c r="C329" s="33"/>
      <c r="D329" s="197" t="s">
        <v>363</v>
      </c>
      <c r="E329" s="33"/>
      <c r="F329" s="245" t="s">
        <v>1781</v>
      </c>
      <c r="G329" s="33"/>
      <c r="H329" s="33"/>
      <c r="I329" s="101"/>
      <c r="J329" s="33"/>
      <c r="K329" s="33"/>
      <c r="L329" s="36"/>
      <c r="M329" s="199"/>
      <c r="N329" s="58"/>
      <c r="O329" s="58"/>
      <c r="P329" s="58"/>
      <c r="Q329" s="58"/>
      <c r="R329" s="58"/>
      <c r="S329" s="58"/>
      <c r="T329" s="59"/>
      <c r="AT329" s="15" t="s">
        <v>363</v>
      </c>
      <c r="AU329" s="15" t="s">
        <v>80</v>
      </c>
    </row>
    <row r="330" spans="2:65" s="1" customFormat="1" ht="16.5" customHeight="1">
      <c r="B330" s="32"/>
      <c r="C330" s="185" t="s">
        <v>717</v>
      </c>
      <c r="D330" s="185" t="s">
        <v>133</v>
      </c>
      <c r="E330" s="186" t="s">
        <v>1784</v>
      </c>
      <c r="F330" s="187" t="s">
        <v>1785</v>
      </c>
      <c r="G330" s="188" t="s">
        <v>329</v>
      </c>
      <c r="H330" s="189">
        <v>0</v>
      </c>
      <c r="I330" s="190"/>
      <c r="J330" s="191">
        <f>ROUND(I330*H330,2)</f>
        <v>0</v>
      </c>
      <c r="K330" s="187" t="s">
        <v>1</v>
      </c>
      <c r="L330" s="36"/>
      <c r="M330" s="192" t="s">
        <v>1</v>
      </c>
      <c r="N330" s="193" t="s">
        <v>41</v>
      </c>
      <c r="O330" s="58"/>
      <c r="P330" s="194">
        <f>O330*H330</f>
        <v>0</v>
      </c>
      <c r="Q330" s="194">
        <v>0</v>
      </c>
      <c r="R330" s="194">
        <f>Q330*H330</f>
        <v>0</v>
      </c>
      <c r="S330" s="194">
        <v>0</v>
      </c>
      <c r="T330" s="195">
        <f>S330*H330</f>
        <v>0</v>
      </c>
      <c r="AR330" s="15" t="s">
        <v>184</v>
      </c>
      <c r="AT330" s="15" t="s">
        <v>133</v>
      </c>
      <c r="AU330" s="15" t="s">
        <v>80</v>
      </c>
      <c r="AY330" s="15" t="s">
        <v>131</v>
      </c>
      <c r="BE330" s="196">
        <f>IF(N330="základní",J330,0)</f>
        <v>0</v>
      </c>
      <c r="BF330" s="196">
        <f>IF(N330="snížená",J330,0)</f>
        <v>0</v>
      </c>
      <c r="BG330" s="196">
        <f>IF(N330="zákl. přenesená",J330,0)</f>
        <v>0</v>
      </c>
      <c r="BH330" s="196">
        <f>IF(N330="sníž. přenesená",J330,0)</f>
        <v>0</v>
      </c>
      <c r="BI330" s="196">
        <f>IF(N330="nulová",J330,0)</f>
        <v>0</v>
      </c>
      <c r="BJ330" s="15" t="s">
        <v>78</v>
      </c>
      <c r="BK330" s="196">
        <f>ROUND(I330*H330,2)</f>
        <v>0</v>
      </c>
      <c r="BL330" s="15" t="s">
        <v>184</v>
      </c>
      <c r="BM330" s="15" t="s">
        <v>1282</v>
      </c>
    </row>
    <row r="331" spans="2:47" s="1" customFormat="1" ht="12">
      <c r="B331" s="32"/>
      <c r="C331" s="33"/>
      <c r="D331" s="197" t="s">
        <v>139</v>
      </c>
      <c r="E331" s="33"/>
      <c r="F331" s="198" t="s">
        <v>1785</v>
      </c>
      <c r="G331" s="33"/>
      <c r="H331" s="33"/>
      <c r="I331" s="101"/>
      <c r="J331" s="33"/>
      <c r="K331" s="33"/>
      <c r="L331" s="36"/>
      <c r="M331" s="199"/>
      <c r="N331" s="58"/>
      <c r="O331" s="58"/>
      <c r="P331" s="58"/>
      <c r="Q331" s="58"/>
      <c r="R331" s="58"/>
      <c r="S331" s="58"/>
      <c r="T331" s="59"/>
      <c r="AT331" s="15" t="s">
        <v>139</v>
      </c>
      <c r="AU331" s="15" t="s">
        <v>80</v>
      </c>
    </row>
    <row r="332" spans="2:47" s="1" customFormat="1" ht="19.2">
      <c r="B332" s="32"/>
      <c r="C332" s="33"/>
      <c r="D332" s="197" t="s">
        <v>363</v>
      </c>
      <c r="E332" s="33"/>
      <c r="F332" s="245" t="s">
        <v>1781</v>
      </c>
      <c r="G332" s="33"/>
      <c r="H332" s="33"/>
      <c r="I332" s="101"/>
      <c r="J332" s="33"/>
      <c r="K332" s="33"/>
      <c r="L332" s="36"/>
      <c r="M332" s="199"/>
      <c r="N332" s="58"/>
      <c r="O332" s="58"/>
      <c r="P332" s="58"/>
      <c r="Q332" s="58"/>
      <c r="R332" s="58"/>
      <c r="S332" s="58"/>
      <c r="T332" s="59"/>
      <c r="AT332" s="15" t="s">
        <v>363</v>
      </c>
      <c r="AU332" s="15" t="s">
        <v>80</v>
      </c>
    </row>
    <row r="333" spans="2:65" s="1" customFormat="1" ht="16.5" customHeight="1">
      <c r="B333" s="32"/>
      <c r="C333" s="185" t="s">
        <v>725</v>
      </c>
      <c r="D333" s="185" t="s">
        <v>133</v>
      </c>
      <c r="E333" s="186" t="s">
        <v>1786</v>
      </c>
      <c r="F333" s="187" t="s">
        <v>1787</v>
      </c>
      <c r="G333" s="188" t="s">
        <v>317</v>
      </c>
      <c r="H333" s="189">
        <v>0</v>
      </c>
      <c r="I333" s="190"/>
      <c r="J333" s="191">
        <f>ROUND(I333*H333,2)</f>
        <v>0</v>
      </c>
      <c r="K333" s="187" t="s">
        <v>1</v>
      </c>
      <c r="L333" s="36"/>
      <c r="M333" s="192" t="s">
        <v>1</v>
      </c>
      <c r="N333" s="193" t="s">
        <v>41</v>
      </c>
      <c r="O333" s="58"/>
      <c r="P333" s="194">
        <f>O333*H333</f>
        <v>0</v>
      </c>
      <c r="Q333" s="194">
        <v>0</v>
      </c>
      <c r="R333" s="194">
        <f>Q333*H333</f>
        <v>0</v>
      </c>
      <c r="S333" s="194">
        <v>0</v>
      </c>
      <c r="T333" s="195">
        <f>S333*H333</f>
        <v>0</v>
      </c>
      <c r="AR333" s="15" t="s">
        <v>184</v>
      </c>
      <c r="AT333" s="15" t="s">
        <v>133</v>
      </c>
      <c r="AU333" s="15" t="s">
        <v>80</v>
      </c>
      <c r="AY333" s="15" t="s">
        <v>131</v>
      </c>
      <c r="BE333" s="196">
        <f>IF(N333="základní",J333,0)</f>
        <v>0</v>
      </c>
      <c r="BF333" s="196">
        <f>IF(N333="snížená",J333,0)</f>
        <v>0</v>
      </c>
      <c r="BG333" s="196">
        <f>IF(N333="zákl. přenesená",J333,0)</f>
        <v>0</v>
      </c>
      <c r="BH333" s="196">
        <f>IF(N333="sníž. přenesená",J333,0)</f>
        <v>0</v>
      </c>
      <c r="BI333" s="196">
        <f>IF(N333="nulová",J333,0)</f>
        <v>0</v>
      </c>
      <c r="BJ333" s="15" t="s">
        <v>78</v>
      </c>
      <c r="BK333" s="196">
        <f>ROUND(I333*H333,2)</f>
        <v>0</v>
      </c>
      <c r="BL333" s="15" t="s">
        <v>184</v>
      </c>
      <c r="BM333" s="15" t="s">
        <v>1292</v>
      </c>
    </row>
    <row r="334" spans="2:47" s="1" customFormat="1" ht="12">
      <c r="B334" s="32"/>
      <c r="C334" s="33"/>
      <c r="D334" s="197" t="s">
        <v>139</v>
      </c>
      <c r="E334" s="33"/>
      <c r="F334" s="198" t="s">
        <v>1787</v>
      </c>
      <c r="G334" s="33"/>
      <c r="H334" s="33"/>
      <c r="I334" s="101"/>
      <c r="J334" s="33"/>
      <c r="K334" s="33"/>
      <c r="L334" s="36"/>
      <c r="M334" s="199"/>
      <c r="N334" s="58"/>
      <c r="O334" s="58"/>
      <c r="P334" s="58"/>
      <c r="Q334" s="58"/>
      <c r="R334" s="58"/>
      <c r="S334" s="58"/>
      <c r="T334" s="59"/>
      <c r="AT334" s="15" t="s">
        <v>139</v>
      </c>
      <c r="AU334" s="15" t="s">
        <v>80</v>
      </c>
    </row>
    <row r="335" spans="2:47" s="1" customFormat="1" ht="19.2">
      <c r="B335" s="32"/>
      <c r="C335" s="33"/>
      <c r="D335" s="197" t="s">
        <v>363</v>
      </c>
      <c r="E335" s="33"/>
      <c r="F335" s="245" t="s">
        <v>1788</v>
      </c>
      <c r="G335" s="33"/>
      <c r="H335" s="33"/>
      <c r="I335" s="101"/>
      <c r="J335" s="33"/>
      <c r="K335" s="33"/>
      <c r="L335" s="36"/>
      <c r="M335" s="199"/>
      <c r="N335" s="58"/>
      <c r="O335" s="58"/>
      <c r="P335" s="58"/>
      <c r="Q335" s="58"/>
      <c r="R335" s="58"/>
      <c r="S335" s="58"/>
      <c r="T335" s="59"/>
      <c r="AT335" s="15" t="s">
        <v>363</v>
      </c>
      <c r="AU335" s="15" t="s">
        <v>80</v>
      </c>
    </row>
    <row r="336" spans="2:65" s="1" customFormat="1" ht="16.5" customHeight="1">
      <c r="B336" s="32"/>
      <c r="C336" s="185" t="s">
        <v>732</v>
      </c>
      <c r="D336" s="185" t="s">
        <v>133</v>
      </c>
      <c r="E336" s="186" t="s">
        <v>1789</v>
      </c>
      <c r="F336" s="187" t="s">
        <v>1790</v>
      </c>
      <c r="G336" s="188" t="s">
        <v>323</v>
      </c>
      <c r="H336" s="189">
        <v>240</v>
      </c>
      <c r="I336" s="190"/>
      <c r="J336" s="191">
        <f>ROUND(I336*H336,2)</f>
        <v>0</v>
      </c>
      <c r="K336" s="187" t="s">
        <v>1</v>
      </c>
      <c r="L336" s="36"/>
      <c r="M336" s="192" t="s">
        <v>1</v>
      </c>
      <c r="N336" s="193" t="s">
        <v>41</v>
      </c>
      <c r="O336" s="58"/>
      <c r="P336" s="194">
        <f>O336*H336</f>
        <v>0</v>
      </c>
      <c r="Q336" s="194">
        <v>0</v>
      </c>
      <c r="R336" s="194">
        <f>Q336*H336</f>
        <v>0</v>
      </c>
      <c r="S336" s="194">
        <v>0</v>
      </c>
      <c r="T336" s="195">
        <f>S336*H336</f>
        <v>0</v>
      </c>
      <c r="AR336" s="15" t="s">
        <v>184</v>
      </c>
      <c r="AT336" s="15" t="s">
        <v>133</v>
      </c>
      <c r="AU336" s="15" t="s">
        <v>80</v>
      </c>
      <c r="AY336" s="15" t="s">
        <v>131</v>
      </c>
      <c r="BE336" s="196">
        <f>IF(N336="základní",J336,0)</f>
        <v>0</v>
      </c>
      <c r="BF336" s="196">
        <f>IF(N336="snížená",J336,0)</f>
        <v>0</v>
      </c>
      <c r="BG336" s="196">
        <f>IF(N336="zákl. přenesená",J336,0)</f>
        <v>0</v>
      </c>
      <c r="BH336" s="196">
        <f>IF(N336="sníž. přenesená",J336,0)</f>
        <v>0</v>
      </c>
      <c r="BI336" s="196">
        <f>IF(N336="nulová",J336,0)</f>
        <v>0</v>
      </c>
      <c r="BJ336" s="15" t="s">
        <v>78</v>
      </c>
      <c r="BK336" s="196">
        <f>ROUND(I336*H336,2)</f>
        <v>0</v>
      </c>
      <c r="BL336" s="15" t="s">
        <v>184</v>
      </c>
      <c r="BM336" s="15" t="s">
        <v>1301</v>
      </c>
    </row>
    <row r="337" spans="2:47" s="1" customFormat="1" ht="12">
      <c r="B337" s="32"/>
      <c r="C337" s="33"/>
      <c r="D337" s="197" t="s">
        <v>139</v>
      </c>
      <c r="E337" s="33"/>
      <c r="F337" s="198" t="s">
        <v>1790</v>
      </c>
      <c r="G337" s="33"/>
      <c r="H337" s="33"/>
      <c r="I337" s="101"/>
      <c r="J337" s="33"/>
      <c r="K337" s="33"/>
      <c r="L337" s="36"/>
      <c r="M337" s="199"/>
      <c r="N337" s="58"/>
      <c r="O337" s="58"/>
      <c r="P337" s="58"/>
      <c r="Q337" s="58"/>
      <c r="R337" s="58"/>
      <c r="S337" s="58"/>
      <c r="T337" s="59"/>
      <c r="AT337" s="15" t="s">
        <v>139</v>
      </c>
      <c r="AU337" s="15" t="s">
        <v>80</v>
      </c>
    </row>
    <row r="338" spans="2:65" s="1" customFormat="1" ht="16.5" customHeight="1">
      <c r="B338" s="32"/>
      <c r="C338" s="185" t="s">
        <v>741</v>
      </c>
      <c r="D338" s="185" t="s">
        <v>133</v>
      </c>
      <c r="E338" s="186" t="s">
        <v>1791</v>
      </c>
      <c r="F338" s="187" t="s">
        <v>1792</v>
      </c>
      <c r="G338" s="188" t="s">
        <v>323</v>
      </c>
      <c r="H338" s="189">
        <v>240</v>
      </c>
      <c r="I338" s="190"/>
      <c r="J338" s="191">
        <f>ROUND(I338*H338,2)</f>
        <v>0</v>
      </c>
      <c r="K338" s="187" t="s">
        <v>1</v>
      </c>
      <c r="L338" s="36"/>
      <c r="M338" s="192" t="s">
        <v>1</v>
      </c>
      <c r="N338" s="193" t="s">
        <v>41</v>
      </c>
      <c r="O338" s="58"/>
      <c r="P338" s="194">
        <f>O338*H338</f>
        <v>0</v>
      </c>
      <c r="Q338" s="194">
        <v>0</v>
      </c>
      <c r="R338" s="194">
        <f>Q338*H338</f>
        <v>0</v>
      </c>
      <c r="S338" s="194">
        <v>0</v>
      </c>
      <c r="T338" s="195">
        <f>S338*H338</f>
        <v>0</v>
      </c>
      <c r="AR338" s="15" t="s">
        <v>184</v>
      </c>
      <c r="AT338" s="15" t="s">
        <v>133</v>
      </c>
      <c r="AU338" s="15" t="s">
        <v>80</v>
      </c>
      <c r="AY338" s="15" t="s">
        <v>131</v>
      </c>
      <c r="BE338" s="196">
        <f>IF(N338="základní",J338,0)</f>
        <v>0</v>
      </c>
      <c r="BF338" s="196">
        <f>IF(N338="snížená",J338,0)</f>
        <v>0</v>
      </c>
      <c r="BG338" s="196">
        <f>IF(N338="zákl. přenesená",J338,0)</f>
        <v>0</v>
      </c>
      <c r="BH338" s="196">
        <f>IF(N338="sníž. přenesená",J338,0)</f>
        <v>0</v>
      </c>
      <c r="BI338" s="196">
        <f>IF(N338="nulová",J338,0)</f>
        <v>0</v>
      </c>
      <c r="BJ338" s="15" t="s">
        <v>78</v>
      </c>
      <c r="BK338" s="196">
        <f>ROUND(I338*H338,2)</f>
        <v>0</v>
      </c>
      <c r="BL338" s="15" t="s">
        <v>184</v>
      </c>
      <c r="BM338" s="15" t="s">
        <v>1311</v>
      </c>
    </row>
    <row r="339" spans="2:47" s="1" customFormat="1" ht="12">
      <c r="B339" s="32"/>
      <c r="C339" s="33"/>
      <c r="D339" s="197" t="s">
        <v>139</v>
      </c>
      <c r="E339" s="33"/>
      <c r="F339" s="198" t="s">
        <v>1792</v>
      </c>
      <c r="G339" s="33"/>
      <c r="H339" s="33"/>
      <c r="I339" s="101"/>
      <c r="J339" s="33"/>
      <c r="K339" s="33"/>
      <c r="L339" s="36"/>
      <c r="M339" s="199"/>
      <c r="N339" s="58"/>
      <c r="O339" s="58"/>
      <c r="P339" s="58"/>
      <c r="Q339" s="58"/>
      <c r="R339" s="58"/>
      <c r="S339" s="58"/>
      <c r="T339" s="59"/>
      <c r="AT339" s="15" t="s">
        <v>139</v>
      </c>
      <c r="AU339" s="15" t="s">
        <v>80</v>
      </c>
    </row>
    <row r="340" spans="2:65" s="1" customFormat="1" ht="16.5" customHeight="1">
      <c r="B340" s="32"/>
      <c r="C340" s="185" t="s">
        <v>747</v>
      </c>
      <c r="D340" s="185" t="s">
        <v>133</v>
      </c>
      <c r="E340" s="186" t="s">
        <v>1793</v>
      </c>
      <c r="F340" s="187" t="s">
        <v>1794</v>
      </c>
      <c r="G340" s="188" t="s">
        <v>976</v>
      </c>
      <c r="H340" s="246"/>
      <c r="I340" s="190"/>
      <c r="J340" s="191">
        <f>ROUND(I340*H340,2)</f>
        <v>0</v>
      </c>
      <c r="K340" s="187" t="s">
        <v>1</v>
      </c>
      <c r="L340" s="36"/>
      <c r="M340" s="192" t="s">
        <v>1</v>
      </c>
      <c r="N340" s="193" t="s">
        <v>41</v>
      </c>
      <c r="O340" s="58"/>
      <c r="P340" s="194">
        <f>O340*H340</f>
        <v>0</v>
      </c>
      <c r="Q340" s="194">
        <v>0</v>
      </c>
      <c r="R340" s="194">
        <f>Q340*H340</f>
        <v>0</v>
      </c>
      <c r="S340" s="194">
        <v>0</v>
      </c>
      <c r="T340" s="195">
        <f>S340*H340</f>
        <v>0</v>
      </c>
      <c r="AR340" s="15" t="s">
        <v>184</v>
      </c>
      <c r="AT340" s="15" t="s">
        <v>133</v>
      </c>
      <c r="AU340" s="15" t="s">
        <v>80</v>
      </c>
      <c r="AY340" s="15" t="s">
        <v>131</v>
      </c>
      <c r="BE340" s="196">
        <f>IF(N340="základní",J340,0)</f>
        <v>0</v>
      </c>
      <c r="BF340" s="196">
        <f>IF(N340="snížená",J340,0)</f>
        <v>0</v>
      </c>
      <c r="BG340" s="196">
        <f>IF(N340="zákl. přenesená",J340,0)</f>
        <v>0</v>
      </c>
      <c r="BH340" s="196">
        <f>IF(N340="sníž. přenesená",J340,0)</f>
        <v>0</v>
      </c>
      <c r="BI340" s="196">
        <f>IF(N340="nulová",J340,0)</f>
        <v>0</v>
      </c>
      <c r="BJ340" s="15" t="s">
        <v>78</v>
      </c>
      <c r="BK340" s="196">
        <f>ROUND(I340*H340,2)</f>
        <v>0</v>
      </c>
      <c r="BL340" s="15" t="s">
        <v>184</v>
      </c>
      <c r="BM340" s="15" t="s">
        <v>1322</v>
      </c>
    </row>
    <row r="341" spans="2:47" s="1" customFormat="1" ht="19.2">
      <c r="B341" s="32"/>
      <c r="C341" s="33"/>
      <c r="D341" s="197" t="s">
        <v>139</v>
      </c>
      <c r="E341" s="33"/>
      <c r="F341" s="198" t="s">
        <v>1795</v>
      </c>
      <c r="G341" s="33"/>
      <c r="H341" s="33"/>
      <c r="I341" s="101"/>
      <c r="J341" s="33"/>
      <c r="K341" s="33"/>
      <c r="L341" s="36"/>
      <c r="M341" s="199"/>
      <c r="N341" s="58"/>
      <c r="O341" s="58"/>
      <c r="P341" s="58"/>
      <c r="Q341" s="58"/>
      <c r="R341" s="58"/>
      <c r="S341" s="58"/>
      <c r="T341" s="59"/>
      <c r="AT341" s="15" t="s">
        <v>139</v>
      </c>
      <c r="AU341" s="15" t="s">
        <v>80</v>
      </c>
    </row>
    <row r="342" spans="2:65" s="1" customFormat="1" ht="16.5" customHeight="1">
      <c r="B342" s="32"/>
      <c r="C342" s="185" t="s">
        <v>754</v>
      </c>
      <c r="D342" s="185" t="s">
        <v>133</v>
      </c>
      <c r="E342" s="186" t="s">
        <v>1796</v>
      </c>
      <c r="F342" s="187" t="s">
        <v>1630</v>
      </c>
      <c r="G342" s="188" t="s">
        <v>976</v>
      </c>
      <c r="H342" s="246"/>
      <c r="I342" s="190"/>
      <c r="J342" s="191">
        <f>ROUND(I342*H342,2)</f>
        <v>0</v>
      </c>
      <c r="K342" s="187" t="s">
        <v>1</v>
      </c>
      <c r="L342" s="36"/>
      <c r="M342" s="192" t="s">
        <v>1</v>
      </c>
      <c r="N342" s="193" t="s">
        <v>41</v>
      </c>
      <c r="O342" s="58"/>
      <c r="P342" s="194">
        <f>O342*H342</f>
        <v>0</v>
      </c>
      <c r="Q342" s="194">
        <v>0</v>
      </c>
      <c r="R342" s="194">
        <f>Q342*H342</f>
        <v>0</v>
      </c>
      <c r="S342" s="194">
        <v>0</v>
      </c>
      <c r="T342" s="195">
        <f>S342*H342</f>
        <v>0</v>
      </c>
      <c r="AR342" s="15" t="s">
        <v>184</v>
      </c>
      <c r="AT342" s="15" t="s">
        <v>133</v>
      </c>
      <c r="AU342" s="15" t="s">
        <v>80</v>
      </c>
      <c r="AY342" s="15" t="s">
        <v>131</v>
      </c>
      <c r="BE342" s="196">
        <f>IF(N342="základní",J342,0)</f>
        <v>0</v>
      </c>
      <c r="BF342" s="196">
        <f>IF(N342="snížená",J342,0)</f>
        <v>0</v>
      </c>
      <c r="BG342" s="196">
        <f>IF(N342="zákl. přenesená",J342,0)</f>
        <v>0</v>
      </c>
      <c r="BH342" s="196">
        <f>IF(N342="sníž. přenesená",J342,0)</f>
        <v>0</v>
      </c>
      <c r="BI342" s="196">
        <f>IF(N342="nulová",J342,0)</f>
        <v>0</v>
      </c>
      <c r="BJ342" s="15" t="s">
        <v>78</v>
      </c>
      <c r="BK342" s="196">
        <f>ROUND(I342*H342,2)</f>
        <v>0</v>
      </c>
      <c r="BL342" s="15" t="s">
        <v>184</v>
      </c>
      <c r="BM342" s="15" t="s">
        <v>1332</v>
      </c>
    </row>
    <row r="343" spans="2:47" s="1" customFormat="1" ht="12">
      <c r="B343" s="32"/>
      <c r="C343" s="33"/>
      <c r="D343" s="197" t="s">
        <v>139</v>
      </c>
      <c r="E343" s="33"/>
      <c r="F343" s="198" t="s">
        <v>1631</v>
      </c>
      <c r="G343" s="33"/>
      <c r="H343" s="33"/>
      <c r="I343" s="101"/>
      <c r="J343" s="33"/>
      <c r="K343" s="33"/>
      <c r="L343" s="36"/>
      <c r="M343" s="199"/>
      <c r="N343" s="58"/>
      <c r="O343" s="58"/>
      <c r="P343" s="58"/>
      <c r="Q343" s="58"/>
      <c r="R343" s="58"/>
      <c r="S343" s="58"/>
      <c r="T343" s="59"/>
      <c r="AT343" s="15" t="s">
        <v>139</v>
      </c>
      <c r="AU343" s="15" t="s">
        <v>80</v>
      </c>
    </row>
    <row r="344" spans="2:63" s="10" customFormat="1" ht="22.95" customHeight="1">
      <c r="B344" s="169"/>
      <c r="C344" s="170"/>
      <c r="D344" s="171" t="s">
        <v>69</v>
      </c>
      <c r="E344" s="183" t="s">
        <v>1797</v>
      </c>
      <c r="F344" s="183" t="s">
        <v>1798</v>
      </c>
      <c r="G344" s="170"/>
      <c r="H344" s="170"/>
      <c r="I344" s="173"/>
      <c r="J344" s="184">
        <f>BK344</f>
        <v>0</v>
      </c>
      <c r="K344" s="170"/>
      <c r="L344" s="175"/>
      <c r="M344" s="176"/>
      <c r="N344" s="177"/>
      <c r="O344" s="177"/>
      <c r="P344" s="178">
        <f>SUM(P345:P358)</f>
        <v>0</v>
      </c>
      <c r="Q344" s="177"/>
      <c r="R344" s="178">
        <f>SUM(R345:R358)</f>
        <v>0</v>
      </c>
      <c r="S344" s="177"/>
      <c r="T344" s="179">
        <f>SUM(T345:T358)</f>
        <v>0</v>
      </c>
      <c r="AR344" s="180" t="s">
        <v>78</v>
      </c>
      <c r="AT344" s="181" t="s">
        <v>69</v>
      </c>
      <c r="AU344" s="181" t="s">
        <v>78</v>
      </c>
      <c r="AY344" s="180" t="s">
        <v>131</v>
      </c>
      <c r="BK344" s="182">
        <f>SUM(BK345:BK358)</f>
        <v>0</v>
      </c>
    </row>
    <row r="345" spans="2:65" s="1" customFormat="1" ht="16.5" customHeight="1">
      <c r="B345" s="32"/>
      <c r="C345" s="185" t="s">
        <v>764</v>
      </c>
      <c r="D345" s="185" t="s">
        <v>133</v>
      </c>
      <c r="E345" s="186" t="s">
        <v>1799</v>
      </c>
      <c r="F345" s="187" t="s">
        <v>1800</v>
      </c>
      <c r="G345" s="188" t="s">
        <v>329</v>
      </c>
      <c r="H345" s="189">
        <v>0</v>
      </c>
      <c r="I345" s="190"/>
      <c r="J345" s="191">
        <f>ROUND(I345*H345,2)</f>
        <v>0</v>
      </c>
      <c r="K345" s="187" t="s">
        <v>1</v>
      </c>
      <c r="L345" s="36"/>
      <c r="M345" s="192" t="s">
        <v>1</v>
      </c>
      <c r="N345" s="193" t="s">
        <v>41</v>
      </c>
      <c r="O345" s="58"/>
      <c r="P345" s="194">
        <f>O345*H345</f>
        <v>0</v>
      </c>
      <c r="Q345" s="194">
        <v>0</v>
      </c>
      <c r="R345" s="194">
        <f>Q345*H345</f>
        <v>0</v>
      </c>
      <c r="S345" s="194">
        <v>0</v>
      </c>
      <c r="T345" s="195">
        <f>S345*H345</f>
        <v>0</v>
      </c>
      <c r="AR345" s="15" t="s">
        <v>184</v>
      </c>
      <c r="AT345" s="15" t="s">
        <v>133</v>
      </c>
      <c r="AU345" s="15" t="s">
        <v>80</v>
      </c>
      <c r="AY345" s="15" t="s">
        <v>131</v>
      </c>
      <c r="BE345" s="196">
        <f>IF(N345="základní",J345,0)</f>
        <v>0</v>
      </c>
      <c r="BF345" s="196">
        <f>IF(N345="snížená",J345,0)</f>
        <v>0</v>
      </c>
      <c r="BG345" s="196">
        <f>IF(N345="zákl. přenesená",J345,0)</f>
        <v>0</v>
      </c>
      <c r="BH345" s="196">
        <f>IF(N345="sníž. přenesená",J345,0)</f>
        <v>0</v>
      </c>
      <c r="BI345" s="196">
        <f>IF(N345="nulová",J345,0)</f>
        <v>0</v>
      </c>
      <c r="BJ345" s="15" t="s">
        <v>78</v>
      </c>
      <c r="BK345" s="196">
        <f>ROUND(I345*H345,2)</f>
        <v>0</v>
      </c>
      <c r="BL345" s="15" t="s">
        <v>184</v>
      </c>
      <c r="BM345" s="15" t="s">
        <v>1342</v>
      </c>
    </row>
    <row r="346" spans="2:47" s="1" customFormat="1" ht="12">
      <c r="B346" s="32"/>
      <c r="C346" s="33"/>
      <c r="D346" s="197" t="s">
        <v>139</v>
      </c>
      <c r="E346" s="33"/>
      <c r="F346" s="198" t="s">
        <v>1800</v>
      </c>
      <c r="G346" s="33"/>
      <c r="H346" s="33"/>
      <c r="I346" s="101"/>
      <c r="J346" s="33"/>
      <c r="K346" s="33"/>
      <c r="L346" s="36"/>
      <c r="M346" s="199"/>
      <c r="N346" s="58"/>
      <c r="O346" s="58"/>
      <c r="P346" s="58"/>
      <c r="Q346" s="58"/>
      <c r="R346" s="58"/>
      <c r="S346" s="58"/>
      <c r="T346" s="59"/>
      <c r="AT346" s="15" t="s">
        <v>139</v>
      </c>
      <c r="AU346" s="15" t="s">
        <v>80</v>
      </c>
    </row>
    <row r="347" spans="2:47" s="1" customFormat="1" ht="19.2">
      <c r="B347" s="32"/>
      <c r="C347" s="33"/>
      <c r="D347" s="197" t="s">
        <v>363</v>
      </c>
      <c r="E347" s="33"/>
      <c r="F347" s="245" t="s">
        <v>1801</v>
      </c>
      <c r="G347" s="33"/>
      <c r="H347" s="33"/>
      <c r="I347" s="101"/>
      <c r="J347" s="33"/>
      <c r="K347" s="33"/>
      <c r="L347" s="36"/>
      <c r="M347" s="199"/>
      <c r="N347" s="58"/>
      <c r="O347" s="58"/>
      <c r="P347" s="58"/>
      <c r="Q347" s="58"/>
      <c r="R347" s="58"/>
      <c r="S347" s="58"/>
      <c r="T347" s="59"/>
      <c r="AT347" s="15" t="s">
        <v>363</v>
      </c>
      <c r="AU347" s="15" t="s">
        <v>80</v>
      </c>
    </row>
    <row r="348" spans="2:65" s="1" customFormat="1" ht="16.5" customHeight="1">
      <c r="B348" s="32"/>
      <c r="C348" s="185" t="s">
        <v>769</v>
      </c>
      <c r="D348" s="185" t="s">
        <v>133</v>
      </c>
      <c r="E348" s="186" t="s">
        <v>1802</v>
      </c>
      <c r="F348" s="187" t="s">
        <v>1803</v>
      </c>
      <c r="G348" s="188" t="s">
        <v>329</v>
      </c>
      <c r="H348" s="189">
        <v>0</v>
      </c>
      <c r="I348" s="190"/>
      <c r="J348" s="191">
        <f>ROUND(I348*H348,2)</f>
        <v>0</v>
      </c>
      <c r="K348" s="187" t="s">
        <v>1</v>
      </c>
      <c r="L348" s="36"/>
      <c r="M348" s="192" t="s">
        <v>1</v>
      </c>
      <c r="N348" s="193" t="s">
        <v>41</v>
      </c>
      <c r="O348" s="58"/>
      <c r="P348" s="194">
        <f>O348*H348</f>
        <v>0</v>
      </c>
      <c r="Q348" s="194">
        <v>0</v>
      </c>
      <c r="R348" s="194">
        <f>Q348*H348</f>
        <v>0</v>
      </c>
      <c r="S348" s="194">
        <v>0</v>
      </c>
      <c r="T348" s="195">
        <f>S348*H348</f>
        <v>0</v>
      </c>
      <c r="AR348" s="15" t="s">
        <v>184</v>
      </c>
      <c r="AT348" s="15" t="s">
        <v>133</v>
      </c>
      <c r="AU348" s="15" t="s">
        <v>80</v>
      </c>
      <c r="AY348" s="15" t="s">
        <v>131</v>
      </c>
      <c r="BE348" s="196">
        <f>IF(N348="základní",J348,0)</f>
        <v>0</v>
      </c>
      <c r="BF348" s="196">
        <f>IF(N348="snížená",J348,0)</f>
        <v>0</v>
      </c>
      <c r="BG348" s="196">
        <f>IF(N348="zákl. přenesená",J348,0)</f>
        <v>0</v>
      </c>
      <c r="BH348" s="196">
        <f>IF(N348="sníž. přenesená",J348,0)</f>
        <v>0</v>
      </c>
      <c r="BI348" s="196">
        <f>IF(N348="nulová",J348,0)</f>
        <v>0</v>
      </c>
      <c r="BJ348" s="15" t="s">
        <v>78</v>
      </c>
      <c r="BK348" s="196">
        <f>ROUND(I348*H348,2)</f>
        <v>0</v>
      </c>
      <c r="BL348" s="15" t="s">
        <v>184</v>
      </c>
      <c r="BM348" s="15" t="s">
        <v>1352</v>
      </c>
    </row>
    <row r="349" spans="2:47" s="1" customFormat="1" ht="12">
      <c r="B349" s="32"/>
      <c r="C349" s="33"/>
      <c r="D349" s="197" t="s">
        <v>139</v>
      </c>
      <c r="E349" s="33"/>
      <c r="F349" s="198" t="s">
        <v>1803</v>
      </c>
      <c r="G349" s="33"/>
      <c r="H349" s="33"/>
      <c r="I349" s="101"/>
      <c r="J349" s="33"/>
      <c r="K349" s="33"/>
      <c r="L349" s="36"/>
      <c r="M349" s="199"/>
      <c r="N349" s="58"/>
      <c r="O349" s="58"/>
      <c r="P349" s="58"/>
      <c r="Q349" s="58"/>
      <c r="R349" s="58"/>
      <c r="S349" s="58"/>
      <c r="T349" s="59"/>
      <c r="AT349" s="15" t="s">
        <v>139</v>
      </c>
      <c r="AU349" s="15" t="s">
        <v>80</v>
      </c>
    </row>
    <row r="350" spans="2:47" s="1" customFormat="1" ht="19.2">
      <c r="B350" s="32"/>
      <c r="C350" s="33"/>
      <c r="D350" s="197" t="s">
        <v>363</v>
      </c>
      <c r="E350" s="33"/>
      <c r="F350" s="245" t="s">
        <v>1801</v>
      </c>
      <c r="G350" s="33"/>
      <c r="H350" s="33"/>
      <c r="I350" s="101"/>
      <c r="J350" s="33"/>
      <c r="K350" s="33"/>
      <c r="L350" s="36"/>
      <c r="M350" s="199"/>
      <c r="N350" s="58"/>
      <c r="O350" s="58"/>
      <c r="P350" s="58"/>
      <c r="Q350" s="58"/>
      <c r="R350" s="58"/>
      <c r="S350" s="58"/>
      <c r="T350" s="59"/>
      <c r="AT350" s="15" t="s">
        <v>363</v>
      </c>
      <c r="AU350" s="15" t="s">
        <v>80</v>
      </c>
    </row>
    <row r="351" spans="2:65" s="1" customFormat="1" ht="16.5" customHeight="1">
      <c r="B351" s="32"/>
      <c r="C351" s="185" t="s">
        <v>776</v>
      </c>
      <c r="D351" s="185" t="s">
        <v>133</v>
      </c>
      <c r="E351" s="186" t="s">
        <v>1804</v>
      </c>
      <c r="F351" s="187" t="s">
        <v>1805</v>
      </c>
      <c r="G351" s="188" t="s">
        <v>329</v>
      </c>
      <c r="H351" s="189">
        <v>2</v>
      </c>
      <c r="I351" s="190"/>
      <c r="J351" s="191">
        <f>ROUND(I351*H351,2)</f>
        <v>0</v>
      </c>
      <c r="K351" s="187" t="s">
        <v>1</v>
      </c>
      <c r="L351" s="36"/>
      <c r="M351" s="192" t="s">
        <v>1</v>
      </c>
      <c r="N351" s="193" t="s">
        <v>41</v>
      </c>
      <c r="O351" s="58"/>
      <c r="P351" s="194">
        <f>O351*H351</f>
        <v>0</v>
      </c>
      <c r="Q351" s="194">
        <v>0</v>
      </c>
      <c r="R351" s="194">
        <f>Q351*H351</f>
        <v>0</v>
      </c>
      <c r="S351" s="194">
        <v>0</v>
      </c>
      <c r="T351" s="195">
        <f>S351*H351</f>
        <v>0</v>
      </c>
      <c r="AR351" s="15" t="s">
        <v>184</v>
      </c>
      <c r="AT351" s="15" t="s">
        <v>133</v>
      </c>
      <c r="AU351" s="15" t="s">
        <v>80</v>
      </c>
      <c r="AY351" s="15" t="s">
        <v>131</v>
      </c>
      <c r="BE351" s="196">
        <f>IF(N351="základní",J351,0)</f>
        <v>0</v>
      </c>
      <c r="BF351" s="196">
        <f>IF(N351="snížená",J351,0)</f>
        <v>0</v>
      </c>
      <c r="BG351" s="196">
        <f>IF(N351="zákl. přenesená",J351,0)</f>
        <v>0</v>
      </c>
      <c r="BH351" s="196">
        <f>IF(N351="sníž. přenesená",J351,0)</f>
        <v>0</v>
      </c>
      <c r="BI351" s="196">
        <f>IF(N351="nulová",J351,0)</f>
        <v>0</v>
      </c>
      <c r="BJ351" s="15" t="s">
        <v>78</v>
      </c>
      <c r="BK351" s="196">
        <f>ROUND(I351*H351,2)</f>
        <v>0</v>
      </c>
      <c r="BL351" s="15" t="s">
        <v>184</v>
      </c>
      <c r="BM351" s="15" t="s">
        <v>1362</v>
      </c>
    </row>
    <row r="352" spans="2:47" s="1" customFormat="1" ht="12">
      <c r="B352" s="32"/>
      <c r="C352" s="33"/>
      <c r="D352" s="197" t="s">
        <v>139</v>
      </c>
      <c r="E352" s="33"/>
      <c r="F352" s="198" t="s">
        <v>1805</v>
      </c>
      <c r="G352" s="33"/>
      <c r="H352" s="33"/>
      <c r="I352" s="101"/>
      <c r="J352" s="33"/>
      <c r="K352" s="33"/>
      <c r="L352" s="36"/>
      <c r="M352" s="199"/>
      <c r="N352" s="58"/>
      <c r="O352" s="58"/>
      <c r="P352" s="58"/>
      <c r="Q352" s="58"/>
      <c r="R352" s="58"/>
      <c r="S352" s="58"/>
      <c r="T352" s="59"/>
      <c r="AT352" s="15" t="s">
        <v>139</v>
      </c>
      <c r="AU352" s="15" t="s">
        <v>80</v>
      </c>
    </row>
    <row r="353" spans="2:47" s="1" customFormat="1" ht="19.2">
      <c r="B353" s="32"/>
      <c r="C353" s="33"/>
      <c r="D353" s="197" t="s">
        <v>363</v>
      </c>
      <c r="E353" s="33"/>
      <c r="F353" s="245" t="s">
        <v>1801</v>
      </c>
      <c r="G353" s="33"/>
      <c r="H353" s="33"/>
      <c r="I353" s="101"/>
      <c r="J353" s="33"/>
      <c r="K353" s="33"/>
      <c r="L353" s="36"/>
      <c r="M353" s="199"/>
      <c r="N353" s="58"/>
      <c r="O353" s="58"/>
      <c r="P353" s="58"/>
      <c r="Q353" s="58"/>
      <c r="R353" s="58"/>
      <c r="S353" s="58"/>
      <c r="T353" s="59"/>
      <c r="AT353" s="15" t="s">
        <v>363</v>
      </c>
      <c r="AU353" s="15" t="s">
        <v>80</v>
      </c>
    </row>
    <row r="354" spans="2:65" s="1" customFormat="1" ht="16.5" customHeight="1">
      <c r="B354" s="32"/>
      <c r="C354" s="185" t="s">
        <v>783</v>
      </c>
      <c r="D354" s="185" t="s">
        <v>133</v>
      </c>
      <c r="E354" s="186" t="s">
        <v>1806</v>
      </c>
      <c r="F354" s="187" t="s">
        <v>1807</v>
      </c>
      <c r="G354" s="188" t="s">
        <v>323</v>
      </c>
      <c r="H354" s="189">
        <v>60</v>
      </c>
      <c r="I354" s="190"/>
      <c r="J354" s="191">
        <f>ROUND(I354*H354,2)</f>
        <v>0</v>
      </c>
      <c r="K354" s="187" t="s">
        <v>1</v>
      </c>
      <c r="L354" s="36"/>
      <c r="M354" s="192" t="s">
        <v>1</v>
      </c>
      <c r="N354" s="193" t="s">
        <v>41</v>
      </c>
      <c r="O354" s="58"/>
      <c r="P354" s="194">
        <f>O354*H354</f>
        <v>0</v>
      </c>
      <c r="Q354" s="194">
        <v>0</v>
      </c>
      <c r="R354" s="194">
        <f>Q354*H354</f>
        <v>0</v>
      </c>
      <c r="S354" s="194">
        <v>0</v>
      </c>
      <c r="T354" s="195">
        <f>S354*H354</f>
        <v>0</v>
      </c>
      <c r="AR354" s="15" t="s">
        <v>184</v>
      </c>
      <c r="AT354" s="15" t="s">
        <v>133</v>
      </c>
      <c r="AU354" s="15" t="s">
        <v>80</v>
      </c>
      <c r="AY354" s="15" t="s">
        <v>131</v>
      </c>
      <c r="BE354" s="196">
        <f>IF(N354="základní",J354,0)</f>
        <v>0</v>
      </c>
      <c r="BF354" s="196">
        <f>IF(N354="snížená",J354,0)</f>
        <v>0</v>
      </c>
      <c r="BG354" s="196">
        <f>IF(N354="zákl. přenesená",J354,0)</f>
        <v>0</v>
      </c>
      <c r="BH354" s="196">
        <f>IF(N354="sníž. přenesená",J354,0)</f>
        <v>0</v>
      </c>
      <c r="BI354" s="196">
        <f>IF(N354="nulová",J354,0)</f>
        <v>0</v>
      </c>
      <c r="BJ354" s="15" t="s">
        <v>78</v>
      </c>
      <c r="BK354" s="196">
        <f>ROUND(I354*H354,2)</f>
        <v>0</v>
      </c>
      <c r="BL354" s="15" t="s">
        <v>184</v>
      </c>
      <c r="BM354" s="15" t="s">
        <v>1372</v>
      </c>
    </row>
    <row r="355" spans="2:47" s="1" customFormat="1" ht="12">
      <c r="B355" s="32"/>
      <c r="C355" s="33"/>
      <c r="D355" s="197" t="s">
        <v>139</v>
      </c>
      <c r="E355" s="33"/>
      <c r="F355" s="198" t="s">
        <v>1807</v>
      </c>
      <c r="G355" s="33"/>
      <c r="H355" s="33"/>
      <c r="I355" s="101"/>
      <c r="J355" s="33"/>
      <c r="K355" s="33"/>
      <c r="L355" s="36"/>
      <c r="M355" s="199"/>
      <c r="N355" s="58"/>
      <c r="O355" s="58"/>
      <c r="P355" s="58"/>
      <c r="Q355" s="58"/>
      <c r="R355" s="58"/>
      <c r="S355" s="58"/>
      <c r="T355" s="59"/>
      <c r="AT355" s="15" t="s">
        <v>139</v>
      </c>
      <c r="AU355" s="15" t="s">
        <v>80</v>
      </c>
    </row>
    <row r="356" spans="2:65" s="1" customFormat="1" ht="16.5" customHeight="1">
      <c r="B356" s="32"/>
      <c r="C356" s="185" t="s">
        <v>791</v>
      </c>
      <c r="D356" s="185" t="s">
        <v>133</v>
      </c>
      <c r="E356" s="186" t="s">
        <v>1808</v>
      </c>
      <c r="F356" s="187" t="s">
        <v>1809</v>
      </c>
      <c r="G356" s="188" t="s">
        <v>329</v>
      </c>
      <c r="H356" s="189">
        <v>2</v>
      </c>
      <c r="I356" s="190"/>
      <c r="J356" s="191">
        <f>ROUND(I356*H356,2)</f>
        <v>0</v>
      </c>
      <c r="K356" s="187" t="s">
        <v>1</v>
      </c>
      <c r="L356" s="36"/>
      <c r="M356" s="192" t="s">
        <v>1</v>
      </c>
      <c r="N356" s="193" t="s">
        <v>41</v>
      </c>
      <c r="O356" s="58"/>
      <c r="P356" s="194">
        <f>O356*H356</f>
        <v>0</v>
      </c>
      <c r="Q356" s="194">
        <v>0</v>
      </c>
      <c r="R356" s="194">
        <f>Q356*H356</f>
        <v>0</v>
      </c>
      <c r="S356" s="194">
        <v>0</v>
      </c>
      <c r="T356" s="195">
        <f>S356*H356</f>
        <v>0</v>
      </c>
      <c r="AR356" s="15" t="s">
        <v>184</v>
      </c>
      <c r="AT356" s="15" t="s">
        <v>133</v>
      </c>
      <c r="AU356" s="15" t="s">
        <v>80</v>
      </c>
      <c r="AY356" s="15" t="s">
        <v>131</v>
      </c>
      <c r="BE356" s="196">
        <f>IF(N356="základní",J356,0)</f>
        <v>0</v>
      </c>
      <c r="BF356" s="196">
        <f>IF(N356="snížená",J356,0)</f>
        <v>0</v>
      </c>
      <c r="BG356" s="196">
        <f>IF(N356="zákl. přenesená",J356,0)</f>
        <v>0</v>
      </c>
      <c r="BH356" s="196">
        <f>IF(N356="sníž. přenesená",J356,0)</f>
        <v>0</v>
      </c>
      <c r="BI356" s="196">
        <f>IF(N356="nulová",J356,0)</f>
        <v>0</v>
      </c>
      <c r="BJ356" s="15" t="s">
        <v>78</v>
      </c>
      <c r="BK356" s="196">
        <f>ROUND(I356*H356,2)</f>
        <v>0</v>
      </c>
      <c r="BL356" s="15" t="s">
        <v>184</v>
      </c>
      <c r="BM356" s="15" t="s">
        <v>1386</v>
      </c>
    </row>
    <row r="357" spans="2:47" s="1" customFormat="1" ht="12">
      <c r="B357" s="32"/>
      <c r="C357" s="33"/>
      <c r="D357" s="197" t="s">
        <v>139</v>
      </c>
      <c r="E357" s="33"/>
      <c r="F357" s="198" t="s">
        <v>1809</v>
      </c>
      <c r="G357" s="33"/>
      <c r="H357" s="33"/>
      <c r="I357" s="101"/>
      <c r="J357" s="33"/>
      <c r="K357" s="33"/>
      <c r="L357" s="36"/>
      <c r="M357" s="199"/>
      <c r="N357" s="58"/>
      <c r="O357" s="58"/>
      <c r="P357" s="58"/>
      <c r="Q357" s="58"/>
      <c r="R357" s="58"/>
      <c r="S357" s="58"/>
      <c r="T357" s="59"/>
      <c r="AT357" s="15" t="s">
        <v>139</v>
      </c>
      <c r="AU357" s="15" t="s">
        <v>80</v>
      </c>
    </row>
    <row r="358" spans="2:47" s="1" customFormat="1" ht="19.2">
      <c r="B358" s="32"/>
      <c r="C358" s="33"/>
      <c r="D358" s="197" t="s">
        <v>363</v>
      </c>
      <c r="E358" s="33"/>
      <c r="F358" s="245" t="s">
        <v>1801</v>
      </c>
      <c r="G358" s="33"/>
      <c r="H358" s="33"/>
      <c r="I358" s="101"/>
      <c r="J358" s="33"/>
      <c r="K358" s="33"/>
      <c r="L358" s="36"/>
      <c r="M358" s="199"/>
      <c r="N358" s="58"/>
      <c r="O358" s="58"/>
      <c r="P358" s="58"/>
      <c r="Q358" s="58"/>
      <c r="R358" s="58"/>
      <c r="S358" s="58"/>
      <c r="T358" s="59"/>
      <c r="AT358" s="15" t="s">
        <v>363</v>
      </c>
      <c r="AU358" s="15" t="s">
        <v>80</v>
      </c>
    </row>
    <row r="359" spans="2:63" s="10" customFormat="1" ht="22.95" customHeight="1">
      <c r="B359" s="169"/>
      <c r="C359" s="170"/>
      <c r="D359" s="171" t="s">
        <v>69</v>
      </c>
      <c r="E359" s="183" t="s">
        <v>1810</v>
      </c>
      <c r="F359" s="183" t="s">
        <v>1811</v>
      </c>
      <c r="G359" s="170"/>
      <c r="H359" s="170"/>
      <c r="I359" s="173"/>
      <c r="J359" s="184">
        <f>BK359</f>
        <v>0</v>
      </c>
      <c r="K359" s="170"/>
      <c r="L359" s="175"/>
      <c r="M359" s="176"/>
      <c r="N359" s="177"/>
      <c r="O359" s="177"/>
      <c r="P359" s="178">
        <f>SUM(P360:P395)</f>
        <v>0</v>
      </c>
      <c r="Q359" s="177"/>
      <c r="R359" s="178">
        <f>SUM(R360:R395)</f>
        <v>0</v>
      </c>
      <c r="S359" s="177"/>
      <c r="T359" s="179">
        <f>SUM(T360:T395)</f>
        <v>0</v>
      </c>
      <c r="AR359" s="180" t="s">
        <v>78</v>
      </c>
      <c r="AT359" s="181" t="s">
        <v>69</v>
      </c>
      <c r="AU359" s="181" t="s">
        <v>78</v>
      </c>
      <c r="AY359" s="180" t="s">
        <v>131</v>
      </c>
      <c r="BK359" s="182">
        <f>SUM(BK360:BK395)</f>
        <v>0</v>
      </c>
    </row>
    <row r="360" spans="2:65" s="1" customFormat="1" ht="16.5" customHeight="1">
      <c r="B360" s="32"/>
      <c r="C360" s="185" t="s">
        <v>801</v>
      </c>
      <c r="D360" s="185" t="s">
        <v>133</v>
      </c>
      <c r="E360" s="186" t="s">
        <v>1812</v>
      </c>
      <c r="F360" s="187" t="s">
        <v>1813</v>
      </c>
      <c r="G360" s="188" t="s">
        <v>323</v>
      </c>
      <c r="H360" s="189">
        <v>0</v>
      </c>
      <c r="I360" s="190"/>
      <c r="J360" s="191">
        <f>ROUND(I360*H360,2)</f>
        <v>0</v>
      </c>
      <c r="K360" s="187" t="s">
        <v>1</v>
      </c>
      <c r="L360" s="36"/>
      <c r="M360" s="192" t="s">
        <v>1</v>
      </c>
      <c r="N360" s="193" t="s">
        <v>41</v>
      </c>
      <c r="O360" s="58"/>
      <c r="P360" s="194">
        <f>O360*H360</f>
        <v>0</v>
      </c>
      <c r="Q360" s="194">
        <v>0</v>
      </c>
      <c r="R360" s="194">
        <f>Q360*H360</f>
        <v>0</v>
      </c>
      <c r="S360" s="194">
        <v>0</v>
      </c>
      <c r="T360" s="195">
        <f>S360*H360</f>
        <v>0</v>
      </c>
      <c r="AR360" s="15" t="s">
        <v>184</v>
      </c>
      <c r="AT360" s="15" t="s">
        <v>133</v>
      </c>
      <c r="AU360" s="15" t="s">
        <v>80</v>
      </c>
      <c r="AY360" s="15" t="s">
        <v>131</v>
      </c>
      <c r="BE360" s="196">
        <f>IF(N360="základní",J360,0)</f>
        <v>0</v>
      </c>
      <c r="BF360" s="196">
        <f>IF(N360="snížená",J360,0)</f>
        <v>0</v>
      </c>
      <c r="BG360" s="196">
        <f>IF(N360="zákl. přenesená",J360,0)</f>
        <v>0</v>
      </c>
      <c r="BH360" s="196">
        <f>IF(N360="sníž. přenesená",J360,0)</f>
        <v>0</v>
      </c>
      <c r="BI360" s="196">
        <f>IF(N360="nulová",J360,0)</f>
        <v>0</v>
      </c>
      <c r="BJ360" s="15" t="s">
        <v>78</v>
      </c>
      <c r="BK360" s="196">
        <f>ROUND(I360*H360,2)</f>
        <v>0</v>
      </c>
      <c r="BL360" s="15" t="s">
        <v>184</v>
      </c>
      <c r="BM360" s="15" t="s">
        <v>1397</v>
      </c>
    </row>
    <row r="361" spans="2:47" s="1" customFormat="1" ht="12">
      <c r="B361" s="32"/>
      <c r="C361" s="33"/>
      <c r="D361" s="197" t="s">
        <v>139</v>
      </c>
      <c r="E361" s="33"/>
      <c r="F361" s="198" t="s">
        <v>1813</v>
      </c>
      <c r="G361" s="33"/>
      <c r="H361" s="33"/>
      <c r="I361" s="101"/>
      <c r="J361" s="33"/>
      <c r="K361" s="33"/>
      <c r="L361" s="36"/>
      <c r="M361" s="199"/>
      <c r="N361" s="58"/>
      <c r="O361" s="58"/>
      <c r="P361" s="58"/>
      <c r="Q361" s="58"/>
      <c r="R361" s="58"/>
      <c r="S361" s="58"/>
      <c r="T361" s="59"/>
      <c r="AT361" s="15" t="s">
        <v>139</v>
      </c>
      <c r="AU361" s="15" t="s">
        <v>80</v>
      </c>
    </row>
    <row r="362" spans="2:47" s="1" customFormat="1" ht="19.2">
      <c r="B362" s="32"/>
      <c r="C362" s="33"/>
      <c r="D362" s="197" t="s">
        <v>363</v>
      </c>
      <c r="E362" s="33"/>
      <c r="F362" s="245" t="s">
        <v>1814</v>
      </c>
      <c r="G362" s="33"/>
      <c r="H362" s="33"/>
      <c r="I362" s="101"/>
      <c r="J362" s="33"/>
      <c r="K362" s="33"/>
      <c r="L362" s="36"/>
      <c r="M362" s="199"/>
      <c r="N362" s="58"/>
      <c r="O362" s="58"/>
      <c r="P362" s="58"/>
      <c r="Q362" s="58"/>
      <c r="R362" s="58"/>
      <c r="S362" s="58"/>
      <c r="T362" s="59"/>
      <c r="AT362" s="15" t="s">
        <v>363</v>
      </c>
      <c r="AU362" s="15" t="s">
        <v>80</v>
      </c>
    </row>
    <row r="363" spans="2:65" s="1" customFormat="1" ht="16.5" customHeight="1">
      <c r="B363" s="32"/>
      <c r="C363" s="185" t="s">
        <v>808</v>
      </c>
      <c r="D363" s="185" t="s">
        <v>133</v>
      </c>
      <c r="E363" s="186" t="s">
        <v>1815</v>
      </c>
      <c r="F363" s="187" t="s">
        <v>1816</v>
      </c>
      <c r="G363" s="188" t="s">
        <v>323</v>
      </c>
      <c r="H363" s="189">
        <v>12</v>
      </c>
      <c r="I363" s="190"/>
      <c r="J363" s="191">
        <f>ROUND(I363*H363,2)</f>
        <v>0</v>
      </c>
      <c r="K363" s="187" t="s">
        <v>1</v>
      </c>
      <c r="L363" s="36"/>
      <c r="M363" s="192" t="s">
        <v>1</v>
      </c>
      <c r="N363" s="193" t="s">
        <v>41</v>
      </c>
      <c r="O363" s="58"/>
      <c r="P363" s="194">
        <f>O363*H363</f>
        <v>0</v>
      </c>
      <c r="Q363" s="194">
        <v>0</v>
      </c>
      <c r="R363" s="194">
        <f>Q363*H363</f>
        <v>0</v>
      </c>
      <c r="S363" s="194">
        <v>0</v>
      </c>
      <c r="T363" s="195">
        <f>S363*H363</f>
        <v>0</v>
      </c>
      <c r="AR363" s="15" t="s">
        <v>184</v>
      </c>
      <c r="AT363" s="15" t="s">
        <v>133</v>
      </c>
      <c r="AU363" s="15" t="s">
        <v>80</v>
      </c>
      <c r="AY363" s="15" t="s">
        <v>131</v>
      </c>
      <c r="BE363" s="196">
        <f>IF(N363="základní",J363,0)</f>
        <v>0</v>
      </c>
      <c r="BF363" s="196">
        <f>IF(N363="snížená",J363,0)</f>
        <v>0</v>
      </c>
      <c r="BG363" s="196">
        <f>IF(N363="zákl. přenesená",J363,0)</f>
        <v>0</v>
      </c>
      <c r="BH363" s="196">
        <f>IF(N363="sníž. přenesená",J363,0)</f>
        <v>0</v>
      </c>
      <c r="BI363" s="196">
        <f>IF(N363="nulová",J363,0)</f>
        <v>0</v>
      </c>
      <c r="BJ363" s="15" t="s">
        <v>78</v>
      </c>
      <c r="BK363" s="196">
        <f>ROUND(I363*H363,2)</f>
        <v>0</v>
      </c>
      <c r="BL363" s="15" t="s">
        <v>184</v>
      </c>
      <c r="BM363" s="15" t="s">
        <v>1407</v>
      </c>
    </row>
    <row r="364" spans="2:47" s="1" customFormat="1" ht="12">
      <c r="B364" s="32"/>
      <c r="C364" s="33"/>
      <c r="D364" s="197" t="s">
        <v>139</v>
      </c>
      <c r="E364" s="33"/>
      <c r="F364" s="198" t="s">
        <v>1816</v>
      </c>
      <c r="G364" s="33"/>
      <c r="H364" s="33"/>
      <c r="I364" s="101"/>
      <c r="J364" s="33"/>
      <c r="K364" s="33"/>
      <c r="L364" s="36"/>
      <c r="M364" s="199"/>
      <c r="N364" s="58"/>
      <c r="O364" s="58"/>
      <c r="P364" s="58"/>
      <c r="Q364" s="58"/>
      <c r="R364" s="58"/>
      <c r="S364" s="58"/>
      <c r="T364" s="59"/>
      <c r="AT364" s="15" t="s">
        <v>139</v>
      </c>
      <c r="AU364" s="15" t="s">
        <v>80</v>
      </c>
    </row>
    <row r="365" spans="2:47" s="1" customFormat="1" ht="19.2">
      <c r="B365" s="32"/>
      <c r="C365" s="33"/>
      <c r="D365" s="197" t="s">
        <v>363</v>
      </c>
      <c r="E365" s="33"/>
      <c r="F365" s="245" t="s">
        <v>1814</v>
      </c>
      <c r="G365" s="33"/>
      <c r="H365" s="33"/>
      <c r="I365" s="101"/>
      <c r="J365" s="33"/>
      <c r="K365" s="33"/>
      <c r="L365" s="36"/>
      <c r="M365" s="199"/>
      <c r="N365" s="58"/>
      <c r="O365" s="58"/>
      <c r="P365" s="58"/>
      <c r="Q365" s="58"/>
      <c r="R365" s="58"/>
      <c r="S365" s="58"/>
      <c r="T365" s="59"/>
      <c r="AT365" s="15" t="s">
        <v>363</v>
      </c>
      <c r="AU365" s="15" t="s">
        <v>80</v>
      </c>
    </row>
    <row r="366" spans="2:65" s="1" customFormat="1" ht="16.5" customHeight="1">
      <c r="B366" s="32"/>
      <c r="C366" s="185" t="s">
        <v>815</v>
      </c>
      <c r="D366" s="185" t="s">
        <v>133</v>
      </c>
      <c r="E366" s="186" t="s">
        <v>1817</v>
      </c>
      <c r="F366" s="187" t="s">
        <v>1818</v>
      </c>
      <c r="G366" s="188" t="s">
        <v>323</v>
      </c>
      <c r="H366" s="189">
        <v>0</v>
      </c>
      <c r="I366" s="190"/>
      <c r="J366" s="191">
        <f>ROUND(I366*H366,2)</f>
        <v>0</v>
      </c>
      <c r="K366" s="187" t="s">
        <v>1</v>
      </c>
      <c r="L366" s="36"/>
      <c r="M366" s="192" t="s">
        <v>1</v>
      </c>
      <c r="N366" s="193" t="s">
        <v>41</v>
      </c>
      <c r="O366" s="58"/>
      <c r="P366" s="194">
        <f>O366*H366</f>
        <v>0</v>
      </c>
      <c r="Q366" s="194">
        <v>0</v>
      </c>
      <c r="R366" s="194">
        <f>Q366*H366</f>
        <v>0</v>
      </c>
      <c r="S366" s="194">
        <v>0</v>
      </c>
      <c r="T366" s="195">
        <f>S366*H366</f>
        <v>0</v>
      </c>
      <c r="AR366" s="15" t="s">
        <v>184</v>
      </c>
      <c r="AT366" s="15" t="s">
        <v>133</v>
      </c>
      <c r="AU366" s="15" t="s">
        <v>80</v>
      </c>
      <c r="AY366" s="15" t="s">
        <v>131</v>
      </c>
      <c r="BE366" s="196">
        <f>IF(N366="základní",J366,0)</f>
        <v>0</v>
      </c>
      <c r="BF366" s="196">
        <f>IF(N366="snížená",J366,0)</f>
        <v>0</v>
      </c>
      <c r="BG366" s="196">
        <f>IF(N366="zákl. přenesená",J366,0)</f>
        <v>0</v>
      </c>
      <c r="BH366" s="196">
        <f>IF(N366="sníž. přenesená",J366,0)</f>
        <v>0</v>
      </c>
      <c r="BI366" s="196">
        <f>IF(N366="nulová",J366,0)</f>
        <v>0</v>
      </c>
      <c r="BJ366" s="15" t="s">
        <v>78</v>
      </c>
      <c r="BK366" s="196">
        <f>ROUND(I366*H366,2)</f>
        <v>0</v>
      </c>
      <c r="BL366" s="15" t="s">
        <v>184</v>
      </c>
      <c r="BM366" s="15" t="s">
        <v>1419</v>
      </c>
    </row>
    <row r="367" spans="2:47" s="1" customFormat="1" ht="12">
      <c r="B367" s="32"/>
      <c r="C367" s="33"/>
      <c r="D367" s="197" t="s">
        <v>139</v>
      </c>
      <c r="E367" s="33"/>
      <c r="F367" s="198" t="s">
        <v>1818</v>
      </c>
      <c r="G367" s="33"/>
      <c r="H367" s="33"/>
      <c r="I367" s="101"/>
      <c r="J367" s="33"/>
      <c r="K367" s="33"/>
      <c r="L367" s="36"/>
      <c r="M367" s="199"/>
      <c r="N367" s="58"/>
      <c r="O367" s="58"/>
      <c r="P367" s="58"/>
      <c r="Q367" s="58"/>
      <c r="R367" s="58"/>
      <c r="S367" s="58"/>
      <c r="T367" s="59"/>
      <c r="AT367" s="15" t="s">
        <v>139</v>
      </c>
      <c r="AU367" s="15" t="s">
        <v>80</v>
      </c>
    </row>
    <row r="368" spans="2:47" s="1" customFormat="1" ht="19.2">
      <c r="B368" s="32"/>
      <c r="C368" s="33"/>
      <c r="D368" s="197" t="s">
        <v>363</v>
      </c>
      <c r="E368" s="33"/>
      <c r="F368" s="245" t="s">
        <v>1814</v>
      </c>
      <c r="G368" s="33"/>
      <c r="H368" s="33"/>
      <c r="I368" s="101"/>
      <c r="J368" s="33"/>
      <c r="K368" s="33"/>
      <c r="L368" s="36"/>
      <c r="M368" s="199"/>
      <c r="N368" s="58"/>
      <c r="O368" s="58"/>
      <c r="P368" s="58"/>
      <c r="Q368" s="58"/>
      <c r="R368" s="58"/>
      <c r="S368" s="58"/>
      <c r="T368" s="59"/>
      <c r="AT368" s="15" t="s">
        <v>363</v>
      </c>
      <c r="AU368" s="15" t="s">
        <v>80</v>
      </c>
    </row>
    <row r="369" spans="2:65" s="1" customFormat="1" ht="16.5" customHeight="1">
      <c r="B369" s="32"/>
      <c r="C369" s="185" t="s">
        <v>822</v>
      </c>
      <c r="D369" s="185" t="s">
        <v>133</v>
      </c>
      <c r="E369" s="186" t="s">
        <v>1819</v>
      </c>
      <c r="F369" s="187" t="s">
        <v>1820</v>
      </c>
      <c r="G369" s="188" t="s">
        <v>317</v>
      </c>
      <c r="H369" s="189">
        <v>1</v>
      </c>
      <c r="I369" s="190"/>
      <c r="J369" s="191">
        <f>ROUND(I369*H369,2)</f>
        <v>0</v>
      </c>
      <c r="K369" s="187" t="s">
        <v>1</v>
      </c>
      <c r="L369" s="36"/>
      <c r="M369" s="192" t="s">
        <v>1</v>
      </c>
      <c r="N369" s="193" t="s">
        <v>41</v>
      </c>
      <c r="O369" s="58"/>
      <c r="P369" s="194">
        <f>O369*H369</f>
        <v>0</v>
      </c>
      <c r="Q369" s="194">
        <v>0</v>
      </c>
      <c r="R369" s="194">
        <f>Q369*H369</f>
        <v>0</v>
      </c>
      <c r="S369" s="194">
        <v>0</v>
      </c>
      <c r="T369" s="195">
        <f>S369*H369</f>
        <v>0</v>
      </c>
      <c r="AR369" s="15" t="s">
        <v>184</v>
      </c>
      <c r="AT369" s="15" t="s">
        <v>133</v>
      </c>
      <c r="AU369" s="15" t="s">
        <v>80</v>
      </c>
      <c r="AY369" s="15" t="s">
        <v>131</v>
      </c>
      <c r="BE369" s="196">
        <f>IF(N369="základní",J369,0)</f>
        <v>0</v>
      </c>
      <c r="BF369" s="196">
        <f>IF(N369="snížená",J369,0)</f>
        <v>0</v>
      </c>
      <c r="BG369" s="196">
        <f>IF(N369="zákl. přenesená",J369,0)</f>
        <v>0</v>
      </c>
      <c r="BH369" s="196">
        <f>IF(N369="sníž. přenesená",J369,0)</f>
        <v>0</v>
      </c>
      <c r="BI369" s="196">
        <f>IF(N369="nulová",J369,0)</f>
        <v>0</v>
      </c>
      <c r="BJ369" s="15" t="s">
        <v>78</v>
      </c>
      <c r="BK369" s="196">
        <f>ROUND(I369*H369,2)</f>
        <v>0</v>
      </c>
      <c r="BL369" s="15" t="s">
        <v>184</v>
      </c>
      <c r="BM369" s="15" t="s">
        <v>1435</v>
      </c>
    </row>
    <row r="370" spans="2:47" s="1" customFormat="1" ht="12">
      <c r="B370" s="32"/>
      <c r="C370" s="33"/>
      <c r="D370" s="197" t="s">
        <v>139</v>
      </c>
      <c r="E370" s="33"/>
      <c r="F370" s="198" t="s">
        <v>1820</v>
      </c>
      <c r="G370" s="33"/>
      <c r="H370" s="33"/>
      <c r="I370" s="101"/>
      <c r="J370" s="33"/>
      <c r="K370" s="33"/>
      <c r="L370" s="36"/>
      <c r="M370" s="199"/>
      <c r="N370" s="58"/>
      <c r="O370" s="58"/>
      <c r="P370" s="58"/>
      <c r="Q370" s="58"/>
      <c r="R370" s="58"/>
      <c r="S370" s="58"/>
      <c r="T370" s="59"/>
      <c r="AT370" s="15" t="s">
        <v>139</v>
      </c>
      <c r="AU370" s="15" t="s">
        <v>80</v>
      </c>
    </row>
    <row r="371" spans="2:65" s="1" customFormat="1" ht="16.5" customHeight="1">
      <c r="B371" s="32"/>
      <c r="C371" s="185" t="s">
        <v>829</v>
      </c>
      <c r="D371" s="185" t="s">
        <v>133</v>
      </c>
      <c r="E371" s="186" t="s">
        <v>1821</v>
      </c>
      <c r="F371" s="187" t="s">
        <v>1822</v>
      </c>
      <c r="G371" s="188" t="s">
        <v>329</v>
      </c>
      <c r="H371" s="189">
        <v>1</v>
      </c>
      <c r="I371" s="190"/>
      <c r="J371" s="191">
        <f>ROUND(I371*H371,2)</f>
        <v>0</v>
      </c>
      <c r="K371" s="187" t="s">
        <v>1</v>
      </c>
      <c r="L371" s="36"/>
      <c r="M371" s="192" t="s">
        <v>1</v>
      </c>
      <c r="N371" s="193" t="s">
        <v>41</v>
      </c>
      <c r="O371" s="58"/>
      <c r="P371" s="194">
        <f>O371*H371</f>
        <v>0</v>
      </c>
      <c r="Q371" s="194">
        <v>0</v>
      </c>
      <c r="R371" s="194">
        <f>Q371*H371</f>
        <v>0</v>
      </c>
      <c r="S371" s="194">
        <v>0</v>
      </c>
      <c r="T371" s="195">
        <f>S371*H371</f>
        <v>0</v>
      </c>
      <c r="AR371" s="15" t="s">
        <v>184</v>
      </c>
      <c r="AT371" s="15" t="s">
        <v>133</v>
      </c>
      <c r="AU371" s="15" t="s">
        <v>80</v>
      </c>
      <c r="AY371" s="15" t="s">
        <v>131</v>
      </c>
      <c r="BE371" s="196">
        <f>IF(N371="základní",J371,0)</f>
        <v>0</v>
      </c>
      <c r="BF371" s="196">
        <f>IF(N371="snížená",J371,0)</f>
        <v>0</v>
      </c>
      <c r="BG371" s="196">
        <f>IF(N371="zákl. přenesená",J371,0)</f>
        <v>0</v>
      </c>
      <c r="BH371" s="196">
        <f>IF(N371="sníž. přenesená",J371,0)</f>
        <v>0</v>
      </c>
      <c r="BI371" s="196">
        <f>IF(N371="nulová",J371,0)</f>
        <v>0</v>
      </c>
      <c r="BJ371" s="15" t="s">
        <v>78</v>
      </c>
      <c r="BK371" s="196">
        <f>ROUND(I371*H371,2)</f>
        <v>0</v>
      </c>
      <c r="BL371" s="15" t="s">
        <v>184</v>
      </c>
      <c r="BM371" s="15" t="s">
        <v>1445</v>
      </c>
    </row>
    <row r="372" spans="2:47" s="1" customFormat="1" ht="12">
      <c r="B372" s="32"/>
      <c r="C372" s="33"/>
      <c r="D372" s="197" t="s">
        <v>139</v>
      </c>
      <c r="E372" s="33"/>
      <c r="F372" s="198" t="s">
        <v>1823</v>
      </c>
      <c r="G372" s="33"/>
      <c r="H372" s="33"/>
      <c r="I372" s="101"/>
      <c r="J372" s="33"/>
      <c r="K372" s="33"/>
      <c r="L372" s="36"/>
      <c r="M372" s="199"/>
      <c r="N372" s="58"/>
      <c r="O372" s="58"/>
      <c r="P372" s="58"/>
      <c r="Q372" s="58"/>
      <c r="R372" s="58"/>
      <c r="S372" s="58"/>
      <c r="T372" s="59"/>
      <c r="AT372" s="15" t="s">
        <v>139</v>
      </c>
      <c r="AU372" s="15" t="s">
        <v>80</v>
      </c>
    </row>
    <row r="373" spans="2:47" s="1" customFormat="1" ht="19.2">
      <c r="B373" s="32"/>
      <c r="C373" s="33"/>
      <c r="D373" s="197" t="s">
        <v>363</v>
      </c>
      <c r="E373" s="33"/>
      <c r="F373" s="245" t="s">
        <v>1824</v>
      </c>
      <c r="G373" s="33"/>
      <c r="H373" s="33"/>
      <c r="I373" s="101"/>
      <c r="J373" s="33"/>
      <c r="K373" s="33"/>
      <c r="L373" s="36"/>
      <c r="M373" s="199"/>
      <c r="N373" s="58"/>
      <c r="O373" s="58"/>
      <c r="P373" s="58"/>
      <c r="Q373" s="58"/>
      <c r="R373" s="58"/>
      <c r="S373" s="58"/>
      <c r="T373" s="59"/>
      <c r="AT373" s="15" t="s">
        <v>363</v>
      </c>
      <c r="AU373" s="15" t="s">
        <v>80</v>
      </c>
    </row>
    <row r="374" spans="2:65" s="1" customFormat="1" ht="16.5" customHeight="1">
      <c r="B374" s="32"/>
      <c r="C374" s="185" t="s">
        <v>836</v>
      </c>
      <c r="D374" s="185" t="s">
        <v>133</v>
      </c>
      <c r="E374" s="186" t="s">
        <v>1825</v>
      </c>
      <c r="F374" s="187" t="s">
        <v>1826</v>
      </c>
      <c r="G374" s="188" t="s">
        <v>329</v>
      </c>
      <c r="H374" s="189">
        <v>1</v>
      </c>
      <c r="I374" s="190"/>
      <c r="J374" s="191">
        <f>ROUND(I374*H374,2)</f>
        <v>0</v>
      </c>
      <c r="K374" s="187" t="s">
        <v>1</v>
      </c>
      <c r="L374" s="36"/>
      <c r="M374" s="192" t="s">
        <v>1</v>
      </c>
      <c r="N374" s="193" t="s">
        <v>41</v>
      </c>
      <c r="O374" s="58"/>
      <c r="P374" s="194">
        <f>O374*H374</f>
        <v>0</v>
      </c>
      <c r="Q374" s="194">
        <v>0</v>
      </c>
      <c r="R374" s="194">
        <f>Q374*H374</f>
        <v>0</v>
      </c>
      <c r="S374" s="194">
        <v>0</v>
      </c>
      <c r="T374" s="195">
        <f>S374*H374</f>
        <v>0</v>
      </c>
      <c r="AR374" s="15" t="s">
        <v>184</v>
      </c>
      <c r="AT374" s="15" t="s">
        <v>133</v>
      </c>
      <c r="AU374" s="15" t="s">
        <v>80</v>
      </c>
      <c r="AY374" s="15" t="s">
        <v>131</v>
      </c>
      <c r="BE374" s="196">
        <f>IF(N374="základní",J374,0)</f>
        <v>0</v>
      </c>
      <c r="BF374" s="196">
        <f>IF(N374="snížená",J374,0)</f>
        <v>0</v>
      </c>
      <c r="BG374" s="196">
        <f>IF(N374="zákl. přenesená",J374,0)</f>
        <v>0</v>
      </c>
      <c r="BH374" s="196">
        <f>IF(N374="sníž. přenesená",J374,0)</f>
        <v>0</v>
      </c>
      <c r="BI374" s="196">
        <f>IF(N374="nulová",J374,0)</f>
        <v>0</v>
      </c>
      <c r="BJ374" s="15" t="s">
        <v>78</v>
      </c>
      <c r="BK374" s="196">
        <f>ROUND(I374*H374,2)</f>
        <v>0</v>
      </c>
      <c r="BL374" s="15" t="s">
        <v>184</v>
      </c>
      <c r="BM374" s="15" t="s">
        <v>1455</v>
      </c>
    </row>
    <row r="375" spans="2:47" s="1" customFormat="1" ht="12">
      <c r="B375" s="32"/>
      <c r="C375" s="33"/>
      <c r="D375" s="197" t="s">
        <v>139</v>
      </c>
      <c r="E375" s="33"/>
      <c r="F375" s="198" t="s">
        <v>1826</v>
      </c>
      <c r="G375" s="33"/>
      <c r="H375" s="33"/>
      <c r="I375" s="101"/>
      <c r="J375" s="33"/>
      <c r="K375" s="33"/>
      <c r="L375" s="36"/>
      <c r="M375" s="199"/>
      <c r="N375" s="58"/>
      <c r="O375" s="58"/>
      <c r="P375" s="58"/>
      <c r="Q375" s="58"/>
      <c r="R375" s="58"/>
      <c r="S375" s="58"/>
      <c r="T375" s="59"/>
      <c r="AT375" s="15" t="s">
        <v>139</v>
      </c>
      <c r="AU375" s="15" t="s">
        <v>80</v>
      </c>
    </row>
    <row r="376" spans="2:47" s="1" customFormat="1" ht="19.2">
      <c r="B376" s="32"/>
      <c r="C376" s="33"/>
      <c r="D376" s="197" t="s">
        <v>363</v>
      </c>
      <c r="E376" s="33"/>
      <c r="F376" s="245" t="s">
        <v>1824</v>
      </c>
      <c r="G376" s="33"/>
      <c r="H376" s="33"/>
      <c r="I376" s="101"/>
      <c r="J376" s="33"/>
      <c r="K376" s="33"/>
      <c r="L376" s="36"/>
      <c r="M376" s="199"/>
      <c r="N376" s="58"/>
      <c r="O376" s="58"/>
      <c r="P376" s="58"/>
      <c r="Q376" s="58"/>
      <c r="R376" s="58"/>
      <c r="S376" s="58"/>
      <c r="T376" s="59"/>
      <c r="AT376" s="15" t="s">
        <v>363</v>
      </c>
      <c r="AU376" s="15" t="s">
        <v>80</v>
      </c>
    </row>
    <row r="377" spans="2:65" s="1" customFormat="1" ht="16.5" customHeight="1">
      <c r="B377" s="32"/>
      <c r="C377" s="185" t="s">
        <v>843</v>
      </c>
      <c r="D377" s="185" t="s">
        <v>133</v>
      </c>
      <c r="E377" s="186" t="s">
        <v>1827</v>
      </c>
      <c r="F377" s="187" t="s">
        <v>1828</v>
      </c>
      <c r="G377" s="188" t="s">
        <v>329</v>
      </c>
      <c r="H377" s="189">
        <v>2</v>
      </c>
      <c r="I377" s="190"/>
      <c r="J377" s="191">
        <f>ROUND(I377*H377,2)</f>
        <v>0</v>
      </c>
      <c r="K377" s="187" t="s">
        <v>1</v>
      </c>
      <c r="L377" s="36"/>
      <c r="M377" s="192" t="s">
        <v>1</v>
      </c>
      <c r="N377" s="193" t="s">
        <v>41</v>
      </c>
      <c r="O377" s="58"/>
      <c r="P377" s="194">
        <f>O377*H377</f>
        <v>0</v>
      </c>
      <c r="Q377" s="194">
        <v>0</v>
      </c>
      <c r="R377" s="194">
        <f>Q377*H377</f>
        <v>0</v>
      </c>
      <c r="S377" s="194">
        <v>0</v>
      </c>
      <c r="T377" s="195">
        <f>S377*H377</f>
        <v>0</v>
      </c>
      <c r="AR377" s="15" t="s">
        <v>184</v>
      </c>
      <c r="AT377" s="15" t="s">
        <v>133</v>
      </c>
      <c r="AU377" s="15" t="s">
        <v>80</v>
      </c>
      <c r="AY377" s="15" t="s">
        <v>131</v>
      </c>
      <c r="BE377" s="196">
        <f>IF(N377="základní",J377,0)</f>
        <v>0</v>
      </c>
      <c r="BF377" s="196">
        <f>IF(N377="snížená",J377,0)</f>
        <v>0</v>
      </c>
      <c r="BG377" s="196">
        <f>IF(N377="zákl. přenesená",J377,0)</f>
        <v>0</v>
      </c>
      <c r="BH377" s="196">
        <f>IF(N377="sníž. přenesená",J377,0)</f>
        <v>0</v>
      </c>
      <c r="BI377" s="196">
        <f>IF(N377="nulová",J377,0)</f>
        <v>0</v>
      </c>
      <c r="BJ377" s="15" t="s">
        <v>78</v>
      </c>
      <c r="BK377" s="196">
        <f>ROUND(I377*H377,2)</f>
        <v>0</v>
      </c>
      <c r="BL377" s="15" t="s">
        <v>184</v>
      </c>
      <c r="BM377" s="15" t="s">
        <v>1467</v>
      </c>
    </row>
    <row r="378" spans="2:47" s="1" customFormat="1" ht="12">
      <c r="B378" s="32"/>
      <c r="C378" s="33"/>
      <c r="D378" s="197" t="s">
        <v>139</v>
      </c>
      <c r="E378" s="33"/>
      <c r="F378" s="198" t="s">
        <v>1828</v>
      </c>
      <c r="G378" s="33"/>
      <c r="H378" s="33"/>
      <c r="I378" s="101"/>
      <c r="J378" s="33"/>
      <c r="K378" s="33"/>
      <c r="L378" s="36"/>
      <c r="M378" s="199"/>
      <c r="N378" s="58"/>
      <c r="O378" s="58"/>
      <c r="P378" s="58"/>
      <c r="Q378" s="58"/>
      <c r="R378" s="58"/>
      <c r="S378" s="58"/>
      <c r="T378" s="59"/>
      <c r="AT378" s="15" t="s">
        <v>139</v>
      </c>
      <c r="AU378" s="15" t="s">
        <v>80</v>
      </c>
    </row>
    <row r="379" spans="2:47" s="1" customFormat="1" ht="19.2">
      <c r="B379" s="32"/>
      <c r="C379" s="33"/>
      <c r="D379" s="197" t="s">
        <v>363</v>
      </c>
      <c r="E379" s="33"/>
      <c r="F379" s="245" t="s">
        <v>1824</v>
      </c>
      <c r="G379" s="33"/>
      <c r="H379" s="33"/>
      <c r="I379" s="101"/>
      <c r="J379" s="33"/>
      <c r="K379" s="33"/>
      <c r="L379" s="36"/>
      <c r="M379" s="199"/>
      <c r="N379" s="58"/>
      <c r="O379" s="58"/>
      <c r="P379" s="58"/>
      <c r="Q379" s="58"/>
      <c r="R379" s="58"/>
      <c r="S379" s="58"/>
      <c r="T379" s="59"/>
      <c r="AT379" s="15" t="s">
        <v>363</v>
      </c>
      <c r="AU379" s="15" t="s">
        <v>80</v>
      </c>
    </row>
    <row r="380" spans="2:65" s="1" customFormat="1" ht="16.5" customHeight="1">
      <c r="B380" s="32"/>
      <c r="C380" s="185" t="s">
        <v>850</v>
      </c>
      <c r="D380" s="185" t="s">
        <v>133</v>
      </c>
      <c r="E380" s="186" t="s">
        <v>1829</v>
      </c>
      <c r="F380" s="187" t="s">
        <v>1830</v>
      </c>
      <c r="G380" s="188" t="s">
        <v>317</v>
      </c>
      <c r="H380" s="189">
        <v>1</v>
      </c>
      <c r="I380" s="190"/>
      <c r="J380" s="191">
        <f>ROUND(I380*H380,2)</f>
        <v>0</v>
      </c>
      <c r="K380" s="187" t="s">
        <v>1</v>
      </c>
      <c r="L380" s="36"/>
      <c r="M380" s="192" t="s">
        <v>1</v>
      </c>
      <c r="N380" s="193" t="s">
        <v>41</v>
      </c>
      <c r="O380" s="58"/>
      <c r="P380" s="194">
        <f>O380*H380</f>
        <v>0</v>
      </c>
      <c r="Q380" s="194">
        <v>0</v>
      </c>
      <c r="R380" s="194">
        <f>Q380*H380</f>
        <v>0</v>
      </c>
      <c r="S380" s="194">
        <v>0</v>
      </c>
      <c r="T380" s="195">
        <f>S380*H380</f>
        <v>0</v>
      </c>
      <c r="AR380" s="15" t="s">
        <v>184</v>
      </c>
      <c r="AT380" s="15" t="s">
        <v>133</v>
      </c>
      <c r="AU380" s="15" t="s">
        <v>80</v>
      </c>
      <c r="AY380" s="15" t="s">
        <v>131</v>
      </c>
      <c r="BE380" s="196">
        <f>IF(N380="základní",J380,0)</f>
        <v>0</v>
      </c>
      <c r="BF380" s="196">
        <f>IF(N380="snížená",J380,0)</f>
        <v>0</v>
      </c>
      <c r="BG380" s="196">
        <f>IF(N380="zákl. přenesená",J380,0)</f>
        <v>0</v>
      </c>
      <c r="BH380" s="196">
        <f>IF(N380="sníž. přenesená",J380,0)</f>
        <v>0</v>
      </c>
      <c r="BI380" s="196">
        <f>IF(N380="nulová",J380,0)</f>
        <v>0</v>
      </c>
      <c r="BJ380" s="15" t="s">
        <v>78</v>
      </c>
      <c r="BK380" s="196">
        <f>ROUND(I380*H380,2)</f>
        <v>0</v>
      </c>
      <c r="BL380" s="15" t="s">
        <v>184</v>
      </c>
      <c r="BM380" s="15" t="s">
        <v>1485</v>
      </c>
    </row>
    <row r="381" spans="2:47" s="1" customFormat="1" ht="12">
      <c r="B381" s="32"/>
      <c r="C381" s="33"/>
      <c r="D381" s="197" t="s">
        <v>139</v>
      </c>
      <c r="E381" s="33"/>
      <c r="F381" s="198" t="s">
        <v>1830</v>
      </c>
      <c r="G381" s="33"/>
      <c r="H381" s="33"/>
      <c r="I381" s="101"/>
      <c r="J381" s="33"/>
      <c r="K381" s="33"/>
      <c r="L381" s="36"/>
      <c r="M381" s="199"/>
      <c r="N381" s="58"/>
      <c r="O381" s="58"/>
      <c r="P381" s="58"/>
      <c r="Q381" s="58"/>
      <c r="R381" s="58"/>
      <c r="S381" s="58"/>
      <c r="T381" s="59"/>
      <c r="AT381" s="15" t="s">
        <v>139</v>
      </c>
      <c r="AU381" s="15" t="s">
        <v>80</v>
      </c>
    </row>
    <row r="382" spans="2:47" s="1" customFormat="1" ht="19.2">
      <c r="B382" s="32"/>
      <c r="C382" s="33"/>
      <c r="D382" s="197" t="s">
        <v>363</v>
      </c>
      <c r="E382" s="33"/>
      <c r="F382" s="245" t="s">
        <v>1831</v>
      </c>
      <c r="G382" s="33"/>
      <c r="H382" s="33"/>
      <c r="I382" s="101"/>
      <c r="J382" s="33"/>
      <c r="K382" s="33"/>
      <c r="L382" s="36"/>
      <c r="M382" s="199"/>
      <c r="N382" s="58"/>
      <c r="O382" s="58"/>
      <c r="P382" s="58"/>
      <c r="Q382" s="58"/>
      <c r="R382" s="58"/>
      <c r="S382" s="58"/>
      <c r="T382" s="59"/>
      <c r="AT382" s="15" t="s">
        <v>363</v>
      </c>
      <c r="AU382" s="15" t="s">
        <v>80</v>
      </c>
    </row>
    <row r="383" spans="2:65" s="1" customFormat="1" ht="16.5" customHeight="1">
      <c r="B383" s="32"/>
      <c r="C383" s="185" t="s">
        <v>857</v>
      </c>
      <c r="D383" s="185" t="s">
        <v>133</v>
      </c>
      <c r="E383" s="186" t="s">
        <v>1832</v>
      </c>
      <c r="F383" s="187" t="s">
        <v>1833</v>
      </c>
      <c r="G383" s="188" t="s">
        <v>317</v>
      </c>
      <c r="H383" s="189">
        <v>1</v>
      </c>
      <c r="I383" s="190"/>
      <c r="J383" s="191">
        <f>ROUND(I383*H383,2)</f>
        <v>0</v>
      </c>
      <c r="K383" s="187" t="s">
        <v>1</v>
      </c>
      <c r="L383" s="36"/>
      <c r="M383" s="192" t="s">
        <v>1</v>
      </c>
      <c r="N383" s="193" t="s">
        <v>41</v>
      </c>
      <c r="O383" s="58"/>
      <c r="P383" s="194">
        <f>O383*H383</f>
        <v>0</v>
      </c>
      <c r="Q383" s="194">
        <v>0</v>
      </c>
      <c r="R383" s="194">
        <f>Q383*H383</f>
        <v>0</v>
      </c>
      <c r="S383" s="194">
        <v>0</v>
      </c>
      <c r="T383" s="195">
        <f>S383*H383</f>
        <v>0</v>
      </c>
      <c r="AR383" s="15" t="s">
        <v>184</v>
      </c>
      <c r="AT383" s="15" t="s">
        <v>133</v>
      </c>
      <c r="AU383" s="15" t="s">
        <v>80</v>
      </c>
      <c r="AY383" s="15" t="s">
        <v>131</v>
      </c>
      <c r="BE383" s="196">
        <f>IF(N383="základní",J383,0)</f>
        <v>0</v>
      </c>
      <c r="BF383" s="196">
        <f>IF(N383="snížená",J383,0)</f>
        <v>0</v>
      </c>
      <c r="BG383" s="196">
        <f>IF(N383="zákl. přenesená",J383,0)</f>
        <v>0</v>
      </c>
      <c r="BH383" s="196">
        <f>IF(N383="sníž. přenesená",J383,0)</f>
        <v>0</v>
      </c>
      <c r="BI383" s="196">
        <f>IF(N383="nulová",J383,0)</f>
        <v>0</v>
      </c>
      <c r="BJ383" s="15" t="s">
        <v>78</v>
      </c>
      <c r="BK383" s="196">
        <f>ROUND(I383*H383,2)</f>
        <v>0</v>
      </c>
      <c r="BL383" s="15" t="s">
        <v>184</v>
      </c>
      <c r="BM383" s="15" t="s">
        <v>1494</v>
      </c>
    </row>
    <row r="384" spans="2:47" s="1" customFormat="1" ht="12">
      <c r="B384" s="32"/>
      <c r="C384" s="33"/>
      <c r="D384" s="197" t="s">
        <v>139</v>
      </c>
      <c r="E384" s="33"/>
      <c r="F384" s="198" t="s">
        <v>1833</v>
      </c>
      <c r="G384" s="33"/>
      <c r="H384" s="33"/>
      <c r="I384" s="101"/>
      <c r="J384" s="33"/>
      <c r="K384" s="33"/>
      <c r="L384" s="36"/>
      <c r="M384" s="199"/>
      <c r="N384" s="58"/>
      <c r="O384" s="58"/>
      <c r="P384" s="58"/>
      <c r="Q384" s="58"/>
      <c r="R384" s="58"/>
      <c r="S384" s="58"/>
      <c r="T384" s="59"/>
      <c r="AT384" s="15" t="s">
        <v>139</v>
      </c>
      <c r="AU384" s="15" t="s">
        <v>80</v>
      </c>
    </row>
    <row r="385" spans="2:47" s="1" customFormat="1" ht="19.2">
      <c r="B385" s="32"/>
      <c r="C385" s="33"/>
      <c r="D385" s="197" t="s">
        <v>363</v>
      </c>
      <c r="E385" s="33"/>
      <c r="F385" s="245" t="s">
        <v>1834</v>
      </c>
      <c r="G385" s="33"/>
      <c r="H385" s="33"/>
      <c r="I385" s="101"/>
      <c r="J385" s="33"/>
      <c r="K385" s="33"/>
      <c r="L385" s="36"/>
      <c r="M385" s="199"/>
      <c r="N385" s="58"/>
      <c r="O385" s="58"/>
      <c r="P385" s="58"/>
      <c r="Q385" s="58"/>
      <c r="R385" s="58"/>
      <c r="S385" s="58"/>
      <c r="T385" s="59"/>
      <c r="AT385" s="15" t="s">
        <v>363</v>
      </c>
      <c r="AU385" s="15" t="s">
        <v>80</v>
      </c>
    </row>
    <row r="386" spans="2:65" s="1" customFormat="1" ht="16.5" customHeight="1">
      <c r="B386" s="32"/>
      <c r="C386" s="185" t="s">
        <v>866</v>
      </c>
      <c r="D386" s="185" t="s">
        <v>133</v>
      </c>
      <c r="E386" s="186" t="s">
        <v>1835</v>
      </c>
      <c r="F386" s="187" t="s">
        <v>1836</v>
      </c>
      <c r="G386" s="188" t="s">
        <v>317</v>
      </c>
      <c r="H386" s="189">
        <v>1</v>
      </c>
      <c r="I386" s="190"/>
      <c r="J386" s="191">
        <f>ROUND(I386*H386,2)</f>
        <v>0</v>
      </c>
      <c r="K386" s="187" t="s">
        <v>1</v>
      </c>
      <c r="L386" s="36"/>
      <c r="M386" s="192" t="s">
        <v>1</v>
      </c>
      <c r="N386" s="193" t="s">
        <v>41</v>
      </c>
      <c r="O386" s="58"/>
      <c r="P386" s="194">
        <f>O386*H386</f>
        <v>0</v>
      </c>
      <c r="Q386" s="194">
        <v>0</v>
      </c>
      <c r="R386" s="194">
        <f>Q386*H386</f>
        <v>0</v>
      </c>
      <c r="S386" s="194">
        <v>0</v>
      </c>
      <c r="T386" s="195">
        <f>S386*H386</f>
        <v>0</v>
      </c>
      <c r="AR386" s="15" t="s">
        <v>184</v>
      </c>
      <c r="AT386" s="15" t="s">
        <v>133</v>
      </c>
      <c r="AU386" s="15" t="s">
        <v>80</v>
      </c>
      <c r="AY386" s="15" t="s">
        <v>131</v>
      </c>
      <c r="BE386" s="196">
        <f>IF(N386="základní",J386,0)</f>
        <v>0</v>
      </c>
      <c r="BF386" s="196">
        <f>IF(N386="snížená",J386,0)</f>
        <v>0</v>
      </c>
      <c r="BG386" s="196">
        <f>IF(N386="zákl. přenesená",J386,0)</f>
        <v>0</v>
      </c>
      <c r="BH386" s="196">
        <f>IF(N386="sníž. přenesená",J386,0)</f>
        <v>0</v>
      </c>
      <c r="BI386" s="196">
        <f>IF(N386="nulová",J386,0)</f>
        <v>0</v>
      </c>
      <c r="BJ386" s="15" t="s">
        <v>78</v>
      </c>
      <c r="BK386" s="196">
        <f>ROUND(I386*H386,2)</f>
        <v>0</v>
      </c>
      <c r="BL386" s="15" t="s">
        <v>184</v>
      </c>
      <c r="BM386" s="15" t="s">
        <v>1505</v>
      </c>
    </row>
    <row r="387" spans="2:47" s="1" customFormat="1" ht="19.2">
      <c r="B387" s="32"/>
      <c r="C387" s="33"/>
      <c r="D387" s="197" t="s">
        <v>139</v>
      </c>
      <c r="E387" s="33"/>
      <c r="F387" s="198" t="s">
        <v>1837</v>
      </c>
      <c r="G387" s="33"/>
      <c r="H387" s="33"/>
      <c r="I387" s="101"/>
      <c r="J387" s="33"/>
      <c r="K387" s="33"/>
      <c r="L387" s="36"/>
      <c r="M387" s="199"/>
      <c r="N387" s="58"/>
      <c r="O387" s="58"/>
      <c r="P387" s="58"/>
      <c r="Q387" s="58"/>
      <c r="R387" s="58"/>
      <c r="S387" s="58"/>
      <c r="T387" s="59"/>
      <c r="AT387" s="15" t="s">
        <v>139</v>
      </c>
      <c r="AU387" s="15" t="s">
        <v>80</v>
      </c>
    </row>
    <row r="388" spans="2:65" s="1" customFormat="1" ht="16.5" customHeight="1">
      <c r="B388" s="32"/>
      <c r="C388" s="185" t="s">
        <v>876</v>
      </c>
      <c r="D388" s="185" t="s">
        <v>133</v>
      </c>
      <c r="E388" s="186" t="s">
        <v>1838</v>
      </c>
      <c r="F388" s="187" t="s">
        <v>1839</v>
      </c>
      <c r="G388" s="188" t="s">
        <v>323</v>
      </c>
      <c r="H388" s="189">
        <v>12</v>
      </c>
      <c r="I388" s="190"/>
      <c r="J388" s="191">
        <f>ROUND(I388*H388,2)</f>
        <v>0</v>
      </c>
      <c r="K388" s="187" t="s">
        <v>1</v>
      </c>
      <c r="L388" s="36"/>
      <c r="M388" s="192" t="s">
        <v>1</v>
      </c>
      <c r="N388" s="193" t="s">
        <v>41</v>
      </c>
      <c r="O388" s="58"/>
      <c r="P388" s="194">
        <f>O388*H388</f>
        <v>0</v>
      </c>
      <c r="Q388" s="194">
        <v>0</v>
      </c>
      <c r="R388" s="194">
        <f>Q388*H388</f>
        <v>0</v>
      </c>
      <c r="S388" s="194">
        <v>0</v>
      </c>
      <c r="T388" s="195">
        <f>S388*H388</f>
        <v>0</v>
      </c>
      <c r="AR388" s="15" t="s">
        <v>184</v>
      </c>
      <c r="AT388" s="15" t="s">
        <v>133</v>
      </c>
      <c r="AU388" s="15" t="s">
        <v>80</v>
      </c>
      <c r="AY388" s="15" t="s">
        <v>131</v>
      </c>
      <c r="BE388" s="196">
        <f>IF(N388="základní",J388,0)</f>
        <v>0</v>
      </c>
      <c r="BF388" s="196">
        <f>IF(N388="snížená",J388,0)</f>
        <v>0</v>
      </c>
      <c r="BG388" s="196">
        <f>IF(N388="zákl. přenesená",J388,0)</f>
        <v>0</v>
      </c>
      <c r="BH388" s="196">
        <f>IF(N388="sníž. přenesená",J388,0)</f>
        <v>0</v>
      </c>
      <c r="BI388" s="196">
        <f>IF(N388="nulová",J388,0)</f>
        <v>0</v>
      </c>
      <c r="BJ388" s="15" t="s">
        <v>78</v>
      </c>
      <c r="BK388" s="196">
        <f>ROUND(I388*H388,2)</f>
        <v>0</v>
      </c>
      <c r="BL388" s="15" t="s">
        <v>184</v>
      </c>
      <c r="BM388" s="15" t="s">
        <v>1517</v>
      </c>
    </row>
    <row r="389" spans="2:47" s="1" customFormat="1" ht="12">
      <c r="B389" s="32"/>
      <c r="C389" s="33"/>
      <c r="D389" s="197" t="s">
        <v>139</v>
      </c>
      <c r="E389" s="33"/>
      <c r="F389" s="198" t="s">
        <v>1840</v>
      </c>
      <c r="G389" s="33"/>
      <c r="H389" s="33"/>
      <c r="I389" s="101"/>
      <c r="J389" s="33"/>
      <c r="K389" s="33"/>
      <c r="L389" s="36"/>
      <c r="M389" s="199"/>
      <c r="N389" s="58"/>
      <c r="O389" s="58"/>
      <c r="P389" s="58"/>
      <c r="Q389" s="58"/>
      <c r="R389" s="58"/>
      <c r="S389" s="58"/>
      <c r="T389" s="59"/>
      <c r="AT389" s="15" t="s">
        <v>139</v>
      </c>
      <c r="AU389" s="15" t="s">
        <v>80</v>
      </c>
    </row>
    <row r="390" spans="2:65" s="1" customFormat="1" ht="16.5" customHeight="1">
      <c r="B390" s="32"/>
      <c r="C390" s="185" t="s">
        <v>883</v>
      </c>
      <c r="D390" s="185" t="s">
        <v>133</v>
      </c>
      <c r="E390" s="186" t="s">
        <v>1841</v>
      </c>
      <c r="F390" s="187" t="s">
        <v>1842</v>
      </c>
      <c r="G390" s="188" t="s">
        <v>317</v>
      </c>
      <c r="H390" s="189">
        <v>1</v>
      </c>
      <c r="I390" s="190"/>
      <c r="J390" s="191">
        <f>ROUND(I390*H390,2)</f>
        <v>0</v>
      </c>
      <c r="K390" s="187" t="s">
        <v>1</v>
      </c>
      <c r="L390" s="36"/>
      <c r="M390" s="192" t="s">
        <v>1</v>
      </c>
      <c r="N390" s="193" t="s">
        <v>41</v>
      </c>
      <c r="O390" s="58"/>
      <c r="P390" s="194">
        <f>O390*H390</f>
        <v>0</v>
      </c>
      <c r="Q390" s="194">
        <v>0</v>
      </c>
      <c r="R390" s="194">
        <f>Q390*H390</f>
        <v>0</v>
      </c>
      <c r="S390" s="194">
        <v>0</v>
      </c>
      <c r="T390" s="195">
        <f>S390*H390</f>
        <v>0</v>
      </c>
      <c r="AR390" s="15" t="s">
        <v>184</v>
      </c>
      <c r="AT390" s="15" t="s">
        <v>133</v>
      </c>
      <c r="AU390" s="15" t="s">
        <v>80</v>
      </c>
      <c r="AY390" s="15" t="s">
        <v>131</v>
      </c>
      <c r="BE390" s="196">
        <f>IF(N390="základní",J390,0)</f>
        <v>0</v>
      </c>
      <c r="BF390" s="196">
        <f>IF(N390="snížená",J390,0)</f>
        <v>0</v>
      </c>
      <c r="BG390" s="196">
        <f>IF(N390="zákl. přenesená",J390,0)</f>
        <v>0</v>
      </c>
      <c r="BH390" s="196">
        <f>IF(N390="sníž. přenesená",J390,0)</f>
        <v>0</v>
      </c>
      <c r="BI390" s="196">
        <f>IF(N390="nulová",J390,0)</f>
        <v>0</v>
      </c>
      <c r="BJ390" s="15" t="s">
        <v>78</v>
      </c>
      <c r="BK390" s="196">
        <f>ROUND(I390*H390,2)</f>
        <v>0</v>
      </c>
      <c r="BL390" s="15" t="s">
        <v>184</v>
      </c>
      <c r="BM390" s="15" t="s">
        <v>1533</v>
      </c>
    </row>
    <row r="391" spans="2:47" s="1" customFormat="1" ht="12">
      <c r="B391" s="32"/>
      <c r="C391" s="33"/>
      <c r="D391" s="197" t="s">
        <v>139</v>
      </c>
      <c r="E391" s="33"/>
      <c r="F391" s="198" t="s">
        <v>1842</v>
      </c>
      <c r="G391" s="33"/>
      <c r="H391" s="33"/>
      <c r="I391" s="101"/>
      <c r="J391" s="33"/>
      <c r="K391" s="33"/>
      <c r="L391" s="36"/>
      <c r="M391" s="199"/>
      <c r="N391" s="58"/>
      <c r="O391" s="58"/>
      <c r="P391" s="58"/>
      <c r="Q391" s="58"/>
      <c r="R391" s="58"/>
      <c r="S391" s="58"/>
      <c r="T391" s="59"/>
      <c r="AT391" s="15" t="s">
        <v>139</v>
      </c>
      <c r="AU391" s="15" t="s">
        <v>80</v>
      </c>
    </row>
    <row r="392" spans="2:65" s="1" customFormat="1" ht="16.5" customHeight="1">
      <c r="B392" s="32"/>
      <c r="C392" s="185" t="s">
        <v>888</v>
      </c>
      <c r="D392" s="185" t="s">
        <v>133</v>
      </c>
      <c r="E392" s="186" t="s">
        <v>1843</v>
      </c>
      <c r="F392" s="187" t="s">
        <v>1844</v>
      </c>
      <c r="G392" s="188" t="s">
        <v>976</v>
      </c>
      <c r="H392" s="246"/>
      <c r="I392" s="190"/>
      <c r="J392" s="191">
        <f>ROUND(I392*H392,2)</f>
        <v>0</v>
      </c>
      <c r="K392" s="187" t="s">
        <v>1</v>
      </c>
      <c r="L392" s="36"/>
      <c r="M392" s="192" t="s">
        <v>1</v>
      </c>
      <c r="N392" s="193" t="s">
        <v>41</v>
      </c>
      <c r="O392" s="58"/>
      <c r="P392" s="194">
        <f>O392*H392</f>
        <v>0</v>
      </c>
      <c r="Q392" s="194">
        <v>0</v>
      </c>
      <c r="R392" s="194">
        <f>Q392*H392</f>
        <v>0</v>
      </c>
      <c r="S392" s="194">
        <v>0</v>
      </c>
      <c r="T392" s="195">
        <f>S392*H392</f>
        <v>0</v>
      </c>
      <c r="AR392" s="15" t="s">
        <v>184</v>
      </c>
      <c r="AT392" s="15" t="s">
        <v>133</v>
      </c>
      <c r="AU392" s="15" t="s">
        <v>80</v>
      </c>
      <c r="AY392" s="15" t="s">
        <v>131</v>
      </c>
      <c r="BE392" s="196">
        <f>IF(N392="základní",J392,0)</f>
        <v>0</v>
      </c>
      <c r="BF392" s="196">
        <f>IF(N392="snížená",J392,0)</f>
        <v>0</v>
      </c>
      <c r="BG392" s="196">
        <f>IF(N392="zákl. přenesená",J392,0)</f>
        <v>0</v>
      </c>
      <c r="BH392" s="196">
        <f>IF(N392="sníž. přenesená",J392,0)</f>
        <v>0</v>
      </c>
      <c r="BI392" s="196">
        <f>IF(N392="nulová",J392,0)</f>
        <v>0</v>
      </c>
      <c r="BJ392" s="15" t="s">
        <v>78</v>
      </c>
      <c r="BK392" s="196">
        <f>ROUND(I392*H392,2)</f>
        <v>0</v>
      </c>
      <c r="BL392" s="15" t="s">
        <v>184</v>
      </c>
      <c r="BM392" s="15" t="s">
        <v>1544</v>
      </c>
    </row>
    <row r="393" spans="2:47" s="1" customFormat="1" ht="19.2">
      <c r="B393" s="32"/>
      <c r="C393" s="33"/>
      <c r="D393" s="197" t="s">
        <v>139</v>
      </c>
      <c r="E393" s="33"/>
      <c r="F393" s="198" t="s">
        <v>1845</v>
      </c>
      <c r="G393" s="33"/>
      <c r="H393" s="33"/>
      <c r="I393" s="101"/>
      <c r="J393" s="33"/>
      <c r="K393" s="33"/>
      <c r="L393" s="36"/>
      <c r="M393" s="199"/>
      <c r="N393" s="58"/>
      <c r="O393" s="58"/>
      <c r="P393" s="58"/>
      <c r="Q393" s="58"/>
      <c r="R393" s="58"/>
      <c r="S393" s="58"/>
      <c r="T393" s="59"/>
      <c r="AT393" s="15" t="s">
        <v>139</v>
      </c>
      <c r="AU393" s="15" t="s">
        <v>80</v>
      </c>
    </row>
    <row r="394" spans="2:65" s="1" customFormat="1" ht="16.5" customHeight="1">
      <c r="B394" s="32"/>
      <c r="C394" s="185" t="s">
        <v>905</v>
      </c>
      <c r="D394" s="185" t="s">
        <v>133</v>
      </c>
      <c r="E394" s="186" t="s">
        <v>1846</v>
      </c>
      <c r="F394" s="187" t="s">
        <v>1630</v>
      </c>
      <c r="G394" s="188" t="s">
        <v>976</v>
      </c>
      <c r="H394" s="246"/>
      <c r="I394" s="190"/>
      <c r="J394" s="191">
        <f>ROUND(I394*H394,2)</f>
        <v>0</v>
      </c>
      <c r="K394" s="187" t="s">
        <v>1</v>
      </c>
      <c r="L394" s="36"/>
      <c r="M394" s="192" t="s">
        <v>1</v>
      </c>
      <c r="N394" s="193" t="s">
        <v>41</v>
      </c>
      <c r="O394" s="58"/>
      <c r="P394" s="194">
        <f>O394*H394</f>
        <v>0</v>
      </c>
      <c r="Q394" s="194">
        <v>0</v>
      </c>
      <c r="R394" s="194">
        <f>Q394*H394</f>
        <v>0</v>
      </c>
      <c r="S394" s="194">
        <v>0</v>
      </c>
      <c r="T394" s="195">
        <f>S394*H394</f>
        <v>0</v>
      </c>
      <c r="AR394" s="15" t="s">
        <v>184</v>
      </c>
      <c r="AT394" s="15" t="s">
        <v>133</v>
      </c>
      <c r="AU394" s="15" t="s">
        <v>80</v>
      </c>
      <c r="AY394" s="15" t="s">
        <v>131</v>
      </c>
      <c r="BE394" s="196">
        <f>IF(N394="základní",J394,0)</f>
        <v>0</v>
      </c>
      <c r="BF394" s="196">
        <f>IF(N394="snížená",J394,0)</f>
        <v>0</v>
      </c>
      <c r="BG394" s="196">
        <f>IF(N394="zákl. přenesená",J394,0)</f>
        <v>0</v>
      </c>
      <c r="BH394" s="196">
        <f>IF(N394="sníž. přenesená",J394,0)</f>
        <v>0</v>
      </c>
      <c r="BI394" s="196">
        <f>IF(N394="nulová",J394,0)</f>
        <v>0</v>
      </c>
      <c r="BJ394" s="15" t="s">
        <v>78</v>
      </c>
      <c r="BK394" s="196">
        <f>ROUND(I394*H394,2)</f>
        <v>0</v>
      </c>
      <c r="BL394" s="15" t="s">
        <v>184</v>
      </c>
      <c r="BM394" s="15" t="s">
        <v>1847</v>
      </c>
    </row>
    <row r="395" spans="2:47" s="1" customFormat="1" ht="12">
      <c r="B395" s="32"/>
      <c r="C395" s="33"/>
      <c r="D395" s="197" t="s">
        <v>139</v>
      </c>
      <c r="E395" s="33"/>
      <c r="F395" s="198" t="s">
        <v>1631</v>
      </c>
      <c r="G395" s="33"/>
      <c r="H395" s="33"/>
      <c r="I395" s="101"/>
      <c r="J395" s="33"/>
      <c r="K395" s="33"/>
      <c r="L395" s="36"/>
      <c r="M395" s="199"/>
      <c r="N395" s="58"/>
      <c r="O395" s="58"/>
      <c r="P395" s="58"/>
      <c r="Q395" s="58"/>
      <c r="R395" s="58"/>
      <c r="S395" s="58"/>
      <c r="T395" s="59"/>
      <c r="AT395" s="15" t="s">
        <v>139</v>
      </c>
      <c r="AU395" s="15" t="s">
        <v>80</v>
      </c>
    </row>
    <row r="396" spans="2:63" s="10" customFormat="1" ht="25.95" customHeight="1">
      <c r="B396" s="169"/>
      <c r="C396" s="170"/>
      <c r="D396" s="171" t="s">
        <v>69</v>
      </c>
      <c r="E396" s="172" t="s">
        <v>1848</v>
      </c>
      <c r="F396" s="172" t="s">
        <v>1849</v>
      </c>
      <c r="G396" s="170"/>
      <c r="H396" s="170"/>
      <c r="I396" s="173"/>
      <c r="J396" s="174">
        <f>BK396</f>
        <v>0</v>
      </c>
      <c r="K396" s="170"/>
      <c r="L396" s="175"/>
      <c r="M396" s="176"/>
      <c r="N396" s="177"/>
      <c r="O396" s="177"/>
      <c r="P396" s="178">
        <f>SUM(P397:P427)</f>
        <v>0</v>
      </c>
      <c r="Q396" s="177"/>
      <c r="R396" s="178">
        <f>SUM(R397:R427)</f>
        <v>0</v>
      </c>
      <c r="S396" s="177"/>
      <c r="T396" s="179">
        <f>SUM(T397:T427)</f>
        <v>0</v>
      </c>
      <c r="AR396" s="180" t="s">
        <v>78</v>
      </c>
      <c r="AT396" s="181" t="s">
        <v>69</v>
      </c>
      <c r="AU396" s="181" t="s">
        <v>70</v>
      </c>
      <c r="AY396" s="180" t="s">
        <v>131</v>
      </c>
      <c r="BK396" s="182">
        <f>SUM(BK397:BK427)</f>
        <v>0</v>
      </c>
    </row>
    <row r="397" spans="2:65" s="1" customFormat="1" ht="16.5" customHeight="1">
      <c r="B397" s="32"/>
      <c r="C397" s="185" t="s">
        <v>911</v>
      </c>
      <c r="D397" s="185" t="s">
        <v>133</v>
      </c>
      <c r="E397" s="186" t="s">
        <v>1850</v>
      </c>
      <c r="F397" s="187" t="s">
        <v>1851</v>
      </c>
      <c r="G397" s="188" t="s">
        <v>323</v>
      </c>
      <c r="H397" s="189">
        <v>12</v>
      </c>
      <c r="I397" s="190"/>
      <c r="J397" s="191">
        <f>ROUND(I397*H397,2)</f>
        <v>0</v>
      </c>
      <c r="K397" s="187" t="s">
        <v>1</v>
      </c>
      <c r="L397" s="36"/>
      <c r="M397" s="192" t="s">
        <v>1</v>
      </c>
      <c r="N397" s="193" t="s">
        <v>41</v>
      </c>
      <c r="O397" s="58"/>
      <c r="P397" s="194">
        <f>O397*H397</f>
        <v>0</v>
      </c>
      <c r="Q397" s="194">
        <v>0</v>
      </c>
      <c r="R397" s="194">
        <f>Q397*H397</f>
        <v>0</v>
      </c>
      <c r="S397" s="194">
        <v>0</v>
      </c>
      <c r="T397" s="195">
        <f>S397*H397</f>
        <v>0</v>
      </c>
      <c r="AR397" s="15" t="s">
        <v>184</v>
      </c>
      <c r="AT397" s="15" t="s">
        <v>133</v>
      </c>
      <c r="AU397" s="15" t="s">
        <v>78</v>
      </c>
      <c r="AY397" s="15" t="s">
        <v>131</v>
      </c>
      <c r="BE397" s="196">
        <f>IF(N397="základní",J397,0)</f>
        <v>0</v>
      </c>
      <c r="BF397" s="196">
        <f>IF(N397="snížená",J397,0)</f>
        <v>0</v>
      </c>
      <c r="BG397" s="196">
        <f>IF(N397="zákl. přenesená",J397,0)</f>
        <v>0</v>
      </c>
      <c r="BH397" s="196">
        <f>IF(N397="sníž. přenesená",J397,0)</f>
        <v>0</v>
      </c>
      <c r="BI397" s="196">
        <f>IF(N397="nulová",J397,0)</f>
        <v>0</v>
      </c>
      <c r="BJ397" s="15" t="s">
        <v>78</v>
      </c>
      <c r="BK397" s="196">
        <f>ROUND(I397*H397,2)</f>
        <v>0</v>
      </c>
      <c r="BL397" s="15" t="s">
        <v>184</v>
      </c>
      <c r="BM397" s="15" t="s">
        <v>1852</v>
      </c>
    </row>
    <row r="398" spans="2:47" s="1" customFormat="1" ht="12">
      <c r="B398" s="32"/>
      <c r="C398" s="33"/>
      <c r="D398" s="197" t="s">
        <v>139</v>
      </c>
      <c r="E398" s="33"/>
      <c r="F398" s="198" t="s">
        <v>1851</v>
      </c>
      <c r="G398" s="33"/>
      <c r="H398" s="33"/>
      <c r="I398" s="101"/>
      <c r="J398" s="33"/>
      <c r="K398" s="33"/>
      <c r="L398" s="36"/>
      <c r="M398" s="199"/>
      <c r="N398" s="58"/>
      <c r="O398" s="58"/>
      <c r="P398" s="58"/>
      <c r="Q398" s="58"/>
      <c r="R398" s="58"/>
      <c r="S398" s="58"/>
      <c r="T398" s="59"/>
      <c r="AT398" s="15" t="s">
        <v>139</v>
      </c>
      <c r="AU398" s="15" t="s">
        <v>78</v>
      </c>
    </row>
    <row r="399" spans="2:47" s="1" customFormat="1" ht="19.2">
      <c r="B399" s="32"/>
      <c r="C399" s="33"/>
      <c r="D399" s="197" t="s">
        <v>363</v>
      </c>
      <c r="E399" s="33"/>
      <c r="F399" s="245" t="s">
        <v>1853</v>
      </c>
      <c r="G399" s="33"/>
      <c r="H399" s="33"/>
      <c r="I399" s="101"/>
      <c r="J399" s="33"/>
      <c r="K399" s="33"/>
      <c r="L399" s="36"/>
      <c r="M399" s="199"/>
      <c r="N399" s="58"/>
      <c r="O399" s="58"/>
      <c r="P399" s="58"/>
      <c r="Q399" s="58"/>
      <c r="R399" s="58"/>
      <c r="S399" s="58"/>
      <c r="T399" s="59"/>
      <c r="AT399" s="15" t="s">
        <v>363</v>
      </c>
      <c r="AU399" s="15" t="s">
        <v>78</v>
      </c>
    </row>
    <row r="400" spans="2:65" s="1" customFormat="1" ht="16.5" customHeight="1">
      <c r="B400" s="32"/>
      <c r="C400" s="185" t="s">
        <v>916</v>
      </c>
      <c r="D400" s="185" t="s">
        <v>133</v>
      </c>
      <c r="E400" s="186" t="s">
        <v>1854</v>
      </c>
      <c r="F400" s="187" t="s">
        <v>1855</v>
      </c>
      <c r="G400" s="188" t="s">
        <v>323</v>
      </c>
      <c r="H400" s="189">
        <v>6</v>
      </c>
      <c r="I400" s="190"/>
      <c r="J400" s="191">
        <f>ROUND(I400*H400,2)</f>
        <v>0</v>
      </c>
      <c r="K400" s="187" t="s">
        <v>1</v>
      </c>
      <c r="L400" s="36"/>
      <c r="M400" s="192" t="s">
        <v>1</v>
      </c>
      <c r="N400" s="193" t="s">
        <v>41</v>
      </c>
      <c r="O400" s="58"/>
      <c r="P400" s="194">
        <f>O400*H400</f>
        <v>0</v>
      </c>
      <c r="Q400" s="194">
        <v>0</v>
      </c>
      <c r="R400" s="194">
        <f>Q400*H400</f>
        <v>0</v>
      </c>
      <c r="S400" s="194">
        <v>0</v>
      </c>
      <c r="T400" s="195">
        <f>S400*H400</f>
        <v>0</v>
      </c>
      <c r="AR400" s="15" t="s">
        <v>184</v>
      </c>
      <c r="AT400" s="15" t="s">
        <v>133</v>
      </c>
      <c r="AU400" s="15" t="s">
        <v>78</v>
      </c>
      <c r="AY400" s="15" t="s">
        <v>131</v>
      </c>
      <c r="BE400" s="196">
        <f>IF(N400="základní",J400,0)</f>
        <v>0</v>
      </c>
      <c r="BF400" s="196">
        <f>IF(N400="snížená",J400,0)</f>
        <v>0</v>
      </c>
      <c r="BG400" s="196">
        <f>IF(N400="zákl. přenesená",J400,0)</f>
        <v>0</v>
      </c>
      <c r="BH400" s="196">
        <f>IF(N400="sníž. přenesená",J400,0)</f>
        <v>0</v>
      </c>
      <c r="BI400" s="196">
        <f>IF(N400="nulová",J400,0)</f>
        <v>0</v>
      </c>
      <c r="BJ400" s="15" t="s">
        <v>78</v>
      </c>
      <c r="BK400" s="196">
        <f>ROUND(I400*H400,2)</f>
        <v>0</v>
      </c>
      <c r="BL400" s="15" t="s">
        <v>184</v>
      </c>
      <c r="BM400" s="15" t="s">
        <v>1856</v>
      </c>
    </row>
    <row r="401" spans="2:47" s="1" customFormat="1" ht="12">
      <c r="B401" s="32"/>
      <c r="C401" s="33"/>
      <c r="D401" s="197" t="s">
        <v>139</v>
      </c>
      <c r="E401" s="33"/>
      <c r="F401" s="198" t="s">
        <v>1855</v>
      </c>
      <c r="G401" s="33"/>
      <c r="H401" s="33"/>
      <c r="I401" s="101"/>
      <c r="J401" s="33"/>
      <c r="K401" s="33"/>
      <c r="L401" s="36"/>
      <c r="M401" s="199"/>
      <c r="N401" s="58"/>
      <c r="O401" s="58"/>
      <c r="P401" s="58"/>
      <c r="Q401" s="58"/>
      <c r="R401" s="58"/>
      <c r="S401" s="58"/>
      <c r="T401" s="59"/>
      <c r="AT401" s="15" t="s">
        <v>139</v>
      </c>
      <c r="AU401" s="15" t="s">
        <v>78</v>
      </c>
    </row>
    <row r="402" spans="2:47" s="1" customFormat="1" ht="19.2">
      <c r="B402" s="32"/>
      <c r="C402" s="33"/>
      <c r="D402" s="197" t="s">
        <v>363</v>
      </c>
      <c r="E402" s="33"/>
      <c r="F402" s="245" t="s">
        <v>1853</v>
      </c>
      <c r="G402" s="33"/>
      <c r="H402" s="33"/>
      <c r="I402" s="101"/>
      <c r="J402" s="33"/>
      <c r="K402" s="33"/>
      <c r="L402" s="36"/>
      <c r="M402" s="199"/>
      <c r="N402" s="58"/>
      <c r="O402" s="58"/>
      <c r="P402" s="58"/>
      <c r="Q402" s="58"/>
      <c r="R402" s="58"/>
      <c r="S402" s="58"/>
      <c r="T402" s="59"/>
      <c r="AT402" s="15" t="s">
        <v>363</v>
      </c>
      <c r="AU402" s="15" t="s">
        <v>78</v>
      </c>
    </row>
    <row r="403" spans="2:65" s="1" customFormat="1" ht="16.5" customHeight="1">
      <c r="B403" s="32"/>
      <c r="C403" s="185" t="s">
        <v>922</v>
      </c>
      <c r="D403" s="185" t="s">
        <v>133</v>
      </c>
      <c r="E403" s="186" t="s">
        <v>1857</v>
      </c>
      <c r="F403" s="187" t="s">
        <v>1858</v>
      </c>
      <c r="G403" s="188" t="s">
        <v>323</v>
      </c>
      <c r="H403" s="189">
        <v>6</v>
      </c>
      <c r="I403" s="190"/>
      <c r="J403" s="191">
        <f>ROUND(I403*H403,2)</f>
        <v>0</v>
      </c>
      <c r="K403" s="187" t="s">
        <v>1</v>
      </c>
      <c r="L403" s="36"/>
      <c r="M403" s="192" t="s">
        <v>1</v>
      </c>
      <c r="N403" s="193" t="s">
        <v>41</v>
      </c>
      <c r="O403" s="58"/>
      <c r="P403" s="194">
        <f>O403*H403</f>
        <v>0</v>
      </c>
      <c r="Q403" s="194">
        <v>0</v>
      </c>
      <c r="R403" s="194">
        <f>Q403*H403</f>
        <v>0</v>
      </c>
      <c r="S403" s="194">
        <v>0</v>
      </c>
      <c r="T403" s="195">
        <f>S403*H403</f>
        <v>0</v>
      </c>
      <c r="AR403" s="15" t="s">
        <v>184</v>
      </c>
      <c r="AT403" s="15" t="s">
        <v>133</v>
      </c>
      <c r="AU403" s="15" t="s">
        <v>78</v>
      </c>
      <c r="AY403" s="15" t="s">
        <v>131</v>
      </c>
      <c r="BE403" s="196">
        <f>IF(N403="základní",J403,0)</f>
        <v>0</v>
      </c>
      <c r="BF403" s="196">
        <f>IF(N403="snížená",J403,0)</f>
        <v>0</v>
      </c>
      <c r="BG403" s="196">
        <f>IF(N403="zákl. přenesená",J403,0)</f>
        <v>0</v>
      </c>
      <c r="BH403" s="196">
        <f>IF(N403="sníž. přenesená",J403,0)</f>
        <v>0</v>
      </c>
      <c r="BI403" s="196">
        <f>IF(N403="nulová",J403,0)</f>
        <v>0</v>
      </c>
      <c r="BJ403" s="15" t="s">
        <v>78</v>
      </c>
      <c r="BK403" s="196">
        <f>ROUND(I403*H403,2)</f>
        <v>0</v>
      </c>
      <c r="BL403" s="15" t="s">
        <v>184</v>
      </c>
      <c r="BM403" s="15" t="s">
        <v>1859</v>
      </c>
    </row>
    <row r="404" spans="2:47" s="1" customFormat="1" ht="12">
      <c r="B404" s="32"/>
      <c r="C404" s="33"/>
      <c r="D404" s="197" t="s">
        <v>139</v>
      </c>
      <c r="E404" s="33"/>
      <c r="F404" s="198" t="s">
        <v>1858</v>
      </c>
      <c r="G404" s="33"/>
      <c r="H404" s="33"/>
      <c r="I404" s="101"/>
      <c r="J404" s="33"/>
      <c r="K404" s="33"/>
      <c r="L404" s="36"/>
      <c r="M404" s="199"/>
      <c r="N404" s="58"/>
      <c r="O404" s="58"/>
      <c r="P404" s="58"/>
      <c r="Q404" s="58"/>
      <c r="R404" s="58"/>
      <c r="S404" s="58"/>
      <c r="T404" s="59"/>
      <c r="AT404" s="15" t="s">
        <v>139</v>
      </c>
      <c r="AU404" s="15" t="s">
        <v>78</v>
      </c>
    </row>
    <row r="405" spans="2:47" s="1" customFormat="1" ht="19.2">
      <c r="B405" s="32"/>
      <c r="C405" s="33"/>
      <c r="D405" s="197" t="s">
        <v>363</v>
      </c>
      <c r="E405" s="33"/>
      <c r="F405" s="245" t="s">
        <v>1853</v>
      </c>
      <c r="G405" s="33"/>
      <c r="H405" s="33"/>
      <c r="I405" s="101"/>
      <c r="J405" s="33"/>
      <c r="K405" s="33"/>
      <c r="L405" s="36"/>
      <c r="M405" s="199"/>
      <c r="N405" s="58"/>
      <c r="O405" s="58"/>
      <c r="P405" s="58"/>
      <c r="Q405" s="58"/>
      <c r="R405" s="58"/>
      <c r="S405" s="58"/>
      <c r="T405" s="59"/>
      <c r="AT405" s="15" t="s">
        <v>363</v>
      </c>
      <c r="AU405" s="15" t="s">
        <v>78</v>
      </c>
    </row>
    <row r="406" spans="2:65" s="1" customFormat="1" ht="16.5" customHeight="1">
      <c r="B406" s="32"/>
      <c r="C406" s="185" t="s">
        <v>929</v>
      </c>
      <c r="D406" s="185" t="s">
        <v>133</v>
      </c>
      <c r="E406" s="186" t="s">
        <v>1860</v>
      </c>
      <c r="F406" s="187" t="s">
        <v>1861</v>
      </c>
      <c r="G406" s="188" t="s">
        <v>1330</v>
      </c>
      <c r="H406" s="189">
        <v>10</v>
      </c>
      <c r="I406" s="190"/>
      <c r="J406" s="191">
        <f>ROUND(I406*H406,2)</f>
        <v>0</v>
      </c>
      <c r="K406" s="187" t="s">
        <v>1</v>
      </c>
      <c r="L406" s="36"/>
      <c r="M406" s="192" t="s">
        <v>1</v>
      </c>
      <c r="N406" s="193" t="s">
        <v>41</v>
      </c>
      <c r="O406" s="58"/>
      <c r="P406" s="194">
        <f>O406*H406</f>
        <v>0</v>
      </c>
      <c r="Q406" s="194">
        <v>0</v>
      </c>
      <c r="R406" s="194">
        <f>Q406*H406</f>
        <v>0</v>
      </c>
      <c r="S406" s="194">
        <v>0</v>
      </c>
      <c r="T406" s="195">
        <f>S406*H406</f>
        <v>0</v>
      </c>
      <c r="AR406" s="15" t="s">
        <v>184</v>
      </c>
      <c r="AT406" s="15" t="s">
        <v>133</v>
      </c>
      <c r="AU406" s="15" t="s">
        <v>78</v>
      </c>
      <c r="AY406" s="15" t="s">
        <v>131</v>
      </c>
      <c r="BE406" s="196">
        <f>IF(N406="základní",J406,0)</f>
        <v>0</v>
      </c>
      <c r="BF406" s="196">
        <f>IF(N406="snížená",J406,0)</f>
        <v>0</v>
      </c>
      <c r="BG406" s="196">
        <f>IF(N406="zákl. přenesená",J406,0)</f>
        <v>0</v>
      </c>
      <c r="BH406" s="196">
        <f>IF(N406="sníž. přenesená",J406,0)</f>
        <v>0</v>
      </c>
      <c r="BI406" s="196">
        <f>IF(N406="nulová",J406,0)</f>
        <v>0</v>
      </c>
      <c r="BJ406" s="15" t="s">
        <v>78</v>
      </c>
      <c r="BK406" s="196">
        <f>ROUND(I406*H406,2)</f>
        <v>0</v>
      </c>
      <c r="BL406" s="15" t="s">
        <v>184</v>
      </c>
      <c r="BM406" s="15" t="s">
        <v>1862</v>
      </c>
    </row>
    <row r="407" spans="2:47" s="1" customFormat="1" ht="12">
      <c r="B407" s="32"/>
      <c r="C407" s="33"/>
      <c r="D407" s="197" t="s">
        <v>139</v>
      </c>
      <c r="E407" s="33"/>
      <c r="F407" s="198" t="s">
        <v>1861</v>
      </c>
      <c r="G407" s="33"/>
      <c r="H407" s="33"/>
      <c r="I407" s="101"/>
      <c r="J407" s="33"/>
      <c r="K407" s="33"/>
      <c r="L407" s="36"/>
      <c r="M407" s="199"/>
      <c r="N407" s="58"/>
      <c r="O407" s="58"/>
      <c r="P407" s="58"/>
      <c r="Q407" s="58"/>
      <c r="R407" s="58"/>
      <c r="S407" s="58"/>
      <c r="T407" s="59"/>
      <c r="AT407" s="15" t="s">
        <v>139</v>
      </c>
      <c r="AU407" s="15" t="s">
        <v>78</v>
      </c>
    </row>
    <row r="408" spans="2:65" s="1" customFormat="1" ht="22.5" customHeight="1">
      <c r="B408" s="32"/>
      <c r="C408" s="185" t="s">
        <v>938</v>
      </c>
      <c r="D408" s="185" t="s">
        <v>133</v>
      </c>
      <c r="E408" s="186" t="s">
        <v>1863</v>
      </c>
      <c r="F408" s="187" t="s">
        <v>1864</v>
      </c>
      <c r="G408" s="188" t="s">
        <v>323</v>
      </c>
      <c r="H408" s="189">
        <v>24</v>
      </c>
      <c r="I408" s="190"/>
      <c r="J408" s="191">
        <f>ROUND(I408*H408,2)</f>
        <v>0</v>
      </c>
      <c r="K408" s="187" t="s">
        <v>1</v>
      </c>
      <c r="L408" s="36"/>
      <c r="M408" s="192" t="s">
        <v>1</v>
      </c>
      <c r="N408" s="193" t="s">
        <v>41</v>
      </c>
      <c r="O408" s="58"/>
      <c r="P408" s="194">
        <f>O408*H408</f>
        <v>0</v>
      </c>
      <c r="Q408" s="194">
        <v>0</v>
      </c>
      <c r="R408" s="194">
        <f>Q408*H408</f>
        <v>0</v>
      </c>
      <c r="S408" s="194">
        <v>0</v>
      </c>
      <c r="T408" s="195">
        <f>S408*H408</f>
        <v>0</v>
      </c>
      <c r="AR408" s="15" t="s">
        <v>184</v>
      </c>
      <c r="AT408" s="15" t="s">
        <v>133</v>
      </c>
      <c r="AU408" s="15" t="s">
        <v>78</v>
      </c>
      <c r="AY408" s="15" t="s">
        <v>131</v>
      </c>
      <c r="BE408" s="196">
        <f>IF(N408="základní",J408,0)</f>
        <v>0</v>
      </c>
      <c r="BF408" s="196">
        <f>IF(N408="snížená",J408,0)</f>
        <v>0</v>
      </c>
      <c r="BG408" s="196">
        <f>IF(N408="zákl. přenesená",J408,0)</f>
        <v>0</v>
      </c>
      <c r="BH408" s="196">
        <f>IF(N408="sníž. přenesená",J408,0)</f>
        <v>0</v>
      </c>
      <c r="BI408" s="196">
        <f>IF(N408="nulová",J408,0)</f>
        <v>0</v>
      </c>
      <c r="BJ408" s="15" t="s">
        <v>78</v>
      </c>
      <c r="BK408" s="196">
        <f>ROUND(I408*H408,2)</f>
        <v>0</v>
      </c>
      <c r="BL408" s="15" t="s">
        <v>184</v>
      </c>
      <c r="BM408" s="15" t="s">
        <v>1865</v>
      </c>
    </row>
    <row r="409" spans="2:47" s="1" customFormat="1" ht="19.2">
      <c r="B409" s="32"/>
      <c r="C409" s="33"/>
      <c r="D409" s="197" t="s">
        <v>139</v>
      </c>
      <c r="E409" s="33"/>
      <c r="F409" s="198" t="s">
        <v>1866</v>
      </c>
      <c r="G409" s="33"/>
      <c r="H409" s="33"/>
      <c r="I409" s="101"/>
      <c r="J409" s="33"/>
      <c r="K409" s="33"/>
      <c r="L409" s="36"/>
      <c r="M409" s="199"/>
      <c r="N409" s="58"/>
      <c r="O409" s="58"/>
      <c r="P409" s="58"/>
      <c r="Q409" s="58"/>
      <c r="R409" s="58"/>
      <c r="S409" s="58"/>
      <c r="T409" s="59"/>
      <c r="AT409" s="15" t="s">
        <v>139</v>
      </c>
      <c r="AU409" s="15" t="s">
        <v>78</v>
      </c>
    </row>
    <row r="410" spans="2:47" s="1" customFormat="1" ht="19.2">
      <c r="B410" s="32"/>
      <c r="C410" s="33"/>
      <c r="D410" s="197" t="s">
        <v>363</v>
      </c>
      <c r="E410" s="33"/>
      <c r="F410" s="245" t="s">
        <v>1867</v>
      </c>
      <c r="G410" s="33"/>
      <c r="H410" s="33"/>
      <c r="I410" s="101"/>
      <c r="J410" s="33"/>
      <c r="K410" s="33"/>
      <c r="L410" s="36"/>
      <c r="M410" s="199"/>
      <c r="N410" s="58"/>
      <c r="O410" s="58"/>
      <c r="P410" s="58"/>
      <c r="Q410" s="58"/>
      <c r="R410" s="58"/>
      <c r="S410" s="58"/>
      <c r="T410" s="59"/>
      <c r="AT410" s="15" t="s">
        <v>363</v>
      </c>
      <c r="AU410" s="15" t="s">
        <v>78</v>
      </c>
    </row>
    <row r="411" spans="2:65" s="1" customFormat="1" ht="16.5" customHeight="1">
      <c r="B411" s="32"/>
      <c r="C411" s="185" t="s">
        <v>946</v>
      </c>
      <c r="D411" s="185" t="s">
        <v>133</v>
      </c>
      <c r="E411" s="186" t="s">
        <v>1868</v>
      </c>
      <c r="F411" s="187" t="s">
        <v>1869</v>
      </c>
      <c r="G411" s="188" t="s">
        <v>329</v>
      </c>
      <c r="H411" s="189">
        <v>5</v>
      </c>
      <c r="I411" s="190"/>
      <c r="J411" s="191">
        <f>ROUND(I411*H411,2)</f>
        <v>0</v>
      </c>
      <c r="K411" s="187" t="s">
        <v>1</v>
      </c>
      <c r="L411" s="36"/>
      <c r="M411" s="192" t="s">
        <v>1</v>
      </c>
      <c r="N411" s="193" t="s">
        <v>41</v>
      </c>
      <c r="O411" s="58"/>
      <c r="P411" s="194">
        <f>O411*H411</f>
        <v>0</v>
      </c>
      <c r="Q411" s="194">
        <v>0</v>
      </c>
      <c r="R411" s="194">
        <f>Q411*H411</f>
        <v>0</v>
      </c>
      <c r="S411" s="194">
        <v>0</v>
      </c>
      <c r="T411" s="195">
        <f>S411*H411</f>
        <v>0</v>
      </c>
      <c r="AR411" s="15" t="s">
        <v>184</v>
      </c>
      <c r="AT411" s="15" t="s">
        <v>133</v>
      </c>
      <c r="AU411" s="15" t="s">
        <v>78</v>
      </c>
      <c r="AY411" s="15" t="s">
        <v>131</v>
      </c>
      <c r="BE411" s="196">
        <f>IF(N411="základní",J411,0)</f>
        <v>0</v>
      </c>
      <c r="BF411" s="196">
        <f>IF(N411="snížená",J411,0)</f>
        <v>0</v>
      </c>
      <c r="BG411" s="196">
        <f>IF(N411="zákl. přenesená",J411,0)</f>
        <v>0</v>
      </c>
      <c r="BH411" s="196">
        <f>IF(N411="sníž. přenesená",J411,0)</f>
        <v>0</v>
      </c>
      <c r="BI411" s="196">
        <f>IF(N411="nulová",J411,0)</f>
        <v>0</v>
      </c>
      <c r="BJ411" s="15" t="s">
        <v>78</v>
      </c>
      <c r="BK411" s="196">
        <f>ROUND(I411*H411,2)</f>
        <v>0</v>
      </c>
      <c r="BL411" s="15" t="s">
        <v>184</v>
      </c>
      <c r="BM411" s="15" t="s">
        <v>1870</v>
      </c>
    </row>
    <row r="412" spans="2:47" s="1" customFormat="1" ht="19.2">
      <c r="B412" s="32"/>
      <c r="C412" s="33"/>
      <c r="D412" s="197" t="s">
        <v>139</v>
      </c>
      <c r="E412" s="33"/>
      <c r="F412" s="198" t="s">
        <v>1871</v>
      </c>
      <c r="G412" s="33"/>
      <c r="H412" s="33"/>
      <c r="I412" s="101"/>
      <c r="J412" s="33"/>
      <c r="K412" s="33"/>
      <c r="L412" s="36"/>
      <c r="M412" s="199"/>
      <c r="N412" s="58"/>
      <c r="O412" s="58"/>
      <c r="P412" s="58"/>
      <c r="Q412" s="58"/>
      <c r="R412" s="58"/>
      <c r="S412" s="58"/>
      <c r="T412" s="59"/>
      <c r="AT412" s="15" t="s">
        <v>139</v>
      </c>
      <c r="AU412" s="15" t="s">
        <v>78</v>
      </c>
    </row>
    <row r="413" spans="2:65" s="1" customFormat="1" ht="16.5" customHeight="1">
      <c r="B413" s="32"/>
      <c r="C413" s="185" t="s">
        <v>952</v>
      </c>
      <c r="D413" s="185" t="s">
        <v>133</v>
      </c>
      <c r="E413" s="186" t="s">
        <v>1872</v>
      </c>
      <c r="F413" s="187" t="s">
        <v>1873</v>
      </c>
      <c r="G413" s="188" t="s">
        <v>329</v>
      </c>
      <c r="H413" s="189">
        <v>5</v>
      </c>
      <c r="I413" s="190"/>
      <c r="J413" s="191">
        <f>ROUND(I413*H413,2)</f>
        <v>0</v>
      </c>
      <c r="K413" s="187" t="s">
        <v>1</v>
      </c>
      <c r="L413" s="36"/>
      <c r="M413" s="192" t="s">
        <v>1</v>
      </c>
      <c r="N413" s="193" t="s">
        <v>41</v>
      </c>
      <c r="O413" s="58"/>
      <c r="P413" s="194">
        <f>O413*H413</f>
        <v>0</v>
      </c>
      <c r="Q413" s="194">
        <v>0</v>
      </c>
      <c r="R413" s="194">
        <f>Q413*H413</f>
        <v>0</v>
      </c>
      <c r="S413" s="194">
        <v>0</v>
      </c>
      <c r="T413" s="195">
        <f>S413*H413</f>
        <v>0</v>
      </c>
      <c r="AR413" s="15" t="s">
        <v>184</v>
      </c>
      <c r="AT413" s="15" t="s">
        <v>133</v>
      </c>
      <c r="AU413" s="15" t="s">
        <v>78</v>
      </c>
      <c r="AY413" s="15" t="s">
        <v>131</v>
      </c>
      <c r="BE413" s="196">
        <f>IF(N413="základní",J413,0)</f>
        <v>0</v>
      </c>
      <c r="BF413" s="196">
        <f>IF(N413="snížená",J413,0)</f>
        <v>0</v>
      </c>
      <c r="BG413" s="196">
        <f>IF(N413="zákl. přenesená",J413,0)</f>
        <v>0</v>
      </c>
      <c r="BH413" s="196">
        <f>IF(N413="sníž. přenesená",J413,0)</f>
        <v>0</v>
      </c>
      <c r="BI413" s="196">
        <f>IF(N413="nulová",J413,0)</f>
        <v>0</v>
      </c>
      <c r="BJ413" s="15" t="s">
        <v>78</v>
      </c>
      <c r="BK413" s="196">
        <f>ROUND(I413*H413,2)</f>
        <v>0</v>
      </c>
      <c r="BL413" s="15" t="s">
        <v>184</v>
      </c>
      <c r="BM413" s="15" t="s">
        <v>1874</v>
      </c>
    </row>
    <row r="414" spans="2:47" s="1" customFormat="1" ht="12">
      <c r="B414" s="32"/>
      <c r="C414" s="33"/>
      <c r="D414" s="197" t="s">
        <v>139</v>
      </c>
      <c r="E414" s="33"/>
      <c r="F414" s="198" t="s">
        <v>1873</v>
      </c>
      <c r="G414" s="33"/>
      <c r="H414" s="33"/>
      <c r="I414" s="101"/>
      <c r="J414" s="33"/>
      <c r="K414" s="33"/>
      <c r="L414" s="36"/>
      <c r="M414" s="199"/>
      <c r="N414" s="58"/>
      <c r="O414" s="58"/>
      <c r="P414" s="58"/>
      <c r="Q414" s="58"/>
      <c r="R414" s="58"/>
      <c r="S414" s="58"/>
      <c r="T414" s="59"/>
      <c r="AT414" s="15" t="s">
        <v>139</v>
      </c>
      <c r="AU414" s="15" t="s">
        <v>78</v>
      </c>
    </row>
    <row r="415" spans="2:65" s="1" customFormat="1" ht="16.5" customHeight="1">
      <c r="B415" s="32"/>
      <c r="C415" s="185" t="s">
        <v>957</v>
      </c>
      <c r="D415" s="185" t="s">
        <v>133</v>
      </c>
      <c r="E415" s="186" t="s">
        <v>1875</v>
      </c>
      <c r="F415" s="187" t="s">
        <v>1876</v>
      </c>
      <c r="G415" s="188" t="s">
        <v>329</v>
      </c>
      <c r="H415" s="189">
        <v>5</v>
      </c>
      <c r="I415" s="190"/>
      <c r="J415" s="191">
        <f>ROUND(I415*H415,2)</f>
        <v>0</v>
      </c>
      <c r="K415" s="187" t="s">
        <v>1</v>
      </c>
      <c r="L415" s="36"/>
      <c r="M415" s="192" t="s">
        <v>1</v>
      </c>
      <c r="N415" s="193" t="s">
        <v>41</v>
      </c>
      <c r="O415" s="58"/>
      <c r="P415" s="194">
        <f>O415*H415</f>
        <v>0</v>
      </c>
      <c r="Q415" s="194">
        <v>0</v>
      </c>
      <c r="R415" s="194">
        <f>Q415*H415</f>
        <v>0</v>
      </c>
      <c r="S415" s="194">
        <v>0</v>
      </c>
      <c r="T415" s="195">
        <f>S415*H415</f>
        <v>0</v>
      </c>
      <c r="AR415" s="15" t="s">
        <v>184</v>
      </c>
      <c r="AT415" s="15" t="s">
        <v>133</v>
      </c>
      <c r="AU415" s="15" t="s">
        <v>78</v>
      </c>
      <c r="AY415" s="15" t="s">
        <v>131</v>
      </c>
      <c r="BE415" s="196">
        <f>IF(N415="základní",J415,0)</f>
        <v>0</v>
      </c>
      <c r="BF415" s="196">
        <f>IF(N415="snížená",J415,0)</f>
        <v>0</v>
      </c>
      <c r="BG415" s="196">
        <f>IF(N415="zákl. přenesená",J415,0)</f>
        <v>0</v>
      </c>
      <c r="BH415" s="196">
        <f>IF(N415="sníž. přenesená",J415,0)</f>
        <v>0</v>
      </c>
      <c r="BI415" s="196">
        <f>IF(N415="nulová",J415,0)</f>
        <v>0</v>
      </c>
      <c r="BJ415" s="15" t="s">
        <v>78</v>
      </c>
      <c r="BK415" s="196">
        <f>ROUND(I415*H415,2)</f>
        <v>0</v>
      </c>
      <c r="BL415" s="15" t="s">
        <v>184</v>
      </c>
      <c r="BM415" s="15" t="s">
        <v>1877</v>
      </c>
    </row>
    <row r="416" spans="2:47" s="1" customFormat="1" ht="12">
      <c r="B416" s="32"/>
      <c r="C416" s="33"/>
      <c r="D416" s="197" t="s">
        <v>139</v>
      </c>
      <c r="E416" s="33"/>
      <c r="F416" s="198" t="s">
        <v>1876</v>
      </c>
      <c r="G416" s="33"/>
      <c r="H416" s="33"/>
      <c r="I416" s="101"/>
      <c r="J416" s="33"/>
      <c r="K416" s="33"/>
      <c r="L416" s="36"/>
      <c r="M416" s="199"/>
      <c r="N416" s="58"/>
      <c r="O416" s="58"/>
      <c r="P416" s="58"/>
      <c r="Q416" s="58"/>
      <c r="R416" s="58"/>
      <c r="S416" s="58"/>
      <c r="T416" s="59"/>
      <c r="AT416" s="15" t="s">
        <v>139</v>
      </c>
      <c r="AU416" s="15" t="s">
        <v>78</v>
      </c>
    </row>
    <row r="417" spans="2:65" s="1" customFormat="1" ht="16.5" customHeight="1">
      <c r="B417" s="32"/>
      <c r="C417" s="185" t="s">
        <v>962</v>
      </c>
      <c r="D417" s="185" t="s">
        <v>133</v>
      </c>
      <c r="E417" s="186" t="s">
        <v>1878</v>
      </c>
      <c r="F417" s="187" t="s">
        <v>1879</v>
      </c>
      <c r="G417" s="188" t="s">
        <v>329</v>
      </c>
      <c r="H417" s="189">
        <v>10</v>
      </c>
      <c r="I417" s="190"/>
      <c r="J417" s="191">
        <f>ROUND(I417*H417,2)</f>
        <v>0</v>
      </c>
      <c r="K417" s="187" t="s">
        <v>1</v>
      </c>
      <c r="L417" s="36"/>
      <c r="M417" s="192" t="s">
        <v>1</v>
      </c>
      <c r="N417" s="193" t="s">
        <v>41</v>
      </c>
      <c r="O417" s="58"/>
      <c r="P417" s="194">
        <f>O417*H417</f>
        <v>0</v>
      </c>
      <c r="Q417" s="194">
        <v>0</v>
      </c>
      <c r="R417" s="194">
        <f>Q417*H417</f>
        <v>0</v>
      </c>
      <c r="S417" s="194">
        <v>0</v>
      </c>
      <c r="T417" s="195">
        <f>S417*H417</f>
        <v>0</v>
      </c>
      <c r="AR417" s="15" t="s">
        <v>184</v>
      </c>
      <c r="AT417" s="15" t="s">
        <v>133</v>
      </c>
      <c r="AU417" s="15" t="s">
        <v>78</v>
      </c>
      <c r="AY417" s="15" t="s">
        <v>131</v>
      </c>
      <c r="BE417" s="196">
        <f>IF(N417="základní",J417,0)</f>
        <v>0</v>
      </c>
      <c r="BF417" s="196">
        <f>IF(N417="snížená",J417,0)</f>
        <v>0</v>
      </c>
      <c r="BG417" s="196">
        <f>IF(N417="zákl. přenesená",J417,0)</f>
        <v>0</v>
      </c>
      <c r="BH417" s="196">
        <f>IF(N417="sníž. přenesená",J417,0)</f>
        <v>0</v>
      </c>
      <c r="BI417" s="196">
        <f>IF(N417="nulová",J417,0)</f>
        <v>0</v>
      </c>
      <c r="BJ417" s="15" t="s">
        <v>78</v>
      </c>
      <c r="BK417" s="196">
        <f>ROUND(I417*H417,2)</f>
        <v>0</v>
      </c>
      <c r="BL417" s="15" t="s">
        <v>184</v>
      </c>
      <c r="BM417" s="15" t="s">
        <v>1880</v>
      </c>
    </row>
    <row r="418" spans="2:47" s="1" customFormat="1" ht="12">
      <c r="B418" s="32"/>
      <c r="C418" s="33"/>
      <c r="D418" s="197" t="s">
        <v>139</v>
      </c>
      <c r="E418" s="33"/>
      <c r="F418" s="198" t="s">
        <v>1879</v>
      </c>
      <c r="G418" s="33"/>
      <c r="H418" s="33"/>
      <c r="I418" s="101"/>
      <c r="J418" s="33"/>
      <c r="K418" s="33"/>
      <c r="L418" s="36"/>
      <c r="M418" s="199"/>
      <c r="N418" s="58"/>
      <c r="O418" s="58"/>
      <c r="P418" s="58"/>
      <c r="Q418" s="58"/>
      <c r="R418" s="58"/>
      <c r="S418" s="58"/>
      <c r="T418" s="59"/>
      <c r="AT418" s="15" t="s">
        <v>139</v>
      </c>
      <c r="AU418" s="15" t="s">
        <v>78</v>
      </c>
    </row>
    <row r="419" spans="2:65" s="1" customFormat="1" ht="16.5" customHeight="1">
      <c r="B419" s="32"/>
      <c r="C419" s="185" t="s">
        <v>967</v>
      </c>
      <c r="D419" s="185" t="s">
        <v>133</v>
      </c>
      <c r="E419" s="186" t="s">
        <v>1881</v>
      </c>
      <c r="F419" s="187" t="s">
        <v>1882</v>
      </c>
      <c r="G419" s="188" t="s">
        <v>317</v>
      </c>
      <c r="H419" s="189">
        <v>1</v>
      </c>
      <c r="I419" s="190"/>
      <c r="J419" s="191">
        <f>ROUND(I419*H419,2)</f>
        <v>0</v>
      </c>
      <c r="K419" s="187" t="s">
        <v>1</v>
      </c>
      <c r="L419" s="36"/>
      <c r="M419" s="192" t="s">
        <v>1</v>
      </c>
      <c r="N419" s="193" t="s">
        <v>41</v>
      </c>
      <c r="O419" s="58"/>
      <c r="P419" s="194">
        <f>O419*H419</f>
        <v>0</v>
      </c>
      <c r="Q419" s="194">
        <v>0</v>
      </c>
      <c r="R419" s="194">
        <f>Q419*H419</f>
        <v>0</v>
      </c>
      <c r="S419" s="194">
        <v>0</v>
      </c>
      <c r="T419" s="195">
        <f>S419*H419</f>
        <v>0</v>
      </c>
      <c r="AR419" s="15" t="s">
        <v>184</v>
      </c>
      <c r="AT419" s="15" t="s">
        <v>133</v>
      </c>
      <c r="AU419" s="15" t="s">
        <v>78</v>
      </c>
      <c r="AY419" s="15" t="s">
        <v>131</v>
      </c>
      <c r="BE419" s="196">
        <f>IF(N419="základní",J419,0)</f>
        <v>0</v>
      </c>
      <c r="BF419" s="196">
        <f>IF(N419="snížená",J419,0)</f>
        <v>0</v>
      </c>
      <c r="BG419" s="196">
        <f>IF(N419="zákl. přenesená",J419,0)</f>
        <v>0</v>
      </c>
      <c r="BH419" s="196">
        <f>IF(N419="sníž. přenesená",J419,0)</f>
        <v>0</v>
      </c>
      <c r="BI419" s="196">
        <f>IF(N419="nulová",J419,0)</f>
        <v>0</v>
      </c>
      <c r="BJ419" s="15" t="s">
        <v>78</v>
      </c>
      <c r="BK419" s="196">
        <f>ROUND(I419*H419,2)</f>
        <v>0</v>
      </c>
      <c r="BL419" s="15" t="s">
        <v>184</v>
      </c>
      <c r="BM419" s="15" t="s">
        <v>1883</v>
      </c>
    </row>
    <row r="420" spans="2:47" s="1" customFormat="1" ht="12">
      <c r="B420" s="32"/>
      <c r="C420" s="33"/>
      <c r="D420" s="197" t="s">
        <v>139</v>
      </c>
      <c r="E420" s="33"/>
      <c r="F420" s="198" t="s">
        <v>1882</v>
      </c>
      <c r="G420" s="33"/>
      <c r="H420" s="33"/>
      <c r="I420" s="101"/>
      <c r="J420" s="33"/>
      <c r="K420" s="33"/>
      <c r="L420" s="36"/>
      <c r="M420" s="199"/>
      <c r="N420" s="58"/>
      <c r="O420" s="58"/>
      <c r="P420" s="58"/>
      <c r="Q420" s="58"/>
      <c r="R420" s="58"/>
      <c r="S420" s="58"/>
      <c r="T420" s="59"/>
      <c r="AT420" s="15" t="s">
        <v>139</v>
      </c>
      <c r="AU420" s="15" t="s">
        <v>78</v>
      </c>
    </row>
    <row r="421" spans="2:65" s="1" customFormat="1" ht="16.5" customHeight="1">
      <c r="B421" s="32"/>
      <c r="C421" s="185" t="s">
        <v>973</v>
      </c>
      <c r="D421" s="185" t="s">
        <v>133</v>
      </c>
      <c r="E421" s="186" t="s">
        <v>1884</v>
      </c>
      <c r="F421" s="187" t="s">
        <v>1885</v>
      </c>
      <c r="G421" s="188" t="s">
        <v>329</v>
      </c>
      <c r="H421" s="189">
        <v>2</v>
      </c>
      <c r="I421" s="190"/>
      <c r="J421" s="191">
        <f>ROUND(I421*H421,2)</f>
        <v>0</v>
      </c>
      <c r="K421" s="187" t="s">
        <v>1</v>
      </c>
      <c r="L421" s="36"/>
      <c r="M421" s="192" t="s">
        <v>1</v>
      </c>
      <c r="N421" s="193" t="s">
        <v>41</v>
      </c>
      <c r="O421" s="58"/>
      <c r="P421" s="194">
        <f>O421*H421</f>
        <v>0</v>
      </c>
      <c r="Q421" s="194">
        <v>0</v>
      </c>
      <c r="R421" s="194">
        <f>Q421*H421</f>
        <v>0</v>
      </c>
      <c r="S421" s="194">
        <v>0</v>
      </c>
      <c r="T421" s="195">
        <f>S421*H421</f>
        <v>0</v>
      </c>
      <c r="AR421" s="15" t="s">
        <v>184</v>
      </c>
      <c r="AT421" s="15" t="s">
        <v>133</v>
      </c>
      <c r="AU421" s="15" t="s">
        <v>78</v>
      </c>
      <c r="AY421" s="15" t="s">
        <v>131</v>
      </c>
      <c r="BE421" s="196">
        <f>IF(N421="základní",J421,0)</f>
        <v>0</v>
      </c>
      <c r="BF421" s="196">
        <f>IF(N421="snížená",J421,0)</f>
        <v>0</v>
      </c>
      <c r="BG421" s="196">
        <f>IF(N421="zákl. přenesená",J421,0)</f>
        <v>0</v>
      </c>
      <c r="BH421" s="196">
        <f>IF(N421="sníž. přenesená",J421,0)</f>
        <v>0</v>
      </c>
      <c r="BI421" s="196">
        <f>IF(N421="nulová",J421,0)</f>
        <v>0</v>
      </c>
      <c r="BJ421" s="15" t="s">
        <v>78</v>
      </c>
      <c r="BK421" s="196">
        <f>ROUND(I421*H421,2)</f>
        <v>0</v>
      </c>
      <c r="BL421" s="15" t="s">
        <v>184</v>
      </c>
      <c r="BM421" s="15" t="s">
        <v>1886</v>
      </c>
    </row>
    <row r="422" spans="2:47" s="1" customFormat="1" ht="12">
      <c r="B422" s="32"/>
      <c r="C422" s="33"/>
      <c r="D422" s="197" t="s">
        <v>139</v>
      </c>
      <c r="E422" s="33"/>
      <c r="F422" s="198" t="s">
        <v>1887</v>
      </c>
      <c r="G422" s="33"/>
      <c r="H422" s="33"/>
      <c r="I422" s="101"/>
      <c r="J422" s="33"/>
      <c r="K422" s="33"/>
      <c r="L422" s="36"/>
      <c r="M422" s="199"/>
      <c r="N422" s="58"/>
      <c r="O422" s="58"/>
      <c r="P422" s="58"/>
      <c r="Q422" s="58"/>
      <c r="R422" s="58"/>
      <c r="S422" s="58"/>
      <c r="T422" s="59"/>
      <c r="AT422" s="15" t="s">
        <v>139</v>
      </c>
      <c r="AU422" s="15" t="s">
        <v>78</v>
      </c>
    </row>
    <row r="423" spans="2:47" s="1" customFormat="1" ht="19.2">
      <c r="B423" s="32"/>
      <c r="C423" s="33"/>
      <c r="D423" s="197" t="s">
        <v>363</v>
      </c>
      <c r="E423" s="33"/>
      <c r="F423" s="245" t="s">
        <v>1888</v>
      </c>
      <c r="G423" s="33"/>
      <c r="H423" s="33"/>
      <c r="I423" s="101"/>
      <c r="J423" s="33"/>
      <c r="K423" s="33"/>
      <c r="L423" s="36"/>
      <c r="M423" s="199"/>
      <c r="N423" s="58"/>
      <c r="O423" s="58"/>
      <c r="P423" s="58"/>
      <c r="Q423" s="58"/>
      <c r="R423" s="58"/>
      <c r="S423" s="58"/>
      <c r="T423" s="59"/>
      <c r="AT423" s="15" t="s">
        <v>363</v>
      </c>
      <c r="AU423" s="15" t="s">
        <v>78</v>
      </c>
    </row>
    <row r="424" spans="2:65" s="1" customFormat="1" ht="16.5" customHeight="1">
      <c r="B424" s="32"/>
      <c r="C424" s="185" t="s">
        <v>981</v>
      </c>
      <c r="D424" s="185" t="s">
        <v>133</v>
      </c>
      <c r="E424" s="186" t="s">
        <v>1889</v>
      </c>
      <c r="F424" s="187" t="s">
        <v>1890</v>
      </c>
      <c r="G424" s="188" t="s">
        <v>976</v>
      </c>
      <c r="H424" s="246"/>
      <c r="I424" s="190"/>
      <c r="J424" s="191">
        <f>ROUND(I424*H424,2)</f>
        <v>0</v>
      </c>
      <c r="K424" s="187" t="s">
        <v>1</v>
      </c>
      <c r="L424" s="36"/>
      <c r="M424" s="192" t="s">
        <v>1</v>
      </c>
      <c r="N424" s="193" t="s">
        <v>41</v>
      </c>
      <c r="O424" s="58"/>
      <c r="P424" s="194">
        <f>O424*H424</f>
        <v>0</v>
      </c>
      <c r="Q424" s="194">
        <v>0</v>
      </c>
      <c r="R424" s="194">
        <f>Q424*H424</f>
        <v>0</v>
      </c>
      <c r="S424" s="194">
        <v>0</v>
      </c>
      <c r="T424" s="195">
        <f>S424*H424</f>
        <v>0</v>
      </c>
      <c r="AR424" s="15" t="s">
        <v>184</v>
      </c>
      <c r="AT424" s="15" t="s">
        <v>133</v>
      </c>
      <c r="AU424" s="15" t="s">
        <v>78</v>
      </c>
      <c r="AY424" s="15" t="s">
        <v>131</v>
      </c>
      <c r="BE424" s="196">
        <f>IF(N424="základní",J424,0)</f>
        <v>0</v>
      </c>
      <c r="BF424" s="196">
        <f>IF(N424="snížená",J424,0)</f>
        <v>0</v>
      </c>
      <c r="BG424" s="196">
        <f>IF(N424="zákl. přenesená",J424,0)</f>
        <v>0</v>
      </c>
      <c r="BH424" s="196">
        <f>IF(N424="sníž. přenesená",J424,0)</f>
        <v>0</v>
      </c>
      <c r="BI424" s="196">
        <f>IF(N424="nulová",J424,0)</f>
        <v>0</v>
      </c>
      <c r="BJ424" s="15" t="s">
        <v>78</v>
      </c>
      <c r="BK424" s="196">
        <f>ROUND(I424*H424,2)</f>
        <v>0</v>
      </c>
      <c r="BL424" s="15" t="s">
        <v>184</v>
      </c>
      <c r="BM424" s="15" t="s">
        <v>1891</v>
      </c>
    </row>
    <row r="425" spans="2:47" s="1" customFormat="1" ht="12">
      <c r="B425" s="32"/>
      <c r="C425" s="33"/>
      <c r="D425" s="197" t="s">
        <v>139</v>
      </c>
      <c r="E425" s="33"/>
      <c r="F425" s="198" t="s">
        <v>1892</v>
      </c>
      <c r="G425" s="33"/>
      <c r="H425" s="33"/>
      <c r="I425" s="101"/>
      <c r="J425" s="33"/>
      <c r="K425" s="33"/>
      <c r="L425" s="36"/>
      <c r="M425" s="199"/>
      <c r="N425" s="58"/>
      <c r="O425" s="58"/>
      <c r="P425" s="58"/>
      <c r="Q425" s="58"/>
      <c r="R425" s="58"/>
      <c r="S425" s="58"/>
      <c r="T425" s="59"/>
      <c r="AT425" s="15" t="s">
        <v>139</v>
      </c>
      <c r="AU425" s="15" t="s">
        <v>78</v>
      </c>
    </row>
    <row r="426" spans="2:65" s="1" customFormat="1" ht="16.5" customHeight="1">
      <c r="B426" s="32"/>
      <c r="C426" s="185" t="s">
        <v>992</v>
      </c>
      <c r="D426" s="185" t="s">
        <v>133</v>
      </c>
      <c r="E426" s="186" t="s">
        <v>1893</v>
      </c>
      <c r="F426" s="187" t="s">
        <v>1630</v>
      </c>
      <c r="G426" s="188" t="s">
        <v>976</v>
      </c>
      <c r="H426" s="246"/>
      <c r="I426" s="190"/>
      <c r="J426" s="191">
        <f>ROUND(I426*H426,2)</f>
        <v>0</v>
      </c>
      <c r="K426" s="187" t="s">
        <v>1</v>
      </c>
      <c r="L426" s="36"/>
      <c r="M426" s="192" t="s">
        <v>1</v>
      </c>
      <c r="N426" s="193" t="s">
        <v>41</v>
      </c>
      <c r="O426" s="58"/>
      <c r="P426" s="194">
        <f>O426*H426</f>
        <v>0</v>
      </c>
      <c r="Q426" s="194">
        <v>0</v>
      </c>
      <c r="R426" s="194">
        <f>Q426*H426</f>
        <v>0</v>
      </c>
      <c r="S426" s="194">
        <v>0</v>
      </c>
      <c r="T426" s="195">
        <f>S426*H426</f>
        <v>0</v>
      </c>
      <c r="AR426" s="15" t="s">
        <v>184</v>
      </c>
      <c r="AT426" s="15" t="s">
        <v>133</v>
      </c>
      <c r="AU426" s="15" t="s">
        <v>78</v>
      </c>
      <c r="AY426" s="15" t="s">
        <v>131</v>
      </c>
      <c r="BE426" s="196">
        <f>IF(N426="základní",J426,0)</f>
        <v>0</v>
      </c>
      <c r="BF426" s="196">
        <f>IF(N426="snížená",J426,0)</f>
        <v>0</v>
      </c>
      <c r="BG426" s="196">
        <f>IF(N426="zákl. přenesená",J426,0)</f>
        <v>0</v>
      </c>
      <c r="BH426" s="196">
        <f>IF(N426="sníž. přenesená",J426,0)</f>
        <v>0</v>
      </c>
      <c r="BI426" s="196">
        <f>IF(N426="nulová",J426,0)</f>
        <v>0</v>
      </c>
      <c r="BJ426" s="15" t="s">
        <v>78</v>
      </c>
      <c r="BK426" s="196">
        <f>ROUND(I426*H426,2)</f>
        <v>0</v>
      </c>
      <c r="BL426" s="15" t="s">
        <v>184</v>
      </c>
      <c r="BM426" s="15" t="s">
        <v>1894</v>
      </c>
    </row>
    <row r="427" spans="2:47" s="1" customFormat="1" ht="12">
      <c r="B427" s="32"/>
      <c r="C427" s="33"/>
      <c r="D427" s="197" t="s">
        <v>139</v>
      </c>
      <c r="E427" s="33"/>
      <c r="F427" s="198" t="s">
        <v>1631</v>
      </c>
      <c r="G427" s="33"/>
      <c r="H427" s="33"/>
      <c r="I427" s="101"/>
      <c r="J427" s="33"/>
      <c r="K427" s="33"/>
      <c r="L427" s="36"/>
      <c r="M427" s="200"/>
      <c r="N427" s="201"/>
      <c r="O427" s="201"/>
      <c r="P427" s="201"/>
      <c r="Q427" s="201"/>
      <c r="R427" s="201"/>
      <c r="S427" s="201"/>
      <c r="T427" s="202"/>
      <c r="AT427" s="15" t="s">
        <v>139</v>
      </c>
      <c r="AU427" s="15" t="s">
        <v>78</v>
      </c>
    </row>
    <row r="428" spans="2:12" s="1" customFormat="1" ht="6.9" customHeight="1">
      <c r="B428" s="44"/>
      <c r="C428" s="45"/>
      <c r="D428" s="45"/>
      <c r="E428" s="45"/>
      <c r="F428" s="45"/>
      <c r="G428" s="45"/>
      <c r="H428" s="45"/>
      <c r="I428" s="126"/>
      <c r="J428" s="45"/>
      <c r="K428" s="45"/>
      <c r="L428" s="36"/>
    </row>
  </sheetData>
  <sheetProtection algorithmName="SHA-512" hashValue="pVMYOTc4hue+akd7eH8TA3AOU0GfuvuY7y5FbDdtxRNpU184dspdUf132RXiIcC4tUU+ZIqsEgPGT0O/X7Tr1Q==" saltValue="7+Y0Ces17b+931NqLrOj7+83ptCkzk5p0jb/H6R4r2+Hq4RKrkdlmd9/MjJZrZXtHZACkTF1b9YTZ7BLMr9uFA==" spinCount="100000" sheet="1" objects="1" scenarios="1" formatColumns="0" formatRows="0" autoFilter="0"/>
  <autoFilter ref="C97:K427"/>
  <mergeCells count="14">
    <mergeCell ref="D76:F76"/>
    <mergeCell ref="E88:H88"/>
    <mergeCell ref="E90:H90"/>
    <mergeCell ref="L2:V2"/>
    <mergeCell ref="E52:H52"/>
    <mergeCell ref="D72:F72"/>
    <mergeCell ref="D73:F73"/>
    <mergeCell ref="D74:F74"/>
    <mergeCell ref="D75:F75"/>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landscape" paperSize="9" scale="87"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1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315"/>
      <c r="M2" s="315"/>
      <c r="N2" s="315"/>
      <c r="O2" s="315"/>
      <c r="P2" s="315"/>
      <c r="Q2" s="315"/>
      <c r="R2" s="315"/>
      <c r="S2" s="315"/>
      <c r="T2" s="315"/>
      <c r="U2" s="315"/>
      <c r="V2" s="315"/>
      <c r="AT2" s="15" t="s">
        <v>89</v>
      </c>
    </row>
    <row r="3" spans="2:46" ht="6.9" customHeight="1">
      <c r="B3" s="96"/>
      <c r="C3" s="97"/>
      <c r="D3" s="97"/>
      <c r="E3" s="97"/>
      <c r="F3" s="97"/>
      <c r="G3" s="97"/>
      <c r="H3" s="97"/>
      <c r="I3" s="98"/>
      <c r="J3" s="97"/>
      <c r="K3" s="97"/>
      <c r="L3" s="18"/>
      <c r="AT3" s="15" t="s">
        <v>80</v>
      </c>
    </row>
    <row r="4" spans="2:46" ht="24.9" customHeight="1">
      <c r="B4" s="18"/>
      <c r="D4" s="99" t="s">
        <v>93</v>
      </c>
      <c r="L4" s="18"/>
      <c r="M4" s="22" t="s">
        <v>10</v>
      </c>
      <c r="AT4" s="15" t="s">
        <v>4</v>
      </c>
    </row>
    <row r="5" spans="2:12" ht="6.9" customHeight="1">
      <c r="B5" s="18"/>
      <c r="L5" s="18"/>
    </row>
    <row r="6" spans="2:12" ht="12" customHeight="1">
      <c r="B6" s="18"/>
      <c r="D6" s="100" t="s">
        <v>16</v>
      </c>
      <c r="L6" s="18"/>
    </row>
    <row r="7" spans="2:12" ht="16.5" customHeight="1">
      <c r="B7" s="18"/>
      <c r="E7" s="355" t="str">
        <f>'Rekapitulace stavby'!K6</f>
        <v>Modernizace a rozšíření gastronomického centra ÚLGaT v areálu Hradecká 17, Opava-STAVBA</v>
      </c>
      <c r="F7" s="356"/>
      <c r="G7" s="356"/>
      <c r="H7" s="356"/>
      <c r="L7" s="18"/>
    </row>
    <row r="8" spans="2:12" s="1" customFormat="1" ht="12" customHeight="1">
      <c r="B8" s="36"/>
      <c r="D8" s="100" t="s">
        <v>94</v>
      </c>
      <c r="I8" s="101"/>
      <c r="L8" s="36"/>
    </row>
    <row r="9" spans="2:12" s="1" customFormat="1" ht="36.9" customHeight="1">
      <c r="B9" s="36"/>
      <c r="E9" s="357" t="s">
        <v>1895</v>
      </c>
      <c r="F9" s="358"/>
      <c r="G9" s="358"/>
      <c r="H9" s="358"/>
      <c r="I9" s="101"/>
      <c r="L9" s="36"/>
    </row>
    <row r="10" spans="2:12" s="1" customFormat="1" ht="12">
      <c r="B10" s="36"/>
      <c r="I10" s="101"/>
      <c r="L10" s="36"/>
    </row>
    <row r="11" spans="2:12" s="1" customFormat="1" ht="12" customHeight="1">
      <c r="B11" s="36"/>
      <c r="D11" s="100" t="s">
        <v>18</v>
      </c>
      <c r="F11" s="15" t="s">
        <v>1</v>
      </c>
      <c r="I11" s="102" t="s">
        <v>19</v>
      </c>
      <c r="J11" s="15" t="s">
        <v>1</v>
      </c>
      <c r="L11" s="36"/>
    </row>
    <row r="12" spans="2:12" s="1" customFormat="1" ht="12" customHeight="1">
      <c r="B12" s="36"/>
      <c r="D12" s="100" t="s">
        <v>20</v>
      </c>
      <c r="F12" s="15" t="s">
        <v>34</v>
      </c>
      <c r="I12" s="102" t="s">
        <v>22</v>
      </c>
      <c r="J12" s="103" t="str">
        <f>'Rekapitulace stavby'!AN8</f>
        <v>17. 7. 2018</v>
      </c>
      <c r="L12" s="36"/>
    </row>
    <row r="13" spans="2:12" s="1" customFormat="1" ht="10.95" customHeight="1">
      <c r="B13" s="36"/>
      <c r="I13" s="101"/>
      <c r="L13" s="36"/>
    </row>
    <row r="14" spans="2:12" s="1" customFormat="1" ht="12" customHeight="1">
      <c r="B14" s="36"/>
      <c r="D14" s="100" t="s">
        <v>24</v>
      </c>
      <c r="I14" s="102" t="s">
        <v>25</v>
      </c>
      <c r="J14" s="15" t="str">
        <f>IF('Rekapitulace stavby'!AN10="","",'Rekapitulace stavby'!AN10)</f>
        <v/>
      </c>
      <c r="L14" s="36"/>
    </row>
    <row r="15" spans="2:12" s="1" customFormat="1" ht="18" customHeight="1">
      <c r="B15" s="36"/>
      <c r="E15" s="15" t="str">
        <f>IF('Rekapitulace stavby'!E11="","",'Rekapitulace stavby'!E11)</f>
        <v>Slezská univerzita Opava</v>
      </c>
      <c r="I15" s="102" t="s">
        <v>27</v>
      </c>
      <c r="J15" s="15" t="str">
        <f>IF('Rekapitulace stavby'!AN11="","",'Rekapitulace stavby'!AN11)</f>
        <v/>
      </c>
      <c r="L15" s="36"/>
    </row>
    <row r="16" spans="2:12" s="1" customFormat="1" ht="6.9" customHeight="1">
      <c r="B16" s="36"/>
      <c r="I16" s="101"/>
      <c r="L16" s="36"/>
    </row>
    <row r="17" spans="2:12" s="1" customFormat="1" ht="12" customHeight="1">
      <c r="B17" s="36"/>
      <c r="D17" s="100" t="s">
        <v>28</v>
      </c>
      <c r="I17" s="102" t="s">
        <v>25</v>
      </c>
      <c r="J17" s="28" t="str">
        <f>'Rekapitulace stavby'!AN13</f>
        <v>Vyplň údaj</v>
      </c>
      <c r="L17" s="36"/>
    </row>
    <row r="18" spans="2:12" s="1" customFormat="1" ht="18" customHeight="1">
      <c r="B18" s="36"/>
      <c r="E18" s="359" t="str">
        <f>'Rekapitulace stavby'!E14</f>
        <v>Vyplň údaj</v>
      </c>
      <c r="F18" s="360"/>
      <c r="G18" s="360"/>
      <c r="H18" s="360"/>
      <c r="I18" s="102" t="s">
        <v>27</v>
      </c>
      <c r="J18" s="28" t="str">
        <f>'Rekapitulace stavby'!AN14</f>
        <v>Vyplň údaj</v>
      </c>
      <c r="L18" s="36"/>
    </row>
    <row r="19" spans="2:12" s="1" customFormat="1" ht="6.9" customHeight="1">
      <c r="B19" s="36"/>
      <c r="I19" s="101"/>
      <c r="L19" s="36"/>
    </row>
    <row r="20" spans="2:12" s="1" customFormat="1" ht="12" customHeight="1">
      <c r="B20" s="36"/>
      <c r="D20" s="100" t="s">
        <v>30</v>
      </c>
      <c r="I20" s="102" t="s">
        <v>25</v>
      </c>
      <c r="J20" s="15" t="str">
        <f>IF('Rekapitulace stavby'!AN16="","",'Rekapitulace stavby'!AN16)</f>
        <v/>
      </c>
      <c r="L20" s="36"/>
    </row>
    <row r="21" spans="2:12" s="1" customFormat="1" ht="18" customHeight="1">
      <c r="B21" s="36"/>
      <c r="E21" s="15" t="str">
        <f>IF('Rekapitulace stavby'!E17="","",'Rekapitulace stavby'!E17)</f>
        <v>BKB Metal, a.s.</v>
      </c>
      <c r="I21" s="102" t="s">
        <v>27</v>
      </c>
      <c r="J21" s="15" t="str">
        <f>IF('Rekapitulace stavby'!AN17="","",'Rekapitulace stavby'!AN17)</f>
        <v/>
      </c>
      <c r="L21" s="36"/>
    </row>
    <row r="22" spans="2:12" s="1" customFormat="1" ht="6.9" customHeight="1">
      <c r="B22" s="36"/>
      <c r="I22" s="101"/>
      <c r="L22" s="36"/>
    </row>
    <row r="23" spans="2:12" s="1" customFormat="1" ht="12" customHeight="1">
      <c r="B23" s="36"/>
      <c r="D23" s="100" t="s">
        <v>33</v>
      </c>
      <c r="I23" s="102" t="s">
        <v>25</v>
      </c>
      <c r="J23" s="15" t="str">
        <f>IF('Rekapitulace stavby'!AN19="","",'Rekapitulace stavby'!AN19)</f>
        <v/>
      </c>
      <c r="L23" s="36"/>
    </row>
    <row r="24" spans="2:12" s="1" customFormat="1" ht="18" customHeight="1">
      <c r="B24" s="36"/>
      <c r="E24" s="15" t="str">
        <f>IF('Rekapitulace stavby'!E20="","",'Rekapitulace stavby'!E20)</f>
        <v xml:space="preserve"> </v>
      </c>
      <c r="I24" s="102" t="s">
        <v>27</v>
      </c>
      <c r="J24" s="15" t="str">
        <f>IF('Rekapitulace stavby'!AN20="","",'Rekapitulace stavby'!AN20)</f>
        <v/>
      </c>
      <c r="L24" s="36"/>
    </row>
    <row r="25" spans="2:12" s="1" customFormat="1" ht="6.9" customHeight="1">
      <c r="B25" s="36"/>
      <c r="I25" s="101"/>
      <c r="L25" s="36"/>
    </row>
    <row r="26" spans="2:12" s="1" customFormat="1" ht="12" customHeight="1">
      <c r="B26" s="36"/>
      <c r="D26" s="100" t="s">
        <v>35</v>
      </c>
      <c r="I26" s="101"/>
      <c r="L26" s="36"/>
    </row>
    <row r="27" spans="2:12" s="6" customFormat="1" ht="16.5" customHeight="1">
      <c r="B27" s="104"/>
      <c r="E27" s="361" t="s">
        <v>1</v>
      </c>
      <c r="F27" s="361"/>
      <c r="G27" s="361"/>
      <c r="H27" s="361"/>
      <c r="I27" s="105"/>
      <c r="L27" s="104"/>
    </row>
    <row r="28" spans="2:12" s="1" customFormat="1" ht="6.9" customHeight="1">
      <c r="B28" s="36"/>
      <c r="I28" s="101"/>
      <c r="L28" s="36"/>
    </row>
    <row r="29" spans="2:12" s="1" customFormat="1" ht="6.9" customHeight="1">
      <c r="B29" s="36"/>
      <c r="D29" s="54"/>
      <c r="E29" s="54"/>
      <c r="F29" s="54"/>
      <c r="G29" s="54"/>
      <c r="H29" s="54"/>
      <c r="I29" s="106"/>
      <c r="J29" s="54"/>
      <c r="K29" s="54"/>
      <c r="L29" s="36"/>
    </row>
    <row r="30" spans="2:12" s="1" customFormat="1" ht="14.4" customHeight="1">
      <c r="B30" s="36"/>
      <c r="D30" s="107" t="s">
        <v>96</v>
      </c>
      <c r="I30" s="101"/>
      <c r="J30" s="108">
        <f>J61</f>
        <v>0</v>
      </c>
      <c r="L30" s="36"/>
    </row>
    <row r="31" spans="2:12" s="1" customFormat="1" ht="14.4" customHeight="1">
      <c r="B31" s="36"/>
      <c r="D31" s="109" t="s">
        <v>97</v>
      </c>
      <c r="I31" s="101"/>
      <c r="J31" s="108">
        <f>J76</f>
        <v>0</v>
      </c>
      <c r="L31" s="36"/>
    </row>
    <row r="32" spans="2:12" s="1" customFormat="1" ht="25.35" customHeight="1">
      <c r="B32" s="36"/>
      <c r="D32" s="110" t="s">
        <v>36</v>
      </c>
      <c r="I32" s="101"/>
      <c r="J32" s="111">
        <f>ROUND(J30+J31,2)</f>
        <v>0</v>
      </c>
      <c r="L32" s="36"/>
    </row>
    <row r="33" spans="2:12" s="1" customFormat="1" ht="6.9" customHeight="1">
      <c r="B33" s="36"/>
      <c r="D33" s="54"/>
      <c r="E33" s="54"/>
      <c r="F33" s="54"/>
      <c r="G33" s="54"/>
      <c r="H33" s="54"/>
      <c r="I33" s="106"/>
      <c r="J33" s="54"/>
      <c r="K33" s="54"/>
      <c r="L33" s="36"/>
    </row>
    <row r="34" spans="2:12" s="1" customFormat="1" ht="14.4" customHeight="1">
      <c r="B34" s="36"/>
      <c r="F34" s="112" t="s">
        <v>38</v>
      </c>
      <c r="I34" s="113" t="s">
        <v>37</v>
      </c>
      <c r="J34" s="112" t="s">
        <v>39</v>
      </c>
      <c r="L34" s="36"/>
    </row>
    <row r="35" spans="2:12" s="1" customFormat="1" ht="14.4" customHeight="1">
      <c r="B35" s="36"/>
      <c r="D35" s="100" t="s">
        <v>40</v>
      </c>
      <c r="E35" s="100" t="s">
        <v>41</v>
      </c>
      <c r="F35" s="114">
        <f>ROUND((SUM(BE76:BE83)+SUM(BE103:BE211)),2)</f>
        <v>0</v>
      </c>
      <c r="I35" s="115">
        <v>0.21</v>
      </c>
      <c r="J35" s="114">
        <f>ROUND(((SUM(BE76:BE83)+SUM(BE103:BE211))*I35),2)</f>
        <v>0</v>
      </c>
      <c r="L35" s="36"/>
    </row>
    <row r="36" spans="2:12" s="1" customFormat="1" ht="14.4" customHeight="1">
      <c r="B36" s="36"/>
      <c r="E36" s="100" t="s">
        <v>42</v>
      </c>
      <c r="F36" s="114">
        <f>ROUND((SUM(BF76:BF83)+SUM(BF103:BF211)),2)</f>
        <v>0</v>
      </c>
      <c r="I36" s="115">
        <v>0.15</v>
      </c>
      <c r="J36" s="114">
        <f>ROUND(((SUM(BF76:BF83)+SUM(BF103:BF211))*I36),2)</f>
        <v>0</v>
      </c>
      <c r="L36" s="36"/>
    </row>
    <row r="37" spans="2:12" s="1" customFormat="1" ht="14.4" customHeight="1" hidden="1">
      <c r="B37" s="36"/>
      <c r="E37" s="100" t="s">
        <v>43</v>
      </c>
      <c r="F37" s="114">
        <f>ROUND((SUM(BG76:BG83)+SUM(BG103:BG211)),2)</f>
        <v>0</v>
      </c>
      <c r="I37" s="115">
        <v>0.21</v>
      </c>
      <c r="J37" s="114">
        <f>0</f>
        <v>0</v>
      </c>
      <c r="L37" s="36"/>
    </row>
    <row r="38" spans="2:12" s="1" customFormat="1" ht="14.4" customHeight="1" hidden="1">
      <c r="B38" s="36"/>
      <c r="E38" s="100" t="s">
        <v>44</v>
      </c>
      <c r="F38" s="114">
        <f>ROUND((SUM(BH76:BH83)+SUM(BH103:BH211)),2)</f>
        <v>0</v>
      </c>
      <c r="I38" s="115">
        <v>0.15</v>
      </c>
      <c r="J38" s="114">
        <f>0</f>
        <v>0</v>
      </c>
      <c r="L38" s="36"/>
    </row>
    <row r="39" spans="2:12" s="1" customFormat="1" ht="14.4" customHeight="1" hidden="1">
      <c r="B39" s="36"/>
      <c r="E39" s="100" t="s">
        <v>45</v>
      </c>
      <c r="F39" s="114">
        <f>ROUND((SUM(BI76:BI83)+SUM(BI103:BI211)),2)</f>
        <v>0</v>
      </c>
      <c r="I39" s="115">
        <v>0</v>
      </c>
      <c r="J39" s="114">
        <f>0</f>
        <v>0</v>
      </c>
      <c r="L39" s="36"/>
    </row>
    <row r="40" spans="2:12" s="1" customFormat="1" ht="6.9" customHeight="1">
      <c r="B40" s="36"/>
      <c r="I40" s="101"/>
      <c r="L40" s="36"/>
    </row>
    <row r="41" spans="2:12" s="1" customFormat="1" ht="25.35" customHeight="1">
      <c r="B41" s="36"/>
      <c r="C41" s="116"/>
      <c r="D41" s="117" t="s">
        <v>46</v>
      </c>
      <c r="E41" s="118"/>
      <c r="F41" s="118"/>
      <c r="G41" s="119" t="s">
        <v>47</v>
      </c>
      <c r="H41" s="120" t="s">
        <v>48</v>
      </c>
      <c r="I41" s="121"/>
      <c r="J41" s="122">
        <f>SUM(J32:J39)</f>
        <v>0</v>
      </c>
      <c r="K41" s="123"/>
      <c r="L41" s="36"/>
    </row>
    <row r="42" spans="2:12" s="1" customFormat="1" ht="14.4" customHeight="1">
      <c r="B42" s="124"/>
      <c r="C42" s="125"/>
      <c r="D42" s="125"/>
      <c r="E42" s="125"/>
      <c r="F42" s="125"/>
      <c r="G42" s="125"/>
      <c r="H42" s="125"/>
      <c r="I42" s="126"/>
      <c r="J42" s="125"/>
      <c r="K42" s="125"/>
      <c r="L42" s="36"/>
    </row>
    <row r="46" spans="2:12" s="1" customFormat="1" ht="6.9" customHeight="1">
      <c r="B46" s="127"/>
      <c r="C46" s="128"/>
      <c r="D46" s="128"/>
      <c r="E46" s="128"/>
      <c r="F46" s="128"/>
      <c r="G46" s="128"/>
      <c r="H46" s="128"/>
      <c r="I46" s="129"/>
      <c r="J46" s="128"/>
      <c r="K46" s="128"/>
      <c r="L46" s="36"/>
    </row>
    <row r="47" spans="2:12" s="1" customFormat="1" ht="24.9" customHeight="1">
      <c r="B47" s="32"/>
      <c r="C47" s="21" t="s">
        <v>98</v>
      </c>
      <c r="D47" s="33"/>
      <c r="E47" s="33"/>
      <c r="F47" s="33"/>
      <c r="G47" s="33"/>
      <c r="H47" s="33"/>
      <c r="I47" s="101"/>
      <c r="J47" s="33"/>
      <c r="K47" s="33"/>
      <c r="L47" s="36"/>
    </row>
    <row r="48" spans="2:12" s="1" customFormat="1" ht="6.9" customHeight="1">
      <c r="B48" s="32"/>
      <c r="C48" s="33"/>
      <c r="D48" s="33"/>
      <c r="E48" s="33"/>
      <c r="F48" s="33"/>
      <c r="G48" s="33"/>
      <c r="H48" s="33"/>
      <c r="I48" s="101"/>
      <c r="J48" s="33"/>
      <c r="K48" s="33"/>
      <c r="L48" s="36"/>
    </row>
    <row r="49" spans="2:12" s="1" customFormat="1" ht="12" customHeight="1">
      <c r="B49" s="32"/>
      <c r="C49" s="27" t="s">
        <v>16</v>
      </c>
      <c r="D49" s="33"/>
      <c r="E49" s="33"/>
      <c r="F49" s="33"/>
      <c r="G49" s="33"/>
      <c r="H49" s="33"/>
      <c r="I49" s="101"/>
      <c r="J49" s="33"/>
      <c r="K49" s="33"/>
      <c r="L49" s="36"/>
    </row>
    <row r="50" spans="2:12" s="1" customFormat="1" ht="16.5" customHeight="1">
      <c r="B50" s="32"/>
      <c r="C50" s="33"/>
      <c r="D50" s="33"/>
      <c r="E50" s="353" t="str">
        <f>E7</f>
        <v>Modernizace a rozšíření gastronomického centra ÚLGaT v areálu Hradecká 17, Opava-STAVBA</v>
      </c>
      <c r="F50" s="354"/>
      <c r="G50" s="354"/>
      <c r="H50" s="354"/>
      <c r="I50" s="101"/>
      <c r="J50" s="33"/>
      <c r="K50" s="33"/>
      <c r="L50" s="36"/>
    </row>
    <row r="51" spans="2:12" s="1" customFormat="1" ht="12" customHeight="1">
      <c r="B51" s="32"/>
      <c r="C51" s="27" t="s">
        <v>94</v>
      </c>
      <c r="D51" s="33"/>
      <c r="E51" s="33"/>
      <c r="F51" s="33"/>
      <c r="G51" s="33"/>
      <c r="H51" s="33"/>
      <c r="I51" s="101"/>
      <c r="J51" s="33"/>
      <c r="K51" s="33"/>
      <c r="L51" s="36"/>
    </row>
    <row r="52" spans="2:12" s="1" customFormat="1" ht="16.5" customHeight="1">
      <c r="B52" s="32"/>
      <c r="C52" s="33"/>
      <c r="D52" s="33"/>
      <c r="E52" s="324" t="str">
        <f>E9</f>
        <v>03_SO01_2 - VZT</v>
      </c>
      <c r="F52" s="323"/>
      <c r="G52" s="323"/>
      <c r="H52" s="323"/>
      <c r="I52" s="101"/>
      <c r="J52" s="33"/>
      <c r="K52" s="33"/>
      <c r="L52" s="36"/>
    </row>
    <row r="53" spans="2:12" s="1" customFormat="1" ht="6.9" customHeight="1">
      <c r="B53" s="32"/>
      <c r="C53" s="33"/>
      <c r="D53" s="33"/>
      <c r="E53" s="33"/>
      <c r="F53" s="33"/>
      <c r="G53" s="33"/>
      <c r="H53" s="33"/>
      <c r="I53" s="101"/>
      <c r="J53" s="33"/>
      <c r="K53" s="33"/>
      <c r="L53" s="36"/>
    </row>
    <row r="54" spans="2:12" s="1" customFormat="1" ht="12" customHeight="1">
      <c r="B54" s="32"/>
      <c r="C54" s="27" t="s">
        <v>20</v>
      </c>
      <c r="D54" s="33"/>
      <c r="E54" s="33"/>
      <c r="F54" s="25" t="str">
        <f>F12</f>
        <v xml:space="preserve"> </v>
      </c>
      <c r="G54" s="33"/>
      <c r="H54" s="33"/>
      <c r="I54" s="102" t="s">
        <v>22</v>
      </c>
      <c r="J54" s="53" t="str">
        <f>IF(J12="","",J12)</f>
        <v>17. 7. 2018</v>
      </c>
      <c r="K54" s="33"/>
      <c r="L54" s="36"/>
    </row>
    <row r="55" spans="2:12" s="1" customFormat="1" ht="6.9" customHeight="1">
      <c r="B55" s="32"/>
      <c r="C55" s="33"/>
      <c r="D55" s="33"/>
      <c r="E55" s="33"/>
      <c r="F55" s="33"/>
      <c r="G55" s="33"/>
      <c r="H55" s="33"/>
      <c r="I55" s="101"/>
      <c r="J55" s="33"/>
      <c r="K55" s="33"/>
      <c r="L55" s="36"/>
    </row>
    <row r="56" spans="2:12" s="1" customFormat="1" ht="13.65" customHeight="1">
      <c r="B56" s="32"/>
      <c r="C56" s="27" t="s">
        <v>24</v>
      </c>
      <c r="D56" s="33"/>
      <c r="E56" s="33"/>
      <c r="F56" s="25" t="str">
        <f>E15</f>
        <v>Slezská univerzita Opava</v>
      </c>
      <c r="G56" s="33"/>
      <c r="H56" s="33"/>
      <c r="I56" s="102" t="s">
        <v>30</v>
      </c>
      <c r="J56" s="30" t="str">
        <f>E21</f>
        <v>BKB Metal, a.s.</v>
      </c>
      <c r="K56" s="33"/>
      <c r="L56" s="36"/>
    </row>
    <row r="57" spans="2:12" s="1" customFormat="1" ht="13.65" customHeight="1">
      <c r="B57" s="32"/>
      <c r="C57" s="27" t="s">
        <v>28</v>
      </c>
      <c r="D57" s="33"/>
      <c r="E57" s="33"/>
      <c r="F57" s="25" t="str">
        <f>IF(E18="","",E18)</f>
        <v>Vyplň údaj</v>
      </c>
      <c r="G57" s="33"/>
      <c r="H57" s="33"/>
      <c r="I57" s="102" t="s">
        <v>33</v>
      </c>
      <c r="J57" s="30" t="str">
        <f>E24</f>
        <v xml:space="preserve"> </v>
      </c>
      <c r="K57" s="33"/>
      <c r="L57" s="36"/>
    </row>
    <row r="58" spans="2:12" s="1" customFormat="1" ht="10.35" customHeight="1">
      <c r="B58" s="32"/>
      <c r="C58" s="33"/>
      <c r="D58" s="33"/>
      <c r="E58" s="33"/>
      <c r="F58" s="33"/>
      <c r="G58" s="33"/>
      <c r="H58" s="33"/>
      <c r="I58" s="101"/>
      <c r="J58" s="33"/>
      <c r="K58" s="33"/>
      <c r="L58" s="36"/>
    </row>
    <row r="59" spans="2:12" s="1" customFormat="1" ht="29.25" customHeight="1">
      <c r="B59" s="32"/>
      <c r="C59" s="130" t="s">
        <v>99</v>
      </c>
      <c r="D59" s="131"/>
      <c r="E59" s="131"/>
      <c r="F59" s="131"/>
      <c r="G59" s="131"/>
      <c r="H59" s="131"/>
      <c r="I59" s="132"/>
      <c r="J59" s="133" t="s">
        <v>100</v>
      </c>
      <c r="K59" s="131"/>
      <c r="L59" s="36"/>
    </row>
    <row r="60" spans="2:12" s="1" customFormat="1" ht="10.35" customHeight="1">
      <c r="B60" s="32"/>
      <c r="C60" s="33"/>
      <c r="D60" s="33"/>
      <c r="E60" s="33"/>
      <c r="F60" s="33"/>
      <c r="G60" s="33"/>
      <c r="H60" s="33"/>
      <c r="I60" s="101"/>
      <c r="J60" s="33"/>
      <c r="K60" s="33"/>
      <c r="L60" s="36"/>
    </row>
    <row r="61" spans="2:47" s="1" customFormat="1" ht="22.95" customHeight="1">
      <c r="B61" s="32"/>
      <c r="C61" s="134" t="s">
        <v>101</v>
      </c>
      <c r="D61" s="33"/>
      <c r="E61" s="33"/>
      <c r="F61" s="33"/>
      <c r="G61" s="33"/>
      <c r="H61" s="33"/>
      <c r="I61" s="101"/>
      <c r="J61" s="71">
        <f>J103</f>
        <v>0</v>
      </c>
      <c r="K61" s="33"/>
      <c r="L61" s="36"/>
      <c r="AU61" s="15" t="s">
        <v>102</v>
      </c>
    </row>
    <row r="62" spans="2:12" s="7" customFormat="1" ht="24.9" customHeight="1">
      <c r="B62" s="135"/>
      <c r="C62" s="136"/>
      <c r="D62" s="137" t="s">
        <v>1896</v>
      </c>
      <c r="E62" s="138"/>
      <c r="F62" s="138"/>
      <c r="G62" s="138"/>
      <c r="H62" s="138"/>
      <c r="I62" s="139"/>
      <c r="J62" s="140">
        <f>J104</f>
        <v>0</v>
      </c>
      <c r="K62" s="136"/>
      <c r="L62" s="141"/>
    </row>
    <row r="63" spans="2:12" s="8" customFormat="1" ht="19.95" customHeight="1">
      <c r="B63" s="142"/>
      <c r="C63" s="143"/>
      <c r="D63" s="144" t="s">
        <v>1897</v>
      </c>
      <c r="E63" s="145"/>
      <c r="F63" s="145"/>
      <c r="G63" s="145"/>
      <c r="H63" s="145"/>
      <c r="I63" s="146"/>
      <c r="J63" s="147">
        <f>J133</f>
        <v>0</v>
      </c>
      <c r="K63" s="143"/>
      <c r="L63" s="148"/>
    </row>
    <row r="64" spans="2:12" s="8" customFormat="1" ht="19.95" customHeight="1">
      <c r="B64" s="142"/>
      <c r="C64" s="143"/>
      <c r="D64" s="144" t="s">
        <v>1898</v>
      </c>
      <c r="E64" s="145"/>
      <c r="F64" s="145"/>
      <c r="G64" s="145"/>
      <c r="H64" s="145"/>
      <c r="I64" s="146"/>
      <c r="J64" s="147">
        <f>J137</f>
        <v>0</v>
      </c>
      <c r="K64" s="143"/>
      <c r="L64" s="148"/>
    </row>
    <row r="65" spans="2:12" s="7" customFormat="1" ht="24.9" customHeight="1">
      <c r="B65" s="135"/>
      <c r="C65" s="136"/>
      <c r="D65" s="137" t="s">
        <v>1899</v>
      </c>
      <c r="E65" s="138"/>
      <c r="F65" s="138"/>
      <c r="G65" s="138"/>
      <c r="H65" s="138"/>
      <c r="I65" s="139"/>
      <c r="J65" s="140">
        <f>J145</f>
        <v>0</v>
      </c>
      <c r="K65" s="136"/>
      <c r="L65" s="141"/>
    </row>
    <row r="66" spans="2:12" s="8" customFormat="1" ht="19.95" customHeight="1">
      <c r="B66" s="142"/>
      <c r="C66" s="143"/>
      <c r="D66" s="144" t="s">
        <v>1897</v>
      </c>
      <c r="E66" s="145"/>
      <c r="F66" s="145"/>
      <c r="G66" s="145"/>
      <c r="H66" s="145"/>
      <c r="I66" s="146"/>
      <c r="J66" s="147">
        <f>J168</f>
        <v>0</v>
      </c>
      <c r="K66" s="143"/>
      <c r="L66" s="148"/>
    </row>
    <row r="67" spans="2:12" s="8" customFormat="1" ht="19.95" customHeight="1">
      <c r="B67" s="142"/>
      <c r="C67" s="143"/>
      <c r="D67" s="144" t="s">
        <v>1898</v>
      </c>
      <c r="E67" s="145"/>
      <c r="F67" s="145"/>
      <c r="G67" s="145"/>
      <c r="H67" s="145"/>
      <c r="I67" s="146"/>
      <c r="J67" s="147">
        <f>J171</f>
        <v>0</v>
      </c>
      <c r="K67" s="143"/>
      <c r="L67" s="148"/>
    </row>
    <row r="68" spans="2:12" s="7" customFormat="1" ht="24.9" customHeight="1">
      <c r="B68" s="135"/>
      <c r="C68" s="136"/>
      <c r="D68" s="137" t="s">
        <v>1900</v>
      </c>
      <c r="E68" s="138"/>
      <c r="F68" s="138"/>
      <c r="G68" s="138"/>
      <c r="H68" s="138"/>
      <c r="I68" s="139"/>
      <c r="J68" s="140">
        <f>J175</f>
        <v>0</v>
      </c>
      <c r="K68" s="136"/>
      <c r="L68" s="141"/>
    </row>
    <row r="69" spans="2:12" s="8" customFormat="1" ht="19.95" customHeight="1">
      <c r="B69" s="142"/>
      <c r="C69" s="143"/>
      <c r="D69" s="144" t="s">
        <v>1898</v>
      </c>
      <c r="E69" s="145"/>
      <c r="F69" s="145"/>
      <c r="G69" s="145"/>
      <c r="H69" s="145"/>
      <c r="I69" s="146"/>
      <c r="J69" s="147">
        <f>J188</f>
        <v>0</v>
      </c>
      <c r="K69" s="143"/>
      <c r="L69" s="148"/>
    </row>
    <row r="70" spans="2:12" s="7" customFormat="1" ht="24.9" customHeight="1">
      <c r="B70" s="135"/>
      <c r="C70" s="136"/>
      <c r="D70" s="137" t="s">
        <v>1901</v>
      </c>
      <c r="E70" s="138"/>
      <c r="F70" s="138"/>
      <c r="G70" s="138"/>
      <c r="H70" s="138"/>
      <c r="I70" s="139"/>
      <c r="J70" s="140">
        <f>J195</f>
        <v>0</v>
      </c>
      <c r="K70" s="136"/>
      <c r="L70" s="141"/>
    </row>
    <row r="71" spans="2:12" s="7" customFormat="1" ht="24.9" customHeight="1">
      <c r="B71" s="135"/>
      <c r="C71" s="136"/>
      <c r="D71" s="137" t="s">
        <v>1902</v>
      </c>
      <c r="E71" s="138"/>
      <c r="F71" s="138"/>
      <c r="G71" s="138"/>
      <c r="H71" s="138"/>
      <c r="I71" s="139"/>
      <c r="J71" s="140">
        <f>J201</f>
        <v>0</v>
      </c>
      <c r="K71" s="136"/>
      <c r="L71" s="141"/>
    </row>
    <row r="72" spans="2:12" s="7" customFormat="1" ht="24.9" customHeight="1">
      <c r="B72" s="135"/>
      <c r="C72" s="136"/>
      <c r="D72" s="137" t="s">
        <v>1903</v>
      </c>
      <c r="E72" s="138"/>
      <c r="F72" s="138"/>
      <c r="G72" s="138"/>
      <c r="H72" s="138"/>
      <c r="I72" s="139"/>
      <c r="J72" s="140">
        <f>J204</f>
        <v>0</v>
      </c>
      <c r="K72" s="136"/>
      <c r="L72" s="141"/>
    </row>
    <row r="73" spans="2:12" s="7" customFormat="1" ht="24.9" customHeight="1">
      <c r="B73" s="135"/>
      <c r="C73" s="136"/>
      <c r="D73" s="137" t="s">
        <v>1904</v>
      </c>
      <c r="E73" s="138"/>
      <c r="F73" s="138"/>
      <c r="G73" s="138"/>
      <c r="H73" s="138"/>
      <c r="I73" s="139"/>
      <c r="J73" s="140">
        <f>J209</f>
        <v>0</v>
      </c>
      <c r="K73" s="136"/>
      <c r="L73" s="141"/>
    </row>
    <row r="74" spans="2:12" s="1" customFormat="1" ht="21.75" customHeight="1">
      <c r="B74" s="32"/>
      <c r="C74" s="33"/>
      <c r="D74" s="33"/>
      <c r="E74" s="33"/>
      <c r="F74" s="33"/>
      <c r="G74" s="33"/>
      <c r="H74" s="33"/>
      <c r="I74" s="101"/>
      <c r="J74" s="33"/>
      <c r="K74" s="33"/>
      <c r="L74" s="36"/>
    </row>
    <row r="75" spans="2:12" s="1" customFormat="1" ht="6.9" customHeight="1">
      <c r="B75" s="32"/>
      <c r="C75" s="33"/>
      <c r="D75" s="33"/>
      <c r="E75" s="33"/>
      <c r="F75" s="33"/>
      <c r="G75" s="33"/>
      <c r="H75" s="33"/>
      <c r="I75" s="101"/>
      <c r="J75" s="33"/>
      <c r="K75" s="33"/>
      <c r="L75" s="36"/>
    </row>
    <row r="76" spans="2:14" s="1" customFormat="1" ht="29.25" customHeight="1">
      <c r="B76" s="32"/>
      <c r="C76" s="134" t="s">
        <v>107</v>
      </c>
      <c r="D76" s="33"/>
      <c r="E76" s="33"/>
      <c r="F76" s="33"/>
      <c r="G76" s="33"/>
      <c r="H76" s="33"/>
      <c r="I76" s="101"/>
      <c r="J76" s="149">
        <f>ROUND(J77+J78+J79+J80+J81+J82,2)</f>
        <v>0</v>
      </c>
      <c r="K76" s="33"/>
      <c r="L76" s="36"/>
      <c r="N76" s="150" t="s">
        <v>40</v>
      </c>
    </row>
    <row r="77" spans="2:65" s="1" customFormat="1" ht="18" customHeight="1">
      <c r="B77" s="32"/>
      <c r="C77" s="33"/>
      <c r="D77" s="351" t="s">
        <v>108</v>
      </c>
      <c r="E77" s="352"/>
      <c r="F77" s="352"/>
      <c r="G77" s="33"/>
      <c r="H77" s="33"/>
      <c r="I77" s="101"/>
      <c r="J77" s="152">
        <v>0</v>
      </c>
      <c r="K77" s="33"/>
      <c r="L77" s="153"/>
      <c r="M77" s="101"/>
      <c r="N77" s="154" t="s">
        <v>41</v>
      </c>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55" t="s">
        <v>109</v>
      </c>
      <c r="AZ77" s="101"/>
      <c r="BA77" s="101"/>
      <c r="BB77" s="101"/>
      <c r="BC77" s="101"/>
      <c r="BD77" s="101"/>
      <c r="BE77" s="156">
        <f aca="true" t="shared" si="0" ref="BE77:BE82">IF(N77="základní",J77,0)</f>
        <v>0</v>
      </c>
      <c r="BF77" s="156">
        <f aca="true" t="shared" si="1" ref="BF77:BF82">IF(N77="snížená",J77,0)</f>
        <v>0</v>
      </c>
      <c r="BG77" s="156">
        <f aca="true" t="shared" si="2" ref="BG77:BG82">IF(N77="zákl. přenesená",J77,0)</f>
        <v>0</v>
      </c>
      <c r="BH77" s="156">
        <f aca="true" t="shared" si="3" ref="BH77:BH82">IF(N77="sníž. přenesená",J77,0)</f>
        <v>0</v>
      </c>
      <c r="BI77" s="156">
        <f aca="true" t="shared" si="4" ref="BI77:BI82">IF(N77="nulová",J77,0)</f>
        <v>0</v>
      </c>
      <c r="BJ77" s="155" t="s">
        <v>78</v>
      </c>
      <c r="BK77" s="101"/>
      <c r="BL77" s="101"/>
      <c r="BM77" s="101"/>
    </row>
    <row r="78" spans="2:65" s="1" customFormat="1" ht="18" customHeight="1">
      <c r="B78" s="32"/>
      <c r="C78" s="33"/>
      <c r="D78" s="351" t="s">
        <v>110</v>
      </c>
      <c r="E78" s="352"/>
      <c r="F78" s="352"/>
      <c r="G78" s="33"/>
      <c r="H78" s="33"/>
      <c r="I78" s="101"/>
      <c r="J78" s="152">
        <v>0</v>
      </c>
      <c r="K78" s="33"/>
      <c r="L78" s="153"/>
      <c r="M78" s="101"/>
      <c r="N78" s="154" t="s">
        <v>41</v>
      </c>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55" t="s">
        <v>109</v>
      </c>
      <c r="AZ78" s="101"/>
      <c r="BA78" s="101"/>
      <c r="BB78" s="101"/>
      <c r="BC78" s="101"/>
      <c r="BD78" s="101"/>
      <c r="BE78" s="156">
        <f t="shared" si="0"/>
        <v>0</v>
      </c>
      <c r="BF78" s="156">
        <f t="shared" si="1"/>
        <v>0</v>
      </c>
      <c r="BG78" s="156">
        <f t="shared" si="2"/>
        <v>0</v>
      </c>
      <c r="BH78" s="156">
        <f t="shared" si="3"/>
        <v>0</v>
      </c>
      <c r="BI78" s="156">
        <f t="shared" si="4"/>
        <v>0</v>
      </c>
      <c r="BJ78" s="155" t="s">
        <v>78</v>
      </c>
      <c r="BK78" s="101"/>
      <c r="BL78" s="101"/>
      <c r="BM78" s="101"/>
    </row>
    <row r="79" spans="2:65" s="1" customFormat="1" ht="18" customHeight="1">
      <c r="B79" s="32"/>
      <c r="C79" s="33"/>
      <c r="D79" s="351" t="s">
        <v>111</v>
      </c>
      <c r="E79" s="352"/>
      <c r="F79" s="352"/>
      <c r="G79" s="33"/>
      <c r="H79" s="33"/>
      <c r="I79" s="101"/>
      <c r="J79" s="152">
        <v>0</v>
      </c>
      <c r="K79" s="33"/>
      <c r="L79" s="153"/>
      <c r="M79" s="101"/>
      <c r="N79" s="154" t="s">
        <v>41</v>
      </c>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55" t="s">
        <v>109</v>
      </c>
      <c r="AZ79" s="101"/>
      <c r="BA79" s="101"/>
      <c r="BB79" s="101"/>
      <c r="BC79" s="101"/>
      <c r="BD79" s="101"/>
      <c r="BE79" s="156">
        <f t="shared" si="0"/>
        <v>0</v>
      </c>
      <c r="BF79" s="156">
        <f t="shared" si="1"/>
        <v>0</v>
      </c>
      <c r="BG79" s="156">
        <f t="shared" si="2"/>
        <v>0</v>
      </c>
      <c r="BH79" s="156">
        <f t="shared" si="3"/>
        <v>0</v>
      </c>
      <c r="BI79" s="156">
        <f t="shared" si="4"/>
        <v>0</v>
      </c>
      <c r="BJ79" s="155" t="s">
        <v>78</v>
      </c>
      <c r="BK79" s="101"/>
      <c r="BL79" s="101"/>
      <c r="BM79" s="101"/>
    </row>
    <row r="80" spans="2:65" s="1" customFormat="1" ht="18" customHeight="1">
      <c r="B80" s="32"/>
      <c r="C80" s="33"/>
      <c r="D80" s="351" t="s">
        <v>112</v>
      </c>
      <c r="E80" s="352"/>
      <c r="F80" s="352"/>
      <c r="G80" s="33"/>
      <c r="H80" s="33"/>
      <c r="I80" s="101"/>
      <c r="J80" s="152">
        <v>0</v>
      </c>
      <c r="K80" s="33"/>
      <c r="L80" s="153"/>
      <c r="M80" s="101"/>
      <c r="N80" s="154" t="s">
        <v>41</v>
      </c>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55" t="s">
        <v>109</v>
      </c>
      <c r="AZ80" s="101"/>
      <c r="BA80" s="101"/>
      <c r="BB80" s="101"/>
      <c r="BC80" s="101"/>
      <c r="BD80" s="101"/>
      <c r="BE80" s="156">
        <f t="shared" si="0"/>
        <v>0</v>
      </c>
      <c r="BF80" s="156">
        <f t="shared" si="1"/>
        <v>0</v>
      </c>
      <c r="BG80" s="156">
        <f t="shared" si="2"/>
        <v>0</v>
      </c>
      <c r="BH80" s="156">
        <f t="shared" si="3"/>
        <v>0</v>
      </c>
      <c r="BI80" s="156">
        <f t="shared" si="4"/>
        <v>0</v>
      </c>
      <c r="BJ80" s="155" t="s">
        <v>78</v>
      </c>
      <c r="BK80" s="101"/>
      <c r="BL80" s="101"/>
      <c r="BM80" s="101"/>
    </row>
    <row r="81" spans="2:65" s="1" customFormat="1" ht="18" customHeight="1">
      <c r="B81" s="32"/>
      <c r="C81" s="33"/>
      <c r="D81" s="351" t="s">
        <v>113</v>
      </c>
      <c r="E81" s="352"/>
      <c r="F81" s="352"/>
      <c r="G81" s="33"/>
      <c r="H81" s="33"/>
      <c r="I81" s="101"/>
      <c r="J81" s="152">
        <v>0</v>
      </c>
      <c r="K81" s="33"/>
      <c r="L81" s="153"/>
      <c r="M81" s="101"/>
      <c r="N81" s="154" t="s">
        <v>41</v>
      </c>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55" t="s">
        <v>109</v>
      </c>
      <c r="AZ81" s="101"/>
      <c r="BA81" s="101"/>
      <c r="BB81" s="101"/>
      <c r="BC81" s="101"/>
      <c r="BD81" s="101"/>
      <c r="BE81" s="156">
        <f t="shared" si="0"/>
        <v>0</v>
      </c>
      <c r="BF81" s="156">
        <f t="shared" si="1"/>
        <v>0</v>
      </c>
      <c r="BG81" s="156">
        <f t="shared" si="2"/>
        <v>0</v>
      </c>
      <c r="BH81" s="156">
        <f t="shared" si="3"/>
        <v>0</v>
      </c>
      <c r="BI81" s="156">
        <f t="shared" si="4"/>
        <v>0</v>
      </c>
      <c r="BJ81" s="155" t="s">
        <v>78</v>
      </c>
      <c r="BK81" s="101"/>
      <c r="BL81" s="101"/>
      <c r="BM81" s="101"/>
    </row>
    <row r="82" spans="2:65" s="1" customFormat="1" ht="18" customHeight="1">
      <c r="B82" s="32"/>
      <c r="C82" s="33"/>
      <c r="D82" s="151" t="s">
        <v>114</v>
      </c>
      <c r="E82" s="33"/>
      <c r="F82" s="33"/>
      <c r="G82" s="33"/>
      <c r="H82" s="33"/>
      <c r="I82" s="101"/>
      <c r="J82" s="152">
        <f>ROUND(J30*T82,2)</f>
        <v>0</v>
      </c>
      <c r="K82" s="33"/>
      <c r="L82" s="153"/>
      <c r="M82" s="101"/>
      <c r="N82" s="154" t="s">
        <v>41</v>
      </c>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55" t="s">
        <v>115</v>
      </c>
      <c r="AZ82" s="101"/>
      <c r="BA82" s="101"/>
      <c r="BB82" s="101"/>
      <c r="BC82" s="101"/>
      <c r="BD82" s="101"/>
      <c r="BE82" s="156">
        <f t="shared" si="0"/>
        <v>0</v>
      </c>
      <c r="BF82" s="156">
        <f t="shared" si="1"/>
        <v>0</v>
      </c>
      <c r="BG82" s="156">
        <f t="shared" si="2"/>
        <v>0</v>
      </c>
      <c r="BH82" s="156">
        <f t="shared" si="3"/>
        <v>0</v>
      </c>
      <c r="BI82" s="156">
        <f t="shared" si="4"/>
        <v>0</v>
      </c>
      <c r="BJ82" s="155" t="s">
        <v>78</v>
      </c>
      <c r="BK82" s="101"/>
      <c r="BL82" s="101"/>
      <c r="BM82" s="101"/>
    </row>
    <row r="83" spans="2:12" s="1" customFormat="1" ht="12">
      <c r="B83" s="32"/>
      <c r="C83" s="33"/>
      <c r="D83" s="33"/>
      <c r="E83" s="33"/>
      <c r="F83" s="33"/>
      <c r="G83" s="33"/>
      <c r="H83" s="33"/>
      <c r="I83" s="101"/>
      <c r="J83" s="33"/>
      <c r="K83" s="33"/>
      <c r="L83" s="36"/>
    </row>
    <row r="84" spans="2:12" s="1" customFormat="1" ht="29.25" customHeight="1">
      <c r="B84" s="32"/>
      <c r="C84" s="157" t="s">
        <v>116</v>
      </c>
      <c r="D84" s="131"/>
      <c r="E84" s="131"/>
      <c r="F84" s="131"/>
      <c r="G84" s="131"/>
      <c r="H84" s="131"/>
      <c r="I84" s="132"/>
      <c r="J84" s="158">
        <f>ROUND(J61+J76,2)</f>
        <v>0</v>
      </c>
      <c r="K84" s="131"/>
      <c r="L84" s="36"/>
    </row>
    <row r="85" spans="2:12" s="1" customFormat="1" ht="6.9" customHeight="1">
      <c r="B85" s="44"/>
      <c r="C85" s="45"/>
      <c r="D85" s="45"/>
      <c r="E85" s="45"/>
      <c r="F85" s="45"/>
      <c r="G85" s="45"/>
      <c r="H85" s="45"/>
      <c r="I85" s="126"/>
      <c r="J85" s="45"/>
      <c r="K85" s="45"/>
      <c r="L85" s="36"/>
    </row>
    <row r="89" spans="2:12" s="1" customFormat="1" ht="6.9" customHeight="1">
      <c r="B89" s="46"/>
      <c r="C89" s="47"/>
      <c r="D89" s="47"/>
      <c r="E89" s="47"/>
      <c r="F89" s="47"/>
      <c r="G89" s="47"/>
      <c r="H89" s="47"/>
      <c r="I89" s="129"/>
      <c r="J89" s="47"/>
      <c r="K89" s="47"/>
      <c r="L89" s="36"/>
    </row>
    <row r="90" spans="2:12" s="1" customFormat="1" ht="24.9" customHeight="1">
      <c r="B90" s="32"/>
      <c r="C90" s="21" t="s">
        <v>117</v>
      </c>
      <c r="D90" s="33"/>
      <c r="E90" s="33"/>
      <c r="F90" s="33"/>
      <c r="G90" s="33"/>
      <c r="H90" s="33"/>
      <c r="I90" s="101"/>
      <c r="J90" s="33"/>
      <c r="K90" s="33"/>
      <c r="L90" s="36"/>
    </row>
    <row r="91" spans="2:12" s="1" customFormat="1" ht="6.9" customHeight="1">
      <c r="B91" s="32"/>
      <c r="C91" s="33"/>
      <c r="D91" s="33"/>
      <c r="E91" s="33"/>
      <c r="F91" s="33"/>
      <c r="G91" s="33"/>
      <c r="H91" s="33"/>
      <c r="I91" s="101"/>
      <c r="J91" s="33"/>
      <c r="K91" s="33"/>
      <c r="L91" s="36"/>
    </row>
    <row r="92" spans="2:12" s="1" customFormat="1" ht="12" customHeight="1">
      <c r="B92" s="32"/>
      <c r="C92" s="27" t="s">
        <v>16</v>
      </c>
      <c r="D92" s="33"/>
      <c r="E92" s="33"/>
      <c r="F92" s="33"/>
      <c r="G92" s="33"/>
      <c r="H92" s="33"/>
      <c r="I92" s="101"/>
      <c r="J92" s="33"/>
      <c r="K92" s="33"/>
      <c r="L92" s="36"/>
    </row>
    <row r="93" spans="2:12" s="1" customFormat="1" ht="16.5" customHeight="1">
      <c r="B93" s="32"/>
      <c r="C93" s="33"/>
      <c r="D93" s="33"/>
      <c r="E93" s="353" t="str">
        <f>E7</f>
        <v>Modernizace a rozšíření gastronomického centra ÚLGaT v areálu Hradecká 17, Opava-STAVBA</v>
      </c>
      <c r="F93" s="354"/>
      <c r="G93" s="354"/>
      <c r="H93" s="354"/>
      <c r="I93" s="101"/>
      <c r="J93" s="33"/>
      <c r="K93" s="33"/>
      <c r="L93" s="36"/>
    </row>
    <row r="94" spans="2:12" s="1" customFormat="1" ht="12" customHeight="1">
      <c r="B94" s="32"/>
      <c r="C94" s="27" t="s">
        <v>94</v>
      </c>
      <c r="D94" s="33"/>
      <c r="E94" s="33"/>
      <c r="F94" s="33"/>
      <c r="G94" s="33"/>
      <c r="H94" s="33"/>
      <c r="I94" s="101"/>
      <c r="J94" s="33"/>
      <c r="K94" s="33"/>
      <c r="L94" s="36"/>
    </row>
    <row r="95" spans="2:12" s="1" customFormat="1" ht="16.5" customHeight="1">
      <c r="B95" s="32"/>
      <c r="C95" s="33"/>
      <c r="D95" s="33"/>
      <c r="E95" s="324" t="str">
        <f>E9</f>
        <v>03_SO01_2 - VZT</v>
      </c>
      <c r="F95" s="323"/>
      <c r="G95" s="323"/>
      <c r="H95" s="323"/>
      <c r="I95" s="101"/>
      <c r="J95" s="33"/>
      <c r="K95" s="33"/>
      <c r="L95" s="36"/>
    </row>
    <row r="96" spans="2:12" s="1" customFormat="1" ht="6.9" customHeight="1">
      <c r="B96" s="32"/>
      <c r="C96" s="33"/>
      <c r="D96" s="33"/>
      <c r="E96" s="33"/>
      <c r="F96" s="33"/>
      <c r="G96" s="33"/>
      <c r="H96" s="33"/>
      <c r="I96" s="101"/>
      <c r="J96" s="33"/>
      <c r="K96" s="33"/>
      <c r="L96" s="36"/>
    </row>
    <row r="97" spans="2:12" s="1" customFormat="1" ht="12" customHeight="1">
      <c r="B97" s="32"/>
      <c r="C97" s="27" t="s">
        <v>20</v>
      </c>
      <c r="D97" s="33"/>
      <c r="E97" s="33"/>
      <c r="F97" s="25" t="str">
        <f>F12</f>
        <v xml:space="preserve"> </v>
      </c>
      <c r="G97" s="33"/>
      <c r="H97" s="33"/>
      <c r="I97" s="102" t="s">
        <v>22</v>
      </c>
      <c r="J97" s="53" t="str">
        <f>IF(J12="","",J12)</f>
        <v>17. 7. 2018</v>
      </c>
      <c r="K97" s="33"/>
      <c r="L97" s="36"/>
    </row>
    <row r="98" spans="2:12" s="1" customFormat="1" ht="6.9" customHeight="1">
      <c r="B98" s="32"/>
      <c r="C98" s="33"/>
      <c r="D98" s="33"/>
      <c r="E98" s="33"/>
      <c r="F98" s="33"/>
      <c r="G98" s="33"/>
      <c r="H98" s="33"/>
      <c r="I98" s="101"/>
      <c r="J98" s="33"/>
      <c r="K98" s="33"/>
      <c r="L98" s="36"/>
    </row>
    <row r="99" spans="2:12" s="1" customFormat="1" ht="13.65" customHeight="1">
      <c r="B99" s="32"/>
      <c r="C99" s="27" t="s">
        <v>24</v>
      </c>
      <c r="D99" s="33"/>
      <c r="E99" s="33"/>
      <c r="F99" s="25" t="str">
        <f>E15</f>
        <v>Slezská univerzita Opava</v>
      </c>
      <c r="G99" s="33"/>
      <c r="H99" s="33"/>
      <c r="I99" s="102" t="s">
        <v>30</v>
      </c>
      <c r="J99" s="30" t="str">
        <f>E21</f>
        <v>BKB Metal, a.s.</v>
      </c>
      <c r="K99" s="33"/>
      <c r="L99" s="36"/>
    </row>
    <row r="100" spans="2:12" s="1" customFormat="1" ht="13.65" customHeight="1">
      <c r="B100" s="32"/>
      <c r="C100" s="27" t="s">
        <v>28</v>
      </c>
      <c r="D100" s="33"/>
      <c r="E100" s="33"/>
      <c r="F100" s="25" t="str">
        <f>IF(E18="","",E18)</f>
        <v>Vyplň údaj</v>
      </c>
      <c r="G100" s="33"/>
      <c r="H100" s="33"/>
      <c r="I100" s="102" t="s">
        <v>33</v>
      </c>
      <c r="J100" s="30" t="str">
        <f>E24</f>
        <v xml:space="preserve"> </v>
      </c>
      <c r="K100" s="33"/>
      <c r="L100" s="36"/>
    </row>
    <row r="101" spans="2:12" s="1" customFormat="1" ht="10.35" customHeight="1">
      <c r="B101" s="32"/>
      <c r="C101" s="33"/>
      <c r="D101" s="33"/>
      <c r="E101" s="33"/>
      <c r="F101" s="33"/>
      <c r="G101" s="33"/>
      <c r="H101" s="33"/>
      <c r="I101" s="101"/>
      <c r="J101" s="33"/>
      <c r="K101" s="33"/>
      <c r="L101" s="36"/>
    </row>
    <row r="102" spans="2:20" s="9" customFormat="1" ht="29.25" customHeight="1">
      <c r="B102" s="159"/>
      <c r="C102" s="160" t="s">
        <v>118</v>
      </c>
      <c r="D102" s="161" t="s">
        <v>55</v>
      </c>
      <c r="E102" s="161" t="s">
        <v>51</v>
      </c>
      <c r="F102" s="161" t="s">
        <v>52</v>
      </c>
      <c r="G102" s="161" t="s">
        <v>119</v>
      </c>
      <c r="H102" s="161" t="s">
        <v>120</v>
      </c>
      <c r="I102" s="162" t="s">
        <v>121</v>
      </c>
      <c r="J102" s="161" t="s">
        <v>100</v>
      </c>
      <c r="K102" s="163" t="s">
        <v>122</v>
      </c>
      <c r="L102" s="164"/>
      <c r="M102" s="62" t="s">
        <v>1</v>
      </c>
      <c r="N102" s="63" t="s">
        <v>40</v>
      </c>
      <c r="O102" s="63" t="s">
        <v>123</v>
      </c>
      <c r="P102" s="63" t="s">
        <v>124</v>
      </c>
      <c r="Q102" s="63" t="s">
        <v>125</v>
      </c>
      <c r="R102" s="63" t="s">
        <v>126</v>
      </c>
      <c r="S102" s="63" t="s">
        <v>127</v>
      </c>
      <c r="T102" s="64" t="s">
        <v>128</v>
      </c>
    </row>
    <row r="103" spans="2:63" s="1" customFormat="1" ht="22.95" customHeight="1">
      <c r="B103" s="32"/>
      <c r="C103" s="69" t="s">
        <v>129</v>
      </c>
      <c r="D103" s="33"/>
      <c r="E103" s="33"/>
      <c r="F103" s="33"/>
      <c r="G103" s="33"/>
      <c r="H103" s="33"/>
      <c r="I103" s="101"/>
      <c r="J103" s="165">
        <f>BK103</f>
        <v>0</v>
      </c>
      <c r="K103" s="33"/>
      <c r="L103" s="36"/>
      <c r="M103" s="65"/>
      <c r="N103" s="66"/>
      <c r="O103" s="66"/>
      <c r="P103" s="166">
        <f>P104+P145+P175+P195+P201+P204+P209</f>
        <v>0</v>
      </c>
      <c r="Q103" s="66"/>
      <c r="R103" s="166">
        <f>R104+R145+R175+R195+R201+R204+R209</f>
        <v>0</v>
      </c>
      <c r="S103" s="66"/>
      <c r="T103" s="167">
        <f>T104+T145+T175+T195+T201+T204+T209</f>
        <v>0</v>
      </c>
      <c r="AT103" s="15" t="s">
        <v>69</v>
      </c>
      <c r="AU103" s="15" t="s">
        <v>102</v>
      </c>
      <c r="BK103" s="168">
        <f>BK104+BK145+BK175+BK195+BK201+BK204+BK209</f>
        <v>0</v>
      </c>
    </row>
    <row r="104" spans="2:63" s="10" customFormat="1" ht="25.95" customHeight="1">
      <c r="B104" s="169"/>
      <c r="C104" s="170"/>
      <c r="D104" s="171" t="s">
        <v>69</v>
      </c>
      <c r="E104" s="172" t="s">
        <v>1797</v>
      </c>
      <c r="F104" s="172" t="s">
        <v>1905</v>
      </c>
      <c r="G104" s="170"/>
      <c r="H104" s="170"/>
      <c r="I104" s="173"/>
      <c r="J104" s="174">
        <f>BK104</f>
        <v>0</v>
      </c>
      <c r="K104" s="170"/>
      <c r="L104" s="175"/>
      <c r="M104" s="176"/>
      <c r="N104" s="177"/>
      <c r="O104" s="177"/>
      <c r="P104" s="178">
        <f>P105+SUM(P106:P133)+P137</f>
        <v>0</v>
      </c>
      <c r="Q104" s="177"/>
      <c r="R104" s="178">
        <f>R105+SUM(R106:R133)+R137</f>
        <v>0</v>
      </c>
      <c r="S104" s="177"/>
      <c r="T104" s="179">
        <f>T105+SUM(T106:T133)+T137</f>
        <v>0</v>
      </c>
      <c r="AR104" s="180" t="s">
        <v>78</v>
      </c>
      <c r="AT104" s="181" t="s">
        <v>69</v>
      </c>
      <c r="AU104" s="181" t="s">
        <v>70</v>
      </c>
      <c r="AY104" s="180" t="s">
        <v>131</v>
      </c>
      <c r="BK104" s="182">
        <f>BK105+SUM(BK106:BK133)+BK137</f>
        <v>0</v>
      </c>
    </row>
    <row r="105" spans="2:65" s="1" customFormat="1" ht="16.5" customHeight="1">
      <c r="B105" s="32"/>
      <c r="C105" s="185" t="s">
        <v>78</v>
      </c>
      <c r="D105" s="185" t="s">
        <v>133</v>
      </c>
      <c r="E105" s="186" t="s">
        <v>1906</v>
      </c>
      <c r="F105" s="187" t="s">
        <v>1907</v>
      </c>
      <c r="G105" s="188" t="s">
        <v>1330</v>
      </c>
      <c r="H105" s="189">
        <v>1</v>
      </c>
      <c r="I105" s="190"/>
      <c r="J105" s="191">
        <f>ROUND(I105*H105,2)</f>
        <v>0</v>
      </c>
      <c r="K105" s="187" t="s">
        <v>1</v>
      </c>
      <c r="L105" s="36"/>
      <c r="M105" s="192" t="s">
        <v>1</v>
      </c>
      <c r="N105" s="193" t="s">
        <v>41</v>
      </c>
      <c r="O105" s="58"/>
      <c r="P105" s="194">
        <f>O105*H105</f>
        <v>0</v>
      </c>
      <c r="Q105" s="194">
        <v>0</v>
      </c>
      <c r="R105" s="194">
        <f>Q105*H105</f>
        <v>0</v>
      </c>
      <c r="S105" s="194">
        <v>0</v>
      </c>
      <c r="T105" s="195">
        <f>S105*H105</f>
        <v>0</v>
      </c>
      <c r="AR105" s="15" t="s">
        <v>184</v>
      </c>
      <c r="AT105" s="15" t="s">
        <v>133</v>
      </c>
      <c r="AU105" s="15" t="s">
        <v>78</v>
      </c>
      <c r="AY105" s="15" t="s">
        <v>131</v>
      </c>
      <c r="BE105" s="196">
        <f>IF(N105="základní",J105,0)</f>
        <v>0</v>
      </c>
      <c r="BF105" s="196">
        <f>IF(N105="snížená",J105,0)</f>
        <v>0</v>
      </c>
      <c r="BG105" s="196">
        <f>IF(N105="zákl. přenesená",J105,0)</f>
        <v>0</v>
      </c>
      <c r="BH105" s="196">
        <f>IF(N105="sníž. přenesená",J105,0)</f>
        <v>0</v>
      </c>
      <c r="BI105" s="196">
        <f>IF(N105="nulová",J105,0)</f>
        <v>0</v>
      </c>
      <c r="BJ105" s="15" t="s">
        <v>78</v>
      </c>
      <c r="BK105" s="196">
        <f>ROUND(I105*H105,2)</f>
        <v>0</v>
      </c>
      <c r="BL105" s="15" t="s">
        <v>184</v>
      </c>
      <c r="BM105" s="15" t="s">
        <v>80</v>
      </c>
    </row>
    <row r="106" spans="2:47" s="1" customFormat="1" ht="57.6">
      <c r="B106" s="32"/>
      <c r="C106" s="33"/>
      <c r="D106" s="197" t="s">
        <v>363</v>
      </c>
      <c r="E106" s="33"/>
      <c r="F106" s="245" t="s">
        <v>1908</v>
      </c>
      <c r="G106" s="33"/>
      <c r="H106" s="33"/>
      <c r="I106" s="101"/>
      <c r="J106" s="33"/>
      <c r="K106" s="33"/>
      <c r="L106" s="36"/>
      <c r="M106" s="199"/>
      <c r="N106" s="58"/>
      <c r="O106" s="58"/>
      <c r="P106" s="58"/>
      <c r="Q106" s="58"/>
      <c r="R106" s="58"/>
      <c r="S106" s="58"/>
      <c r="T106" s="59"/>
      <c r="AT106" s="15" t="s">
        <v>363</v>
      </c>
      <c r="AU106" s="15" t="s">
        <v>78</v>
      </c>
    </row>
    <row r="107" spans="2:65" s="1" customFormat="1" ht="16.5" customHeight="1">
      <c r="B107" s="32"/>
      <c r="C107" s="185" t="s">
        <v>80</v>
      </c>
      <c r="D107" s="185" t="s">
        <v>133</v>
      </c>
      <c r="E107" s="186" t="s">
        <v>1909</v>
      </c>
      <c r="F107" s="187" t="s">
        <v>1910</v>
      </c>
      <c r="G107" s="188" t="s">
        <v>1</v>
      </c>
      <c r="H107" s="189">
        <v>0</v>
      </c>
      <c r="I107" s="190"/>
      <c r="J107" s="191">
        <f>ROUND(I107*H107,2)</f>
        <v>0</v>
      </c>
      <c r="K107" s="187" t="s">
        <v>1</v>
      </c>
      <c r="L107" s="36"/>
      <c r="M107" s="192" t="s">
        <v>1</v>
      </c>
      <c r="N107" s="193" t="s">
        <v>41</v>
      </c>
      <c r="O107" s="58"/>
      <c r="P107" s="194">
        <f>O107*H107</f>
        <v>0</v>
      </c>
      <c r="Q107" s="194">
        <v>0</v>
      </c>
      <c r="R107" s="194">
        <f>Q107*H107</f>
        <v>0</v>
      </c>
      <c r="S107" s="194">
        <v>0</v>
      </c>
      <c r="T107" s="195">
        <f>S107*H107</f>
        <v>0</v>
      </c>
      <c r="AR107" s="15" t="s">
        <v>184</v>
      </c>
      <c r="AT107" s="15" t="s">
        <v>133</v>
      </c>
      <c r="AU107" s="15" t="s">
        <v>78</v>
      </c>
      <c r="AY107" s="15" t="s">
        <v>131</v>
      </c>
      <c r="BE107" s="196">
        <f>IF(N107="základní",J107,0)</f>
        <v>0</v>
      </c>
      <c r="BF107" s="196">
        <f>IF(N107="snížená",J107,0)</f>
        <v>0</v>
      </c>
      <c r="BG107" s="196">
        <f>IF(N107="zákl. přenesená",J107,0)</f>
        <v>0</v>
      </c>
      <c r="BH107" s="196">
        <f>IF(N107="sníž. přenesená",J107,0)</f>
        <v>0</v>
      </c>
      <c r="BI107" s="196">
        <f>IF(N107="nulová",J107,0)</f>
        <v>0</v>
      </c>
      <c r="BJ107" s="15" t="s">
        <v>78</v>
      </c>
      <c r="BK107" s="196">
        <f>ROUND(I107*H107,2)</f>
        <v>0</v>
      </c>
      <c r="BL107" s="15" t="s">
        <v>184</v>
      </c>
      <c r="BM107" s="15" t="s">
        <v>184</v>
      </c>
    </row>
    <row r="108" spans="2:65" s="1" customFormat="1" ht="16.5" customHeight="1">
      <c r="B108" s="32"/>
      <c r="C108" s="185" t="s">
        <v>142</v>
      </c>
      <c r="D108" s="185" t="s">
        <v>133</v>
      </c>
      <c r="E108" s="186" t="s">
        <v>1911</v>
      </c>
      <c r="F108" s="187" t="s">
        <v>1912</v>
      </c>
      <c r="G108" s="188" t="s">
        <v>1330</v>
      </c>
      <c r="H108" s="189">
        <v>2</v>
      </c>
      <c r="I108" s="190"/>
      <c r="J108" s="191">
        <f>ROUND(I108*H108,2)</f>
        <v>0</v>
      </c>
      <c r="K108" s="187" t="s">
        <v>1</v>
      </c>
      <c r="L108" s="36"/>
      <c r="M108" s="192" t="s">
        <v>1</v>
      </c>
      <c r="N108" s="193" t="s">
        <v>41</v>
      </c>
      <c r="O108" s="58"/>
      <c r="P108" s="194">
        <f>O108*H108</f>
        <v>0</v>
      </c>
      <c r="Q108" s="194">
        <v>0</v>
      </c>
      <c r="R108" s="194">
        <f>Q108*H108</f>
        <v>0</v>
      </c>
      <c r="S108" s="194">
        <v>0</v>
      </c>
      <c r="T108" s="195">
        <f>S108*H108</f>
        <v>0</v>
      </c>
      <c r="AR108" s="15" t="s">
        <v>184</v>
      </c>
      <c r="AT108" s="15" t="s">
        <v>133</v>
      </c>
      <c r="AU108" s="15" t="s">
        <v>78</v>
      </c>
      <c r="AY108" s="15" t="s">
        <v>131</v>
      </c>
      <c r="BE108" s="196">
        <f>IF(N108="základní",J108,0)</f>
        <v>0</v>
      </c>
      <c r="BF108" s="196">
        <f>IF(N108="snížená",J108,0)</f>
        <v>0</v>
      </c>
      <c r="BG108" s="196">
        <f>IF(N108="zákl. přenesená",J108,0)</f>
        <v>0</v>
      </c>
      <c r="BH108" s="196">
        <f>IF(N108="sníž. přenesená",J108,0)</f>
        <v>0</v>
      </c>
      <c r="BI108" s="196">
        <f>IF(N108="nulová",J108,0)</f>
        <v>0</v>
      </c>
      <c r="BJ108" s="15" t="s">
        <v>78</v>
      </c>
      <c r="BK108" s="196">
        <f>ROUND(I108*H108,2)</f>
        <v>0</v>
      </c>
      <c r="BL108" s="15" t="s">
        <v>184</v>
      </c>
      <c r="BM108" s="15" t="s">
        <v>215</v>
      </c>
    </row>
    <row r="109" spans="2:47" s="1" customFormat="1" ht="28.8">
      <c r="B109" s="32"/>
      <c r="C109" s="33"/>
      <c r="D109" s="197" t="s">
        <v>363</v>
      </c>
      <c r="E109" s="33"/>
      <c r="F109" s="245" t="s">
        <v>1913</v>
      </c>
      <c r="G109" s="33"/>
      <c r="H109" s="33"/>
      <c r="I109" s="101"/>
      <c r="J109" s="33"/>
      <c r="K109" s="33"/>
      <c r="L109" s="36"/>
      <c r="M109" s="199"/>
      <c r="N109" s="58"/>
      <c r="O109" s="58"/>
      <c r="P109" s="58"/>
      <c r="Q109" s="58"/>
      <c r="R109" s="58"/>
      <c r="S109" s="58"/>
      <c r="T109" s="59"/>
      <c r="AT109" s="15" t="s">
        <v>363</v>
      </c>
      <c r="AU109" s="15" t="s">
        <v>78</v>
      </c>
    </row>
    <row r="110" spans="2:65" s="1" customFormat="1" ht="16.5" customHeight="1">
      <c r="B110" s="32"/>
      <c r="C110" s="185" t="s">
        <v>184</v>
      </c>
      <c r="D110" s="185" t="s">
        <v>133</v>
      </c>
      <c r="E110" s="186" t="s">
        <v>1914</v>
      </c>
      <c r="F110" s="187" t="s">
        <v>1915</v>
      </c>
      <c r="G110" s="188" t="s">
        <v>1330</v>
      </c>
      <c r="H110" s="189">
        <v>2</v>
      </c>
      <c r="I110" s="190"/>
      <c r="J110" s="191">
        <f aca="true" t="shared" si="5" ref="J110:J132">ROUND(I110*H110,2)</f>
        <v>0</v>
      </c>
      <c r="K110" s="187" t="s">
        <v>1</v>
      </c>
      <c r="L110" s="36"/>
      <c r="M110" s="192" t="s">
        <v>1</v>
      </c>
      <c r="N110" s="193" t="s">
        <v>41</v>
      </c>
      <c r="O110" s="58"/>
      <c r="P110" s="194">
        <f aca="true" t="shared" si="6" ref="P110:P132">O110*H110</f>
        <v>0</v>
      </c>
      <c r="Q110" s="194">
        <v>0</v>
      </c>
      <c r="R110" s="194">
        <f aca="true" t="shared" si="7" ref="R110:R132">Q110*H110</f>
        <v>0</v>
      </c>
      <c r="S110" s="194">
        <v>0</v>
      </c>
      <c r="T110" s="195">
        <f aca="true" t="shared" si="8" ref="T110:T132">S110*H110</f>
        <v>0</v>
      </c>
      <c r="AR110" s="15" t="s">
        <v>184</v>
      </c>
      <c r="AT110" s="15" t="s">
        <v>133</v>
      </c>
      <c r="AU110" s="15" t="s">
        <v>78</v>
      </c>
      <c r="AY110" s="15" t="s">
        <v>131</v>
      </c>
      <c r="BE110" s="196">
        <f aca="true" t="shared" si="9" ref="BE110:BE132">IF(N110="základní",J110,0)</f>
        <v>0</v>
      </c>
      <c r="BF110" s="196">
        <f aca="true" t="shared" si="10" ref="BF110:BF132">IF(N110="snížená",J110,0)</f>
        <v>0</v>
      </c>
      <c r="BG110" s="196">
        <f aca="true" t="shared" si="11" ref="BG110:BG132">IF(N110="zákl. přenesená",J110,0)</f>
        <v>0</v>
      </c>
      <c r="BH110" s="196">
        <f aca="true" t="shared" si="12" ref="BH110:BH132">IF(N110="sníž. přenesená",J110,0)</f>
        <v>0</v>
      </c>
      <c r="BI110" s="196">
        <f aca="true" t="shared" si="13" ref="BI110:BI132">IF(N110="nulová",J110,0)</f>
        <v>0</v>
      </c>
      <c r="BJ110" s="15" t="s">
        <v>78</v>
      </c>
      <c r="BK110" s="196">
        <f aca="true" t="shared" si="14" ref="BK110:BK132">ROUND(I110*H110,2)</f>
        <v>0</v>
      </c>
      <c r="BL110" s="15" t="s">
        <v>184</v>
      </c>
      <c r="BM110" s="15" t="s">
        <v>225</v>
      </c>
    </row>
    <row r="111" spans="2:65" s="1" customFormat="1" ht="16.5" customHeight="1">
      <c r="B111" s="32"/>
      <c r="C111" s="185" t="s">
        <v>130</v>
      </c>
      <c r="D111" s="185" t="s">
        <v>133</v>
      </c>
      <c r="E111" s="186" t="s">
        <v>1916</v>
      </c>
      <c r="F111" s="187" t="s">
        <v>1917</v>
      </c>
      <c r="G111" s="188" t="s">
        <v>1918</v>
      </c>
      <c r="H111" s="189">
        <v>16</v>
      </c>
      <c r="I111" s="190"/>
      <c r="J111" s="191">
        <f t="shared" si="5"/>
        <v>0</v>
      </c>
      <c r="K111" s="187" t="s">
        <v>1</v>
      </c>
      <c r="L111" s="36"/>
      <c r="M111" s="192" t="s">
        <v>1</v>
      </c>
      <c r="N111" s="193" t="s">
        <v>41</v>
      </c>
      <c r="O111" s="58"/>
      <c r="P111" s="194">
        <f t="shared" si="6"/>
        <v>0</v>
      </c>
      <c r="Q111" s="194">
        <v>0</v>
      </c>
      <c r="R111" s="194">
        <f t="shared" si="7"/>
        <v>0</v>
      </c>
      <c r="S111" s="194">
        <v>0</v>
      </c>
      <c r="T111" s="195">
        <f t="shared" si="8"/>
        <v>0</v>
      </c>
      <c r="AR111" s="15" t="s">
        <v>184</v>
      </c>
      <c r="AT111" s="15" t="s">
        <v>133</v>
      </c>
      <c r="AU111" s="15" t="s">
        <v>78</v>
      </c>
      <c r="AY111" s="15" t="s">
        <v>131</v>
      </c>
      <c r="BE111" s="196">
        <f t="shared" si="9"/>
        <v>0</v>
      </c>
      <c r="BF111" s="196">
        <f t="shared" si="10"/>
        <v>0</v>
      </c>
      <c r="BG111" s="196">
        <f t="shared" si="11"/>
        <v>0</v>
      </c>
      <c r="BH111" s="196">
        <f t="shared" si="12"/>
        <v>0</v>
      </c>
      <c r="BI111" s="196">
        <f t="shared" si="13"/>
        <v>0</v>
      </c>
      <c r="BJ111" s="15" t="s">
        <v>78</v>
      </c>
      <c r="BK111" s="196">
        <f t="shared" si="14"/>
        <v>0</v>
      </c>
      <c r="BL111" s="15" t="s">
        <v>184</v>
      </c>
      <c r="BM111" s="15" t="s">
        <v>236</v>
      </c>
    </row>
    <row r="112" spans="2:65" s="1" customFormat="1" ht="16.5" customHeight="1">
      <c r="B112" s="32"/>
      <c r="C112" s="185" t="s">
        <v>215</v>
      </c>
      <c r="D112" s="185" t="s">
        <v>133</v>
      </c>
      <c r="E112" s="186" t="s">
        <v>1919</v>
      </c>
      <c r="F112" s="187" t="s">
        <v>1920</v>
      </c>
      <c r="G112" s="188" t="s">
        <v>1918</v>
      </c>
      <c r="H112" s="189">
        <v>16</v>
      </c>
      <c r="I112" s="190"/>
      <c r="J112" s="191">
        <f t="shared" si="5"/>
        <v>0</v>
      </c>
      <c r="K112" s="187" t="s">
        <v>1</v>
      </c>
      <c r="L112" s="36"/>
      <c r="M112" s="192" t="s">
        <v>1</v>
      </c>
      <c r="N112" s="193" t="s">
        <v>41</v>
      </c>
      <c r="O112" s="58"/>
      <c r="P112" s="194">
        <f t="shared" si="6"/>
        <v>0</v>
      </c>
      <c r="Q112" s="194">
        <v>0</v>
      </c>
      <c r="R112" s="194">
        <f t="shared" si="7"/>
        <v>0</v>
      </c>
      <c r="S112" s="194">
        <v>0</v>
      </c>
      <c r="T112" s="195">
        <f t="shared" si="8"/>
        <v>0</v>
      </c>
      <c r="AR112" s="15" t="s">
        <v>184</v>
      </c>
      <c r="AT112" s="15" t="s">
        <v>133</v>
      </c>
      <c r="AU112" s="15" t="s">
        <v>78</v>
      </c>
      <c r="AY112" s="15" t="s">
        <v>131</v>
      </c>
      <c r="BE112" s="196">
        <f t="shared" si="9"/>
        <v>0</v>
      </c>
      <c r="BF112" s="196">
        <f t="shared" si="10"/>
        <v>0</v>
      </c>
      <c r="BG112" s="196">
        <f t="shared" si="11"/>
        <v>0</v>
      </c>
      <c r="BH112" s="196">
        <f t="shared" si="12"/>
        <v>0</v>
      </c>
      <c r="BI112" s="196">
        <f t="shared" si="13"/>
        <v>0</v>
      </c>
      <c r="BJ112" s="15" t="s">
        <v>78</v>
      </c>
      <c r="BK112" s="196">
        <f t="shared" si="14"/>
        <v>0</v>
      </c>
      <c r="BL112" s="15" t="s">
        <v>184</v>
      </c>
      <c r="BM112" s="15" t="s">
        <v>248</v>
      </c>
    </row>
    <row r="113" spans="2:65" s="1" customFormat="1" ht="16.5" customHeight="1">
      <c r="B113" s="32"/>
      <c r="C113" s="185" t="s">
        <v>220</v>
      </c>
      <c r="D113" s="185" t="s">
        <v>133</v>
      </c>
      <c r="E113" s="186" t="s">
        <v>1921</v>
      </c>
      <c r="F113" s="187" t="s">
        <v>1922</v>
      </c>
      <c r="G113" s="188" t="s">
        <v>1365</v>
      </c>
      <c r="H113" s="189">
        <v>2</v>
      </c>
      <c r="I113" s="190"/>
      <c r="J113" s="191">
        <f t="shared" si="5"/>
        <v>0</v>
      </c>
      <c r="K113" s="187" t="s">
        <v>1</v>
      </c>
      <c r="L113" s="36"/>
      <c r="M113" s="192" t="s">
        <v>1</v>
      </c>
      <c r="N113" s="193" t="s">
        <v>41</v>
      </c>
      <c r="O113" s="58"/>
      <c r="P113" s="194">
        <f t="shared" si="6"/>
        <v>0</v>
      </c>
      <c r="Q113" s="194">
        <v>0</v>
      </c>
      <c r="R113" s="194">
        <f t="shared" si="7"/>
        <v>0</v>
      </c>
      <c r="S113" s="194">
        <v>0</v>
      </c>
      <c r="T113" s="195">
        <f t="shared" si="8"/>
        <v>0</v>
      </c>
      <c r="AR113" s="15" t="s">
        <v>184</v>
      </c>
      <c r="AT113" s="15" t="s">
        <v>133</v>
      </c>
      <c r="AU113" s="15" t="s">
        <v>78</v>
      </c>
      <c r="AY113" s="15" t="s">
        <v>131</v>
      </c>
      <c r="BE113" s="196">
        <f t="shared" si="9"/>
        <v>0</v>
      </c>
      <c r="BF113" s="196">
        <f t="shared" si="10"/>
        <v>0</v>
      </c>
      <c r="BG113" s="196">
        <f t="shared" si="11"/>
        <v>0</v>
      </c>
      <c r="BH113" s="196">
        <f t="shared" si="12"/>
        <v>0</v>
      </c>
      <c r="BI113" s="196">
        <f t="shared" si="13"/>
        <v>0</v>
      </c>
      <c r="BJ113" s="15" t="s">
        <v>78</v>
      </c>
      <c r="BK113" s="196">
        <f t="shared" si="14"/>
        <v>0</v>
      </c>
      <c r="BL113" s="15" t="s">
        <v>184</v>
      </c>
      <c r="BM113" s="15" t="s">
        <v>264</v>
      </c>
    </row>
    <row r="114" spans="2:65" s="1" customFormat="1" ht="16.5" customHeight="1">
      <c r="B114" s="32"/>
      <c r="C114" s="185" t="s">
        <v>225</v>
      </c>
      <c r="D114" s="185" t="s">
        <v>133</v>
      </c>
      <c r="E114" s="186" t="s">
        <v>1923</v>
      </c>
      <c r="F114" s="187" t="s">
        <v>1924</v>
      </c>
      <c r="G114" s="188" t="s">
        <v>404</v>
      </c>
      <c r="H114" s="189">
        <v>2</v>
      </c>
      <c r="I114" s="190"/>
      <c r="J114" s="191">
        <f t="shared" si="5"/>
        <v>0</v>
      </c>
      <c r="K114" s="187" t="s">
        <v>1</v>
      </c>
      <c r="L114" s="36"/>
      <c r="M114" s="192" t="s">
        <v>1</v>
      </c>
      <c r="N114" s="193" t="s">
        <v>41</v>
      </c>
      <c r="O114" s="58"/>
      <c r="P114" s="194">
        <f t="shared" si="6"/>
        <v>0</v>
      </c>
      <c r="Q114" s="194">
        <v>0</v>
      </c>
      <c r="R114" s="194">
        <f t="shared" si="7"/>
        <v>0</v>
      </c>
      <c r="S114" s="194">
        <v>0</v>
      </c>
      <c r="T114" s="195">
        <f t="shared" si="8"/>
        <v>0</v>
      </c>
      <c r="AR114" s="15" t="s">
        <v>184</v>
      </c>
      <c r="AT114" s="15" t="s">
        <v>133</v>
      </c>
      <c r="AU114" s="15" t="s">
        <v>78</v>
      </c>
      <c r="AY114" s="15" t="s">
        <v>131</v>
      </c>
      <c r="BE114" s="196">
        <f t="shared" si="9"/>
        <v>0</v>
      </c>
      <c r="BF114" s="196">
        <f t="shared" si="10"/>
        <v>0</v>
      </c>
      <c r="BG114" s="196">
        <f t="shared" si="11"/>
        <v>0</v>
      </c>
      <c r="BH114" s="196">
        <f t="shared" si="12"/>
        <v>0</v>
      </c>
      <c r="BI114" s="196">
        <f t="shared" si="13"/>
        <v>0</v>
      </c>
      <c r="BJ114" s="15" t="s">
        <v>78</v>
      </c>
      <c r="BK114" s="196">
        <f t="shared" si="14"/>
        <v>0</v>
      </c>
      <c r="BL114" s="15" t="s">
        <v>184</v>
      </c>
      <c r="BM114" s="15" t="s">
        <v>285</v>
      </c>
    </row>
    <row r="115" spans="2:65" s="1" customFormat="1" ht="16.5" customHeight="1">
      <c r="B115" s="32"/>
      <c r="C115" s="185" t="s">
        <v>231</v>
      </c>
      <c r="D115" s="185" t="s">
        <v>133</v>
      </c>
      <c r="E115" s="186" t="s">
        <v>1925</v>
      </c>
      <c r="F115" s="187" t="s">
        <v>1926</v>
      </c>
      <c r="G115" s="188" t="s">
        <v>1330</v>
      </c>
      <c r="H115" s="189">
        <v>2</v>
      </c>
      <c r="I115" s="190"/>
      <c r="J115" s="191">
        <f t="shared" si="5"/>
        <v>0</v>
      </c>
      <c r="K115" s="187" t="s">
        <v>1</v>
      </c>
      <c r="L115" s="36"/>
      <c r="M115" s="192" t="s">
        <v>1</v>
      </c>
      <c r="N115" s="193" t="s">
        <v>41</v>
      </c>
      <c r="O115" s="58"/>
      <c r="P115" s="194">
        <f t="shared" si="6"/>
        <v>0</v>
      </c>
      <c r="Q115" s="194">
        <v>0</v>
      </c>
      <c r="R115" s="194">
        <f t="shared" si="7"/>
        <v>0</v>
      </c>
      <c r="S115" s="194">
        <v>0</v>
      </c>
      <c r="T115" s="195">
        <f t="shared" si="8"/>
        <v>0</v>
      </c>
      <c r="AR115" s="15" t="s">
        <v>184</v>
      </c>
      <c r="AT115" s="15" t="s">
        <v>133</v>
      </c>
      <c r="AU115" s="15" t="s">
        <v>78</v>
      </c>
      <c r="AY115" s="15" t="s">
        <v>131</v>
      </c>
      <c r="BE115" s="196">
        <f t="shared" si="9"/>
        <v>0</v>
      </c>
      <c r="BF115" s="196">
        <f t="shared" si="10"/>
        <v>0</v>
      </c>
      <c r="BG115" s="196">
        <f t="shared" si="11"/>
        <v>0</v>
      </c>
      <c r="BH115" s="196">
        <f t="shared" si="12"/>
        <v>0</v>
      </c>
      <c r="BI115" s="196">
        <f t="shared" si="13"/>
        <v>0</v>
      </c>
      <c r="BJ115" s="15" t="s">
        <v>78</v>
      </c>
      <c r="BK115" s="196">
        <f t="shared" si="14"/>
        <v>0</v>
      </c>
      <c r="BL115" s="15" t="s">
        <v>184</v>
      </c>
      <c r="BM115" s="15" t="s">
        <v>297</v>
      </c>
    </row>
    <row r="116" spans="2:65" s="1" customFormat="1" ht="16.5" customHeight="1">
      <c r="B116" s="32"/>
      <c r="C116" s="185" t="s">
        <v>236</v>
      </c>
      <c r="D116" s="185" t="s">
        <v>133</v>
      </c>
      <c r="E116" s="186" t="s">
        <v>1927</v>
      </c>
      <c r="F116" s="187" t="s">
        <v>1910</v>
      </c>
      <c r="G116" s="188" t="s">
        <v>1</v>
      </c>
      <c r="H116" s="189">
        <v>0</v>
      </c>
      <c r="I116" s="190"/>
      <c r="J116" s="191">
        <f t="shared" si="5"/>
        <v>0</v>
      </c>
      <c r="K116" s="187" t="s">
        <v>1</v>
      </c>
      <c r="L116" s="36"/>
      <c r="M116" s="192" t="s">
        <v>1</v>
      </c>
      <c r="N116" s="193" t="s">
        <v>41</v>
      </c>
      <c r="O116" s="58"/>
      <c r="P116" s="194">
        <f t="shared" si="6"/>
        <v>0</v>
      </c>
      <c r="Q116" s="194">
        <v>0</v>
      </c>
      <c r="R116" s="194">
        <f t="shared" si="7"/>
        <v>0</v>
      </c>
      <c r="S116" s="194">
        <v>0</v>
      </c>
      <c r="T116" s="195">
        <f t="shared" si="8"/>
        <v>0</v>
      </c>
      <c r="AR116" s="15" t="s">
        <v>184</v>
      </c>
      <c r="AT116" s="15" t="s">
        <v>133</v>
      </c>
      <c r="AU116" s="15" t="s">
        <v>78</v>
      </c>
      <c r="AY116" s="15" t="s">
        <v>131</v>
      </c>
      <c r="BE116" s="196">
        <f t="shared" si="9"/>
        <v>0</v>
      </c>
      <c r="BF116" s="196">
        <f t="shared" si="10"/>
        <v>0</v>
      </c>
      <c r="BG116" s="196">
        <f t="shared" si="11"/>
        <v>0</v>
      </c>
      <c r="BH116" s="196">
        <f t="shared" si="12"/>
        <v>0</v>
      </c>
      <c r="BI116" s="196">
        <f t="shared" si="13"/>
        <v>0</v>
      </c>
      <c r="BJ116" s="15" t="s">
        <v>78</v>
      </c>
      <c r="BK116" s="196">
        <f t="shared" si="14"/>
        <v>0</v>
      </c>
      <c r="BL116" s="15" t="s">
        <v>184</v>
      </c>
      <c r="BM116" s="15" t="s">
        <v>309</v>
      </c>
    </row>
    <row r="117" spans="2:65" s="1" customFormat="1" ht="16.5" customHeight="1">
      <c r="B117" s="32"/>
      <c r="C117" s="185" t="s">
        <v>243</v>
      </c>
      <c r="D117" s="185" t="s">
        <v>133</v>
      </c>
      <c r="E117" s="186" t="s">
        <v>1928</v>
      </c>
      <c r="F117" s="187" t="s">
        <v>1929</v>
      </c>
      <c r="G117" s="188" t="s">
        <v>1330</v>
      </c>
      <c r="H117" s="189">
        <v>1</v>
      </c>
      <c r="I117" s="190"/>
      <c r="J117" s="191">
        <f t="shared" si="5"/>
        <v>0</v>
      </c>
      <c r="K117" s="187" t="s">
        <v>1</v>
      </c>
      <c r="L117" s="36"/>
      <c r="M117" s="192" t="s">
        <v>1</v>
      </c>
      <c r="N117" s="193" t="s">
        <v>41</v>
      </c>
      <c r="O117" s="58"/>
      <c r="P117" s="194">
        <f t="shared" si="6"/>
        <v>0</v>
      </c>
      <c r="Q117" s="194">
        <v>0</v>
      </c>
      <c r="R117" s="194">
        <f t="shared" si="7"/>
        <v>0</v>
      </c>
      <c r="S117" s="194">
        <v>0</v>
      </c>
      <c r="T117" s="195">
        <f t="shared" si="8"/>
        <v>0</v>
      </c>
      <c r="AR117" s="15" t="s">
        <v>184</v>
      </c>
      <c r="AT117" s="15" t="s">
        <v>133</v>
      </c>
      <c r="AU117" s="15" t="s">
        <v>78</v>
      </c>
      <c r="AY117" s="15" t="s">
        <v>131</v>
      </c>
      <c r="BE117" s="196">
        <f t="shared" si="9"/>
        <v>0</v>
      </c>
      <c r="BF117" s="196">
        <f t="shared" si="10"/>
        <v>0</v>
      </c>
      <c r="BG117" s="196">
        <f t="shared" si="11"/>
        <v>0</v>
      </c>
      <c r="BH117" s="196">
        <f t="shared" si="12"/>
        <v>0</v>
      </c>
      <c r="BI117" s="196">
        <f t="shared" si="13"/>
        <v>0</v>
      </c>
      <c r="BJ117" s="15" t="s">
        <v>78</v>
      </c>
      <c r="BK117" s="196">
        <f t="shared" si="14"/>
        <v>0</v>
      </c>
      <c r="BL117" s="15" t="s">
        <v>184</v>
      </c>
      <c r="BM117" s="15" t="s">
        <v>320</v>
      </c>
    </row>
    <row r="118" spans="2:65" s="1" customFormat="1" ht="16.5" customHeight="1">
      <c r="B118" s="32"/>
      <c r="C118" s="185" t="s">
        <v>248</v>
      </c>
      <c r="D118" s="185" t="s">
        <v>133</v>
      </c>
      <c r="E118" s="186" t="s">
        <v>1930</v>
      </c>
      <c r="F118" s="187" t="s">
        <v>1931</v>
      </c>
      <c r="G118" s="188" t="s">
        <v>1330</v>
      </c>
      <c r="H118" s="189">
        <v>1</v>
      </c>
      <c r="I118" s="190"/>
      <c r="J118" s="191">
        <f t="shared" si="5"/>
        <v>0</v>
      </c>
      <c r="K118" s="187" t="s">
        <v>1</v>
      </c>
      <c r="L118" s="36"/>
      <c r="M118" s="192" t="s">
        <v>1</v>
      </c>
      <c r="N118" s="193" t="s">
        <v>41</v>
      </c>
      <c r="O118" s="58"/>
      <c r="P118" s="194">
        <f t="shared" si="6"/>
        <v>0</v>
      </c>
      <c r="Q118" s="194">
        <v>0</v>
      </c>
      <c r="R118" s="194">
        <f t="shared" si="7"/>
        <v>0</v>
      </c>
      <c r="S118" s="194">
        <v>0</v>
      </c>
      <c r="T118" s="195">
        <f t="shared" si="8"/>
        <v>0</v>
      </c>
      <c r="AR118" s="15" t="s">
        <v>184</v>
      </c>
      <c r="AT118" s="15" t="s">
        <v>133</v>
      </c>
      <c r="AU118" s="15" t="s">
        <v>78</v>
      </c>
      <c r="AY118" s="15" t="s">
        <v>131</v>
      </c>
      <c r="BE118" s="196">
        <f t="shared" si="9"/>
        <v>0</v>
      </c>
      <c r="BF118" s="196">
        <f t="shared" si="10"/>
        <v>0</v>
      </c>
      <c r="BG118" s="196">
        <f t="shared" si="11"/>
        <v>0</v>
      </c>
      <c r="BH118" s="196">
        <f t="shared" si="12"/>
        <v>0</v>
      </c>
      <c r="BI118" s="196">
        <f t="shared" si="13"/>
        <v>0</v>
      </c>
      <c r="BJ118" s="15" t="s">
        <v>78</v>
      </c>
      <c r="BK118" s="196">
        <f t="shared" si="14"/>
        <v>0</v>
      </c>
      <c r="BL118" s="15" t="s">
        <v>184</v>
      </c>
      <c r="BM118" s="15" t="s">
        <v>332</v>
      </c>
    </row>
    <row r="119" spans="2:65" s="1" customFormat="1" ht="16.5" customHeight="1">
      <c r="B119" s="32"/>
      <c r="C119" s="185" t="s">
        <v>256</v>
      </c>
      <c r="D119" s="185" t="s">
        <v>133</v>
      </c>
      <c r="E119" s="186" t="s">
        <v>1932</v>
      </c>
      <c r="F119" s="187" t="s">
        <v>1933</v>
      </c>
      <c r="G119" s="188" t="s">
        <v>1330</v>
      </c>
      <c r="H119" s="189">
        <v>1</v>
      </c>
      <c r="I119" s="190"/>
      <c r="J119" s="191">
        <f t="shared" si="5"/>
        <v>0</v>
      </c>
      <c r="K119" s="187" t="s">
        <v>1</v>
      </c>
      <c r="L119" s="36"/>
      <c r="M119" s="192" t="s">
        <v>1</v>
      </c>
      <c r="N119" s="193" t="s">
        <v>41</v>
      </c>
      <c r="O119" s="58"/>
      <c r="P119" s="194">
        <f t="shared" si="6"/>
        <v>0</v>
      </c>
      <c r="Q119" s="194">
        <v>0</v>
      </c>
      <c r="R119" s="194">
        <f t="shared" si="7"/>
        <v>0</v>
      </c>
      <c r="S119" s="194">
        <v>0</v>
      </c>
      <c r="T119" s="195">
        <f t="shared" si="8"/>
        <v>0</v>
      </c>
      <c r="AR119" s="15" t="s">
        <v>184</v>
      </c>
      <c r="AT119" s="15" t="s">
        <v>133</v>
      </c>
      <c r="AU119" s="15" t="s">
        <v>78</v>
      </c>
      <c r="AY119" s="15" t="s">
        <v>131</v>
      </c>
      <c r="BE119" s="196">
        <f t="shared" si="9"/>
        <v>0</v>
      </c>
      <c r="BF119" s="196">
        <f t="shared" si="10"/>
        <v>0</v>
      </c>
      <c r="BG119" s="196">
        <f t="shared" si="11"/>
        <v>0</v>
      </c>
      <c r="BH119" s="196">
        <f t="shared" si="12"/>
        <v>0</v>
      </c>
      <c r="BI119" s="196">
        <f t="shared" si="13"/>
        <v>0</v>
      </c>
      <c r="BJ119" s="15" t="s">
        <v>78</v>
      </c>
      <c r="BK119" s="196">
        <f t="shared" si="14"/>
        <v>0</v>
      </c>
      <c r="BL119" s="15" t="s">
        <v>184</v>
      </c>
      <c r="BM119" s="15" t="s">
        <v>342</v>
      </c>
    </row>
    <row r="120" spans="2:65" s="1" customFormat="1" ht="16.5" customHeight="1">
      <c r="B120" s="32"/>
      <c r="C120" s="185" t="s">
        <v>264</v>
      </c>
      <c r="D120" s="185" t="s">
        <v>133</v>
      </c>
      <c r="E120" s="186" t="s">
        <v>1934</v>
      </c>
      <c r="F120" s="187" t="s">
        <v>1935</v>
      </c>
      <c r="G120" s="188" t="s">
        <v>1330</v>
      </c>
      <c r="H120" s="189">
        <v>1</v>
      </c>
      <c r="I120" s="190"/>
      <c r="J120" s="191">
        <f t="shared" si="5"/>
        <v>0</v>
      </c>
      <c r="K120" s="187" t="s">
        <v>1</v>
      </c>
      <c r="L120" s="36"/>
      <c r="M120" s="192" t="s">
        <v>1</v>
      </c>
      <c r="N120" s="193" t="s">
        <v>41</v>
      </c>
      <c r="O120" s="58"/>
      <c r="P120" s="194">
        <f t="shared" si="6"/>
        <v>0</v>
      </c>
      <c r="Q120" s="194">
        <v>0</v>
      </c>
      <c r="R120" s="194">
        <f t="shared" si="7"/>
        <v>0</v>
      </c>
      <c r="S120" s="194">
        <v>0</v>
      </c>
      <c r="T120" s="195">
        <f t="shared" si="8"/>
        <v>0</v>
      </c>
      <c r="AR120" s="15" t="s">
        <v>184</v>
      </c>
      <c r="AT120" s="15" t="s">
        <v>133</v>
      </c>
      <c r="AU120" s="15" t="s">
        <v>78</v>
      </c>
      <c r="AY120" s="15" t="s">
        <v>131</v>
      </c>
      <c r="BE120" s="196">
        <f t="shared" si="9"/>
        <v>0</v>
      </c>
      <c r="BF120" s="196">
        <f t="shared" si="10"/>
        <v>0</v>
      </c>
      <c r="BG120" s="196">
        <f t="shared" si="11"/>
        <v>0</v>
      </c>
      <c r="BH120" s="196">
        <f t="shared" si="12"/>
        <v>0</v>
      </c>
      <c r="BI120" s="196">
        <f t="shared" si="13"/>
        <v>0</v>
      </c>
      <c r="BJ120" s="15" t="s">
        <v>78</v>
      </c>
      <c r="BK120" s="196">
        <f t="shared" si="14"/>
        <v>0</v>
      </c>
      <c r="BL120" s="15" t="s">
        <v>184</v>
      </c>
      <c r="BM120" s="15" t="s">
        <v>352</v>
      </c>
    </row>
    <row r="121" spans="2:65" s="1" customFormat="1" ht="16.5" customHeight="1">
      <c r="B121" s="32"/>
      <c r="C121" s="185" t="s">
        <v>8</v>
      </c>
      <c r="D121" s="185" t="s">
        <v>133</v>
      </c>
      <c r="E121" s="186" t="s">
        <v>1936</v>
      </c>
      <c r="F121" s="187" t="s">
        <v>1937</v>
      </c>
      <c r="G121" s="188" t="s">
        <v>1330</v>
      </c>
      <c r="H121" s="189">
        <v>4</v>
      </c>
      <c r="I121" s="190"/>
      <c r="J121" s="191">
        <f t="shared" si="5"/>
        <v>0</v>
      </c>
      <c r="K121" s="187" t="s">
        <v>1</v>
      </c>
      <c r="L121" s="36"/>
      <c r="M121" s="192" t="s">
        <v>1</v>
      </c>
      <c r="N121" s="193" t="s">
        <v>41</v>
      </c>
      <c r="O121" s="58"/>
      <c r="P121" s="194">
        <f t="shared" si="6"/>
        <v>0</v>
      </c>
      <c r="Q121" s="194">
        <v>0</v>
      </c>
      <c r="R121" s="194">
        <f t="shared" si="7"/>
        <v>0</v>
      </c>
      <c r="S121" s="194">
        <v>0</v>
      </c>
      <c r="T121" s="195">
        <f t="shared" si="8"/>
        <v>0</v>
      </c>
      <c r="AR121" s="15" t="s">
        <v>184</v>
      </c>
      <c r="AT121" s="15" t="s">
        <v>133</v>
      </c>
      <c r="AU121" s="15" t="s">
        <v>78</v>
      </c>
      <c r="AY121" s="15" t="s">
        <v>131</v>
      </c>
      <c r="BE121" s="196">
        <f t="shared" si="9"/>
        <v>0</v>
      </c>
      <c r="BF121" s="196">
        <f t="shared" si="10"/>
        <v>0</v>
      </c>
      <c r="BG121" s="196">
        <f t="shared" si="11"/>
        <v>0</v>
      </c>
      <c r="BH121" s="196">
        <f t="shared" si="12"/>
        <v>0</v>
      </c>
      <c r="BI121" s="196">
        <f t="shared" si="13"/>
        <v>0</v>
      </c>
      <c r="BJ121" s="15" t="s">
        <v>78</v>
      </c>
      <c r="BK121" s="196">
        <f t="shared" si="14"/>
        <v>0</v>
      </c>
      <c r="BL121" s="15" t="s">
        <v>184</v>
      </c>
      <c r="BM121" s="15" t="s">
        <v>365</v>
      </c>
    </row>
    <row r="122" spans="2:65" s="1" customFormat="1" ht="16.5" customHeight="1">
      <c r="B122" s="32"/>
      <c r="C122" s="185" t="s">
        <v>285</v>
      </c>
      <c r="D122" s="185" t="s">
        <v>133</v>
      </c>
      <c r="E122" s="186" t="s">
        <v>1938</v>
      </c>
      <c r="F122" s="187" t="s">
        <v>1939</v>
      </c>
      <c r="G122" s="188" t="s">
        <v>1330</v>
      </c>
      <c r="H122" s="189">
        <v>1</v>
      </c>
      <c r="I122" s="190"/>
      <c r="J122" s="191">
        <f t="shared" si="5"/>
        <v>0</v>
      </c>
      <c r="K122" s="187" t="s">
        <v>1</v>
      </c>
      <c r="L122" s="36"/>
      <c r="M122" s="192" t="s">
        <v>1</v>
      </c>
      <c r="N122" s="193" t="s">
        <v>41</v>
      </c>
      <c r="O122" s="58"/>
      <c r="P122" s="194">
        <f t="shared" si="6"/>
        <v>0</v>
      </c>
      <c r="Q122" s="194">
        <v>0</v>
      </c>
      <c r="R122" s="194">
        <f t="shared" si="7"/>
        <v>0</v>
      </c>
      <c r="S122" s="194">
        <v>0</v>
      </c>
      <c r="T122" s="195">
        <f t="shared" si="8"/>
        <v>0</v>
      </c>
      <c r="AR122" s="15" t="s">
        <v>184</v>
      </c>
      <c r="AT122" s="15" t="s">
        <v>133</v>
      </c>
      <c r="AU122" s="15" t="s">
        <v>78</v>
      </c>
      <c r="AY122" s="15" t="s">
        <v>131</v>
      </c>
      <c r="BE122" s="196">
        <f t="shared" si="9"/>
        <v>0</v>
      </c>
      <c r="BF122" s="196">
        <f t="shared" si="10"/>
        <v>0</v>
      </c>
      <c r="BG122" s="196">
        <f t="shared" si="11"/>
        <v>0</v>
      </c>
      <c r="BH122" s="196">
        <f t="shared" si="12"/>
        <v>0</v>
      </c>
      <c r="BI122" s="196">
        <f t="shared" si="13"/>
        <v>0</v>
      </c>
      <c r="BJ122" s="15" t="s">
        <v>78</v>
      </c>
      <c r="BK122" s="196">
        <f t="shared" si="14"/>
        <v>0</v>
      </c>
      <c r="BL122" s="15" t="s">
        <v>184</v>
      </c>
      <c r="BM122" s="15" t="s">
        <v>378</v>
      </c>
    </row>
    <row r="123" spans="2:65" s="1" customFormat="1" ht="16.5" customHeight="1">
      <c r="B123" s="32"/>
      <c r="C123" s="185" t="s">
        <v>290</v>
      </c>
      <c r="D123" s="185" t="s">
        <v>133</v>
      </c>
      <c r="E123" s="186" t="s">
        <v>1940</v>
      </c>
      <c r="F123" s="187" t="s">
        <v>1910</v>
      </c>
      <c r="G123" s="188" t="s">
        <v>1</v>
      </c>
      <c r="H123" s="189">
        <v>0</v>
      </c>
      <c r="I123" s="190"/>
      <c r="J123" s="191">
        <f t="shared" si="5"/>
        <v>0</v>
      </c>
      <c r="K123" s="187" t="s">
        <v>1</v>
      </c>
      <c r="L123" s="36"/>
      <c r="M123" s="192" t="s">
        <v>1</v>
      </c>
      <c r="N123" s="193" t="s">
        <v>41</v>
      </c>
      <c r="O123" s="58"/>
      <c r="P123" s="194">
        <f t="shared" si="6"/>
        <v>0</v>
      </c>
      <c r="Q123" s="194">
        <v>0</v>
      </c>
      <c r="R123" s="194">
        <f t="shared" si="7"/>
        <v>0</v>
      </c>
      <c r="S123" s="194">
        <v>0</v>
      </c>
      <c r="T123" s="195">
        <f t="shared" si="8"/>
        <v>0</v>
      </c>
      <c r="AR123" s="15" t="s">
        <v>184</v>
      </c>
      <c r="AT123" s="15" t="s">
        <v>133</v>
      </c>
      <c r="AU123" s="15" t="s">
        <v>78</v>
      </c>
      <c r="AY123" s="15" t="s">
        <v>131</v>
      </c>
      <c r="BE123" s="196">
        <f t="shared" si="9"/>
        <v>0</v>
      </c>
      <c r="BF123" s="196">
        <f t="shared" si="10"/>
        <v>0</v>
      </c>
      <c r="BG123" s="196">
        <f t="shared" si="11"/>
        <v>0</v>
      </c>
      <c r="BH123" s="196">
        <f t="shared" si="12"/>
        <v>0</v>
      </c>
      <c r="BI123" s="196">
        <f t="shared" si="13"/>
        <v>0</v>
      </c>
      <c r="BJ123" s="15" t="s">
        <v>78</v>
      </c>
      <c r="BK123" s="196">
        <f t="shared" si="14"/>
        <v>0</v>
      </c>
      <c r="BL123" s="15" t="s">
        <v>184</v>
      </c>
      <c r="BM123" s="15" t="s">
        <v>394</v>
      </c>
    </row>
    <row r="124" spans="2:65" s="1" customFormat="1" ht="16.5" customHeight="1">
      <c r="B124" s="32"/>
      <c r="C124" s="185" t="s">
        <v>297</v>
      </c>
      <c r="D124" s="185" t="s">
        <v>133</v>
      </c>
      <c r="E124" s="186" t="s">
        <v>1941</v>
      </c>
      <c r="F124" s="187" t="s">
        <v>1942</v>
      </c>
      <c r="G124" s="188" t="s">
        <v>1330</v>
      </c>
      <c r="H124" s="189">
        <v>12</v>
      </c>
      <c r="I124" s="190"/>
      <c r="J124" s="191">
        <f t="shared" si="5"/>
        <v>0</v>
      </c>
      <c r="K124" s="187" t="s">
        <v>1</v>
      </c>
      <c r="L124" s="36"/>
      <c r="M124" s="192" t="s">
        <v>1</v>
      </c>
      <c r="N124" s="193" t="s">
        <v>41</v>
      </c>
      <c r="O124" s="58"/>
      <c r="P124" s="194">
        <f t="shared" si="6"/>
        <v>0</v>
      </c>
      <c r="Q124" s="194">
        <v>0</v>
      </c>
      <c r="R124" s="194">
        <f t="shared" si="7"/>
        <v>0</v>
      </c>
      <c r="S124" s="194">
        <v>0</v>
      </c>
      <c r="T124" s="195">
        <f t="shared" si="8"/>
        <v>0</v>
      </c>
      <c r="AR124" s="15" t="s">
        <v>184</v>
      </c>
      <c r="AT124" s="15" t="s">
        <v>133</v>
      </c>
      <c r="AU124" s="15" t="s">
        <v>78</v>
      </c>
      <c r="AY124" s="15" t="s">
        <v>131</v>
      </c>
      <c r="BE124" s="196">
        <f t="shared" si="9"/>
        <v>0</v>
      </c>
      <c r="BF124" s="196">
        <f t="shared" si="10"/>
        <v>0</v>
      </c>
      <c r="BG124" s="196">
        <f t="shared" si="11"/>
        <v>0</v>
      </c>
      <c r="BH124" s="196">
        <f t="shared" si="12"/>
        <v>0</v>
      </c>
      <c r="BI124" s="196">
        <f t="shared" si="13"/>
        <v>0</v>
      </c>
      <c r="BJ124" s="15" t="s">
        <v>78</v>
      </c>
      <c r="BK124" s="196">
        <f t="shared" si="14"/>
        <v>0</v>
      </c>
      <c r="BL124" s="15" t="s">
        <v>184</v>
      </c>
      <c r="BM124" s="15" t="s">
        <v>409</v>
      </c>
    </row>
    <row r="125" spans="2:65" s="1" customFormat="1" ht="16.5" customHeight="1">
      <c r="B125" s="32"/>
      <c r="C125" s="185" t="s">
        <v>303</v>
      </c>
      <c r="D125" s="185" t="s">
        <v>133</v>
      </c>
      <c r="E125" s="186" t="s">
        <v>1943</v>
      </c>
      <c r="F125" s="187" t="s">
        <v>1944</v>
      </c>
      <c r="G125" s="188" t="s">
        <v>1330</v>
      </c>
      <c r="H125" s="189">
        <v>3</v>
      </c>
      <c r="I125" s="190"/>
      <c r="J125" s="191">
        <f t="shared" si="5"/>
        <v>0</v>
      </c>
      <c r="K125" s="187" t="s">
        <v>1</v>
      </c>
      <c r="L125" s="36"/>
      <c r="M125" s="192" t="s">
        <v>1</v>
      </c>
      <c r="N125" s="193" t="s">
        <v>41</v>
      </c>
      <c r="O125" s="58"/>
      <c r="P125" s="194">
        <f t="shared" si="6"/>
        <v>0</v>
      </c>
      <c r="Q125" s="194">
        <v>0</v>
      </c>
      <c r="R125" s="194">
        <f t="shared" si="7"/>
        <v>0</v>
      </c>
      <c r="S125" s="194">
        <v>0</v>
      </c>
      <c r="T125" s="195">
        <f t="shared" si="8"/>
        <v>0</v>
      </c>
      <c r="AR125" s="15" t="s">
        <v>184</v>
      </c>
      <c r="AT125" s="15" t="s">
        <v>133</v>
      </c>
      <c r="AU125" s="15" t="s">
        <v>78</v>
      </c>
      <c r="AY125" s="15" t="s">
        <v>131</v>
      </c>
      <c r="BE125" s="196">
        <f t="shared" si="9"/>
        <v>0</v>
      </c>
      <c r="BF125" s="196">
        <f t="shared" si="10"/>
        <v>0</v>
      </c>
      <c r="BG125" s="196">
        <f t="shared" si="11"/>
        <v>0</v>
      </c>
      <c r="BH125" s="196">
        <f t="shared" si="12"/>
        <v>0</v>
      </c>
      <c r="BI125" s="196">
        <f t="shared" si="13"/>
        <v>0</v>
      </c>
      <c r="BJ125" s="15" t="s">
        <v>78</v>
      </c>
      <c r="BK125" s="196">
        <f t="shared" si="14"/>
        <v>0</v>
      </c>
      <c r="BL125" s="15" t="s">
        <v>184</v>
      </c>
      <c r="BM125" s="15" t="s">
        <v>422</v>
      </c>
    </row>
    <row r="126" spans="2:65" s="1" customFormat="1" ht="16.5" customHeight="1">
      <c r="B126" s="32"/>
      <c r="C126" s="185" t="s">
        <v>309</v>
      </c>
      <c r="D126" s="185" t="s">
        <v>133</v>
      </c>
      <c r="E126" s="186" t="s">
        <v>1945</v>
      </c>
      <c r="F126" s="187" t="s">
        <v>1946</v>
      </c>
      <c r="G126" s="188" t="s">
        <v>1330</v>
      </c>
      <c r="H126" s="189">
        <v>3</v>
      </c>
      <c r="I126" s="190"/>
      <c r="J126" s="191">
        <f t="shared" si="5"/>
        <v>0</v>
      </c>
      <c r="K126" s="187" t="s">
        <v>1</v>
      </c>
      <c r="L126" s="36"/>
      <c r="M126" s="192" t="s">
        <v>1</v>
      </c>
      <c r="N126" s="193" t="s">
        <v>41</v>
      </c>
      <c r="O126" s="58"/>
      <c r="P126" s="194">
        <f t="shared" si="6"/>
        <v>0</v>
      </c>
      <c r="Q126" s="194">
        <v>0</v>
      </c>
      <c r="R126" s="194">
        <f t="shared" si="7"/>
        <v>0</v>
      </c>
      <c r="S126" s="194">
        <v>0</v>
      </c>
      <c r="T126" s="195">
        <f t="shared" si="8"/>
        <v>0</v>
      </c>
      <c r="AR126" s="15" t="s">
        <v>184</v>
      </c>
      <c r="AT126" s="15" t="s">
        <v>133</v>
      </c>
      <c r="AU126" s="15" t="s">
        <v>78</v>
      </c>
      <c r="AY126" s="15" t="s">
        <v>131</v>
      </c>
      <c r="BE126" s="196">
        <f t="shared" si="9"/>
        <v>0</v>
      </c>
      <c r="BF126" s="196">
        <f t="shared" si="10"/>
        <v>0</v>
      </c>
      <c r="BG126" s="196">
        <f t="shared" si="11"/>
        <v>0</v>
      </c>
      <c r="BH126" s="196">
        <f t="shared" si="12"/>
        <v>0</v>
      </c>
      <c r="BI126" s="196">
        <f t="shared" si="13"/>
        <v>0</v>
      </c>
      <c r="BJ126" s="15" t="s">
        <v>78</v>
      </c>
      <c r="BK126" s="196">
        <f t="shared" si="14"/>
        <v>0</v>
      </c>
      <c r="BL126" s="15" t="s">
        <v>184</v>
      </c>
      <c r="BM126" s="15" t="s">
        <v>432</v>
      </c>
    </row>
    <row r="127" spans="2:65" s="1" customFormat="1" ht="16.5" customHeight="1">
      <c r="B127" s="32"/>
      <c r="C127" s="185" t="s">
        <v>7</v>
      </c>
      <c r="D127" s="185" t="s">
        <v>133</v>
      </c>
      <c r="E127" s="186" t="s">
        <v>1947</v>
      </c>
      <c r="F127" s="187" t="s">
        <v>1910</v>
      </c>
      <c r="G127" s="188" t="s">
        <v>1</v>
      </c>
      <c r="H127" s="189">
        <v>0</v>
      </c>
      <c r="I127" s="190"/>
      <c r="J127" s="191">
        <f t="shared" si="5"/>
        <v>0</v>
      </c>
      <c r="K127" s="187" t="s">
        <v>1</v>
      </c>
      <c r="L127" s="36"/>
      <c r="M127" s="192" t="s">
        <v>1</v>
      </c>
      <c r="N127" s="193" t="s">
        <v>41</v>
      </c>
      <c r="O127" s="58"/>
      <c r="P127" s="194">
        <f t="shared" si="6"/>
        <v>0</v>
      </c>
      <c r="Q127" s="194">
        <v>0</v>
      </c>
      <c r="R127" s="194">
        <f t="shared" si="7"/>
        <v>0</v>
      </c>
      <c r="S127" s="194">
        <v>0</v>
      </c>
      <c r="T127" s="195">
        <f t="shared" si="8"/>
        <v>0</v>
      </c>
      <c r="AR127" s="15" t="s">
        <v>184</v>
      </c>
      <c r="AT127" s="15" t="s">
        <v>133</v>
      </c>
      <c r="AU127" s="15" t="s">
        <v>78</v>
      </c>
      <c r="AY127" s="15" t="s">
        <v>131</v>
      </c>
      <c r="BE127" s="196">
        <f t="shared" si="9"/>
        <v>0</v>
      </c>
      <c r="BF127" s="196">
        <f t="shared" si="10"/>
        <v>0</v>
      </c>
      <c r="BG127" s="196">
        <f t="shared" si="11"/>
        <v>0</v>
      </c>
      <c r="BH127" s="196">
        <f t="shared" si="12"/>
        <v>0</v>
      </c>
      <c r="BI127" s="196">
        <f t="shared" si="13"/>
        <v>0</v>
      </c>
      <c r="BJ127" s="15" t="s">
        <v>78</v>
      </c>
      <c r="BK127" s="196">
        <f t="shared" si="14"/>
        <v>0</v>
      </c>
      <c r="BL127" s="15" t="s">
        <v>184</v>
      </c>
      <c r="BM127" s="15" t="s">
        <v>443</v>
      </c>
    </row>
    <row r="128" spans="2:65" s="1" customFormat="1" ht="16.5" customHeight="1">
      <c r="B128" s="32"/>
      <c r="C128" s="185" t="s">
        <v>320</v>
      </c>
      <c r="D128" s="185" t="s">
        <v>133</v>
      </c>
      <c r="E128" s="186" t="s">
        <v>1948</v>
      </c>
      <c r="F128" s="187" t="s">
        <v>1949</v>
      </c>
      <c r="G128" s="188" t="s">
        <v>404</v>
      </c>
      <c r="H128" s="189">
        <v>2</v>
      </c>
      <c r="I128" s="190"/>
      <c r="J128" s="191">
        <f t="shared" si="5"/>
        <v>0</v>
      </c>
      <c r="K128" s="187" t="s">
        <v>1</v>
      </c>
      <c r="L128" s="36"/>
      <c r="M128" s="192" t="s">
        <v>1</v>
      </c>
      <c r="N128" s="193" t="s">
        <v>41</v>
      </c>
      <c r="O128" s="58"/>
      <c r="P128" s="194">
        <f t="shared" si="6"/>
        <v>0</v>
      </c>
      <c r="Q128" s="194">
        <v>0</v>
      </c>
      <c r="R128" s="194">
        <f t="shared" si="7"/>
        <v>0</v>
      </c>
      <c r="S128" s="194">
        <v>0</v>
      </c>
      <c r="T128" s="195">
        <f t="shared" si="8"/>
        <v>0</v>
      </c>
      <c r="AR128" s="15" t="s">
        <v>184</v>
      </c>
      <c r="AT128" s="15" t="s">
        <v>133</v>
      </c>
      <c r="AU128" s="15" t="s">
        <v>78</v>
      </c>
      <c r="AY128" s="15" t="s">
        <v>131</v>
      </c>
      <c r="BE128" s="196">
        <f t="shared" si="9"/>
        <v>0</v>
      </c>
      <c r="BF128" s="196">
        <f t="shared" si="10"/>
        <v>0</v>
      </c>
      <c r="BG128" s="196">
        <f t="shared" si="11"/>
        <v>0</v>
      </c>
      <c r="BH128" s="196">
        <f t="shared" si="12"/>
        <v>0</v>
      </c>
      <c r="BI128" s="196">
        <f t="shared" si="13"/>
        <v>0</v>
      </c>
      <c r="BJ128" s="15" t="s">
        <v>78</v>
      </c>
      <c r="BK128" s="196">
        <f t="shared" si="14"/>
        <v>0</v>
      </c>
      <c r="BL128" s="15" t="s">
        <v>184</v>
      </c>
      <c r="BM128" s="15" t="s">
        <v>454</v>
      </c>
    </row>
    <row r="129" spans="2:65" s="1" customFormat="1" ht="16.5" customHeight="1">
      <c r="B129" s="32"/>
      <c r="C129" s="185" t="s">
        <v>326</v>
      </c>
      <c r="D129" s="185" t="s">
        <v>133</v>
      </c>
      <c r="E129" s="186" t="s">
        <v>1950</v>
      </c>
      <c r="F129" s="187" t="s">
        <v>1951</v>
      </c>
      <c r="G129" s="188" t="s">
        <v>404</v>
      </c>
      <c r="H129" s="189">
        <v>1</v>
      </c>
      <c r="I129" s="190"/>
      <c r="J129" s="191">
        <f t="shared" si="5"/>
        <v>0</v>
      </c>
      <c r="K129" s="187" t="s">
        <v>1</v>
      </c>
      <c r="L129" s="36"/>
      <c r="M129" s="192" t="s">
        <v>1</v>
      </c>
      <c r="N129" s="193" t="s">
        <v>41</v>
      </c>
      <c r="O129" s="58"/>
      <c r="P129" s="194">
        <f t="shared" si="6"/>
        <v>0</v>
      </c>
      <c r="Q129" s="194">
        <v>0</v>
      </c>
      <c r="R129" s="194">
        <f t="shared" si="7"/>
        <v>0</v>
      </c>
      <c r="S129" s="194">
        <v>0</v>
      </c>
      <c r="T129" s="195">
        <f t="shared" si="8"/>
        <v>0</v>
      </c>
      <c r="AR129" s="15" t="s">
        <v>184</v>
      </c>
      <c r="AT129" s="15" t="s">
        <v>133</v>
      </c>
      <c r="AU129" s="15" t="s">
        <v>78</v>
      </c>
      <c r="AY129" s="15" t="s">
        <v>131</v>
      </c>
      <c r="BE129" s="196">
        <f t="shared" si="9"/>
        <v>0</v>
      </c>
      <c r="BF129" s="196">
        <f t="shared" si="10"/>
        <v>0</v>
      </c>
      <c r="BG129" s="196">
        <f t="shared" si="11"/>
        <v>0</v>
      </c>
      <c r="BH129" s="196">
        <f t="shared" si="12"/>
        <v>0</v>
      </c>
      <c r="BI129" s="196">
        <f t="shared" si="13"/>
        <v>0</v>
      </c>
      <c r="BJ129" s="15" t="s">
        <v>78</v>
      </c>
      <c r="BK129" s="196">
        <f t="shared" si="14"/>
        <v>0</v>
      </c>
      <c r="BL129" s="15" t="s">
        <v>184</v>
      </c>
      <c r="BM129" s="15" t="s">
        <v>483</v>
      </c>
    </row>
    <row r="130" spans="2:65" s="1" customFormat="1" ht="16.5" customHeight="1">
      <c r="B130" s="32"/>
      <c r="C130" s="185" t="s">
        <v>332</v>
      </c>
      <c r="D130" s="185" t="s">
        <v>133</v>
      </c>
      <c r="E130" s="186" t="s">
        <v>1952</v>
      </c>
      <c r="F130" s="187" t="s">
        <v>1953</v>
      </c>
      <c r="G130" s="188" t="s">
        <v>404</v>
      </c>
      <c r="H130" s="189">
        <v>1</v>
      </c>
      <c r="I130" s="190"/>
      <c r="J130" s="191">
        <f t="shared" si="5"/>
        <v>0</v>
      </c>
      <c r="K130" s="187" t="s">
        <v>1</v>
      </c>
      <c r="L130" s="36"/>
      <c r="M130" s="192" t="s">
        <v>1</v>
      </c>
      <c r="N130" s="193" t="s">
        <v>41</v>
      </c>
      <c r="O130" s="58"/>
      <c r="P130" s="194">
        <f t="shared" si="6"/>
        <v>0</v>
      </c>
      <c r="Q130" s="194">
        <v>0</v>
      </c>
      <c r="R130" s="194">
        <f t="shared" si="7"/>
        <v>0</v>
      </c>
      <c r="S130" s="194">
        <v>0</v>
      </c>
      <c r="T130" s="195">
        <f t="shared" si="8"/>
        <v>0</v>
      </c>
      <c r="AR130" s="15" t="s">
        <v>184</v>
      </c>
      <c r="AT130" s="15" t="s">
        <v>133</v>
      </c>
      <c r="AU130" s="15" t="s">
        <v>78</v>
      </c>
      <c r="AY130" s="15" t="s">
        <v>131</v>
      </c>
      <c r="BE130" s="196">
        <f t="shared" si="9"/>
        <v>0</v>
      </c>
      <c r="BF130" s="196">
        <f t="shared" si="10"/>
        <v>0</v>
      </c>
      <c r="BG130" s="196">
        <f t="shared" si="11"/>
        <v>0</v>
      </c>
      <c r="BH130" s="196">
        <f t="shared" si="12"/>
        <v>0</v>
      </c>
      <c r="BI130" s="196">
        <f t="shared" si="13"/>
        <v>0</v>
      </c>
      <c r="BJ130" s="15" t="s">
        <v>78</v>
      </c>
      <c r="BK130" s="196">
        <f t="shared" si="14"/>
        <v>0</v>
      </c>
      <c r="BL130" s="15" t="s">
        <v>184</v>
      </c>
      <c r="BM130" s="15" t="s">
        <v>503</v>
      </c>
    </row>
    <row r="131" spans="2:65" s="1" customFormat="1" ht="16.5" customHeight="1">
      <c r="B131" s="32"/>
      <c r="C131" s="185" t="s">
        <v>337</v>
      </c>
      <c r="D131" s="185" t="s">
        <v>133</v>
      </c>
      <c r="E131" s="186" t="s">
        <v>1954</v>
      </c>
      <c r="F131" s="187" t="s">
        <v>1910</v>
      </c>
      <c r="G131" s="188" t="s">
        <v>1</v>
      </c>
      <c r="H131" s="189">
        <v>0</v>
      </c>
      <c r="I131" s="190"/>
      <c r="J131" s="191">
        <f t="shared" si="5"/>
        <v>0</v>
      </c>
      <c r="K131" s="187" t="s">
        <v>1</v>
      </c>
      <c r="L131" s="36"/>
      <c r="M131" s="192" t="s">
        <v>1</v>
      </c>
      <c r="N131" s="193" t="s">
        <v>41</v>
      </c>
      <c r="O131" s="58"/>
      <c r="P131" s="194">
        <f t="shared" si="6"/>
        <v>0</v>
      </c>
      <c r="Q131" s="194">
        <v>0</v>
      </c>
      <c r="R131" s="194">
        <f t="shared" si="7"/>
        <v>0</v>
      </c>
      <c r="S131" s="194">
        <v>0</v>
      </c>
      <c r="T131" s="195">
        <f t="shared" si="8"/>
        <v>0</v>
      </c>
      <c r="AR131" s="15" t="s">
        <v>184</v>
      </c>
      <c r="AT131" s="15" t="s">
        <v>133</v>
      </c>
      <c r="AU131" s="15" t="s">
        <v>78</v>
      </c>
      <c r="AY131" s="15" t="s">
        <v>131</v>
      </c>
      <c r="BE131" s="196">
        <f t="shared" si="9"/>
        <v>0</v>
      </c>
      <c r="BF131" s="196">
        <f t="shared" si="10"/>
        <v>0</v>
      </c>
      <c r="BG131" s="196">
        <f t="shared" si="11"/>
        <v>0</v>
      </c>
      <c r="BH131" s="196">
        <f t="shared" si="12"/>
        <v>0</v>
      </c>
      <c r="BI131" s="196">
        <f t="shared" si="13"/>
        <v>0</v>
      </c>
      <c r="BJ131" s="15" t="s">
        <v>78</v>
      </c>
      <c r="BK131" s="196">
        <f t="shared" si="14"/>
        <v>0</v>
      </c>
      <c r="BL131" s="15" t="s">
        <v>184</v>
      </c>
      <c r="BM131" s="15" t="s">
        <v>518</v>
      </c>
    </row>
    <row r="132" spans="2:65" s="1" customFormat="1" ht="16.5" customHeight="1">
      <c r="B132" s="32"/>
      <c r="C132" s="185" t="s">
        <v>342</v>
      </c>
      <c r="D132" s="185" t="s">
        <v>133</v>
      </c>
      <c r="E132" s="186" t="s">
        <v>1955</v>
      </c>
      <c r="F132" s="187" t="s">
        <v>1956</v>
      </c>
      <c r="G132" s="188" t="s">
        <v>404</v>
      </c>
      <c r="H132" s="189">
        <v>1</v>
      </c>
      <c r="I132" s="190"/>
      <c r="J132" s="191">
        <f t="shared" si="5"/>
        <v>0</v>
      </c>
      <c r="K132" s="187" t="s">
        <v>1</v>
      </c>
      <c r="L132" s="36"/>
      <c r="M132" s="192" t="s">
        <v>1</v>
      </c>
      <c r="N132" s="193" t="s">
        <v>41</v>
      </c>
      <c r="O132" s="58"/>
      <c r="P132" s="194">
        <f t="shared" si="6"/>
        <v>0</v>
      </c>
      <c r="Q132" s="194">
        <v>0</v>
      </c>
      <c r="R132" s="194">
        <f t="shared" si="7"/>
        <v>0</v>
      </c>
      <c r="S132" s="194">
        <v>0</v>
      </c>
      <c r="T132" s="195">
        <f t="shared" si="8"/>
        <v>0</v>
      </c>
      <c r="AR132" s="15" t="s">
        <v>184</v>
      </c>
      <c r="AT132" s="15" t="s">
        <v>133</v>
      </c>
      <c r="AU132" s="15" t="s">
        <v>78</v>
      </c>
      <c r="AY132" s="15" t="s">
        <v>131</v>
      </c>
      <c r="BE132" s="196">
        <f t="shared" si="9"/>
        <v>0</v>
      </c>
      <c r="BF132" s="196">
        <f t="shared" si="10"/>
        <v>0</v>
      </c>
      <c r="BG132" s="196">
        <f t="shared" si="11"/>
        <v>0</v>
      </c>
      <c r="BH132" s="196">
        <f t="shared" si="12"/>
        <v>0</v>
      </c>
      <c r="BI132" s="196">
        <f t="shared" si="13"/>
        <v>0</v>
      </c>
      <c r="BJ132" s="15" t="s">
        <v>78</v>
      </c>
      <c r="BK132" s="196">
        <f t="shared" si="14"/>
        <v>0</v>
      </c>
      <c r="BL132" s="15" t="s">
        <v>184</v>
      </c>
      <c r="BM132" s="15" t="s">
        <v>540</v>
      </c>
    </row>
    <row r="133" spans="2:63" s="10" customFormat="1" ht="22.95" customHeight="1">
      <c r="B133" s="169"/>
      <c r="C133" s="170"/>
      <c r="D133" s="171" t="s">
        <v>69</v>
      </c>
      <c r="E133" s="183" t="s">
        <v>1957</v>
      </c>
      <c r="F133" s="183" t="s">
        <v>1958</v>
      </c>
      <c r="G133" s="170"/>
      <c r="H133" s="170"/>
      <c r="I133" s="173"/>
      <c r="J133" s="184">
        <f>BK133</f>
        <v>0</v>
      </c>
      <c r="K133" s="170"/>
      <c r="L133" s="175"/>
      <c r="M133" s="176"/>
      <c r="N133" s="177"/>
      <c r="O133" s="177"/>
      <c r="P133" s="178">
        <f>SUM(P134:P136)</f>
        <v>0</v>
      </c>
      <c r="Q133" s="177"/>
      <c r="R133" s="178">
        <f>SUM(R134:R136)</f>
        <v>0</v>
      </c>
      <c r="S133" s="177"/>
      <c r="T133" s="179">
        <f>SUM(T134:T136)</f>
        <v>0</v>
      </c>
      <c r="AR133" s="180" t="s">
        <v>78</v>
      </c>
      <c r="AT133" s="181" t="s">
        <v>69</v>
      </c>
      <c r="AU133" s="181" t="s">
        <v>78</v>
      </c>
      <c r="AY133" s="180" t="s">
        <v>131</v>
      </c>
      <c r="BK133" s="182">
        <f>SUM(BK134:BK136)</f>
        <v>0</v>
      </c>
    </row>
    <row r="134" spans="2:65" s="1" customFormat="1" ht="16.5" customHeight="1">
      <c r="B134" s="32"/>
      <c r="C134" s="185" t="s">
        <v>347</v>
      </c>
      <c r="D134" s="185" t="s">
        <v>133</v>
      </c>
      <c r="E134" s="186" t="s">
        <v>1959</v>
      </c>
      <c r="F134" s="187" t="s">
        <v>1960</v>
      </c>
      <c r="G134" s="188" t="s">
        <v>1918</v>
      </c>
      <c r="H134" s="189">
        <v>8</v>
      </c>
      <c r="I134" s="190"/>
      <c r="J134" s="191">
        <f>ROUND(I134*H134,2)</f>
        <v>0</v>
      </c>
      <c r="K134" s="187" t="s">
        <v>1</v>
      </c>
      <c r="L134" s="36"/>
      <c r="M134" s="192" t="s">
        <v>1</v>
      </c>
      <c r="N134" s="193" t="s">
        <v>41</v>
      </c>
      <c r="O134" s="58"/>
      <c r="P134" s="194">
        <f>O134*H134</f>
        <v>0</v>
      </c>
      <c r="Q134" s="194">
        <v>0</v>
      </c>
      <c r="R134" s="194">
        <f>Q134*H134</f>
        <v>0</v>
      </c>
      <c r="S134" s="194">
        <v>0</v>
      </c>
      <c r="T134" s="195">
        <f>S134*H134</f>
        <v>0</v>
      </c>
      <c r="AR134" s="15" t="s">
        <v>184</v>
      </c>
      <c r="AT134" s="15" t="s">
        <v>133</v>
      </c>
      <c r="AU134" s="15" t="s">
        <v>80</v>
      </c>
      <c r="AY134" s="15" t="s">
        <v>131</v>
      </c>
      <c r="BE134" s="196">
        <f>IF(N134="základní",J134,0)</f>
        <v>0</v>
      </c>
      <c r="BF134" s="196">
        <f>IF(N134="snížená",J134,0)</f>
        <v>0</v>
      </c>
      <c r="BG134" s="196">
        <f>IF(N134="zákl. přenesená",J134,0)</f>
        <v>0</v>
      </c>
      <c r="BH134" s="196">
        <f>IF(N134="sníž. přenesená",J134,0)</f>
        <v>0</v>
      </c>
      <c r="BI134" s="196">
        <f>IF(N134="nulová",J134,0)</f>
        <v>0</v>
      </c>
      <c r="BJ134" s="15" t="s">
        <v>78</v>
      </c>
      <c r="BK134" s="196">
        <f>ROUND(I134*H134,2)</f>
        <v>0</v>
      </c>
      <c r="BL134" s="15" t="s">
        <v>184</v>
      </c>
      <c r="BM134" s="15" t="s">
        <v>550</v>
      </c>
    </row>
    <row r="135" spans="2:65" s="1" customFormat="1" ht="16.5" customHeight="1">
      <c r="B135" s="32"/>
      <c r="C135" s="185" t="s">
        <v>352</v>
      </c>
      <c r="D135" s="185" t="s">
        <v>133</v>
      </c>
      <c r="E135" s="186" t="s">
        <v>1961</v>
      </c>
      <c r="F135" s="187" t="s">
        <v>1962</v>
      </c>
      <c r="G135" s="188" t="s">
        <v>1918</v>
      </c>
      <c r="H135" s="189">
        <v>32</v>
      </c>
      <c r="I135" s="190"/>
      <c r="J135" s="191">
        <f>ROUND(I135*H135,2)</f>
        <v>0</v>
      </c>
      <c r="K135" s="187" t="s">
        <v>1</v>
      </c>
      <c r="L135" s="36"/>
      <c r="M135" s="192" t="s">
        <v>1</v>
      </c>
      <c r="N135" s="193" t="s">
        <v>41</v>
      </c>
      <c r="O135" s="58"/>
      <c r="P135" s="194">
        <f>O135*H135</f>
        <v>0</v>
      </c>
      <c r="Q135" s="194">
        <v>0</v>
      </c>
      <c r="R135" s="194">
        <f>Q135*H135</f>
        <v>0</v>
      </c>
      <c r="S135" s="194">
        <v>0</v>
      </c>
      <c r="T135" s="195">
        <f>S135*H135</f>
        <v>0</v>
      </c>
      <c r="AR135" s="15" t="s">
        <v>184</v>
      </c>
      <c r="AT135" s="15" t="s">
        <v>133</v>
      </c>
      <c r="AU135" s="15" t="s">
        <v>80</v>
      </c>
      <c r="AY135" s="15" t="s">
        <v>131</v>
      </c>
      <c r="BE135" s="196">
        <f>IF(N135="základní",J135,0)</f>
        <v>0</v>
      </c>
      <c r="BF135" s="196">
        <f>IF(N135="snížená",J135,0)</f>
        <v>0</v>
      </c>
      <c r="BG135" s="196">
        <f>IF(N135="zákl. přenesená",J135,0)</f>
        <v>0</v>
      </c>
      <c r="BH135" s="196">
        <f>IF(N135="sníž. přenesená",J135,0)</f>
        <v>0</v>
      </c>
      <c r="BI135" s="196">
        <f>IF(N135="nulová",J135,0)</f>
        <v>0</v>
      </c>
      <c r="BJ135" s="15" t="s">
        <v>78</v>
      </c>
      <c r="BK135" s="196">
        <f>ROUND(I135*H135,2)</f>
        <v>0</v>
      </c>
      <c r="BL135" s="15" t="s">
        <v>184</v>
      </c>
      <c r="BM135" s="15" t="s">
        <v>565</v>
      </c>
    </row>
    <row r="136" spans="2:65" s="1" customFormat="1" ht="16.5" customHeight="1">
      <c r="B136" s="32"/>
      <c r="C136" s="185" t="s">
        <v>359</v>
      </c>
      <c r="D136" s="185" t="s">
        <v>133</v>
      </c>
      <c r="E136" s="186" t="s">
        <v>1963</v>
      </c>
      <c r="F136" s="187" t="s">
        <v>1910</v>
      </c>
      <c r="G136" s="188" t="s">
        <v>1</v>
      </c>
      <c r="H136" s="189">
        <v>0</v>
      </c>
      <c r="I136" s="190"/>
      <c r="J136" s="191">
        <f>ROUND(I136*H136,2)</f>
        <v>0</v>
      </c>
      <c r="K136" s="187" t="s">
        <v>1</v>
      </c>
      <c r="L136" s="36"/>
      <c r="M136" s="192" t="s">
        <v>1</v>
      </c>
      <c r="N136" s="193" t="s">
        <v>41</v>
      </c>
      <c r="O136" s="58"/>
      <c r="P136" s="194">
        <f>O136*H136</f>
        <v>0</v>
      </c>
      <c r="Q136" s="194">
        <v>0</v>
      </c>
      <c r="R136" s="194">
        <f>Q136*H136</f>
        <v>0</v>
      </c>
      <c r="S136" s="194">
        <v>0</v>
      </c>
      <c r="T136" s="195">
        <f>S136*H136</f>
        <v>0</v>
      </c>
      <c r="AR136" s="15" t="s">
        <v>184</v>
      </c>
      <c r="AT136" s="15" t="s">
        <v>133</v>
      </c>
      <c r="AU136" s="15" t="s">
        <v>80</v>
      </c>
      <c r="AY136" s="15" t="s">
        <v>131</v>
      </c>
      <c r="BE136" s="196">
        <f>IF(N136="základní",J136,0)</f>
        <v>0</v>
      </c>
      <c r="BF136" s="196">
        <f>IF(N136="snížená",J136,0)</f>
        <v>0</v>
      </c>
      <c r="BG136" s="196">
        <f>IF(N136="zákl. přenesená",J136,0)</f>
        <v>0</v>
      </c>
      <c r="BH136" s="196">
        <f>IF(N136="sníž. přenesená",J136,0)</f>
        <v>0</v>
      </c>
      <c r="BI136" s="196">
        <f>IF(N136="nulová",J136,0)</f>
        <v>0</v>
      </c>
      <c r="BJ136" s="15" t="s">
        <v>78</v>
      </c>
      <c r="BK136" s="196">
        <f>ROUND(I136*H136,2)</f>
        <v>0</v>
      </c>
      <c r="BL136" s="15" t="s">
        <v>184</v>
      </c>
      <c r="BM136" s="15" t="s">
        <v>581</v>
      </c>
    </row>
    <row r="137" spans="2:63" s="10" customFormat="1" ht="22.95" customHeight="1">
      <c r="B137" s="169"/>
      <c r="C137" s="170"/>
      <c r="D137" s="171" t="s">
        <v>69</v>
      </c>
      <c r="E137" s="183" t="s">
        <v>1964</v>
      </c>
      <c r="F137" s="183" t="s">
        <v>1965</v>
      </c>
      <c r="G137" s="170"/>
      <c r="H137" s="170"/>
      <c r="I137" s="173"/>
      <c r="J137" s="184">
        <f>BK137</f>
        <v>0</v>
      </c>
      <c r="K137" s="170"/>
      <c r="L137" s="175"/>
      <c r="M137" s="176"/>
      <c r="N137" s="177"/>
      <c r="O137" s="177"/>
      <c r="P137" s="178">
        <f>SUM(P138:P144)</f>
        <v>0</v>
      </c>
      <c r="Q137" s="177"/>
      <c r="R137" s="178">
        <f>SUM(R138:R144)</f>
        <v>0</v>
      </c>
      <c r="S137" s="177"/>
      <c r="T137" s="179">
        <f>SUM(T138:T144)</f>
        <v>0</v>
      </c>
      <c r="AR137" s="180" t="s">
        <v>78</v>
      </c>
      <c r="AT137" s="181" t="s">
        <v>69</v>
      </c>
      <c r="AU137" s="181" t="s">
        <v>78</v>
      </c>
      <c r="AY137" s="180" t="s">
        <v>131</v>
      </c>
      <c r="BK137" s="182">
        <f>SUM(BK138:BK144)</f>
        <v>0</v>
      </c>
    </row>
    <row r="138" spans="2:65" s="1" customFormat="1" ht="16.5" customHeight="1">
      <c r="B138" s="32"/>
      <c r="C138" s="185" t="s">
        <v>365</v>
      </c>
      <c r="D138" s="185" t="s">
        <v>133</v>
      </c>
      <c r="E138" s="186" t="s">
        <v>1966</v>
      </c>
      <c r="F138" s="187" t="s">
        <v>1967</v>
      </c>
      <c r="G138" s="188" t="s">
        <v>1918</v>
      </c>
      <c r="H138" s="189">
        <v>3</v>
      </c>
      <c r="I138" s="190"/>
      <c r="J138" s="191">
        <f aca="true" t="shared" si="15" ref="J138:J144">ROUND(I138*H138,2)</f>
        <v>0</v>
      </c>
      <c r="K138" s="187" t="s">
        <v>1</v>
      </c>
      <c r="L138" s="36"/>
      <c r="M138" s="192" t="s">
        <v>1</v>
      </c>
      <c r="N138" s="193" t="s">
        <v>41</v>
      </c>
      <c r="O138" s="58"/>
      <c r="P138" s="194">
        <f aca="true" t="shared" si="16" ref="P138:P144">O138*H138</f>
        <v>0</v>
      </c>
      <c r="Q138" s="194">
        <v>0</v>
      </c>
      <c r="R138" s="194">
        <f aca="true" t="shared" si="17" ref="R138:R144">Q138*H138</f>
        <v>0</v>
      </c>
      <c r="S138" s="194">
        <v>0</v>
      </c>
      <c r="T138" s="195">
        <f aca="true" t="shared" si="18" ref="T138:T144">S138*H138</f>
        <v>0</v>
      </c>
      <c r="AR138" s="15" t="s">
        <v>184</v>
      </c>
      <c r="AT138" s="15" t="s">
        <v>133</v>
      </c>
      <c r="AU138" s="15" t="s">
        <v>80</v>
      </c>
      <c r="AY138" s="15" t="s">
        <v>131</v>
      </c>
      <c r="BE138" s="196">
        <f aca="true" t="shared" si="19" ref="BE138:BE144">IF(N138="základní",J138,0)</f>
        <v>0</v>
      </c>
      <c r="BF138" s="196">
        <f aca="true" t="shared" si="20" ref="BF138:BF144">IF(N138="snížená",J138,0)</f>
        <v>0</v>
      </c>
      <c r="BG138" s="196">
        <f aca="true" t="shared" si="21" ref="BG138:BG144">IF(N138="zákl. přenesená",J138,0)</f>
        <v>0</v>
      </c>
      <c r="BH138" s="196">
        <f aca="true" t="shared" si="22" ref="BH138:BH144">IF(N138="sníž. přenesená",J138,0)</f>
        <v>0</v>
      </c>
      <c r="BI138" s="196">
        <f aca="true" t="shared" si="23" ref="BI138:BI144">IF(N138="nulová",J138,0)</f>
        <v>0</v>
      </c>
      <c r="BJ138" s="15" t="s">
        <v>78</v>
      </c>
      <c r="BK138" s="196">
        <f aca="true" t="shared" si="24" ref="BK138:BK144">ROUND(I138*H138,2)</f>
        <v>0</v>
      </c>
      <c r="BL138" s="15" t="s">
        <v>184</v>
      </c>
      <c r="BM138" s="15" t="s">
        <v>591</v>
      </c>
    </row>
    <row r="139" spans="2:65" s="1" customFormat="1" ht="16.5" customHeight="1">
      <c r="B139" s="32"/>
      <c r="C139" s="185" t="s">
        <v>371</v>
      </c>
      <c r="D139" s="185" t="s">
        <v>133</v>
      </c>
      <c r="E139" s="186" t="s">
        <v>1968</v>
      </c>
      <c r="F139" s="187" t="s">
        <v>1969</v>
      </c>
      <c r="G139" s="188" t="s">
        <v>1918</v>
      </c>
      <c r="H139" s="189">
        <v>8</v>
      </c>
      <c r="I139" s="190"/>
      <c r="J139" s="191">
        <f t="shared" si="15"/>
        <v>0</v>
      </c>
      <c r="K139" s="187" t="s">
        <v>1</v>
      </c>
      <c r="L139" s="36"/>
      <c r="M139" s="192" t="s">
        <v>1</v>
      </c>
      <c r="N139" s="193" t="s">
        <v>41</v>
      </c>
      <c r="O139" s="58"/>
      <c r="P139" s="194">
        <f t="shared" si="16"/>
        <v>0</v>
      </c>
      <c r="Q139" s="194">
        <v>0</v>
      </c>
      <c r="R139" s="194">
        <f t="shared" si="17"/>
        <v>0</v>
      </c>
      <c r="S139" s="194">
        <v>0</v>
      </c>
      <c r="T139" s="195">
        <f t="shared" si="18"/>
        <v>0</v>
      </c>
      <c r="AR139" s="15" t="s">
        <v>184</v>
      </c>
      <c r="AT139" s="15" t="s">
        <v>133</v>
      </c>
      <c r="AU139" s="15" t="s">
        <v>80</v>
      </c>
      <c r="AY139" s="15" t="s">
        <v>131</v>
      </c>
      <c r="BE139" s="196">
        <f t="shared" si="19"/>
        <v>0</v>
      </c>
      <c r="BF139" s="196">
        <f t="shared" si="20"/>
        <v>0</v>
      </c>
      <c r="BG139" s="196">
        <f t="shared" si="21"/>
        <v>0</v>
      </c>
      <c r="BH139" s="196">
        <f t="shared" si="22"/>
        <v>0</v>
      </c>
      <c r="BI139" s="196">
        <f t="shared" si="23"/>
        <v>0</v>
      </c>
      <c r="BJ139" s="15" t="s">
        <v>78</v>
      </c>
      <c r="BK139" s="196">
        <f t="shared" si="24"/>
        <v>0</v>
      </c>
      <c r="BL139" s="15" t="s">
        <v>184</v>
      </c>
      <c r="BM139" s="15" t="s">
        <v>601</v>
      </c>
    </row>
    <row r="140" spans="2:65" s="1" customFormat="1" ht="16.5" customHeight="1">
      <c r="B140" s="32"/>
      <c r="C140" s="185" t="s">
        <v>378</v>
      </c>
      <c r="D140" s="185" t="s">
        <v>133</v>
      </c>
      <c r="E140" s="186" t="s">
        <v>1970</v>
      </c>
      <c r="F140" s="187" t="s">
        <v>1971</v>
      </c>
      <c r="G140" s="188" t="s">
        <v>1918</v>
      </c>
      <c r="H140" s="189">
        <v>16</v>
      </c>
      <c r="I140" s="190"/>
      <c r="J140" s="191">
        <f t="shared" si="15"/>
        <v>0</v>
      </c>
      <c r="K140" s="187" t="s">
        <v>1</v>
      </c>
      <c r="L140" s="36"/>
      <c r="M140" s="192" t="s">
        <v>1</v>
      </c>
      <c r="N140" s="193" t="s">
        <v>41</v>
      </c>
      <c r="O140" s="58"/>
      <c r="P140" s="194">
        <f t="shared" si="16"/>
        <v>0</v>
      </c>
      <c r="Q140" s="194">
        <v>0</v>
      </c>
      <c r="R140" s="194">
        <f t="shared" si="17"/>
        <v>0</v>
      </c>
      <c r="S140" s="194">
        <v>0</v>
      </c>
      <c r="T140" s="195">
        <f t="shared" si="18"/>
        <v>0</v>
      </c>
      <c r="AR140" s="15" t="s">
        <v>184</v>
      </c>
      <c r="AT140" s="15" t="s">
        <v>133</v>
      </c>
      <c r="AU140" s="15" t="s">
        <v>80</v>
      </c>
      <c r="AY140" s="15" t="s">
        <v>131</v>
      </c>
      <c r="BE140" s="196">
        <f t="shared" si="19"/>
        <v>0</v>
      </c>
      <c r="BF140" s="196">
        <f t="shared" si="20"/>
        <v>0</v>
      </c>
      <c r="BG140" s="196">
        <f t="shared" si="21"/>
        <v>0</v>
      </c>
      <c r="BH140" s="196">
        <f t="shared" si="22"/>
        <v>0</v>
      </c>
      <c r="BI140" s="196">
        <f t="shared" si="23"/>
        <v>0</v>
      </c>
      <c r="BJ140" s="15" t="s">
        <v>78</v>
      </c>
      <c r="BK140" s="196">
        <f t="shared" si="24"/>
        <v>0</v>
      </c>
      <c r="BL140" s="15" t="s">
        <v>184</v>
      </c>
      <c r="BM140" s="15" t="s">
        <v>611</v>
      </c>
    </row>
    <row r="141" spans="2:65" s="1" customFormat="1" ht="16.5" customHeight="1">
      <c r="B141" s="32"/>
      <c r="C141" s="185" t="s">
        <v>385</v>
      </c>
      <c r="D141" s="185" t="s">
        <v>133</v>
      </c>
      <c r="E141" s="186" t="s">
        <v>1972</v>
      </c>
      <c r="F141" s="187" t="s">
        <v>1973</v>
      </c>
      <c r="G141" s="188" t="s">
        <v>1918</v>
      </c>
      <c r="H141" s="189">
        <v>18</v>
      </c>
      <c r="I141" s="190"/>
      <c r="J141" s="191">
        <f t="shared" si="15"/>
        <v>0</v>
      </c>
      <c r="K141" s="187" t="s">
        <v>1</v>
      </c>
      <c r="L141" s="36"/>
      <c r="M141" s="192" t="s">
        <v>1</v>
      </c>
      <c r="N141" s="193" t="s">
        <v>41</v>
      </c>
      <c r="O141" s="58"/>
      <c r="P141" s="194">
        <f t="shared" si="16"/>
        <v>0</v>
      </c>
      <c r="Q141" s="194">
        <v>0</v>
      </c>
      <c r="R141" s="194">
        <f t="shared" si="17"/>
        <v>0</v>
      </c>
      <c r="S141" s="194">
        <v>0</v>
      </c>
      <c r="T141" s="195">
        <f t="shared" si="18"/>
        <v>0</v>
      </c>
      <c r="AR141" s="15" t="s">
        <v>184</v>
      </c>
      <c r="AT141" s="15" t="s">
        <v>133</v>
      </c>
      <c r="AU141" s="15" t="s">
        <v>80</v>
      </c>
      <c r="AY141" s="15" t="s">
        <v>131</v>
      </c>
      <c r="BE141" s="196">
        <f t="shared" si="19"/>
        <v>0</v>
      </c>
      <c r="BF141" s="196">
        <f t="shared" si="20"/>
        <v>0</v>
      </c>
      <c r="BG141" s="196">
        <f t="shared" si="21"/>
        <v>0</v>
      </c>
      <c r="BH141" s="196">
        <f t="shared" si="22"/>
        <v>0</v>
      </c>
      <c r="BI141" s="196">
        <f t="shared" si="23"/>
        <v>0</v>
      </c>
      <c r="BJ141" s="15" t="s">
        <v>78</v>
      </c>
      <c r="BK141" s="196">
        <f t="shared" si="24"/>
        <v>0</v>
      </c>
      <c r="BL141" s="15" t="s">
        <v>184</v>
      </c>
      <c r="BM141" s="15" t="s">
        <v>623</v>
      </c>
    </row>
    <row r="142" spans="2:65" s="1" customFormat="1" ht="16.5" customHeight="1">
      <c r="B142" s="32"/>
      <c r="C142" s="185" t="s">
        <v>394</v>
      </c>
      <c r="D142" s="185" t="s">
        <v>133</v>
      </c>
      <c r="E142" s="186" t="s">
        <v>1974</v>
      </c>
      <c r="F142" s="187" t="s">
        <v>1975</v>
      </c>
      <c r="G142" s="188" t="s">
        <v>1918</v>
      </c>
      <c r="H142" s="189">
        <v>2</v>
      </c>
      <c r="I142" s="190"/>
      <c r="J142" s="191">
        <f t="shared" si="15"/>
        <v>0</v>
      </c>
      <c r="K142" s="187" t="s">
        <v>1</v>
      </c>
      <c r="L142" s="36"/>
      <c r="M142" s="192" t="s">
        <v>1</v>
      </c>
      <c r="N142" s="193" t="s">
        <v>41</v>
      </c>
      <c r="O142" s="58"/>
      <c r="P142" s="194">
        <f t="shared" si="16"/>
        <v>0</v>
      </c>
      <c r="Q142" s="194">
        <v>0</v>
      </c>
      <c r="R142" s="194">
        <f t="shared" si="17"/>
        <v>0</v>
      </c>
      <c r="S142" s="194">
        <v>0</v>
      </c>
      <c r="T142" s="195">
        <f t="shared" si="18"/>
        <v>0</v>
      </c>
      <c r="AR142" s="15" t="s">
        <v>184</v>
      </c>
      <c r="AT142" s="15" t="s">
        <v>133</v>
      </c>
      <c r="AU142" s="15" t="s">
        <v>80</v>
      </c>
      <c r="AY142" s="15" t="s">
        <v>131</v>
      </c>
      <c r="BE142" s="196">
        <f t="shared" si="19"/>
        <v>0</v>
      </c>
      <c r="BF142" s="196">
        <f t="shared" si="20"/>
        <v>0</v>
      </c>
      <c r="BG142" s="196">
        <f t="shared" si="21"/>
        <v>0</v>
      </c>
      <c r="BH142" s="196">
        <f t="shared" si="22"/>
        <v>0</v>
      </c>
      <c r="BI142" s="196">
        <f t="shared" si="23"/>
        <v>0</v>
      </c>
      <c r="BJ142" s="15" t="s">
        <v>78</v>
      </c>
      <c r="BK142" s="196">
        <f t="shared" si="24"/>
        <v>0</v>
      </c>
      <c r="BL142" s="15" t="s">
        <v>184</v>
      </c>
      <c r="BM142" s="15" t="s">
        <v>640</v>
      </c>
    </row>
    <row r="143" spans="2:65" s="1" customFormat="1" ht="16.5" customHeight="1">
      <c r="B143" s="32"/>
      <c r="C143" s="185" t="s">
        <v>401</v>
      </c>
      <c r="D143" s="185" t="s">
        <v>133</v>
      </c>
      <c r="E143" s="186" t="s">
        <v>1976</v>
      </c>
      <c r="F143" s="187" t="s">
        <v>1977</v>
      </c>
      <c r="G143" s="188" t="s">
        <v>1918</v>
      </c>
      <c r="H143" s="189">
        <v>6</v>
      </c>
      <c r="I143" s="190"/>
      <c r="J143" s="191">
        <f t="shared" si="15"/>
        <v>0</v>
      </c>
      <c r="K143" s="187" t="s">
        <v>1</v>
      </c>
      <c r="L143" s="36"/>
      <c r="M143" s="192" t="s">
        <v>1</v>
      </c>
      <c r="N143" s="193" t="s">
        <v>41</v>
      </c>
      <c r="O143" s="58"/>
      <c r="P143" s="194">
        <f t="shared" si="16"/>
        <v>0</v>
      </c>
      <c r="Q143" s="194">
        <v>0</v>
      </c>
      <c r="R143" s="194">
        <f t="shared" si="17"/>
        <v>0</v>
      </c>
      <c r="S143" s="194">
        <v>0</v>
      </c>
      <c r="T143" s="195">
        <f t="shared" si="18"/>
        <v>0</v>
      </c>
      <c r="AR143" s="15" t="s">
        <v>184</v>
      </c>
      <c r="AT143" s="15" t="s">
        <v>133</v>
      </c>
      <c r="AU143" s="15" t="s">
        <v>80</v>
      </c>
      <c r="AY143" s="15" t="s">
        <v>131</v>
      </c>
      <c r="BE143" s="196">
        <f t="shared" si="19"/>
        <v>0</v>
      </c>
      <c r="BF143" s="196">
        <f t="shared" si="20"/>
        <v>0</v>
      </c>
      <c r="BG143" s="196">
        <f t="shared" si="21"/>
        <v>0</v>
      </c>
      <c r="BH143" s="196">
        <f t="shared" si="22"/>
        <v>0</v>
      </c>
      <c r="BI143" s="196">
        <f t="shared" si="23"/>
        <v>0</v>
      </c>
      <c r="BJ143" s="15" t="s">
        <v>78</v>
      </c>
      <c r="BK143" s="196">
        <f t="shared" si="24"/>
        <v>0</v>
      </c>
      <c r="BL143" s="15" t="s">
        <v>184</v>
      </c>
      <c r="BM143" s="15" t="s">
        <v>656</v>
      </c>
    </row>
    <row r="144" spans="2:65" s="1" customFormat="1" ht="16.5" customHeight="1">
      <c r="B144" s="32"/>
      <c r="C144" s="185" t="s">
        <v>409</v>
      </c>
      <c r="D144" s="185" t="s">
        <v>133</v>
      </c>
      <c r="E144" s="186" t="s">
        <v>1978</v>
      </c>
      <c r="F144" s="187" t="s">
        <v>1977</v>
      </c>
      <c r="G144" s="188" t="s">
        <v>1918</v>
      </c>
      <c r="H144" s="189">
        <v>2</v>
      </c>
      <c r="I144" s="190"/>
      <c r="J144" s="191">
        <f t="shared" si="15"/>
        <v>0</v>
      </c>
      <c r="K144" s="187" t="s">
        <v>1</v>
      </c>
      <c r="L144" s="36"/>
      <c r="M144" s="192" t="s">
        <v>1</v>
      </c>
      <c r="N144" s="193" t="s">
        <v>41</v>
      </c>
      <c r="O144" s="58"/>
      <c r="P144" s="194">
        <f t="shared" si="16"/>
        <v>0</v>
      </c>
      <c r="Q144" s="194">
        <v>0</v>
      </c>
      <c r="R144" s="194">
        <f t="shared" si="17"/>
        <v>0</v>
      </c>
      <c r="S144" s="194">
        <v>0</v>
      </c>
      <c r="T144" s="195">
        <f t="shared" si="18"/>
        <v>0</v>
      </c>
      <c r="AR144" s="15" t="s">
        <v>184</v>
      </c>
      <c r="AT144" s="15" t="s">
        <v>133</v>
      </c>
      <c r="AU144" s="15" t="s">
        <v>80</v>
      </c>
      <c r="AY144" s="15" t="s">
        <v>131</v>
      </c>
      <c r="BE144" s="196">
        <f t="shared" si="19"/>
        <v>0</v>
      </c>
      <c r="BF144" s="196">
        <f t="shared" si="20"/>
        <v>0</v>
      </c>
      <c r="BG144" s="196">
        <f t="shared" si="21"/>
        <v>0</v>
      </c>
      <c r="BH144" s="196">
        <f t="shared" si="22"/>
        <v>0</v>
      </c>
      <c r="BI144" s="196">
        <f t="shared" si="23"/>
        <v>0</v>
      </c>
      <c r="BJ144" s="15" t="s">
        <v>78</v>
      </c>
      <c r="BK144" s="196">
        <f t="shared" si="24"/>
        <v>0</v>
      </c>
      <c r="BL144" s="15" t="s">
        <v>184</v>
      </c>
      <c r="BM144" s="15" t="s">
        <v>666</v>
      </c>
    </row>
    <row r="145" spans="2:63" s="10" customFormat="1" ht="25.95" customHeight="1">
      <c r="B145" s="169"/>
      <c r="C145" s="170"/>
      <c r="D145" s="171" t="s">
        <v>69</v>
      </c>
      <c r="E145" s="172" t="s">
        <v>1979</v>
      </c>
      <c r="F145" s="172" t="s">
        <v>1980</v>
      </c>
      <c r="G145" s="170"/>
      <c r="H145" s="170"/>
      <c r="I145" s="173"/>
      <c r="J145" s="174">
        <f>BK145</f>
        <v>0</v>
      </c>
      <c r="K145" s="170"/>
      <c r="L145" s="175"/>
      <c r="M145" s="176"/>
      <c r="N145" s="177"/>
      <c r="O145" s="177"/>
      <c r="P145" s="178">
        <f>P146+SUM(P147:P168)+P171</f>
        <v>0</v>
      </c>
      <c r="Q145" s="177"/>
      <c r="R145" s="178">
        <f>R146+SUM(R147:R168)+R171</f>
        <v>0</v>
      </c>
      <c r="S145" s="177"/>
      <c r="T145" s="179">
        <f>T146+SUM(T147:T168)+T171</f>
        <v>0</v>
      </c>
      <c r="AR145" s="180" t="s">
        <v>78</v>
      </c>
      <c r="AT145" s="181" t="s">
        <v>69</v>
      </c>
      <c r="AU145" s="181" t="s">
        <v>70</v>
      </c>
      <c r="AY145" s="180" t="s">
        <v>131</v>
      </c>
      <c r="BK145" s="182">
        <f>BK146+SUM(BK147:BK168)+BK171</f>
        <v>0</v>
      </c>
    </row>
    <row r="146" spans="2:65" s="1" customFormat="1" ht="16.5" customHeight="1">
      <c r="B146" s="32"/>
      <c r="C146" s="185" t="s">
        <v>416</v>
      </c>
      <c r="D146" s="185" t="s">
        <v>133</v>
      </c>
      <c r="E146" s="186" t="s">
        <v>1981</v>
      </c>
      <c r="F146" s="187" t="s">
        <v>1982</v>
      </c>
      <c r="G146" s="188" t="s">
        <v>1330</v>
      </c>
      <c r="H146" s="189">
        <v>1</v>
      </c>
      <c r="I146" s="190"/>
      <c r="J146" s="191">
        <f>ROUND(I146*H146,2)</f>
        <v>0</v>
      </c>
      <c r="K146" s="187" t="s">
        <v>1</v>
      </c>
      <c r="L146" s="36"/>
      <c r="M146" s="192" t="s">
        <v>1</v>
      </c>
      <c r="N146" s="193" t="s">
        <v>41</v>
      </c>
      <c r="O146" s="58"/>
      <c r="P146" s="194">
        <f>O146*H146</f>
        <v>0</v>
      </c>
      <c r="Q146" s="194">
        <v>0</v>
      </c>
      <c r="R146" s="194">
        <f>Q146*H146</f>
        <v>0</v>
      </c>
      <c r="S146" s="194">
        <v>0</v>
      </c>
      <c r="T146" s="195">
        <f>S146*H146</f>
        <v>0</v>
      </c>
      <c r="AR146" s="15" t="s">
        <v>184</v>
      </c>
      <c r="AT146" s="15" t="s">
        <v>133</v>
      </c>
      <c r="AU146" s="15" t="s">
        <v>78</v>
      </c>
      <c r="AY146" s="15" t="s">
        <v>131</v>
      </c>
      <c r="BE146" s="196">
        <f>IF(N146="základní",J146,0)</f>
        <v>0</v>
      </c>
      <c r="BF146" s="196">
        <f>IF(N146="snížená",J146,0)</f>
        <v>0</v>
      </c>
      <c r="BG146" s="196">
        <f>IF(N146="zákl. přenesená",J146,0)</f>
        <v>0</v>
      </c>
      <c r="BH146" s="196">
        <f>IF(N146="sníž. přenesená",J146,0)</f>
        <v>0</v>
      </c>
      <c r="BI146" s="196">
        <f>IF(N146="nulová",J146,0)</f>
        <v>0</v>
      </c>
      <c r="BJ146" s="15" t="s">
        <v>78</v>
      </c>
      <c r="BK146" s="196">
        <f>ROUND(I146*H146,2)</f>
        <v>0</v>
      </c>
      <c r="BL146" s="15" t="s">
        <v>184</v>
      </c>
      <c r="BM146" s="15" t="s">
        <v>677</v>
      </c>
    </row>
    <row r="147" spans="2:47" s="1" customFormat="1" ht="57.6">
      <c r="B147" s="32"/>
      <c r="C147" s="33"/>
      <c r="D147" s="197" t="s">
        <v>363</v>
      </c>
      <c r="E147" s="33"/>
      <c r="F147" s="245" t="s">
        <v>1983</v>
      </c>
      <c r="G147" s="33"/>
      <c r="H147" s="33"/>
      <c r="I147" s="101"/>
      <c r="J147" s="33"/>
      <c r="K147" s="33"/>
      <c r="L147" s="36"/>
      <c r="M147" s="199"/>
      <c r="N147" s="58"/>
      <c r="O147" s="58"/>
      <c r="P147" s="58"/>
      <c r="Q147" s="58"/>
      <c r="R147" s="58"/>
      <c r="S147" s="58"/>
      <c r="T147" s="59"/>
      <c r="AT147" s="15" t="s">
        <v>363</v>
      </c>
      <c r="AU147" s="15" t="s">
        <v>78</v>
      </c>
    </row>
    <row r="148" spans="2:65" s="1" customFormat="1" ht="16.5" customHeight="1">
      <c r="B148" s="32"/>
      <c r="C148" s="185" t="s">
        <v>422</v>
      </c>
      <c r="D148" s="185" t="s">
        <v>133</v>
      </c>
      <c r="E148" s="186" t="s">
        <v>1984</v>
      </c>
      <c r="F148" s="187" t="s">
        <v>1910</v>
      </c>
      <c r="G148" s="188" t="s">
        <v>1</v>
      </c>
      <c r="H148" s="189">
        <v>0</v>
      </c>
      <c r="I148" s="190"/>
      <c r="J148" s="191">
        <f>ROUND(I148*H148,2)</f>
        <v>0</v>
      </c>
      <c r="K148" s="187" t="s">
        <v>1</v>
      </c>
      <c r="L148" s="36"/>
      <c r="M148" s="192" t="s">
        <v>1</v>
      </c>
      <c r="N148" s="193" t="s">
        <v>41</v>
      </c>
      <c r="O148" s="58"/>
      <c r="P148" s="194">
        <f>O148*H148</f>
        <v>0</v>
      </c>
      <c r="Q148" s="194">
        <v>0</v>
      </c>
      <c r="R148" s="194">
        <f>Q148*H148</f>
        <v>0</v>
      </c>
      <c r="S148" s="194">
        <v>0</v>
      </c>
      <c r="T148" s="195">
        <f>S148*H148</f>
        <v>0</v>
      </c>
      <c r="AR148" s="15" t="s">
        <v>184</v>
      </c>
      <c r="AT148" s="15" t="s">
        <v>133</v>
      </c>
      <c r="AU148" s="15" t="s">
        <v>78</v>
      </c>
      <c r="AY148" s="15" t="s">
        <v>131</v>
      </c>
      <c r="BE148" s="196">
        <f>IF(N148="základní",J148,0)</f>
        <v>0</v>
      </c>
      <c r="BF148" s="196">
        <f>IF(N148="snížená",J148,0)</f>
        <v>0</v>
      </c>
      <c r="BG148" s="196">
        <f>IF(N148="zákl. přenesená",J148,0)</f>
        <v>0</v>
      </c>
      <c r="BH148" s="196">
        <f>IF(N148="sníž. přenesená",J148,0)</f>
        <v>0</v>
      </c>
      <c r="BI148" s="196">
        <f>IF(N148="nulová",J148,0)</f>
        <v>0</v>
      </c>
      <c r="BJ148" s="15" t="s">
        <v>78</v>
      </c>
      <c r="BK148" s="196">
        <f>ROUND(I148*H148,2)</f>
        <v>0</v>
      </c>
      <c r="BL148" s="15" t="s">
        <v>184</v>
      </c>
      <c r="BM148" s="15" t="s">
        <v>685</v>
      </c>
    </row>
    <row r="149" spans="2:65" s="1" customFormat="1" ht="16.5" customHeight="1">
      <c r="B149" s="32"/>
      <c r="C149" s="185" t="s">
        <v>427</v>
      </c>
      <c r="D149" s="185" t="s">
        <v>133</v>
      </c>
      <c r="E149" s="186" t="s">
        <v>1985</v>
      </c>
      <c r="F149" s="187" t="s">
        <v>1986</v>
      </c>
      <c r="G149" s="188" t="s">
        <v>404</v>
      </c>
      <c r="H149" s="189">
        <v>1</v>
      </c>
      <c r="I149" s="190"/>
      <c r="J149" s="191">
        <f>ROUND(I149*H149,2)</f>
        <v>0</v>
      </c>
      <c r="K149" s="187" t="s">
        <v>1</v>
      </c>
      <c r="L149" s="36"/>
      <c r="M149" s="192" t="s">
        <v>1</v>
      </c>
      <c r="N149" s="193" t="s">
        <v>41</v>
      </c>
      <c r="O149" s="58"/>
      <c r="P149" s="194">
        <f>O149*H149</f>
        <v>0</v>
      </c>
      <c r="Q149" s="194">
        <v>0</v>
      </c>
      <c r="R149" s="194">
        <f>Q149*H149</f>
        <v>0</v>
      </c>
      <c r="S149" s="194">
        <v>0</v>
      </c>
      <c r="T149" s="195">
        <f>S149*H149</f>
        <v>0</v>
      </c>
      <c r="AR149" s="15" t="s">
        <v>184</v>
      </c>
      <c r="AT149" s="15" t="s">
        <v>133</v>
      </c>
      <c r="AU149" s="15" t="s">
        <v>78</v>
      </c>
      <c r="AY149" s="15" t="s">
        <v>131</v>
      </c>
      <c r="BE149" s="196">
        <f>IF(N149="základní",J149,0)</f>
        <v>0</v>
      </c>
      <c r="BF149" s="196">
        <f>IF(N149="snížená",J149,0)</f>
        <v>0</v>
      </c>
      <c r="BG149" s="196">
        <f>IF(N149="zákl. přenesená",J149,0)</f>
        <v>0</v>
      </c>
      <c r="BH149" s="196">
        <f>IF(N149="sníž. přenesená",J149,0)</f>
        <v>0</v>
      </c>
      <c r="BI149" s="196">
        <f>IF(N149="nulová",J149,0)</f>
        <v>0</v>
      </c>
      <c r="BJ149" s="15" t="s">
        <v>78</v>
      </c>
      <c r="BK149" s="196">
        <f>ROUND(I149*H149,2)</f>
        <v>0</v>
      </c>
      <c r="BL149" s="15" t="s">
        <v>184</v>
      </c>
      <c r="BM149" s="15" t="s">
        <v>694</v>
      </c>
    </row>
    <row r="150" spans="2:47" s="1" customFormat="1" ht="57.6">
      <c r="B150" s="32"/>
      <c r="C150" s="33"/>
      <c r="D150" s="197" t="s">
        <v>363</v>
      </c>
      <c r="E150" s="33"/>
      <c r="F150" s="245" t="s">
        <v>1987</v>
      </c>
      <c r="G150" s="33"/>
      <c r="H150" s="33"/>
      <c r="I150" s="101"/>
      <c r="J150" s="33"/>
      <c r="K150" s="33"/>
      <c r="L150" s="36"/>
      <c r="M150" s="199"/>
      <c r="N150" s="58"/>
      <c r="O150" s="58"/>
      <c r="P150" s="58"/>
      <c r="Q150" s="58"/>
      <c r="R150" s="58"/>
      <c r="S150" s="58"/>
      <c r="T150" s="59"/>
      <c r="AT150" s="15" t="s">
        <v>363</v>
      </c>
      <c r="AU150" s="15" t="s">
        <v>78</v>
      </c>
    </row>
    <row r="151" spans="2:65" s="1" customFormat="1" ht="16.5" customHeight="1">
      <c r="B151" s="32"/>
      <c r="C151" s="185" t="s">
        <v>432</v>
      </c>
      <c r="D151" s="185" t="s">
        <v>133</v>
      </c>
      <c r="E151" s="186" t="s">
        <v>1988</v>
      </c>
      <c r="F151" s="187" t="s">
        <v>1910</v>
      </c>
      <c r="G151" s="188" t="s">
        <v>1</v>
      </c>
      <c r="H151" s="189">
        <v>0</v>
      </c>
      <c r="I151" s="190"/>
      <c r="J151" s="191">
        <f>ROUND(I151*H151,2)</f>
        <v>0</v>
      </c>
      <c r="K151" s="187" t="s">
        <v>1</v>
      </c>
      <c r="L151" s="36"/>
      <c r="M151" s="192" t="s">
        <v>1</v>
      </c>
      <c r="N151" s="193" t="s">
        <v>41</v>
      </c>
      <c r="O151" s="58"/>
      <c r="P151" s="194">
        <f>O151*H151</f>
        <v>0</v>
      </c>
      <c r="Q151" s="194">
        <v>0</v>
      </c>
      <c r="R151" s="194">
        <f>Q151*H151</f>
        <v>0</v>
      </c>
      <c r="S151" s="194">
        <v>0</v>
      </c>
      <c r="T151" s="195">
        <f>S151*H151</f>
        <v>0</v>
      </c>
      <c r="AR151" s="15" t="s">
        <v>184</v>
      </c>
      <c r="AT151" s="15" t="s">
        <v>133</v>
      </c>
      <c r="AU151" s="15" t="s">
        <v>78</v>
      </c>
      <c r="AY151" s="15" t="s">
        <v>131</v>
      </c>
      <c r="BE151" s="196">
        <f>IF(N151="základní",J151,0)</f>
        <v>0</v>
      </c>
      <c r="BF151" s="196">
        <f>IF(N151="snížená",J151,0)</f>
        <v>0</v>
      </c>
      <c r="BG151" s="196">
        <f>IF(N151="zákl. přenesená",J151,0)</f>
        <v>0</v>
      </c>
      <c r="BH151" s="196">
        <f>IF(N151="sníž. přenesená",J151,0)</f>
        <v>0</v>
      </c>
      <c r="BI151" s="196">
        <f>IF(N151="nulová",J151,0)</f>
        <v>0</v>
      </c>
      <c r="BJ151" s="15" t="s">
        <v>78</v>
      </c>
      <c r="BK151" s="196">
        <f>ROUND(I151*H151,2)</f>
        <v>0</v>
      </c>
      <c r="BL151" s="15" t="s">
        <v>184</v>
      </c>
      <c r="BM151" s="15" t="s">
        <v>706</v>
      </c>
    </row>
    <row r="152" spans="2:65" s="1" customFormat="1" ht="16.5" customHeight="1">
      <c r="B152" s="32"/>
      <c r="C152" s="185" t="s">
        <v>437</v>
      </c>
      <c r="D152" s="185" t="s">
        <v>133</v>
      </c>
      <c r="E152" s="186" t="s">
        <v>1989</v>
      </c>
      <c r="F152" s="187" t="s">
        <v>1990</v>
      </c>
      <c r="G152" s="188" t="s">
        <v>1330</v>
      </c>
      <c r="H152" s="189">
        <v>2</v>
      </c>
      <c r="I152" s="190"/>
      <c r="J152" s="191">
        <f>ROUND(I152*H152,2)</f>
        <v>0</v>
      </c>
      <c r="K152" s="187" t="s">
        <v>1</v>
      </c>
      <c r="L152" s="36"/>
      <c r="M152" s="192" t="s">
        <v>1</v>
      </c>
      <c r="N152" s="193" t="s">
        <v>41</v>
      </c>
      <c r="O152" s="58"/>
      <c r="P152" s="194">
        <f>O152*H152</f>
        <v>0</v>
      </c>
      <c r="Q152" s="194">
        <v>0</v>
      </c>
      <c r="R152" s="194">
        <f>Q152*H152</f>
        <v>0</v>
      </c>
      <c r="S152" s="194">
        <v>0</v>
      </c>
      <c r="T152" s="195">
        <f>S152*H152</f>
        <v>0</v>
      </c>
      <c r="AR152" s="15" t="s">
        <v>184</v>
      </c>
      <c r="AT152" s="15" t="s">
        <v>133</v>
      </c>
      <c r="AU152" s="15" t="s">
        <v>78</v>
      </c>
      <c r="AY152" s="15" t="s">
        <v>131</v>
      </c>
      <c r="BE152" s="196">
        <f>IF(N152="základní",J152,0)</f>
        <v>0</v>
      </c>
      <c r="BF152" s="196">
        <f>IF(N152="snížená",J152,0)</f>
        <v>0</v>
      </c>
      <c r="BG152" s="196">
        <f>IF(N152="zákl. přenesená",J152,0)</f>
        <v>0</v>
      </c>
      <c r="BH152" s="196">
        <f>IF(N152="sníž. přenesená",J152,0)</f>
        <v>0</v>
      </c>
      <c r="BI152" s="196">
        <f>IF(N152="nulová",J152,0)</f>
        <v>0</v>
      </c>
      <c r="BJ152" s="15" t="s">
        <v>78</v>
      </c>
      <c r="BK152" s="196">
        <f>ROUND(I152*H152,2)</f>
        <v>0</v>
      </c>
      <c r="BL152" s="15" t="s">
        <v>184</v>
      </c>
      <c r="BM152" s="15" t="s">
        <v>717</v>
      </c>
    </row>
    <row r="153" spans="2:47" s="1" customFormat="1" ht="28.8">
      <c r="B153" s="32"/>
      <c r="C153" s="33"/>
      <c r="D153" s="197" t="s">
        <v>363</v>
      </c>
      <c r="E153" s="33"/>
      <c r="F153" s="245" t="s">
        <v>1991</v>
      </c>
      <c r="G153" s="33"/>
      <c r="H153" s="33"/>
      <c r="I153" s="101"/>
      <c r="J153" s="33"/>
      <c r="K153" s="33"/>
      <c r="L153" s="36"/>
      <c r="M153" s="199"/>
      <c r="N153" s="58"/>
      <c r="O153" s="58"/>
      <c r="P153" s="58"/>
      <c r="Q153" s="58"/>
      <c r="R153" s="58"/>
      <c r="S153" s="58"/>
      <c r="T153" s="59"/>
      <c r="AT153" s="15" t="s">
        <v>363</v>
      </c>
      <c r="AU153" s="15" t="s">
        <v>78</v>
      </c>
    </row>
    <row r="154" spans="2:65" s="1" customFormat="1" ht="16.5" customHeight="1">
      <c r="B154" s="32"/>
      <c r="C154" s="185" t="s">
        <v>443</v>
      </c>
      <c r="D154" s="185" t="s">
        <v>133</v>
      </c>
      <c r="E154" s="186" t="s">
        <v>1992</v>
      </c>
      <c r="F154" s="187" t="s">
        <v>1993</v>
      </c>
      <c r="G154" s="188" t="s">
        <v>1330</v>
      </c>
      <c r="H154" s="189">
        <v>2</v>
      </c>
      <c r="I154" s="190"/>
      <c r="J154" s="191">
        <f aca="true" t="shared" si="25" ref="J154:J167">ROUND(I154*H154,2)</f>
        <v>0</v>
      </c>
      <c r="K154" s="187" t="s">
        <v>1</v>
      </c>
      <c r="L154" s="36"/>
      <c r="M154" s="192" t="s">
        <v>1</v>
      </c>
      <c r="N154" s="193" t="s">
        <v>41</v>
      </c>
      <c r="O154" s="58"/>
      <c r="P154" s="194">
        <f aca="true" t="shared" si="26" ref="P154:P167">O154*H154</f>
        <v>0</v>
      </c>
      <c r="Q154" s="194">
        <v>0</v>
      </c>
      <c r="R154" s="194">
        <f aca="true" t="shared" si="27" ref="R154:R167">Q154*H154</f>
        <v>0</v>
      </c>
      <c r="S154" s="194">
        <v>0</v>
      </c>
      <c r="T154" s="195">
        <f aca="true" t="shared" si="28" ref="T154:T167">S154*H154</f>
        <v>0</v>
      </c>
      <c r="AR154" s="15" t="s">
        <v>184</v>
      </c>
      <c r="AT154" s="15" t="s">
        <v>133</v>
      </c>
      <c r="AU154" s="15" t="s">
        <v>78</v>
      </c>
      <c r="AY154" s="15" t="s">
        <v>131</v>
      </c>
      <c r="BE154" s="196">
        <f aca="true" t="shared" si="29" ref="BE154:BE167">IF(N154="základní",J154,0)</f>
        <v>0</v>
      </c>
      <c r="BF154" s="196">
        <f aca="true" t="shared" si="30" ref="BF154:BF167">IF(N154="snížená",J154,0)</f>
        <v>0</v>
      </c>
      <c r="BG154" s="196">
        <f aca="true" t="shared" si="31" ref="BG154:BG167">IF(N154="zákl. přenesená",J154,0)</f>
        <v>0</v>
      </c>
      <c r="BH154" s="196">
        <f aca="true" t="shared" si="32" ref="BH154:BH167">IF(N154="sníž. přenesená",J154,0)</f>
        <v>0</v>
      </c>
      <c r="BI154" s="196">
        <f aca="true" t="shared" si="33" ref="BI154:BI167">IF(N154="nulová",J154,0)</f>
        <v>0</v>
      </c>
      <c r="BJ154" s="15" t="s">
        <v>78</v>
      </c>
      <c r="BK154" s="196">
        <f aca="true" t="shared" si="34" ref="BK154:BK167">ROUND(I154*H154,2)</f>
        <v>0</v>
      </c>
      <c r="BL154" s="15" t="s">
        <v>184</v>
      </c>
      <c r="BM154" s="15" t="s">
        <v>732</v>
      </c>
    </row>
    <row r="155" spans="2:65" s="1" customFormat="1" ht="16.5" customHeight="1">
      <c r="B155" s="32"/>
      <c r="C155" s="185" t="s">
        <v>448</v>
      </c>
      <c r="D155" s="185" t="s">
        <v>133</v>
      </c>
      <c r="E155" s="186" t="s">
        <v>1994</v>
      </c>
      <c r="F155" s="187" t="s">
        <v>1917</v>
      </c>
      <c r="G155" s="188" t="s">
        <v>1918</v>
      </c>
      <c r="H155" s="189">
        <v>10</v>
      </c>
      <c r="I155" s="190"/>
      <c r="J155" s="191">
        <f t="shared" si="25"/>
        <v>0</v>
      </c>
      <c r="K155" s="187" t="s">
        <v>1</v>
      </c>
      <c r="L155" s="36"/>
      <c r="M155" s="192" t="s">
        <v>1</v>
      </c>
      <c r="N155" s="193" t="s">
        <v>41</v>
      </c>
      <c r="O155" s="58"/>
      <c r="P155" s="194">
        <f t="shared" si="26"/>
        <v>0</v>
      </c>
      <c r="Q155" s="194">
        <v>0</v>
      </c>
      <c r="R155" s="194">
        <f t="shared" si="27"/>
        <v>0</v>
      </c>
      <c r="S155" s="194">
        <v>0</v>
      </c>
      <c r="T155" s="195">
        <f t="shared" si="28"/>
        <v>0</v>
      </c>
      <c r="AR155" s="15" t="s">
        <v>184</v>
      </c>
      <c r="AT155" s="15" t="s">
        <v>133</v>
      </c>
      <c r="AU155" s="15" t="s">
        <v>78</v>
      </c>
      <c r="AY155" s="15" t="s">
        <v>131</v>
      </c>
      <c r="BE155" s="196">
        <f t="shared" si="29"/>
        <v>0</v>
      </c>
      <c r="BF155" s="196">
        <f t="shared" si="30"/>
        <v>0</v>
      </c>
      <c r="BG155" s="196">
        <f t="shared" si="31"/>
        <v>0</v>
      </c>
      <c r="BH155" s="196">
        <f t="shared" si="32"/>
        <v>0</v>
      </c>
      <c r="BI155" s="196">
        <f t="shared" si="33"/>
        <v>0</v>
      </c>
      <c r="BJ155" s="15" t="s">
        <v>78</v>
      </c>
      <c r="BK155" s="196">
        <f t="shared" si="34"/>
        <v>0</v>
      </c>
      <c r="BL155" s="15" t="s">
        <v>184</v>
      </c>
      <c r="BM155" s="15" t="s">
        <v>747</v>
      </c>
    </row>
    <row r="156" spans="2:65" s="1" customFormat="1" ht="16.5" customHeight="1">
      <c r="B156" s="32"/>
      <c r="C156" s="185" t="s">
        <v>454</v>
      </c>
      <c r="D156" s="185" t="s">
        <v>133</v>
      </c>
      <c r="E156" s="186" t="s">
        <v>1995</v>
      </c>
      <c r="F156" s="187" t="s">
        <v>1920</v>
      </c>
      <c r="G156" s="188" t="s">
        <v>1918</v>
      </c>
      <c r="H156" s="189">
        <v>10</v>
      </c>
      <c r="I156" s="190"/>
      <c r="J156" s="191">
        <f t="shared" si="25"/>
        <v>0</v>
      </c>
      <c r="K156" s="187" t="s">
        <v>1</v>
      </c>
      <c r="L156" s="36"/>
      <c r="M156" s="192" t="s">
        <v>1</v>
      </c>
      <c r="N156" s="193" t="s">
        <v>41</v>
      </c>
      <c r="O156" s="58"/>
      <c r="P156" s="194">
        <f t="shared" si="26"/>
        <v>0</v>
      </c>
      <c r="Q156" s="194">
        <v>0</v>
      </c>
      <c r="R156" s="194">
        <f t="shared" si="27"/>
        <v>0</v>
      </c>
      <c r="S156" s="194">
        <v>0</v>
      </c>
      <c r="T156" s="195">
        <f t="shared" si="28"/>
        <v>0</v>
      </c>
      <c r="AR156" s="15" t="s">
        <v>184</v>
      </c>
      <c r="AT156" s="15" t="s">
        <v>133</v>
      </c>
      <c r="AU156" s="15" t="s">
        <v>78</v>
      </c>
      <c r="AY156" s="15" t="s">
        <v>131</v>
      </c>
      <c r="BE156" s="196">
        <f t="shared" si="29"/>
        <v>0</v>
      </c>
      <c r="BF156" s="196">
        <f t="shared" si="30"/>
        <v>0</v>
      </c>
      <c r="BG156" s="196">
        <f t="shared" si="31"/>
        <v>0</v>
      </c>
      <c r="BH156" s="196">
        <f t="shared" si="32"/>
        <v>0</v>
      </c>
      <c r="BI156" s="196">
        <f t="shared" si="33"/>
        <v>0</v>
      </c>
      <c r="BJ156" s="15" t="s">
        <v>78</v>
      </c>
      <c r="BK156" s="196">
        <f t="shared" si="34"/>
        <v>0</v>
      </c>
      <c r="BL156" s="15" t="s">
        <v>184</v>
      </c>
      <c r="BM156" s="15" t="s">
        <v>764</v>
      </c>
    </row>
    <row r="157" spans="2:65" s="1" customFormat="1" ht="16.5" customHeight="1">
      <c r="B157" s="32"/>
      <c r="C157" s="185" t="s">
        <v>460</v>
      </c>
      <c r="D157" s="185" t="s">
        <v>133</v>
      </c>
      <c r="E157" s="186" t="s">
        <v>1996</v>
      </c>
      <c r="F157" s="187" t="s">
        <v>1922</v>
      </c>
      <c r="G157" s="188" t="s">
        <v>1365</v>
      </c>
      <c r="H157" s="189">
        <v>2</v>
      </c>
      <c r="I157" s="190"/>
      <c r="J157" s="191">
        <f t="shared" si="25"/>
        <v>0</v>
      </c>
      <c r="K157" s="187" t="s">
        <v>1</v>
      </c>
      <c r="L157" s="36"/>
      <c r="M157" s="192" t="s">
        <v>1</v>
      </c>
      <c r="N157" s="193" t="s">
        <v>41</v>
      </c>
      <c r="O157" s="58"/>
      <c r="P157" s="194">
        <f t="shared" si="26"/>
        <v>0</v>
      </c>
      <c r="Q157" s="194">
        <v>0</v>
      </c>
      <c r="R157" s="194">
        <f t="shared" si="27"/>
        <v>0</v>
      </c>
      <c r="S157" s="194">
        <v>0</v>
      </c>
      <c r="T157" s="195">
        <f t="shared" si="28"/>
        <v>0</v>
      </c>
      <c r="AR157" s="15" t="s">
        <v>184</v>
      </c>
      <c r="AT157" s="15" t="s">
        <v>133</v>
      </c>
      <c r="AU157" s="15" t="s">
        <v>78</v>
      </c>
      <c r="AY157" s="15" t="s">
        <v>131</v>
      </c>
      <c r="BE157" s="196">
        <f t="shared" si="29"/>
        <v>0</v>
      </c>
      <c r="BF157" s="196">
        <f t="shared" si="30"/>
        <v>0</v>
      </c>
      <c r="BG157" s="196">
        <f t="shared" si="31"/>
        <v>0</v>
      </c>
      <c r="BH157" s="196">
        <f t="shared" si="32"/>
        <v>0</v>
      </c>
      <c r="BI157" s="196">
        <f t="shared" si="33"/>
        <v>0</v>
      </c>
      <c r="BJ157" s="15" t="s">
        <v>78</v>
      </c>
      <c r="BK157" s="196">
        <f t="shared" si="34"/>
        <v>0</v>
      </c>
      <c r="BL157" s="15" t="s">
        <v>184</v>
      </c>
      <c r="BM157" s="15" t="s">
        <v>776</v>
      </c>
    </row>
    <row r="158" spans="2:65" s="1" customFormat="1" ht="16.5" customHeight="1">
      <c r="B158" s="32"/>
      <c r="C158" s="185" t="s">
        <v>483</v>
      </c>
      <c r="D158" s="185" t="s">
        <v>133</v>
      </c>
      <c r="E158" s="186" t="s">
        <v>1997</v>
      </c>
      <c r="F158" s="187" t="s">
        <v>1924</v>
      </c>
      <c r="G158" s="188" t="s">
        <v>404</v>
      </c>
      <c r="H158" s="189">
        <v>2</v>
      </c>
      <c r="I158" s="190"/>
      <c r="J158" s="191">
        <f t="shared" si="25"/>
        <v>0</v>
      </c>
      <c r="K158" s="187" t="s">
        <v>1</v>
      </c>
      <c r="L158" s="36"/>
      <c r="M158" s="192" t="s">
        <v>1</v>
      </c>
      <c r="N158" s="193" t="s">
        <v>41</v>
      </c>
      <c r="O158" s="58"/>
      <c r="P158" s="194">
        <f t="shared" si="26"/>
        <v>0</v>
      </c>
      <c r="Q158" s="194">
        <v>0</v>
      </c>
      <c r="R158" s="194">
        <f t="shared" si="27"/>
        <v>0</v>
      </c>
      <c r="S158" s="194">
        <v>0</v>
      </c>
      <c r="T158" s="195">
        <f t="shared" si="28"/>
        <v>0</v>
      </c>
      <c r="AR158" s="15" t="s">
        <v>184</v>
      </c>
      <c r="AT158" s="15" t="s">
        <v>133</v>
      </c>
      <c r="AU158" s="15" t="s">
        <v>78</v>
      </c>
      <c r="AY158" s="15" t="s">
        <v>131</v>
      </c>
      <c r="BE158" s="196">
        <f t="shared" si="29"/>
        <v>0</v>
      </c>
      <c r="BF158" s="196">
        <f t="shared" si="30"/>
        <v>0</v>
      </c>
      <c r="BG158" s="196">
        <f t="shared" si="31"/>
        <v>0</v>
      </c>
      <c r="BH158" s="196">
        <f t="shared" si="32"/>
        <v>0</v>
      </c>
      <c r="BI158" s="196">
        <f t="shared" si="33"/>
        <v>0</v>
      </c>
      <c r="BJ158" s="15" t="s">
        <v>78</v>
      </c>
      <c r="BK158" s="196">
        <f t="shared" si="34"/>
        <v>0</v>
      </c>
      <c r="BL158" s="15" t="s">
        <v>184</v>
      </c>
      <c r="BM158" s="15" t="s">
        <v>791</v>
      </c>
    </row>
    <row r="159" spans="2:65" s="1" customFormat="1" ht="16.5" customHeight="1">
      <c r="B159" s="32"/>
      <c r="C159" s="185" t="s">
        <v>493</v>
      </c>
      <c r="D159" s="185" t="s">
        <v>133</v>
      </c>
      <c r="E159" s="186" t="s">
        <v>1998</v>
      </c>
      <c r="F159" s="187" t="s">
        <v>1926</v>
      </c>
      <c r="G159" s="188" t="s">
        <v>1330</v>
      </c>
      <c r="H159" s="189">
        <v>2</v>
      </c>
      <c r="I159" s="190"/>
      <c r="J159" s="191">
        <f t="shared" si="25"/>
        <v>0</v>
      </c>
      <c r="K159" s="187" t="s">
        <v>1</v>
      </c>
      <c r="L159" s="36"/>
      <c r="M159" s="192" t="s">
        <v>1</v>
      </c>
      <c r="N159" s="193" t="s">
        <v>41</v>
      </c>
      <c r="O159" s="58"/>
      <c r="P159" s="194">
        <f t="shared" si="26"/>
        <v>0</v>
      </c>
      <c r="Q159" s="194">
        <v>0</v>
      </c>
      <c r="R159" s="194">
        <f t="shared" si="27"/>
        <v>0</v>
      </c>
      <c r="S159" s="194">
        <v>0</v>
      </c>
      <c r="T159" s="195">
        <f t="shared" si="28"/>
        <v>0</v>
      </c>
      <c r="AR159" s="15" t="s">
        <v>184</v>
      </c>
      <c r="AT159" s="15" t="s">
        <v>133</v>
      </c>
      <c r="AU159" s="15" t="s">
        <v>78</v>
      </c>
      <c r="AY159" s="15" t="s">
        <v>131</v>
      </c>
      <c r="BE159" s="196">
        <f t="shared" si="29"/>
        <v>0</v>
      </c>
      <c r="BF159" s="196">
        <f t="shared" si="30"/>
        <v>0</v>
      </c>
      <c r="BG159" s="196">
        <f t="shared" si="31"/>
        <v>0</v>
      </c>
      <c r="BH159" s="196">
        <f t="shared" si="32"/>
        <v>0</v>
      </c>
      <c r="BI159" s="196">
        <f t="shared" si="33"/>
        <v>0</v>
      </c>
      <c r="BJ159" s="15" t="s">
        <v>78</v>
      </c>
      <c r="BK159" s="196">
        <f t="shared" si="34"/>
        <v>0</v>
      </c>
      <c r="BL159" s="15" t="s">
        <v>184</v>
      </c>
      <c r="BM159" s="15" t="s">
        <v>808</v>
      </c>
    </row>
    <row r="160" spans="2:65" s="1" customFormat="1" ht="16.5" customHeight="1">
      <c r="B160" s="32"/>
      <c r="C160" s="185" t="s">
        <v>503</v>
      </c>
      <c r="D160" s="185" t="s">
        <v>133</v>
      </c>
      <c r="E160" s="186" t="s">
        <v>1999</v>
      </c>
      <c r="F160" s="187" t="s">
        <v>1910</v>
      </c>
      <c r="G160" s="188" t="s">
        <v>1</v>
      </c>
      <c r="H160" s="189">
        <v>0</v>
      </c>
      <c r="I160" s="190"/>
      <c r="J160" s="191">
        <f t="shared" si="25"/>
        <v>0</v>
      </c>
      <c r="K160" s="187" t="s">
        <v>1</v>
      </c>
      <c r="L160" s="36"/>
      <c r="M160" s="192" t="s">
        <v>1</v>
      </c>
      <c r="N160" s="193" t="s">
        <v>41</v>
      </c>
      <c r="O160" s="58"/>
      <c r="P160" s="194">
        <f t="shared" si="26"/>
        <v>0</v>
      </c>
      <c r="Q160" s="194">
        <v>0</v>
      </c>
      <c r="R160" s="194">
        <f t="shared" si="27"/>
        <v>0</v>
      </c>
      <c r="S160" s="194">
        <v>0</v>
      </c>
      <c r="T160" s="195">
        <f t="shared" si="28"/>
        <v>0</v>
      </c>
      <c r="AR160" s="15" t="s">
        <v>184</v>
      </c>
      <c r="AT160" s="15" t="s">
        <v>133</v>
      </c>
      <c r="AU160" s="15" t="s">
        <v>78</v>
      </c>
      <c r="AY160" s="15" t="s">
        <v>131</v>
      </c>
      <c r="BE160" s="196">
        <f t="shared" si="29"/>
        <v>0</v>
      </c>
      <c r="BF160" s="196">
        <f t="shared" si="30"/>
        <v>0</v>
      </c>
      <c r="BG160" s="196">
        <f t="shared" si="31"/>
        <v>0</v>
      </c>
      <c r="BH160" s="196">
        <f t="shared" si="32"/>
        <v>0</v>
      </c>
      <c r="BI160" s="196">
        <f t="shared" si="33"/>
        <v>0</v>
      </c>
      <c r="BJ160" s="15" t="s">
        <v>78</v>
      </c>
      <c r="BK160" s="196">
        <f t="shared" si="34"/>
        <v>0</v>
      </c>
      <c r="BL160" s="15" t="s">
        <v>184</v>
      </c>
      <c r="BM160" s="15" t="s">
        <v>822</v>
      </c>
    </row>
    <row r="161" spans="2:65" s="1" customFormat="1" ht="16.5" customHeight="1">
      <c r="B161" s="32"/>
      <c r="C161" s="185" t="s">
        <v>511</v>
      </c>
      <c r="D161" s="185" t="s">
        <v>133</v>
      </c>
      <c r="E161" s="186" t="s">
        <v>2000</v>
      </c>
      <c r="F161" s="187" t="s">
        <v>2001</v>
      </c>
      <c r="G161" s="188" t="s">
        <v>1330</v>
      </c>
      <c r="H161" s="189">
        <v>6</v>
      </c>
      <c r="I161" s="190"/>
      <c r="J161" s="191">
        <f t="shared" si="25"/>
        <v>0</v>
      </c>
      <c r="K161" s="187" t="s">
        <v>1</v>
      </c>
      <c r="L161" s="36"/>
      <c r="M161" s="192" t="s">
        <v>1</v>
      </c>
      <c r="N161" s="193" t="s">
        <v>41</v>
      </c>
      <c r="O161" s="58"/>
      <c r="P161" s="194">
        <f t="shared" si="26"/>
        <v>0</v>
      </c>
      <c r="Q161" s="194">
        <v>0</v>
      </c>
      <c r="R161" s="194">
        <f t="shared" si="27"/>
        <v>0</v>
      </c>
      <c r="S161" s="194">
        <v>0</v>
      </c>
      <c r="T161" s="195">
        <f t="shared" si="28"/>
        <v>0</v>
      </c>
      <c r="AR161" s="15" t="s">
        <v>184</v>
      </c>
      <c r="AT161" s="15" t="s">
        <v>133</v>
      </c>
      <c r="AU161" s="15" t="s">
        <v>78</v>
      </c>
      <c r="AY161" s="15" t="s">
        <v>131</v>
      </c>
      <c r="BE161" s="196">
        <f t="shared" si="29"/>
        <v>0</v>
      </c>
      <c r="BF161" s="196">
        <f t="shared" si="30"/>
        <v>0</v>
      </c>
      <c r="BG161" s="196">
        <f t="shared" si="31"/>
        <v>0</v>
      </c>
      <c r="BH161" s="196">
        <f t="shared" si="32"/>
        <v>0</v>
      </c>
      <c r="BI161" s="196">
        <f t="shared" si="33"/>
        <v>0</v>
      </c>
      <c r="BJ161" s="15" t="s">
        <v>78</v>
      </c>
      <c r="BK161" s="196">
        <f t="shared" si="34"/>
        <v>0</v>
      </c>
      <c r="BL161" s="15" t="s">
        <v>184</v>
      </c>
      <c r="BM161" s="15" t="s">
        <v>836</v>
      </c>
    </row>
    <row r="162" spans="2:65" s="1" customFormat="1" ht="16.5" customHeight="1">
      <c r="B162" s="32"/>
      <c r="C162" s="185" t="s">
        <v>518</v>
      </c>
      <c r="D162" s="185" t="s">
        <v>133</v>
      </c>
      <c r="E162" s="186" t="s">
        <v>2002</v>
      </c>
      <c r="F162" s="187" t="s">
        <v>2003</v>
      </c>
      <c r="G162" s="188" t="s">
        <v>1330</v>
      </c>
      <c r="H162" s="189">
        <v>2</v>
      </c>
      <c r="I162" s="190"/>
      <c r="J162" s="191">
        <f t="shared" si="25"/>
        <v>0</v>
      </c>
      <c r="K162" s="187" t="s">
        <v>1</v>
      </c>
      <c r="L162" s="36"/>
      <c r="M162" s="192" t="s">
        <v>1</v>
      </c>
      <c r="N162" s="193" t="s">
        <v>41</v>
      </c>
      <c r="O162" s="58"/>
      <c r="P162" s="194">
        <f t="shared" si="26"/>
        <v>0</v>
      </c>
      <c r="Q162" s="194">
        <v>0</v>
      </c>
      <c r="R162" s="194">
        <f t="shared" si="27"/>
        <v>0</v>
      </c>
      <c r="S162" s="194">
        <v>0</v>
      </c>
      <c r="T162" s="195">
        <f t="shared" si="28"/>
        <v>0</v>
      </c>
      <c r="AR162" s="15" t="s">
        <v>184</v>
      </c>
      <c r="AT162" s="15" t="s">
        <v>133</v>
      </c>
      <c r="AU162" s="15" t="s">
        <v>78</v>
      </c>
      <c r="AY162" s="15" t="s">
        <v>131</v>
      </c>
      <c r="BE162" s="196">
        <f t="shared" si="29"/>
        <v>0</v>
      </c>
      <c r="BF162" s="196">
        <f t="shared" si="30"/>
        <v>0</v>
      </c>
      <c r="BG162" s="196">
        <f t="shared" si="31"/>
        <v>0</v>
      </c>
      <c r="BH162" s="196">
        <f t="shared" si="32"/>
        <v>0</v>
      </c>
      <c r="BI162" s="196">
        <f t="shared" si="33"/>
        <v>0</v>
      </c>
      <c r="BJ162" s="15" t="s">
        <v>78</v>
      </c>
      <c r="BK162" s="196">
        <f t="shared" si="34"/>
        <v>0</v>
      </c>
      <c r="BL162" s="15" t="s">
        <v>184</v>
      </c>
      <c r="BM162" s="15" t="s">
        <v>850</v>
      </c>
    </row>
    <row r="163" spans="2:65" s="1" customFormat="1" ht="16.5" customHeight="1">
      <c r="B163" s="32"/>
      <c r="C163" s="185" t="s">
        <v>535</v>
      </c>
      <c r="D163" s="185" t="s">
        <v>133</v>
      </c>
      <c r="E163" s="186" t="s">
        <v>2004</v>
      </c>
      <c r="F163" s="187" t="s">
        <v>2005</v>
      </c>
      <c r="G163" s="188" t="s">
        <v>1330</v>
      </c>
      <c r="H163" s="189">
        <v>4</v>
      </c>
      <c r="I163" s="190"/>
      <c r="J163" s="191">
        <f t="shared" si="25"/>
        <v>0</v>
      </c>
      <c r="K163" s="187" t="s">
        <v>1</v>
      </c>
      <c r="L163" s="36"/>
      <c r="M163" s="192" t="s">
        <v>1</v>
      </c>
      <c r="N163" s="193" t="s">
        <v>41</v>
      </c>
      <c r="O163" s="58"/>
      <c r="P163" s="194">
        <f t="shared" si="26"/>
        <v>0</v>
      </c>
      <c r="Q163" s="194">
        <v>0</v>
      </c>
      <c r="R163" s="194">
        <f t="shared" si="27"/>
        <v>0</v>
      </c>
      <c r="S163" s="194">
        <v>0</v>
      </c>
      <c r="T163" s="195">
        <f t="shared" si="28"/>
        <v>0</v>
      </c>
      <c r="AR163" s="15" t="s">
        <v>184</v>
      </c>
      <c r="AT163" s="15" t="s">
        <v>133</v>
      </c>
      <c r="AU163" s="15" t="s">
        <v>78</v>
      </c>
      <c r="AY163" s="15" t="s">
        <v>131</v>
      </c>
      <c r="BE163" s="196">
        <f t="shared" si="29"/>
        <v>0</v>
      </c>
      <c r="BF163" s="196">
        <f t="shared" si="30"/>
        <v>0</v>
      </c>
      <c r="BG163" s="196">
        <f t="shared" si="31"/>
        <v>0</v>
      </c>
      <c r="BH163" s="196">
        <f t="shared" si="32"/>
        <v>0</v>
      </c>
      <c r="BI163" s="196">
        <f t="shared" si="33"/>
        <v>0</v>
      </c>
      <c r="BJ163" s="15" t="s">
        <v>78</v>
      </c>
      <c r="BK163" s="196">
        <f t="shared" si="34"/>
        <v>0</v>
      </c>
      <c r="BL163" s="15" t="s">
        <v>184</v>
      </c>
      <c r="BM163" s="15" t="s">
        <v>866</v>
      </c>
    </row>
    <row r="164" spans="2:65" s="1" customFormat="1" ht="16.5" customHeight="1">
      <c r="B164" s="32"/>
      <c r="C164" s="185" t="s">
        <v>540</v>
      </c>
      <c r="D164" s="185" t="s">
        <v>133</v>
      </c>
      <c r="E164" s="186" t="s">
        <v>2006</v>
      </c>
      <c r="F164" s="187" t="s">
        <v>2007</v>
      </c>
      <c r="G164" s="188" t="s">
        <v>1330</v>
      </c>
      <c r="H164" s="189">
        <v>6</v>
      </c>
      <c r="I164" s="190"/>
      <c r="J164" s="191">
        <f t="shared" si="25"/>
        <v>0</v>
      </c>
      <c r="K164" s="187" t="s">
        <v>1</v>
      </c>
      <c r="L164" s="36"/>
      <c r="M164" s="192" t="s">
        <v>1</v>
      </c>
      <c r="N164" s="193" t="s">
        <v>41</v>
      </c>
      <c r="O164" s="58"/>
      <c r="P164" s="194">
        <f t="shared" si="26"/>
        <v>0</v>
      </c>
      <c r="Q164" s="194">
        <v>0</v>
      </c>
      <c r="R164" s="194">
        <f t="shared" si="27"/>
        <v>0</v>
      </c>
      <c r="S164" s="194">
        <v>0</v>
      </c>
      <c r="T164" s="195">
        <f t="shared" si="28"/>
        <v>0</v>
      </c>
      <c r="AR164" s="15" t="s">
        <v>184</v>
      </c>
      <c r="AT164" s="15" t="s">
        <v>133</v>
      </c>
      <c r="AU164" s="15" t="s">
        <v>78</v>
      </c>
      <c r="AY164" s="15" t="s">
        <v>131</v>
      </c>
      <c r="BE164" s="196">
        <f t="shared" si="29"/>
        <v>0</v>
      </c>
      <c r="BF164" s="196">
        <f t="shared" si="30"/>
        <v>0</v>
      </c>
      <c r="BG164" s="196">
        <f t="shared" si="31"/>
        <v>0</v>
      </c>
      <c r="BH164" s="196">
        <f t="shared" si="32"/>
        <v>0</v>
      </c>
      <c r="BI164" s="196">
        <f t="shared" si="33"/>
        <v>0</v>
      </c>
      <c r="BJ164" s="15" t="s">
        <v>78</v>
      </c>
      <c r="BK164" s="196">
        <f t="shared" si="34"/>
        <v>0</v>
      </c>
      <c r="BL164" s="15" t="s">
        <v>184</v>
      </c>
      <c r="BM164" s="15" t="s">
        <v>883</v>
      </c>
    </row>
    <row r="165" spans="2:65" s="1" customFormat="1" ht="16.5" customHeight="1">
      <c r="B165" s="32"/>
      <c r="C165" s="185" t="s">
        <v>545</v>
      </c>
      <c r="D165" s="185" t="s">
        <v>133</v>
      </c>
      <c r="E165" s="186" t="s">
        <v>2008</v>
      </c>
      <c r="F165" s="187" t="s">
        <v>2009</v>
      </c>
      <c r="G165" s="188" t="s">
        <v>1330</v>
      </c>
      <c r="H165" s="189">
        <v>4</v>
      </c>
      <c r="I165" s="190"/>
      <c r="J165" s="191">
        <f t="shared" si="25"/>
        <v>0</v>
      </c>
      <c r="K165" s="187" t="s">
        <v>1</v>
      </c>
      <c r="L165" s="36"/>
      <c r="M165" s="192" t="s">
        <v>1</v>
      </c>
      <c r="N165" s="193" t="s">
        <v>41</v>
      </c>
      <c r="O165" s="58"/>
      <c r="P165" s="194">
        <f t="shared" si="26"/>
        <v>0</v>
      </c>
      <c r="Q165" s="194">
        <v>0</v>
      </c>
      <c r="R165" s="194">
        <f t="shared" si="27"/>
        <v>0</v>
      </c>
      <c r="S165" s="194">
        <v>0</v>
      </c>
      <c r="T165" s="195">
        <f t="shared" si="28"/>
        <v>0</v>
      </c>
      <c r="AR165" s="15" t="s">
        <v>184</v>
      </c>
      <c r="AT165" s="15" t="s">
        <v>133</v>
      </c>
      <c r="AU165" s="15" t="s">
        <v>78</v>
      </c>
      <c r="AY165" s="15" t="s">
        <v>131</v>
      </c>
      <c r="BE165" s="196">
        <f t="shared" si="29"/>
        <v>0</v>
      </c>
      <c r="BF165" s="196">
        <f t="shared" si="30"/>
        <v>0</v>
      </c>
      <c r="BG165" s="196">
        <f t="shared" si="31"/>
        <v>0</v>
      </c>
      <c r="BH165" s="196">
        <f t="shared" si="32"/>
        <v>0</v>
      </c>
      <c r="BI165" s="196">
        <f t="shared" si="33"/>
        <v>0</v>
      </c>
      <c r="BJ165" s="15" t="s">
        <v>78</v>
      </c>
      <c r="BK165" s="196">
        <f t="shared" si="34"/>
        <v>0</v>
      </c>
      <c r="BL165" s="15" t="s">
        <v>184</v>
      </c>
      <c r="BM165" s="15" t="s">
        <v>905</v>
      </c>
    </row>
    <row r="166" spans="2:65" s="1" customFormat="1" ht="16.5" customHeight="1">
      <c r="B166" s="32"/>
      <c r="C166" s="185" t="s">
        <v>550</v>
      </c>
      <c r="D166" s="185" t="s">
        <v>133</v>
      </c>
      <c r="E166" s="186" t="s">
        <v>2010</v>
      </c>
      <c r="F166" s="187" t="s">
        <v>1910</v>
      </c>
      <c r="G166" s="188" t="s">
        <v>1</v>
      </c>
      <c r="H166" s="189">
        <v>0</v>
      </c>
      <c r="I166" s="190"/>
      <c r="J166" s="191">
        <f t="shared" si="25"/>
        <v>0</v>
      </c>
      <c r="K166" s="187" t="s">
        <v>1</v>
      </c>
      <c r="L166" s="36"/>
      <c r="M166" s="192" t="s">
        <v>1</v>
      </c>
      <c r="N166" s="193" t="s">
        <v>41</v>
      </c>
      <c r="O166" s="58"/>
      <c r="P166" s="194">
        <f t="shared" si="26"/>
        <v>0</v>
      </c>
      <c r="Q166" s="194">
        <v>0</v>
      </c>
      <c r="R166" s="194">
        <f t="shared" si="27"/>
        <v>0</v>
      </c>
      <c r="S166" s="194">
        <v>0</v>
      </c>
      <c r="T166" s="195">
        <f t="shared" si="28"/>
        <v>0</v>
      </c>
      <c r="AR166" s="15" t="s">
        <v>184</v>
      </c>
      <c r="AT166" s="15" t="s">
        <v>133</v>
      </c>
      <c r="AU166" s="15" t="s">
        <v>78</v>
      </c>
      <c r="AY166" s="15" t="s">
        <v>131</v>
      </c>
      <c r="BE166" s="196">
        <f t="shared" si="29"/>
        <v>0</v>
      </c>
      <c r="BF166" s="196">
        <f t="shared" si="30"/>
        <v>0</v>
      </c>
      <c r="BG166" s="196">
        <f t="shared" si="31"/>
        <v>0</v>
      </c>
      <c r="BH166" s="196">
        <f t="shared" si="32"/>
        <v>0</v>
      </c>
      <c r="BI166" s="196">
        <f t="shared" si="33"/>
        <v>0</v>
      </c>
      <c r="BJ166" s="15" t="s">
        <v>78</v>
      </c>
      <c r="BK166" s="196">
        <f t="shared" si="34"/>
        <v>0</v>
      </c>
      <c r="BL166" s="15" t="s">
        <v>184</v>
      </c>
      <c r="BM166" s="15" t="s">
        <v>916</v>
      </c>
    </row>
    <row r="167" spans="2:65" s="1" customFormat="1" ht="16.5" customHeight="1">
      <c r="B167" s="32"/>
      <c r="C167" s="185" t="s">
        <v>558</v>
      </c>
      <c r="D167" s="185" t="s">
        <v>133</v>
      </c>
      <c r="E167" s="186" t="s">
        <v>2011</v>
      </c>
      <c r="F167" s="187" t="s">
        <v>2012</v>
      </c>
      <c r="G167" s="188" t="s">
        <v>404</v>
      </c>
      <c r="H167" s="189">
        <v>1</v>
      </c>
      <c r="I167" s="190"/>
      <c r="J167" s="191">
        <f t="shared" si="25"/>
        <v>0</v>
      </c>
      <c r="K167" s="187" t="s">
        <v>1</v>
      </c>
      <c r="L167" s="36"/>
      <c r="M167" s="192" t="s">
        <v>1</v>
      </c>
      <c r="N167" s="193" t="s">
        <v>41</v>
      </c>
      <c r="O167" s="58"/>
      <c r="P167" s="194">
        <f t="shared" si="26"/>
        <v>0</v>
      </c>
      <c r="Q167" s="194">
        <v>0</v>
      </c>
      <c r="R167" s="194">
        <f t="shared" si="27"/>
        <v>0</v>
      </c>
      <c r="S167" s="194">
        <v>0</v>
      </c>
      <c r="T167" s="195">
        <f t="shared" si="28"/>
        <v>0</v>
      </c>
      <c r="AR167" s="15" t="s">
        <v>184</v>
      </c>
      <c r="AT167" s="15" t="s">
        <v>133</v>
      </c>
      <c r="AU167" s="15" t="s">
        <v>78</v>
      </c>
      <c r="AY167" s="15" t="s">
        <v>131</v>
      </c>
      <c r="BE167" s="196">
        <f t="shared" si="29"/>
        <v>0</v>
      </c>
      <c r="BF167" s="196">
        <f t="shared" si="30"/>
        <v>0</v>
      </c>
      <c r="BG167" s="196">
        <f t="shared" si="31"/>
        <v>0</v>
      </c>
      <c r="BH167" s="196">
        <f t="shared" si="32"/>
        <v>0</v>
      </c>
      <c r="BI167" s="196">
        <f t="shared" si="33"/>
        <v>0</v>
      </c>
      <c r="BJ167" s="15" t="s">
        <v>78</v>
      </c>
      <c r="BK167" s="196">
        <f t="shared" si="34"/>
        <v>0</v>
      </c>
      <c r="BL167" s="15" t="s">
        <v>184</v>
      </c>
      <c r="BM167" s="15" t="s">
        <v>929</v>
      </c>
    </row>
    <row r="168" spans="2:63" s="10" customFormat="1" ht="22.95" customHeight="1">
      <c r="B168" s="169"/>
      <c r="C168" s="170"/>
      <c r="D168" s="171" t="s">
        <v>69</v>
      </c>
      <c r="E168" s="183" t="s">
        <v>1957</v>
      </c>
      <c r="F168" s="183" t="s">
        <v>1958</v>
      </c>
      <c r="G168" s="170"/>
      <c r="H168" s="170"/>
      <c r="I168" s="173"/>
      <c r="J168" s="184">
        <f>BK168</f>
        <v>0</v>
      </c>
      <c r="K168" s="170"/>
      <c r="L168" s="175"/>
      <c r="M168" s="176"/>
      <c r="N168" s="177"/>
      <c r="O168" s="177"/>
      <c r="P168" s="178">
        <f>SUM(P169:P170)</f>
        <v>0</v>
      </c>
      <c r="Q168" s="177"/>
      <c r="R168" s="178">
        <f>SUM(R169:R170)</f>
        <v>0</v>
      </c>
      <c r="S168" s="177"/>
      <c r="T168" s="179">
        <f>SUM(T169:T170)</f>
        <v>0</v>
      </c>
      <c r="AR168" s="180" t="s">
        <v>78</v>
      </c>
      <c r="AT168" s="181" t="s">
        <v>69</v>
      </c>
      <c r="AU168" s="181" t="s">
        <v>78</v>
      </c>
      <c r="AY168" s="180" t="s">
        <v>131</v>
      </c>
      <c r="BK168" s="182">
        <f>SUM(BK169:BK170)</f>
        <v>0</v>
      </c>
    </row>
    <row r="169" spans="2:65" s="1" customFormat="1" ht="16.5" customHeight="1">
      <c r="B169" s="32"/>
      <c r="C169" s="185" t="s">
        <v>565</v>
      </c>
      <c r="D169" s="185" t="s">
        <v>133</v>
      </c>
      <c r="E169" s="186" t="s">
        <v>2013</v>
      </c>
      <c r="F169" s="187" t="s">
        <v>1962</v>
      </c>
      <c r="G169" s="188" t="s">
        <v>1918</v>
      </c>
      <c r="H169" s="189">
        <v>20</v>
      </c>
      <c r="I169" s="190"/>
      <c r="J169" s="191">
        <f>ROUND(I169*H169,2)</f>
        <v>0</v>
      </c>
      <c r="K169" s="187" t="s">
        <v>1</v>
      </c>
      <c r="L169" s="36"/>
      <c r="M169" s="192" t="s">
        <v>1</v>
      </c>
      <c r="N169" s="193" t="s">
        <v>41</v>
      </c>
      <c r="O169" s="58"/>
      <c r="P169" s="194">
        <f>O169*H169</f>
        <v>0</v>
      </c>
      <c r="Q169" s="194">
        <v>0</v>
      </c>
      <c r="R169" s="194">
        <f>Q169*H169</f>
        <v>0</v>
      </c>
      <c r="S169" s="194">
        <v>0</v>
      </c>
      <c r="T169" s="195">
        <f>S169*H169</f>
        <v>0</v>
      </c>
      <c r="AR169" s="15" t="s">
        <v>184</v>
      </c>
      <c r="AT169" s="15" t="s">
        <v>133</v>
      </c>
      <c r="AU169" s="15" t="s">
        <v>80</v>
      </c>
      <c r="AY169" s="15" t="s">
        <v>131</v>
      </c>
      <c r="BE169" s="196">
        <f>IF(N169="základní",J169,0)</f>
        <v>0</v>
      </c>
      <c r="BF169" s="196">
        <f>IF(N169="snížená",J169,0)</f>
        <v>0</v>
      </c>
      <c r="BG169" s="196">
        <f>IF(N169="zákl. přenesená",J169,0)</f>
        <v>0</v>
      </c>
      <c r="BH169" s="196">
        <f>IF(N169="sníž. přenesená",J169,0)</f>
        <v>0</v>
      </c>
      <c r="BI169" s="196">
        <f>IF(N169="nulová",J169,0)</f>
        <v>0</v>
      </c>
      <c r="BJ169" s="15" t="s">
        <v>78</v>
      </c>
      <c r="BK169" s="196">
        <f>ROUND(I169*H169,2)</f>
        <v>0</v>
      </c>
      <c r="BL169" s="15" t="s">
        <v>184</v>
      </c>
      <c r="BM169" s="15" t="s">
        <v>946</v>
      </c>
    </row>
    <row r="170" spans="2:65" s="1" customFormat="1" ht="16.5" customHeight="1">
      <c r="B170" s="32"/>
      <c r="C170" s="185" t="s">
        <v>576</v>
      </c>
      <c r="D170" s="185" t="s">
        <v>133</v>
      </c>
      <c r="E170" s="186" t="s">
        <v>2014</v>
      </c>
      <c r="F170" s="187" t="s">
        <v>1910</v>
      </c>
      <c r="G170" s="188" t="s">
        <v>1</v>
      </c>
      <c r="H170" s="189">
        <v>0</v>
      </c>
      <c r="I170" s="190"/>
      <c r="J170" s="191">
        <f>ROUND(I170*H170,2)</f>
        <v>0</v>
      </c>
      <c r="K170" s="187" t="s">
        <v>1</v>
      </c>
      <c r="L170" s="36"/>
      <c r="M170" s="192" t="s">
        <v>1</v>
      </c>
      <c r="N170" s="193" t="s">
        <v>41</v>
      </c>
      <c r="O170" s="58"/>
      <c r="P170" s="194">
        <f>O170*H170</f>
        <v>0</v>
      </c>
      <c r="Q170" s="194">
        <v>0</v>
      </c>
      <c r="R170" s="194">
        <f>Q170*H170</f>
        <v>0</v>
      </c>
      <c r="S170" s="194">
        <v>0</v>
      </c>
      <c r="T170" s="195">
        <f>S170*H170</f>
        <v>0</v>
      </c>
      <c r="AR170" s="15" t="s">
        <v>184</v>
      </c>
      <c r="AT170" s="15" t="s">
        <v>133</v>
      </c>
      <c r="AU170" s="15" t="s">
        <v>80</v>
      </c>
      <c r="AY170" s="15" t="s">
        <v>131</v>
      </c>
      <c r="BE170" s="196">
        <f>IF(N170="základní",J170,0)</f>
        <v>0</v>
      </c>
      <c r="BF170" s="196">
        <f>IF(N170="snížená",J170,0)</f>
        <v>0</v>
      </c>
      <c r="BG170" s="196">
        <f>IF(N170="zákl. přenesená",J170,0)</f>
        <v>0</v>
      </c>
      <c r="BH170" s="196">
        <f>IF(N170="sníž. přenesená",J170,0)</f>
        <v>0</v>
      </c>
      <c r="BI170" s="196">
        <f>IF(N170="nulová",J170,0)</f>
        <v>0</v>
      </c>
      <c r="BJ170" s="15" t="s">
        <v>78</v>
      </c>
      <c r="BK170" s="196">
        <f>ROUND(I170*H170,2)</f>
        <v>0</v>
      </c>
      <c r="BL170" s="15" t="s">
        <v>184</v>
      </c>
      <c r="BM170" s="15" t="s">
        <v>957</v>
      </c>
    </row>
    <row r="171" spans="2:63" s="10" customFormat="1" ht="22.95" customHeight="1">
      <c r="B171" s="169"/>
      <c r="C171" s="170"/>
      <c r="D171" s="171" t="s">
        <v>69</v>
      </c>
      <c r="E171" s="183" t="s">
        <v>1964</v>
      </c>
      <c r="F171" s="183" t="s">
        <v>1965</v>
      </c>
      <c r="G171" s="170"/>
      <c r="H171" s="170"/>
      <c r="I171" s="173"/>
      <c r="J171" s="184">
        <f>BK171</f>
        <v>0</v>
      </c>
      <c r="K171" s="170"/>
      <c r="L171" s="175"/>
      <c r="M171" s="176"/>
      <c r="N171" s="177"/>
      <c r="O171" s="177"/>
      <c r="P171" s="178">
        <f>SUM(P172:P174)</f>
        <v>0</v>
      </c>
      <c r="Q171" s="177"/>
      <c r="R171" s="178">
        <f>SUM(R172:R174)</f>
        <v>0</v>
      </c>
      <c r="S171" s="177"/>
      <c r="T171" s="179">
        <f>SUM(T172:T174)</f>
        <v>0</v>
      </c>
      <c r="AR171" s="180" t="s">
        <v>78</v>
      </c>
      <c r="AT171" s="181" t="s">
        <v>69</v>
      </c>
      <c r="AU171" s="181" t="s">
        <v>78</v>
      </c>
      <c r="AY171" s="180" t="s">
        <v>131</v>
      </c>
      <c r="BK171" s="182">
        <f>SUM(BK172:BK174)</f>
        <v>0</v>
      </c>
    </row>
    <row r="172" spans="2:65" s="1" customFormat="1" ht="16.5" customHeight="1">
      <c r="B172" s="32"/>
      <c r="C172" s="185" t="s">
        <v>581</v>
      </c>
      <c r="D172" s="185" t="s">
        <v>133</v>
      </c>
      <c r="E172" s="186" t="s">
        <v>2015</v>
      </c>
      <c r="F172" s="187" t="s">
        <v>2016</v>
      </c>
      <c r="G172" s="188" t="s">
        <v>1918</v>
      </c>
      <c r="H172" s="189">
        <v>5</v>
      </c>
      <c r="I172" s="190"/>
      <c r="J172" s="191">
        <f>ROUND(I172*H172,2)</f>
        <v>0</v>
      </c>
      <c r="K172" s="187" t="s">
        <v>1</v>
      </c>
      <c r="L172" s="36"/>
      <c r="M172" s="192" t="s">
        <v>1</v>
      </c>
      <c r="N172" s="193" t="s">
        <v>41</v>
      </c>
      <c r="O172" s="58"/>
      <c r="P172" s="194">
        <f>O172*H172</f>
        <v>0</v>
      </c>
      <c r="Q172" s="194">
        <v>0</v>
      </c>
      <c r="R172" s="194">
        <f>Q172*H172</f>
        <v>0</v>
      </c>
      <c r="S172" s="194">
        <v>0</v>
      </c>
      <c r="T172" s="195">
        <f>S172*H172</f>
        <v>0</v>
      </c>
      <c r="AR172" s="15" t="s">
        <v>184</v>
      </c>
      <c r="AT172" s="15" t="s">
        <v>133</v>
      </c>
      <c r="AU172" s="15" t="s">
        <v>80</v>
      </c>
      <c r="AY172" s="15" t="s">
        <v>131</v>
      </c>
      <c r="BE172" s="196">
        <f>IF(N172="základní",J172,0)</f>
        <v>0</v>
      </c>
      <c r="BF172" s="196">
        <f>IF(N172="snížená",J172,0)</f>
        <v>0</v>
      </c>
      <c r="BG172" s="196">
        <f>IF(N172="zákl. přenesená",J172,0)</f>
        <v>0</v>
      </c>
      <c r="BH172" s="196">
        <f>IF(N172="sníž. přenesená",J172,0)</f>
        <v>0</v>
      </c>
      <c r="BI172" s="196">
        <f>IF(N172="nulová",J172,0)</f>
        <v>0</v>
      </c>
      <c r="BJ172" s="15" t="s">
        <v>78</v>
      </c>
      <c r="BK172" s="196">
        <f>ROUND(I172*H172,2)</f>
        <v>0</v>
      </c>
      <c r="BL172" s="15" t="s">
        <v>184</v>
      </c>
      <c r="BM172" s="15" t="s">
        <v>967</v>
      </c>
    </row>
    <row r="173" spans="2:65" s="1" customFormat="1" ht="16.5" customHeight="1">
      <c r="B173" s="32"/>
      <c r="C173" s="185" t="s">
        <v>586</v>
      </c>
      <c r="D173" s="185" t="s">
        <v>133</v>
      </c>
      <c r="E173" s="186" t="s">
        <v>2017</v>
      </c>
      <c r="F173" s="187" t="s">
        <v>2018</v>
      </c>
      <c r="G173" s="188" t="s">
        <v>1918</v>
      </c>
      <c r="H173" s="189">
        <v>18</v>
      </c>
      <c r="I173" s="190"/>
      <c r="J173" s="191">
        <f>ROUND(I173*H173,2)</f>
        <v>0</v>
      </c>
      <c r="K173" s="187" t="s">
        <v>1</v>
      </c>
      <c r="L173" s="36"/>
      <c r="M173" s="192" t="s">
        <v>1</v>
      </c>
      <c r="N173" s="193" t="s">
        <v>41</v>
      </c>
      <c r="O173" s="58"/>
      <c r="P173" s="194">
        <f>O173*H173</f>
        <v>0</v>
      </c>
      <c r="Q173" s="194">
        <v>0</v>
      </c>
      <c r="R173" s="194">
        <f>Q173*H173</f>
        <v>0</v>
      </c>
      <c r="S173" s="194">
        <v>0</v>
      </c>
      <c r="T173" s="195">
        <f>S173*H173</f>
        <v>0</v>
      </c>
      <c r="AR173" s="15" t="s">
        <v>184</v>
      </c>
      <c r="AT173" s="15" t="s">
        <v>133</v>
      </c>
      <c r="AU173" s="15" t="s">
        <v>80</v>
      </c>
      <c r="AY173" s="15" t="s">
        <v>131</v>
      </c>
      <c r="BE173" s="196">
        <f>IF(N173="základní",J173,0)</f>
        <v>0</v>
      </c>
      <c r="BF173" s="196">
        <f>IF(N173="snížená",J173,0)</f>
        <v>0</v>
      </c>
      <c r="BG173" s="196">
        <f>IF(N173="zákl. přenesená",J173,0)</f>
        <v>0</v>
      </c>
      <c r="BH173" s="196">
        <f>IF(N173="sníž. přenesená",J173,0)</f>
        <v>0</v>
      </c>
      <c r="BI173" s="196">
        <f>IF(N173="nulová",J173,0)</f>
        <v>0</v>
      </c>
      <c r="BJ173" s="15" t="s">
        <v>78</v>
      </c>
      <c r="BK173" s="196">
        <f>ROUND(I173*H173,2)</f>
        <v>0</v>
      </c>
      <c r="BL173" s="15" t="s">
        <v>184</v>
      </c>
      <c r="BM173" s="15" t="s">
        <v>981</v>
      </c>
    </row>
    <row r="174" spans="2:65" s="1" customFormat="1" ht="16.5" customHeight="1">
      <c r="B174" s="32"/>
      <c r="C174" s="185" t="s">
        <v>591</v>
      </c>
      <c r="D174" s="185" t="s">
        <v>133</v>
      </c>
      <c r="E174" s="186" t="s">
        <v>2019</v>
      </c>
      <c r="F174" s="187" t="s">
        <v>2020</v>
      </c>
      <c r="G174" s="188" t="s">
        <v>1918</v>
      </c>
      <c r="H174" s="189">
        <v>6</v>
      </c>
      <c r="I174" s="190"/>
      <c r="J174" s="191">
        <f>ROUND(I174*H174,2)</f>
        <v>0</v>
      </c>
      <c r="K174" s="187" t="s">
        <v>1</v>
      </c>
      <c r="L174" s="36"/>
      <c r="M174" s="192" t="s">
        <v>1</v>
      </c>
      <c r="N174" s="193" t="s">
        <v>41</v>
      </c>
      <c r="O174" s="58"/>
      <c r="P174" s="194">
        <f>O174*H174</f>
        <v>0</v>
      </c>
      <c r="Q174" s="194">
        <v>0</v>
      </c>
      <c r="R174" s="194">
        <f>Q174*H174</f>
        <v>0</v>
      </c>
      <c r="S174" s="194">
        <v>0</v>
      </c>
      <c r="T174" s="195">
        <f>S174*H174</f>
        <v>0</v>
      </c>
      <c r="AR174" s="15" t="s">
        <v>184</v>
      </c>
      <c r="AT174" s="15" t="s">
        <v>133</v>
      </c>
      <c r="AU174" s="15" t="s">
        <v>80</v>
      </c>
      <c r="AY174" s="15" t="s">
        <v>131</v>
      </c>
      <c r="BE174" s="196">
        <f>IF(N174="základní",J174,0)</f>
        <v>0</v>
      </c>
      <c r="BF174" s="196">
        <f>IF(N174="snížená",J174,0)</f>
        <v>0</v>
      </c>
      <c r="BG174" s="196">
        <f>IF(N174="zákl. přenesená",J174,0)</f>
        <v>0</v>
      </c>
      <c r="BH174" s="196">
        <f>IF(N174="sníž. přenesená",J174,0)</f>
        <v>0</v>
      </c>
      <c r="BI174" s="196">
        <f>IF(N174="nulová",J174,0)</f>
        <v>0</v>
      </c>
      <c r="BJ174" s="15" t="s">
        <v>78</v>
      </c>
      <c r="BK174" s="196">
        <f>ROUND(I174*H174,2)</f>
        <v>0</v>
      </c>
      <c r="BL174" s="15" t="s">
        <v>184</v>
      </c>
      <c r="BM174" s="15" t="s">
        <v>997</v>
      </c>
    </row>
    <row r="175" spans="2:63" s="10" customFormat="1" ht="25.95" customHeight="1">
      <c r="B175" s="169"/>
      <c r="C175" s="170"/>
      <c r="D175" s="171" t="s">
        <v>69</v>
      </c>
      <c r="E175" s="172" t="s">
        <v>2021</v>
      </c>
      <c r="F175" s="172" t="s">
        <v>2022</v>
      </c>
      <c r="G175" s="170"/>
      <c r="H175" s="170"/>
      <c r="I175" s="173"/>
      <c r="J175" s="174">
        <f>BK175</f>
        <v>0</v>
      </c>
      <c r="K175" s="170"/>
      <c r="L175" s="175"/>
      <c r="M175" s="176"/>
      <c r="N175" s="177"/>
      <c r="O175" s="177"/>
      <c r="P175" s="178">
        <f>P176+SUM(P177:P188)</f>
        <v>0</v>
      </c>
      <c r="Q175" s="177"/>
      <c r="R175" s="178">
        <f>R176+SUM(R177:R188)</f>
        <v>0</v>
      </c>
      <c r="S175" s="177"/>
      <c r="T175" s="179">
        <f>T176+SUM(T177:T188)</f>
        <v>0</v>
      </c>
      <c r="AR175" s="180" t="s">
        <v>78</v>
      </c>
      <c r="AT175" s="181" t="s">
        <v>69</v>
      </c>
      <c r="AU175" s="181" t="s">
        <v>70</v>
      </c>
      <c r="AY175" s="180" t="s">
        <v>131</v>
      </c>
      <c r="BK175" s="182">
        <f>BK176+SUM(BK177:BK188)</f>
        <v>0</v>
      </c>
    </row>
    <row r="176" spans="2:65" s="1" customFormat="1" ht="16.5" customHeight="1">
      <c r="B176" s="32"/>
      <c r="C176" s="185" t="s">
        <v>596</v>
      </c>
      <c r="D176" s="185" t="s">
        <v>133</v>
      </c>
      <c r="E176" s="186" t="s">
        <v>2023</v>
      </c>
      <c r="F176" s="187" t="s">
        <v>2024</v>
      </c>
      <c r="G176" s="188" t="s">
        <v>1330</v>
      </c>
      <c r="H176" s="189">
        <v>2</v>
      </c>
      <c r="I176" s="190"/>
      <c r="J176" s="191">
        <f aca="true" t="shared" si="35" ref="J176:J187">ROUND(I176*H176,2)</f>
        <v>0</v>
      </c>
      <c r="K176" s="187" t="s">
        <v>1</v>
      </c>
      <c r="L176" s="36"/>
      <c r="M176" s="192" t="s">
        <v>1</v>
      </c>
      <c r="N176" s="193" t="s">
        <v>41</v>
      </c>
      <c r="O176" s="58"/>
      <c r="P176" s="194">
        <f aca="true" t="shared" si="36" ref="P176:P187">O176*H176</f>
        <v>0</v>
      </c>
      <c r="Q176" s="194">
        <v>0</v>
      </c>
      <c r="R176" s="194">
        <f aca="true" t="shared" si="37" ref="R176:R187">Q176*H176</f>
        <v>0</v>
      </c>
      <c r="S176" s="194">
        <v>0</v>
      </c>
      <c r="T176" s="195">
        <f aca="true" t="shared" si="38" ref="T176:T187">S176*H176</f>
        <v>0</v>
      </c>
      <c r="AR176" s="15" t="s">
        <v>184</v>
      </c>
      <c r="AT176" s="15" t="s">
        <v>133</v>
      </c>
      <c r="AU176" s="15" t="s">
        <v>78</v>
      </c>
      <c r="AY176" s="15" t="s">
        <v>131</v>
      </c>
      <c r="BE176" s="196">
        <f aca="true" t="shared" si="39" ref="BE176:BE187">IF(N176="základní",J176,0)</f>
        <v>0</v>
      </c>
      <c r="BF176" s="196">
        <f aca="true" t="shared" si="40" ref="BF176:BF187">IF(N176="snížená",J176,0)</f>
        <v>0</v>
      </c>
      <c r="BG176" s="196">
        <f aca="true" t="shared" si="41" ref="BG176:BG187">IF(N176="zákl. přenesená",J176,0)</f>
        <v>0</v>
      </c>
      <c r="BH176" s="196">
        <f aca="true" t="shared" si="42" ref="BH176:BH187">IF(N176="sníž. přenesená",J176,0)</f>
        <v>0</v>
      </c>
      <c r="BI176" s="196">
        <f aca="true" t="shared" si="43" ref="BI176:BI187">IF(N176="nulová",J176,0)</f>
        <v>0</v>
      </c>
      <c r="BJ176" s="15" t="s">
        <v>78</v>
      </c>
      <c r="BK176" s="196">
        <f aca="true" t="shared" si="44" ref="BK176:BK187">ROUND(I176*H176,2)</f>
        <v>0</v>
      </c>
      <c r="BL176" s="15" t="s">
        <v>184</v>
      </c>
      <c r="BM176" s="15" t="s">
        <v>1012</v>
      </c>
    </row>
    <row r="177" spans="2:65" s="1" customFormat="1" ht="16.5" customHeight="1">
      <c r="B177" s="32"/>
      <c r="C177" s="185" t="s">
        <v>601</v>
      </c>
      <c r="D177" s="185" t="s">
        <v>133</v>
      </c>
      <c r="E177" s="186" t="s">
        <v>2025</v>
      </c>
      <c r="F177" s="187" t="s">
        <v>2026</v>
      </c>
      <c r="G177" s="188" t="s">
        <v>1330</v>
      </c>
      <c r="H177" s="189">
        <v>4</v>
      </c>
      <c r="I177" s="190"/>
      <c r="J177" s="191">
        <f t="shared" si="35"/>
        <v>0</v>
      </c>
      <c r="K177" s="187" t="s">
        <v>1</v>
      </c>
      <c r="L177" s="36"/>
      <c r="M177" s="192" t="s">
        <v>1</v>
      </c>
      <c r="N177" s="193" t="s">
        <v>41</v>
      </c>
      <c r="O177" s="58"/>
      <c r="P177" s="194">
        <f t="shared" si="36"/>
        <v>0</v>
      </c>
      <c r="Q177" s="194">
        <v>0</v>
      </c>
      <c r="R177" s="194">
        <f t="shared" si="37"/>
        <v>0</v>
      </c>
      <c r="S177" s="194">
        <v>0</v>
      </c>
      <c r="T177" s="195">
        <f t="shared" si="38"/>
        <v>0</v>
      </c>
      <c r="AR177" s="15" t="s">
        <v>184</v>
      </c>
      <c r="AT177" s="15" t="s">
        <v>133</v>
      </c>
      <c r="AU177" s="15" t="s">
        <v>78</v>
      </c>
      <c r="AY177" s="15" t="s">
        <v>131</v>
      </c>
      <c r="BE177" s="196">
        <f t="shared" si="39"/>
        <v>0</v>
      </c>
      <c r="BF177" s="196">
        <f t="shared" si="40"/>
        <v>0</v>
      </c>
      <c r="BG177" s="196">
        <f t="shared" si="41"/>
        <v>0</v>
      </c>
      <c r="BH177" s="196">
        <f t="shared" si="42"/>
        <v>0</v>
      </c>
      <c r="BI177" s="196">
        <f t="shared" si="43"/>
        <v>0</v>
      </c>
      <c r="BJ177" s="15" t="s">
        <v>78</v>
      </c>
      <c r="BK177" s="196">
        <f t="shared" si="44"/>
        <v>0</v>
      </c>
      <c r="BL177" s="15" t="s">
        <v>184</v>
      </c>
      <c r="BM177" s="15" t="s">
        <v>1023</v>
      </c>
    </row>
    <row r="178" spans="2:65" s="1" customFormat="1" ht="16.5" customHeight="1">
      <c r="B178" s="32"/>
      <c r="C178" s="185" t="s">
        <v>606</v>
      </c>
      <c r="D178" s="185" t="s">
        <v>133</v>
      </c>
      <c r="E178" s="186" t="s">
        <v>2027</v>
      </c>
      <c r="F178" s="187" t="s">
        <v>2028</v>
      </c>
      <c r="G178" s="188" t="s">
        <v>1330</v>
      </c>
      <c r="H178" s="189">
        <v>2</v>
      </c>
      <c r="I178" s="190"/>
      <c r="J178" s="191">
        <f t="shared" si="35"/>
        <v>0</v>
      </c>
      <c r="K178" s="187" t="s">
        <v>1</v>
      </c>
      <c r="L178" s="36"/>
      <c r="M178" s="192" t="s">
        <v>1</v>
      </c>
      <c r="N178" s="193" t="s">
        <v>41</v>
      </c>
      <c r="O178" s="58"/>
      <c r="P178" s="194">
        <f t="shared" si="36"/>
        <v>0</v>
      </c>
      <c r="Q178" s="194">
        <v>0</v>
      </c>
      <c r="R178" s="194">
        <f t="shared" si="37"/>
        <v>0</v>
      </c>
      <c r="S178" s="194">
        <v>0</v>
      </c>
      <c r="T178" s="195">
        <f t="shared" si="38"/>
        <v>0</v>
      </c>
      <c r="AR178" s="15" t="s">
        <v>184</v>
      </c>
      <c r="AT178" s="15" t="s">
        <v>133</v>
      </c>
      <c r="AU178" s="15" t="s">
        <v>78</v>
      </c>
      <c r="AY178" s="15" t="s">
        <v>131</v>
      </c>
      <c r="BE178" s="196">
        <f t="shared" si="39"/>
        <v>0</v>
      </c>
      <c r="BF178" s="196">
        <f t="shared" si="40"/>
        <v>0</v>
      </c>
      <c r="BG178" s="196">
        <f t="shared" si="41"/>
        <v>0</v>
      </c>
      <c r="BH178" s="196">
        <f t="shared" si="42"/>
        <v>0</v>
      </c>
      <c r="BI178" s="196">
        <f t="shared" si="43"/>
        <v>0</v>
      </c>
      <c r="BJ178" s="15" t="s">
        <v>78</v>
      </c>
      <c r="BK178" s="196">
        <f t="shared" si="44"/>
        <v>0</v>
      </c>
      <c r="BL178" s="15" t="s">
        <v>184</v>
      </c>
      <c r="BM178" s="15" t="s">
        <v>1035</v>
      </c>
    </row>
    <row r="179" spans="2:65" s="1" customFormat="1" ht="16.5" customHeight="1">
      <c r="B179" s="32"/>
      <c r="C179" s="185" t="s">
        <v>611</v>
      </c>
      <c r="D179" s="185" t="s">
        <v>133</v>
      </c>
      <c r="E179" s="186" t="s">
        <v>2029</v>
      </c>
      <c r="F179" s="187" t="s">
        <v>2030</v>
      </c>
      <c r="G179" s="188" t="s">
        <v>1330</v>
      </c>
      <c r="H179" s="189">
        <v>2</v>
      </c>
      <c r="I179" s="190"/>
      <c r="J179" s="191">
        <f t="shared" si="35"/>
        <v>0</v>
      </c>
      <c r="K179" s="187" t="s">
        <v>1</v>
      </c>
      <c r="L179" s="36"/>
      <c r="M179" s="192" t="s">
        <v>1</v>
      </c>
      <c r="N179" s="193" t="s">
        <v>41</v>
      </c>
      <c r="O179" s="58"/>
      <c r="P179" s="194">
        <f t="shared" si="36"/>
        <v>0</v>
      </c>
      <c r="Q179" s="194">
        <v>0</v>
      </c>
      <c r="R179" s="194">
        <f t="shared" si="37"/>
        <v>0</v>
      </c>
      <c r="S179" s="194">
        <v>0</v>
      </c>
      <c r="T179" s="195">
        <f t="shared" si="38"/>
        <v>0</v>
      </c>
      <c r="AR179" s="15" t="s">
        <v>184</v>
      </c>
      <c r="AT179" s="15" t="s">
        <v>133</v>
      </c>
      <c r="AU179" s="15" t="s">
        <v>78</v>
      </c>
      <c r="AY179" s="15" t="s">
        <v>131</v>
      </c>
      <c r="BE179" s="196">
        <f t="shared" si="39"/>
        <v>0</v>
      </c>
      <c r="BF179" s="196">
        <f t="shared" si="40"/>
        <v>0</v>
      </c>
      <c r="BG179" s="196">
        <f t="shared" si="41"/>
        <v>0</v>
      </c>
      <c r="BH179" s="196">
        <f t="shared" si="42"/>
        <v>0</v>
      </c>
      <c r="BI179" s="196">
        <f t="shared" si="43"/>
        <v>0</v>
      </c>
      <c r="BJ179" s="15" t="s">
        <v>78</v>
      </c>
      <c r="BK179" s="196">
        <f t="shared" si="44"/>
        <v>0</v>
      </c>
      <c r="BL179" s="15" t="s">
        <v>184</v>
      </c>
      <c r="BM179" s="15" t="s">
        <v>1047</v>
      </c>
    </row>
    <row r="180" spans="2:65" s="1" customFormat="1" ht="16.5" customHeight="1">
      <c r="B180" s="32"/>
      <c r="C180" s="185" t="s">
        <v>618</v>
      </c>
      <c r="D180" s="185" t="s">
        <v>133</v>
      </c>
      <c r="E180" s="186" t="s">
        <v>2031</v>
      </c>
      <c r="F180" s="187" t="s">
        <v>2001</v>
      </c>
      <c r="G180" s="188" t="s">
        <v>1330</v>
      </c>
      <c r="H180" s="189">
        <v>6</v>
      </c>
      <c r="I180" s="190"/>
      <c r="J180" s="191">
        <f t="shared" si="35"/>
        <v>0</v>
      </c>
      <c r="K180" s="187" t="s">
        <v>1</v>
      </c>
      <c r="L180" s="36"/>
      <c r="M180" s="192" t="s">
        <v>1</v>
      </c>
      <c r="N180" s="193" t="s">
        <v>41</v>
      </c>
      <c r="O180" s="58"/>
      <c r="P180" s="194">
        <f t="shared" si="36"/>
        <v>0</v>
      </c>
      <c r="Q180" s="194">
        <v>0</v>
      </c>
      <c r="R180" s="194">
        <f t="shared" si="37"/>
        <v>0</v>
      </c>
      <c r="S180" s="194">
        <v>0</v>
      </c>
      <c r="T180" s="195">
        <f t="shared" si="38"/>
        <v>0</v>
      </c>
      <c r="AR180" s="15" t="s">
        <v>184</v>
      </c>
      <c r="AT180" s="15" t="s">
        <v>133</v>
      </c>
      <c r="AU180" s="15" t="s">
        <v>78</v>
      </c>
      <c r="AY180" s="15" t="s">
        <v>131</v>
      </c>
      <c r="BE180" s="196">
        <f t="shared" si="39"/>
        <v>0</v>
      </c>
      <c r="BF180" s="196">
        <f t="shared" si="40"/>
        <v>0</v>
      </c>
      <c r="BG180" s="196">
        <f t="shared" si="41"/>
        <v>0</v>
      </c>
      <c r="BH180" s="196">
        <f t="shared" si="42"/>
        <v>0</v>
      </c>
      <c r="BI180" s="196">
        <f t="shared" si="43"/>
        <v>0</v>
      </c>
      <c r="BJ180" s="15" t="s">
        <v>78</v>
      </c>
      <c r="BK180" s="196">
        <f t="shared" si="44"/>
        <v>0</v>
      </c>
      <c r="BL180" s="15" t="s">
        <v>184</v>
      </c>
      <c r="BM180" s="15" t="s">
        <v>1059</v>
      </c>
    </row>
    <row r="181" spans="2:65" s="1" customFormat="1" ht="16.5" customHeight="1">
      <c r="B181" s="32"/>
      <c r="C181" s="185" t="s">
        <v>623</v>
      </c>
      <c r="D181" s="185" t="s">
        <v>133</v>
      </c>
      <c r="E181" s="186" t="s">
        <v>2032</v>
      </c>
      <c r="F181" s="187" t="s">
        <v>2033</v>
      </c>
      <c r="G181" s="188" t="s">
        <v>1330</v>
      </c>
      <c r="H181" s="189">
        <v>1</v>
      </c>
      <c r="I181" s="190"/>
      <c r="J181" s="191">
        <f t="shared" si="35"/>
        <v>0</v>
      </c>
      <c r="K181" s="187" t="s">
        <v>1</v>
      </c>
      <c r="L181" s="36"/>
      <c r="M181" s="192" t="s">
        <v>1</v>
      </c>
      <c r="N181" s="193" t="s">
        <v>41</v>
      </c>
      <c r="O181" s="58"/>
      <c r="P181" s="194">
        <f t="shared" si="36"/>
        <v>0</v>
      </c>
      <c r="Q181" s="194">
        <v>0</v>
      </c>
      <c r="R181" s="194">
        <f t="shared" si="37"/>
        <v>0</v>
      </c>
      <c r="S181" s="194">
        <v>0</v>
      </c>
      <c r="T181" s="195">
        <f t="shared" si="38"/>
        <v>0</v>
      </c>
      <c r="AR181" s="15" t="s">
        <v>184</v>
      </c>
      <c r="AT181" s="15" t="s">
        <v>133</v>
      </c>
      <c r="AU181" s="15" t="s">
        <v>78</v>
      </c>
      <c r="AY181" s="15" t="s">
        <v>131</v>
      </c>
      <c r="BE181" s="196">
        <f t="shared" si="39"/>
        <v>0</v>
      </c>
      <c r="BF181" s="196">
        <f t="shared" si="40"/>
        <v>0</v>
      </c>
      <c r="BG181" s="196">
        <f t="shared" si="41"/>
        <v>0</v>
      </c>
      <c r="BH181" s="196">
        <f t="shared" si="42"/>
        <v>0</v>
      </c>
      <c r="BI181" s="196">
        <f t="shared" si="43"/>
        <v>0</v>
      </c>
      <c r="BJ181" s="15" t="s">
        <v>78</v>
      </c>
      <c r="BK181" s="196">
        <f t="shared" si="44"/>
        <v>0</v>
      </c>
      <c r="BL181" s="15" t="s">
        <v>184</v>
      </c>
      <c r="BM181" s="15" t="s">
        <v>1069</v>
      </c>
    </row>
    <row r="182" spans="2:65" s="1" customFormat="1" ht="16.5" customHeight="1">
      <c r="B182" s="32"/>
      <c r="C182" s="185" t="s">
        <v>634</v>
      </c>
      <c r="D182" s="185" t="s">
        <v>133</v>
      </c>
      <c r="E182" s="186" t="s">
        <v>2034</v>
      </c>
      <c r="F182" s="187" t="s">
        <v>2035</v>
      </c>
      <c r="G182" s="188" t="s">
        <v>1330</v>
      </c>
      <c r="H182" s="189">
        <v>6</v>
      </c>
      <c r="I182" s="190"/>
      <c r="J182" s="191">
        <f t="shared" si="35"/>
        <v>0</v>
      </c>
      <c r="K182" s="187" t="s">
        <v>1</v>
      </c>
      <c r="L182" s="36"/>
      <c r="M182" s="192" t="s">
        <v>1</v>
      </c>
      <c r="N182" s="193" t="s">
        <v>41</v>
      </c>
      <c r="O182" s="58"/>
      <c r="P182" s="194">
        <f t="shared" si="36"/>
        <v>0</v>
      </c>
      <c r="Q182" s="194">
        <v>0</v>
      </c>
      <c r="R182" s="194">
        <f t="shared" si="37"/>
        <v>0</v>
      </c>
      <c r="S182" s="194">
        <v>0</v>
      </c>
      <c r="T182" s="195">
        <f t="shared" si="38"/>
        <v>0</v>
      </c>
      <c r="AR182" s="15" t="s">
        <v>184</v>
      </c>
      <c r="AT182" s="15" t="s">
        <v>133</v>
      </c>
      <c r="AU182" s="15" t="s">
        <v>78</v>
      </c>
      <c r="AY182" s="15" t="s">
        <v>131</v>
      </c>
      <c r="BE182" s="196">
        <f t="shared" si="39"/>
        <v>0</v>
      </c>
      <c r="BF182" s="196">
        <f t="shared" si="40"/>
        <v>0</v>
      </c>
      <c r="BG182" s="196">
        <f t="shared" si="41"/>
        <v>0</v>
      </c>
      <c r="BH182" s="196">
        <f t="shared" si="42"/>
        <v>0</v>
      </c>
      <c r="BI182" s="196">
        <f t="shared" si="43"/>
        <v>0</v>
      </c>
      <c r="BJ182" s="15" t="s">
        <v>78</v>
      </c>
      <c r="BK182" s="196">
        <f t="shared" si="44"/>
        <v>0</v>
      </c>
      <c r="BL182" s="15" t="s">
        <v>184</v>
      </c>
      <c r="BM182" s="15" t="s">
        <v>1079</v>
      </c>
    </row>
    <row r="183" spans="2:65" s="1" customFormat="1" ht="16.5" customHeight="1">
      <c r="B183" s="32"/>
      <c r="C183" s="185" t="s">
        <v>640</v>
      </c>
      <c r="D183" s="185" t="s">
        <v>133</v>
      </c>
      <c r="E183" s="186" t="s">
        <v>2036</v>
      </c>
      <c r="F183" s="187" t="s">
        <v>2037</v>
      </c>
      <c r="G183" s="188" t="s">
        <v>1330</v>
      </c>
      <c r="H183" s="189">
        <v>1</v>
      </c>
      <c r="I183" s="190"/>
      <c r="J183" s="191">
        <f t="shared" si="35"/>
        <v>0</v>
      </c>
      <c r="K183" s="187" t="s">
        <v>1</v>
      </c>
      <c r="L183" s="36"/>
      <c r="M183" s="192" t="s">
        <v>1</v>
      </c>
      <c r="N183" s="193" t="s">
        <v>41</v>
      </c>
      <c r="O183" s="58"/>
      <c r="P183" s="194">
        <f t="shared" si="36"/>
        <v>0</v>
      </c>
      <c r="Q183" s="194">
        <v>0</v>
      </c>
      <c r="R183" s="194">
        <f t="shared" si="37"/>
        <v>0</v>
      </c>
      <c r="S183" s="194">
        <v>0</v>
      </c>
      <c r="T183" s="195">
        <f t="shared" si="38"/>
        <v>0</v>
      </c>
      <c r="AR183" s="15" t="s">
        <v>184</v>
      </c>
      <c r="AT183" s="15" t="s">
        <v>133</v>
      </c>
      <c r="AU183" s="15" t="s">
        <v>78</v>
      </c>
      <c r="AY183" s="15" t="s">
        <v>131</v>
      </c>
      <c r="BE183" s="196">
        <f t="shared" si="39"/>
        <v>0</v>
      </c>
      <c r="BF183" s="196">
        <f t="shared" si="40"/>
        <v>0</v>
      </c>
      <c r="BG183" s="196">
        <f t="shared" si="41"/>
        <v>0</v>
      </c>
      <c r="BH183" s="196">
        <f t="shared" si="42"/>
        <v>0</v>
      </c>
      <c r="BI183" s="196">
        <f t="shared" si="43"/>
        <v>0</v>
      </c>
      <c r="BJ183" s="15" t="s">
        <v>78</v>
      </c>
      <c r="BK183" s="196">
        <f t="shared" si="44"/>
        <v>0</v>
      </c>
      <c r="BL183" s="15" t="s">
        <v>184</v>
      </c>
      <c r="BM183" s="15" t="s">
        <v>1091</v>
      </c>
    </row>
    <row r="184" spans="2:65" s="1" customFormat="1" ht="16.5" customHeight="1">
      <c r="B184" s="32"/>
      <c r="C184" s="185" t="s">
        <v>647</v>
      </c>
      <c r="D184" s="185" t="s">
        <v>133</v>
      </c>
      <c r="E184" s="186" t="s">
        <v>2038</v>
      </c>
      <c r="F184" s="187" t="s">
        <v>1910</v>
      </c>
      <c r="G184" s="188" t="s">
        <v>1</v>
      </c>
      <c r="H184" s="189">
        <v>0</v>
      </c>
      <c r="I184" s="190"/>
      <c r="J184" s="191">
        <f t="shared" si="35"/>
        <v>0</v>
      </c>
      <c r="K184" s="187" t="s">
        <v>1</v>
      </c>
      <c r="L184" s="36"/>
      <c r="M184" s="192" t="s">
        <v>1</v>
      </c>
      <c r="N184" s="193" t="s">
        <v>41</v>
      </c>
      <c r="O184" s="58"/>
      <c r="P184" s="194">
        <f t="shared" si="36"/>
        <v>0</v>
      </c>
      <c r="Q184" s="194">
        <v>0</v>
      </c>
      <c r="R184" s="194">
        <f t="shared" si="37"/>
        <v>0</v>
      </c>
      <c r="S184" s="194">
        <v>0</v>
      </c>
      <c r="T184" s="195">
        <f t="shared" si="38"/>
        <v>0</v>
      </c>
      <c r="AR184" s="15" t="s">
        <v>184</v>
      </c>
      <c r="AT184" s="15" t="s">
        <v>133</v>
      </c>
      <c r="AU184" s="15" t="s">
        <v>78</v>
      </c>
      <c r="AY184" s="15" t="s">
        <v>131</v>
      </c>
      <c r="BE184" s="196">
        <f t="shared" si="39"/>
        <v>0</v>
      </c>
      <c r="BF184" s="196">
        <f t="shared" si="40"/>
        <v>0</v>
      </c>
      <c r="BG184" s="196">
        <f t="shared" si="41"/>
        <v>0</v>
      </c>
      <c r="BH184" s="196">
        <f t="shared" si="42"/>
        <v>0</v>
      </c>
      <c r="BI184" s="196">
        <f t="shared" si="43"/>
        <v>0</v>
      </c>
      <c r="BJ184" s="15" t="s">
        <v>78</v>
      </c>
      <c r="BK184" s="196">
        <f t="shared" si="44"/>
        <v>0</v>
      </c>
      <c r="BL184" s="15" t="s">
        <v>184</v>
      </c>
      <c r="BM184" s="15" t="s">
        <v>1105</v>
      </c>
    </row>
    <row r="185" spans="2:65" s="1" customFormat="1" ht="16.5" customHeight="1">
      <c r="B185" s="32"/>
      <c r="C185" s="185" t="s">
        <v>656</v>
      </c>
      <c r="D185" s="185" t="s">
        <v>133</v>
      </c>
      <c r="E185" s="186" t="s">
        <v>2039</v>
      </c>
      <c r="F185" s="187" t="s">
        <v>2040</v>
      </c>
      <c r="G185" s="188" t="s">
        <v>1330</v>
      </c>
      <c r="H185" s="189">
        <v>6</v>
      </c>
      <c r="I185" s="190"/>
      <c r="J185" s="191">
        <f t="shared" si="35"/>
        <v>0</v>
      </c>
      <c r="K185" s="187" t="s">
        <v>1</v>
      </c>
      <c r="L185" s="36"/>
      <c r="M185" s="192" t="s">
        <v>1</v>
      </c>
      <c r="N185" s="193" t="s">
        <v>41</v>
      </c>
      <c r="O185" s="58"/>
      <c r="P185" s="194">
        <f t="shared" si="36"/>
        <v>0</v>
      </c>
      <c r="Q185" s="194">
        <v>0</v>
      </c>
      <c r="R185" s="194">
        <f t="shared" si="37"/>
        <v>0</v>
      </c>
      <c r="S185" s="194">
        <v>0</v>
      </c>
      <c r="T185" s="195">
        <f t="shared" si="38"/>
        <v>0</v>
      </c>
      <c r="AR185" s="15" t="s">
        <v>184</v>
      </c>
      <c r="AT185" s="15" t="s">
        <v>133</v>
      </c>
      <c r="AU185" s="15" t="s">
        <v>78</v>
      </c>
      <c r="AY185" s="15" t="s">
        <v>131</v>
      </c>
      <c r="BE185" s="196">
        <f t="shared" si="39"/>
        <v>0</v>
      </c>
      <c r="BF185" s="196">
        <f t="shared" si="40"/>
        <v>0</v>
      </c>
      <c r="BG185" s="196">
        <f t="shared" si="41"/>
        <v>0</v>
      </c>
      <c r="BH185" s="196">
        <f t="shared" si="42"/>
        <v>0</v>
      </c>
      <c r="BI185" s="196">
        <f t="shared" si="43"/>
        <v>0</v>
      </c>
      <c r="BJ185" s="15" t="s">
        <v>78</v>
      </c>
      <c r="BK185" s="196">
        <f t="shared" si="44"/>
        <v>0</v>
      </c>
      <c r="BL185" s="15" t="s">
        <v>184</v>
      </c>
      <c r="BM185" s="15" t="s">
        <v>1117</v>
      </c>
    </row>
    <row r="186" spans="2:65" s="1" customFormat="1" ht="16.5" customHeight="1">
      <c r="B186" s="32"/>
      <c r="C186" s="185" t="s">
        <v>661</v>
      </c>
      <c r="D186" s="185" t="s">
        <v>133</v>
      </c>
      <c r="E186" s="186" t="s">
        <v>2041</v>
      </c>
      <c r="F186" s="187" t="s">
        <v>1910</v>
      </c>
      <c r="G186" s="188" t="s">
        <v>1</v>
      </c>
      <c r="H186" s="189">
        <v>0</v>
      </c>
      <c r="I186" s="190"/>
      <c r="J186" s="191">
        <f t="shared" si="35"/>
        <v>0</v>
      </c>
      <c r="K186" s="187" t="s">
        <v>1</v>
      </c>
      <c r="L186" s="36"/>
      <c r="M186" s="192" t="s">
        <v>1</v>
      </c>
      <c r="N186" s="193" t="s">
        <v>41</v>
      </c>
      <c r="O186" s="58"/>
      <c r="P186" s="194">
        <f t="shared" si="36"/>
        <v>0</v>
      </c>
      <c r="Q186" s="194">
        <v>0</v>
      </c>
      <c r="R186" s="194">
        <f t="shared" si="37"/>
        <v>0</v>
      </c>
      <c r="S186" s="194">
        <v>0</v>
      </c>
      <c r="T186" s="195">
        <f t="shared" si="38"/>
        <v>0</v>
      </c>
      <c r="AR186" s="15" t="s">
        <v>184</v>
      </c>
      <c r="AT186" s="15" t="s">
        <v>133</v>
      </c>
      <c r="AU186" s="15" t="s">
        <v>78</v>
      </c>
      <c r="AY186" s="15" t="s">
        <v>131</v>
      </c>
      <c r="BE186" s="196">
        <f t="shared" si="39"/>
        <v>0</v>
      </c>
      <c r="BF186" s="196">
        <f t="shared" si="40"/>
        <v>0</v>
      </c>
      <c r="BG186" s="196">
        <f t="shared" si="41"/>
        <v>0</v>
      </c>
      <c r="BH186" s="196">
        <f t="shared" si="42"/>
        <v>0</v>
      </c>
      <c r="BI186" s="196">
        <f t="shared" si="43"/>
        <v>0</v>
      </c>
      <c r="BJ186" s="15" t="s">
        <v>78</v>
      </c>
      <c r="BK186" s="196">
        <f t="shared" si="44"/>
        <v>0</v>
      </c>
      <c r="BL186" s="15" t="s">
        <v>184</v>
      </c>
      <c r="BM186" s="15" t="s">
        <v>1126</v>
      </c>
    </row>
    <row r="187" spans="2:65" s="1" customFormat="1" ht="16.5" customHeight="1">
      <c r="B187" s="32"/>
      <c r="C187" s="185" t="s">
        <v>666</v>
      </c>
      <c r="D187" s="185" t="s">
        <v>133</v>
      </c>
      <c r="E187" s="186" t="s">
        <v>2042</v>
      </c>
      <c r="F187" s="187" t="s">
        <v>2043</v>
      </c>
      <c r="G187" s="188" t="s">
        <v>404</v>
      </c>
      <c r="H187" s="189">
        <v>1</v>
      </c>
      <c r="I187" s="190"/>
      <c r="J187" s="191">
        <f t="shared" si="35"/>
        <v>0</v>
      </c>
      <c r="K187" s="187" t="s">
        <v>1</v>
      </c>
      <c r="L187" s="36"/>
      <c r="M187" s="192" t="s">
        <v>1</v>
      </c>
      <c r="N187" s="193" t="s">
        <v>41</v>
      </c>
      <c r="O187" s="58"/>
      <c r="P187" s="194">
        <f t="shared" si="36"/>
        <v>0</v>
      </c>
      <c r="Q187" s="194">
        <v>0</v>
      </c>
      <c r="R187" s="194">
        <f t="shared" si="37"/>
        <v>0</v>
      </c>
      <c r="S187" s="194">
        <v>0</v>
      </c>
      <c r="T187" s="195">
        <f t="shared" si="38"/>
        <v>0</v>
      </c>
      <c r="AR187" s="15" t="s">
        <v>184</v>
      </c>
      <c r="AT187" s="15" t="s">
        <v>133</v>
      </c>
      <c r="AU187" s="15" t="s">
        <v>78</v>
      </c>
      <c r="AY187" s="15" t="s">
        <v>131</v>
      </c>
      <c r="BE187" s="196">
        <f t="shared" si="39"/>
        <v>0</v>
      </c>
      <c r="BF187" s="196">
        <f t="shared" si="40"/>
        <v>0</v>
      </c>
      <c r="BG187" s="196">
        <f t="shared" si="41"/>
        <v>0</v>
      </c>
      <c r="BH187" s="196">
        <f t="shared" si="42"/>
        <v>0</v>
      </c>
      <c r="BI187" s="196">
        <f t="shared" si="43"/>
        <v>0</v>
      </c>
      <c r="BJ187" s="15" t="s">
        <v>78</v>
      </c>
      <c r="BK187" s="196">
        <f t="shared" si="44"/>
        <v>0</v>
      </c>
      <c r="BL187" s="15" t="s">
        <v>184</v>
      </c>
      <c r="BM187" s="15" t="s">
        <v>1138</v>
      </c>
    </row>
    <row r="188" spans="2:63" s="10" customFormat="1" ht="22.95" customHeight="1">
      <c r="B188" s="169"/>
      <c r="C188" s="170"/>
      <c r="D188" s="171" t="s">
        <v>69</v>
      </c>
      <c r="E188" s="183" t="s">
        <v>1964</v>
      </c>
      <c r="F188" s="183" t="s">
        <v>1965</v>
      </c>
      <c r="G188" s="170"/>
      <c r="H188" s="170"/>
      <c r="I188" s="173"/>
      <c r="J188" s="184">
        <f>BK188</f>
        <v>0</v>
      </c>
      <c r="K188" s="170"/>
      <c r="L188" s="175"/>
      <c r="M188" s="176"/>
      <c r="N188" s="177"/>
      <c r="O188" s="177"/>
      <c r="P188" s="178">
        <f>SUM(P189:P194)</f>
        <v>0</v>
      </c>
      <c r="Q188" s="177"/>
      <c r="R188" s="178">
        <f>SUM(R189:R194)</f>
        <v>0</v>
      </c>
      <c r="S188" s="177"/>
      <c r="T188" s="179">
        <f>SUM(T189:T194)</f>
        <v>0</v>
      </c>
      <c r="AR188" s="180" t="s">
        <v>78</v>
      </c>
      <c r="AT188" s="181" t="s">
        <v>69</v>
      </c>
      <c r="AU188" s="181" t="s">
        <v>78</v>
      </c>
      <c r="AY188" s="180" t="s">
        <v>131</v>
      </c>
      <c r="BK188" s="182">
        <f>SUM(BK189:BK194)</f>
        <v>0</v>
      </c>
    </row>
    <row r="189" spans="2:65" s="1" customFormat="1" ht="16.5" customHeight="1">
      <c r="B189" s="32"/>
      <c r="C189" s="185" t="s">
        <v>672</v>
      </c>
      <c r="D189" s="185" t="s">
        <v>133</v>
      </c>
      <c r="E189" s="186" t="s">
        <v>2044</v>
      </c>
      <c r="F189" s="187" t="s">
        <v>2045</v>
      </c>
      <c r="G189" s="188" t="s">
        <v>1918</v>
      </c>
      <c r="H189" s="189">
        <v>10</v>
      </c>
      <c r="I189" s="190"/>
      <c r="J189" s="191">
        <f aca="true" t="shared" si="45" ref="J189:J194">ROUND(I189*H189,2)</f>
        <v>0</v>
      </c>
      <c r="K189" s="187" t="s">
        <v>1</v>
      </c>
      <c r="L189" s="36"/>
      <c r="M189" s="192" t="s">
        <v>1</v>
      </c>
      <c r="N189" s="193" t="s">
        <v>41</v>
      </c>
      <c r="O189" s="58"/>
      <c r="P189" s="194">
        <f aca="true" t="shared" si="46" ref="P189:P194">O189*H189</f>
        <v>0</v>
      </c>
      <c r="Q189" s="194">
        <v>0</v>
      </c>
      <c r="R189" s="194">
        <f aca="true" t="shared" si="47" ref="R189:R194">Q189*H189</f>
        <v>0</v>
      </c>
      <c r="S189" s="194">
        <v>0</v>
      </c>
      <c r="T189" s="195">
        <f aca="true" t="shared" si="48" ref="T189:T194">S189*H189</f>
        <v>0</v>
      </c>
      <c r="AR189" s="15" t="s">
        <v>184</v>
      </c>
      <c r="AT189" s="15" t="s">
        <v>133</v>
      </c>
      <c r="AU189" s="15" t="s">
        <v>80</v>
      </c>
      <c r="AY189" s="15" t="s">
        <v>131</v>
      </c>
      <c r="BE189" s="196">
        <f aca="true" t="shared" si="49" ref="BE189:BE194">IF(N189="základní",J189,0)</f>
        <v>0</v>
      </c>
      <c r="BF189" s="196">
        <f aca="true" t="shared" si="50" ref="BF189:BF194">IF(N189="snížená",J189,0)</f>
        <v>0</v>
      </c>
      <c r="BG189" s="196">
        <f aca="true" t="shared" si="51" ref="BG189:BG194">IF(N189="zákl. přenesená",J189,0)</f>
        <v>0</v>
      </c>
      <c r="BH189" s="196">
        <f aca="true" t="shared" si="52" ref="BH189:BH194">IF(N189="sníž. přenesená",J189,0)</f>
        <v>0</v>
      </c>
      <c r="BI189" s="196">
        <f aca="true" t="shared" si="53" ref="BI189:BI194">IF(N189="nulová",J189,0)</f>
        <v>0</v>
      </c>
      <c r="BJ189" s="15" t="s">
        <v>78</v>
      </c>
      <c r="BK189" s="196">
        <f aca="true" t="shared" si="54" ref="BK189:BK194">ROUND(I189*H189,2)</f>
        <v>0</v>
      </c>
      <c r="BL189" s="15" t="s">
        <v>184</v>
      </c>
      <c r="BM189" s="15" t="s">
        <v>1156</v>
      </c>
    </row>
    <row r="190" spans="2:65" s="1" customFormat="1" ht="16.5" customHeight="1">
      <c r="B190" s="32"/>
      <c r="C190" s="185" t="s">
        <v>677</v>
      </c>
      <c r="D190" s="185" t="s">
        <v>133</v>
      </c>
      <c r="E190" s="186" t="s">
        <v>2046</v>
      </c>
      <c r="F190" s="187" t="s">
        <v>2047</v>
      </c>
      <c r="G190" s="188" t="s">
        <v>1918</v>
      </c>
      <c r="H190" s="189">
        <v>8</v>
      </c>
      <c r="I190" s="190"/>
      <c r="J190" s="191">
        <f t="shared" si="45"/>
        <v>0</v>
      </c>
      <c r="K190" s="187" t="s">
        <v>1</v>
      </c>
      <c r="L190" s="36"/>
      <c r="M190" s="192" t="s">
        <v>1</v>
      </c>
      <c r="N190" s="193" t="s">
        <v>41</v>
      </c>
      <c r="O190" s="58"/>
      <c r="P190" s="194">
        <f t="shared" si="46"/>
        <v>0</v>
      </c>
      <c r="Q190" s="194">
        <v>0</v>
      </c>
      <c r="R190" s="194">
        <f t="shared" si="47"/>
        <v>0</v>
      </c>
      <c r="S190" s="194">
        <v>0</v>
      </c>
      <c r="T190" s="195">
        <f t="shared" si="48"/>
        <v>0</v>
      </c>
      <c r="AR190" s="15" t="s">
        <v>184</v>
      </c>
      <c r="AT190" s="15" t="s">
        <v>133</v>
      </c>
      <c r="AU190" s="15" t="s">
        <v>80</v>
      </c>
      <c r="AY190" s="15" t="s">
        <v>131</v>
      </c>
      <c r="BE190" s="196">
        <f t="shared" si="49"/>
        <v>0</v>
      </c>
      <c r="BF190" s="196">
        <f t="shared" si="50"/>
        <v>0</v>
      </c>
      <c r="BG190" s="196">
        <f t="shared" si="51"/>
        <v>0</v>
      </c>
      <c r="BH190" s="196">
        <f t="shared" si="52"/>
        <v>0</v>
      </c>
      <c r="BI190" s="196">
        <f t="shared" si="53"/>
        <v>0</v>
      </c>
      <c r="BJ190" s="15" t="s">
        <v>78</v>
      </c>
      <c r="BK190" s="196">
        <f t="shared" si="54"/>
        <v>0</v>
      </c>
      <c r="BL190" s="15" t="s">
        <v>184</v>
      </c>
      <c r="BM190" s="15" t="s">
        <v>1166</v>
      </c>
    </row>
    <row r="191" spans="2:65" s="1" customFormat="1" ht="16.5" customHeight="1">
      <c r="B191" s="32"/>
      <c r="C191" s="185" t="s">
        <v>681</v>
      </c>
      <c r="D191" s="185" t="s">
        <v>133</v>
      </c>
      <c r="E191" s="186" t="s">
        <v>2048</v>
      </c>
      <c r="F191" s="187" t="s">
        <v>2049</v>
      </c>
      <c r="G191" s="188" t="s">
        <v>1918</v>
      </c>
      <c r="H191" s="189">
        <v>2</v>
      </c>
      <c r="I191" s="190"/>
      <c r="J191" s="191">
        <f t="shared" si="45"/>
        <v>0</v>
      </c>
      <c r="K191" s="187" t="s">
        <v>1</v>
      </c>
      <c r="L191" s="36"/>
      <c r="M191" s="192" t="s">
        <v>1</v>
      </c>
      <c r="N191" s="193" t="s">
        <v>41</v>
      </c>
      <c r="O191" s="58"/>
      <c r="P191" s="194">
        <f t="shared" si="46"/>
        <v>0</v>
      </c>
      <c r="Q191" s="194">
        <v>0</v>
      </c>
      <c r="R191" s="194">
        <f t="shared" si="47"/>
        <v>0</v>
      </c>
      <c r="S191" s="194">
        <v>0</v>
      </c>
      <c r="T191" s="195">
        <f t="shared" si="48"/>
        <v>0</v>
      </c>
      <c r="AR191" s="15" t="s">
        <v>184</v>
      </c>
      <c r="AT191" s="15" t="s">
        <v>133</v>
      </c>
      <c r="AU191" s="15" t="s">
        <v>80</v>
      </c>
      <c r="AY191" s="15" t="s">
        <v>131</v>
      </c>
      <c r="BE191" s="196">
        <f t="shared" si="49"/>
        <v>0</v>
      </c>
      <c r="BF191" s="196">
        <f t="shared" si="50"/>
        <v>0</v>
      </c>
      <c r="BG191" s="196">
        <f t="shared" si="51"/>
        <v>0</v>
      </c>
      <c r="BH191" s="196">
        <f t="shared" si="52"/>
        <v>0</v>
      </c>
      <c r="BI191" s="196">
        <f t="shared" si="53"/>
        <v>0</v>
      </c>
      <c r="BJ191" s="15" t="s">
        <v>78</v>
      </c>
      <c r="BK191" s="196">
        <f t="shared" si="54"/>
        <v>0</v>
      </c>
      <c r="BL191" s="15" t="s">
        <v>184</v>
      </c>
      <c r="BM191" s="15" t="s">
        <v>1178</v>
      </c>
    </row>
    <row r="192" spans="2:65" s="1" customFormat="1" ht="16.5" customHeight="1">
      <c r="B192" s="32"/>
      <c r="C192" s="185" t="s">
        <v>685</v>
      </c>
      <c r="D192" s="185" t="s">
        <v>133</v>
      </c>
      <c r="E192" s="186" t="s">
        <v>2050</v>
      </c>
      <c r="F192" s="187" t="s">
        <v>2051</v>
      </c>
      <c r="G192" s="188" t="s">
        <v>1918</v>
      </c>
      <c r="H192" s="189">
        <v>6</v>
      </c>
      <c r="I192" s="190"/>
      <c r="J192" s="191">
        <f t="shared" si="45"/>
        <v>0</v>
      </c>
      <c r="K192" s="187" t="s">
        <v>1</v>
      </c>
      <c r="L192" s="36"/>
      <c r="M192" s="192" t="s">
        <v>1</v>
      </c>
      <c r="N192" s="193" t="s">
        <v>41</v>
      </c>
      <c r="O192" s="58"/>
      <c r="P192" s="194">
        <f t="shared" si="46"/>
        <v>0</v>
      </c>
      <c r="Q192" s="194">
        <v>0</v>
      </c>
      <c r="R192" s="194">
        <f t="shared" si="47"/>
        <v>0</v>
      </c>
      <c r="S192" s="194">
        <v>0</v>
      </c>
      <c r="T192" s="195">
        <f t="shared" si="48"/>
        <v>0</v>
      </c>
      <c r="AR192" s="15" t="s">
        <v>184</v>
      </c>
      <c r="AT192" s="15" t="s">
        <v>133</v>
      </c>
      <c r="AU192" s="15" t="s">
        <v>80</v>
      </c>
      <c r="AY192" s="15" t="s">
        <v>131</v>
      </c>
      <c r="BE192" s="196">
        <f t="shared" si="49"/>
        <v>0</v>
      </c>
      <c r="BF192" s="196">
        <f t="shared" si="50"/>
        <v>0</v>
      </c>
      <c r="BG192" s="196">
        <f t="shared" si="51"/>
        <v>0</v>
      </c>
      <c r="BH192" s="196">
        <f t="shared" si="52"/>
        <v>0</v>
      </c>
      <c r="BI192" s="196">
        <f t="shared" si="53"/>
        <v>0</v>
      </c>
      <c r="BJ192" s="15" t="s">
        <v>78</v>
      </c>
      <c r="BK192" s="196">
        <f t="shared" si="54"/>
        <v>0</v>
      </c>
      <c r="BL192" s="15" t="s">
        <v>184</v>
      </c>
      <c r="BM192" s="15" t="s">
        <v>1191</v>
      </c>
    </row>
    <row r="193" spans="2:65" s="1" customFormat="1" ht="16.5" customHeight="1">
      <c r="B193" s="32"/>
      <c r="C193" s="185" t="s">
        <v>690</v>
      </c>
      <c r="D193" s="185" t="s">
        <v>133</v>
      </c>
      <c r="E193" s="186" t="s">
        <v>2052</v>
      </c>
      <c r="F193" s="187" t="s">
        <v>2053</v>
      </c>
      <c r="G193" s="188" t="s">
        <v>1918</v>
      </c>
      <c r="H193" s="189">
        <v>1</v>
      </c>
      <c r="I193" s="190"/>
      <c r="J193" s="191">
        <f t="shared" si="45"/>
        <v>0</v>
      </c>
      <c r="K193" s="187" t="s">
        <v>1</v>
      </c>
      <c r="L193" s="36"/>
      <c r="M193" s="192" t="s">
        <v>1</v>
      </c>
      <c r="N193" s="193" t="s">
        <v>41</v>
      </c>
      <c r="O193" s="58"/>
      <c r="P193" s="194">
        <f t="shared" si="46"/>
        <v>0</v>
      </c>
      <c r="Q193" s="194">
        <v>0</v>
      </c>
      <c r="R193" s="194">
        <f t="shared" si="47"/>
        <v>0</v>
      </c>
      <c r="S193" s="194">
        <v>0</v>
      </c>
      <c r="T193" s="195">
        <f t="shared" si="48"/>
        <v>0</v>
      </c>
      <c r="AR193" s="15" t="s">
        <v>184</v>
      </c>
      <c r="AT193" s="15" t="s">
        <v>133</v>
      </c>
      <c r="AU193" s="15" t="s">
        <v>80</v>
      </c>
      <c r="AY193" s="15" t="s">
        <v>131</v>
      </c>
      <c r="BE193" s="196">
        <f t="shared" si="49"/>
        <v>0</v>
      </c>
      <c r="BF193" s="196">
        <f t="shared" si="50"/>
        <v>0</v>
      </c>
      <c r="BG193" s="196">
        <f t="shared" si="51"/>
        <v>0</v>
      </c>
      <c r="BH193" s="196">
        <f t="shared" si="52"/>
        <v>0</v>
      </c>
      <c r="BI193" s="196">
        <f t="shared" si="53"/>
        <v>0</v>
      </c>
      <c r="BJ193" s="15" t="s">
        <v>78</v>
      </c>
      <c r="BK193" s="196">
        <f t="shared" si="54"/>
        <v>0</v>
      </c>
      <c r="BL193" s="15" t="s">
        <v>184</v>
      </c>
      <c r="BM193" s="15" t="s">
        <v>1202</v>
      </c>
    </row>
    <row r="194" spans="2:65" s="1" customFormat="1" ht="16.5" customHeight="1">
      <c r="B194" s="32"/>
      <c r="C194" s="185" t="s">
        <v>694</v>
      </c>
      <c r="D194" s="185" t="s">
        <v>133</v>
      </c>
      <c r="E194" s="186" t="s">
        <v>2054</v>
      </c>
      <c r="F194" s="187" t="s">
        <v>1910</v>
      </c>
      <c r="G194" s="188" t="s">
        <v>1</v>
      </c>
      <c r="H194" s="189">
        <v>0</v>
      </c>
      <c r="I194" s="190"/>
      <c r="J194" s="191">
        <f t="shared" si="45"/>
        <v>0</v>
      </c>
      <c r="K194" s="187" t="s">
        <v>1</v>
      </c>
      <c r="L194" s="36"/>
      <c r="M194" s="192" t="s">
        <v>1</v>
      </c>
      <c r="N194" s="193" t="s">
        <v>41</v>
      </c>
      <c r="O194" s="58"/>
      <c r="P194" s="194">
        <f t="shared" si="46"/>
        <v>0</v>
      </c>
      <c r="Q194" s="194">
        <v>0</v>
      </c>
      <c r="R194" s="194">
        <f t="shared" si="47"/>
        <v>0</v>
      </c>
      <c r="S194" s="194">
        <v>0</v>
      </c>
      <c r="T194" s="195">
        <f t="shared" si="48"/>
        <v>0</v>
      </c>
      <c r="AR194" s="15" t="s">
        <v>184</v>
      </c>
      <c r="AT194" s="15" t="s">
        <v>133</v>
      </c>
      <c r="AU194" s="15" t="s">
        <v>80</v>
      </c>
      <c r="AY194" s="15" t="s">
        <v>131</v>
      </c>
      <c r="BE194" s="196">
        <f t="shared" si="49"/>
        <v>0</v>
      </c>
      <c r="BF194" s="196">
        <f t="shared" si="50"/>
        <v>0</v>
      </c>
      <c r="BG194" s="196">
        <f t="shared" si="51"/>
        <v>0</v>
      </c>
      <c r="BH194" s="196">
        <f t="shared" si="52"/>
        <v>0</v>
      </c>
      <c r="BI194" s="196">
        <f t="shared" si="53"/>
        <v>0</v>
      </c>
      <c r="BJ194" s="15" t="s">
        <v>78</v>
      </c>
      <c r="BK194" s="196">
        <f t="shared" si="54"/>
        <v>0</v>
      </c>
      <c r="BL194" s="15" t="s">
        <v>184</v>
      </c>
      <c r="BM194" s="15" t="s">
        <v>1213</v>
      </c>
    </row>
    <row r="195" spans="2:63" s="10" customFormat="1" ht="25.95" customHeight="1">
      <c r="B195" s="169"/>
      <c r="C195" s="170"/>
      <c r="D195" s="171" t="s">
        <v>69</v>
      </c>
      <c r="E195" s="172" t="s">
        <v>2055</v>
      </c>
      <c r="F195" s="172" t="s">
        <v>2056</v>
      </c>
      <c r="G195" s="170"/>
      <c r="H195" s="170"/>
      <c r="I195" s="173"/>
      <c r="J195" s="174">
        <f>BK195</f>
        <v>0</v>
      </c>
      <c r="K195" s="170"/>
      <c r="L195" s="175"/>
      <c r="M195" s="176"/>
      <c r="N195" s="177"/>
      <c r="O195" s="177"/>
      <c r="P195" s="178">
        <f>SUM(P196:P200)</f>
        <v>0</v>
      </c>
      <c r="Q195" s="177"/>
      <c r="R195" s="178">
        <f>SUM(R196:R200)</f>
        <v>0</v>
      </c>
      <c r="S195" s="177"/>
      <c r="T195" s="179">
        <f>SUM(T196:T200)</f>
        <v>0</v>
      </c>
      <c r="AR195" s="180" t="s">
        <v>78</v>
      </c>
      <c r="AT195" s="181" t="s">
        <v>69</v>
      </c>
      <c r="AU195" s="181" t="s">
        <v>70</v>
      </c>
      <c r="AY195" s="180" t="s">
        <v>131</v>
      </c>
      <c r="BK195" s="182">
        <f>SUM(BK196:BK200)</f>
        <v>0</v>
      </c>
    </row>
    <row r="196" spans="2:65" s="1" customFormat="1" ht="16.5" customHeight="1">
      <c r="B196" s="32"/>
      <c r="C196" s="185" t="s">
        <v>699</v>
      </c>
      <c r="D196" s="185" t="s">
        <v>133</v>
      </c>
      <c r="E196" s="186" t="s">
        <v>2057</v>
      </c>
      <c r="F196" s="187" t="s">
        <v>2058</v>
      </c>
      <c r="G196" s="188" t="s">
        <v>404</v>
      </c>
      <c r="H196" s="189">
        <v>1</v>
      </c>
      <c r="I196" s="190"/>
      <c r="J196" s="191">
        <f>ROUND(I196*H196,2)</f>
        <v>0</v>
      </c>
      <c r="K196" s="187" t="s">
        <v>1</v>
      </c>
      <c r="L196" s="36"/>
      <c r="M196" s="192" t="s">
        <v>1</v>
      </c>
      <c r="N196" s="193" t="s">
        <v>41</v>
      </c>
      <c r="O196" s="58"/>
      <c r="P196" s="194">
        <f>O196*H196</f>
        <v>0</v>
      </c>
      <c r="Q196" s="194">
        <v>0</v>
      </c>
      <c r="R196" s="194">
        <f>Q196*H196</f>
        <v>0</v>
      </c>
      <c r="S196" s="194">
        <v>0</v>
      </c>
      <c r="T196" s="195">
        <f>S196*H196</f>
        <v>0</v>
      </c>
      <c r="AR196" s="15" t="s">
        <v>184</v>
      </c>
      <c r="AT196" s="15" t="s">
        <v>133</v>
      </c>
      <c r="AU196" s="15" t="s">
        <v>78</v>
      </c>
      <c r="AY196" s="15" t="s">
        <v>131</v>
      </c>
      <c r="BE196" s="196">
        <f>IF(N196="základní",J196,0)</f>
        <v>0</v>
      </c>
      <c r="BF196" s="196">
        <f>IF(N196="snížená",J196,0)</f>
        <v>0</v>
      </c>
      <c r="BG196" s="196">
        <f>IF(N196="zákl. přenesená",J196,0)</f>
        <v>0</v>
      </c>
      <c r="BH196" s="196">
        <f>IF(N196="sníž. přenesená",J196,0)</f>
        <v>0</v>
      </c>
      <c r="BI196" s="196">
        <f>IF(N196="nulová",J196,0)</f>
        <v>0</v>
      </c>
      <c r="BJ196" s="15" t="s">
        <v>78</v>
      </c>
      <c r="BK196" s="196">
        <f>ROUND(I196*H196,2)</f>
        <v>0</v>
      </c>
      <c r="BL196" s="15" t="s">
        <v>184</v>
      </c>
      <c r="BM196" s="15" t="s">
        <v>1226</v>
      </c>
    </row>
    <row r="197" spans="2:47" s="1" customFormat="1" ht="28.8">
      <c r="B197" s="32"/>
      <c r="C197" s="33"/>
      <c r="D197" s="197" t="s">
        <v>363</v>
      </c>
      <c r="E197" s="33"/>
      <c r="F197" s="245" t="s">
        <v>2059</v>
      </c>
      <c r="G197" s="33"/>
      <c r="H197" s="33"/>
      <c r="I197" s="101"/>
      <c r="J197" s="33"/>
      <c r="K197" s="33"/>
      <c r="L197" s="36"/>
      <c r="M197" s="199"/>
      <c r="N197" s="58"/>
      <c r="O197" s="58"/>
      <c r="P197" s="58"/>
      <c r="Q197" s="58"/>
      <c r="R197" s="58"/>
      <c r="S197" s="58"/>
      <c r="T197" s="59"/>
      <c r="AT197" s="15" t="s">
        <v>363</v>
      </c>
      <c r="AU197" s="15" t="s">
        <v>78</v>
      </c>
    </row>
    <row r="198" spans="2:65" s="1" customFormat="1" ht="16.5" customHeight="1">
      <c r="B198" s="32"/>
      <c r="C198" s="185" t="s">
        <v>706</v>
      </c>
      <c r="D198" s="185" t="s">
        <v>133</v>
      </c>
      <c r="E198" s="186" t="s">
        <v>2060</v>
      </c>
      <c r="F198" s="187" t="s">
        <v>2061</v>
      </c>
      <c r="G198" s="188" t="s">
        <v>404</v>
      </c>
      <c r="H198" s="189">
        <v>1</v>
      </c>
      <c r="I198" s="190"/>
      <c r="J198" s="191">
        <f>ROUND(I198*H198,2)</f>
        <v>0</v>
      </c>
      <c r="K198" s="187" t="s">
        <v>1</v>
      </c>
      <c r="L198" s="36"/>
      <c r="M198" s="192" t="s">
        <v>1</v>
      </c>
      <c r="N198" s="193" t="s">
        <v>41</v>
      </c>
      <c r="O198" s="58"/>
      <c r="P198" s="194">
        <f>O198*H198</f>
        <v>0</v>
      </c>
      <c r="Q198" s="194">
        <v>0</v>
      </c>
      <c r="R198" s="194">
        <f>Q198*H198</f>
        <v>0</v>
      </c>
      <c r="S198" s="194">
        <v>0</v>
      </c>
      <c r="T198" s="195">
        <f>S198*H198</f>
        <v>0</v>
      </c>
      <c r="AR198" s="15" t="s">
        <v>184</v>
      </c>
      <c r="AT198" s="15" t="s">
        <v>133</v>
      </c>
      <c r="AU198" s="15" t="s">
        <v>78</v>
      </c>
      <c r="AY198" s="15" t="s">
        <v>131</v>
      </c>
      <c r="BE198" s="196">
        <f>IF(N198="základní",J198,0)</f>
        <v>0</v>
      </c>
      <c r="BF198" s="196">
        <f>IF(N198="snížená",J198,0)</f>
        <v>0</v>
      </c>
      <c r="BG198" s="196">
        <f>IF(N198="zákl. přenesená",J198,0)</f>
        <v>0</v>
      </c>
      <c r="BH198" s="196">
        <f>IF(N198="sníž. přenesená",J198,0)</f>
        <v>0</v>
      </c>
      <c r="BI198" s="196">
        <f>IF(N198="nulová",J198,0)</f>
        <v>0</v>
      </c>
      <c r="BJ198" s="15" t="s">
        <v>78</v>
      </c>
      <c r="BK198" s="196">
        <f>ROUND(I198*H198,2)</f>
        <v>0</v>
      </c>
      <c r="BL198" s="15" t="s">
        <v>184</v>
      </c>
      <c r="BM198" s="15" t="s">
        <v>1240</v>
      </c>
    </row>
    <row r="199" spans="2:47" s="1" customFormat="1" ht="28.8">
      <c r="B199" s="32"/>
      <c r="C199" s="33"/>
      <c r="D199" s="197" t="s">
        <v>363</v>
      </c>
      <c r="E199" s="33"/>
      <c r="F199" s="245" t="s">
        <v>2062</v>
      </c>
      <c r="G199" s="33"/>
      <c r="H199" s="33"/>
      <c r="I199" s="101"/>
      <c r="J199" s="33"/>
      <c r="K199" s="33"/>
      <c r="L199" s="36"/>
      <c r="M199" s="199"/>
      <c r="N199" s="58"/>
      <c r="O199" s="58"/>
      <c r="P199" s="58"/>
      <c r="Q199" s="58"/>
      <c r="R199" s="58"/>
      <c r="S199" s="58"/>
      <c r="T199" s="59"/>
      <c r="AT199" s="15" t="s">
        <v>363</v>
      </c>
      <c r="AU199" s="15" t="s">
        <v>78</v>
      </c>
    </row>
    <row r="200" spans="2:65" s="1" customFormat="1" ht="16.5" customHeight="1">
      <c r="B200" s="32"/>
      <c r="C200" s="185" t="s">
        <v>712</v>
      </c>
      <c r="D200" s="185" t="s">
        <v>133</v>
      </c>
      <c r="E200" s="186" t="s">
        <v>2063</v>
      </c>
      <c r="F200" s="187" t="s">
        <v>2064</v>
      </c>
      <c r="G200" s="188" t="s">
        <v>404</v>
      </c>
      <c r="H200" s="189">
        <v>2</v>
      </c>
      <c r="I200" s="190"/>
      <c r="J200" s="191">
        <f>ROUND(I200*H200,2)</f>
        <v>0</v>
      </c>
      <c r="K200" s="187" t="s">
        <v>1</v>
      </c>
      <c r="L200" s="36"/>
      <c r="M200" s="192" t="s">
        <v>1</v>
      </c>
      <c r="N200" s="193" t="s">
        <v>41</v>
      </c>
      <c r="O200" s="58"/>
      <c r="P200" s="194">
        <f>O200*H200</f>
        <v>0</v>
      </c>
      <c r="Q200" s="194">
        <v>0</v>
      </c>
      <c r="R200" s="194">
        <f>Q200*H200</f>
        <v>0</v>
      </c>
      <c r="S200" s="194">
        <v>0</v>
      </c>
      <c r="T200" s="195">
        <f>S200*H200</f>
        <v>0</v>
      </c>
      <c r="AR200" s="15" t="s">
        <v>184</v>
      </c>
      <c r="AT200" s="15" t="s">
        <v>133</v>
      </c>
      <c r="AU200" s="15" t="s">
        <v>78</v>
      </c>
      <c r="AY200" s="15" t="s">
        <v>131</v>
      </c>
      <c r="BE200" s="196">
        <f>IF(N200="základní",J200,0)</f>
        <v>0</v>
      </c>
      <c r="BF200" s="196">
        <f>IF(N200="snížená",J200,0)</f>
        <v>0</v>
      </c>
      <c r="BG200" s="196">
        <f>IF(N200="zákl. přenesená",J200,0)</f>
        <v>0</v>
      </c>
      <c r="BH200" s="196">
        <f>IF(N200="sníž. přenesená",J200,0)</f>
        <v>0</v>
      </c>
      <c r="BI200" s="196">
        <f>IF(N200="nulová",J200,0)</f>
        <v>0</v>
      </c>
      <c r="BJ200" s="15" t="s">
        <v>78</v>
      </c>
      <c r="BK200" s="196">
        <f>ROUND(I200*H200,2)</f>
        <v>0</v>
      </c>
      <c r="BL200" s="15" t="s">
        <v>184</v>
      </c>
      <c r="BM200" s="15" t="s">
        <v>1251</v>
      </c>
    </row>
    <row r="201" spans="2:63" s="10" customFormat="1" ht="25.95" customHeight="1">
      <c r="B201" s="169"/>
      <c r="C201" s="170"/>
      <c r="D201" s="171" t="s">
        <v>69</v>
      </c>
      <c r="E201" s="172" t="s">
        <v>2065</v>
      </c>
      <c r="F201" s="172" t="s">
        <v>2066</v>
      </c>
      <c r="G201" s="170"/>
      <c r="H201" s="170"/>
      <c r="I201" s="173"/>
      <c r="J201" s="174">
        <f>BK201</f>
        <v>0</v>
      </c>
      <c r="K201" s="170"/>
      <c r="L201" s="175"/>
      <c r="M201" s="176"/>
      <c r="N201" s="177"/>
      <c r="O201" s="177"/>
      <c r="P201" s="178">
        <f>SUM(P202:P203)</f>
        <v>0</v>
      </c>
      <c r="Q201" s="177"/>
      <c r="R201" s="178">
        <f>SUM(R202:R203)</f>
        <v>0</v>
      </c>
      <c r="S201" s="177"/>
      <c r="T201" s="179">
        <f>SUM(T202:T203)</f>
        <v>0</v>
      </c>
      <c r="AR201" s="180" t="s">
        <v>78</v>
      </c>
      <c r="AT201" s="181" t="s">
        <v>69</v>
      </c>
      <c r="AU201" s="181" t="s">
        <v>70</v>
      </c>
      <c r="AY201" s="180" t="s">
        <v>131</v>
      </c>
      <c r="BK201" s="182">
        <f>SUM(BK202:BK203)</f>
        <v>0</v>
      </c>
    </row>
    <row r="202" spans="2:65" s="1" customFormat="1" ht="16.5" customHeight="1">
      <c r="B202" s="32"/>
      <c r="C202" s="185" t="s">
        <v>717</v>
      </c>
      <c r="D202" s="185" t="s">
        <v>133</v>
      </c>
      <c r="E202" s="186" t="s">
        <v>2067</v>
      </c>
      <c r="F202" s="187" t="s">
        <v>2068</v>
      </c>
      <c r="G202" s="188" t="s">
        <v>1365</v>
      </c>
      <c r="H202" s="189">
        <v>350</v>
      </c>
      <c r="I202" s="190"/>
      <c r="J202" s="191">
        <f>ROUND(I202*H202,2)</f>
        <v>0</v>
      </c>
      <c r="K202" s="187" t="s">
        <v>1</v>
      </c>
      <c r="L202" s="36"/>
      <c r="M202" s="192" t="s">
        <v>1</v>
      </c>
      <c r="N202" s="193" t="s">
        <v>41</v>
      </c>
      <c r="O202" s="58"/>
      <c r="P202" s="194">
        <f>O202*H202</f>
        <v>0</v>
      </c>
      <c r="Q202" s="194">
        <v>0</v>
      </c>
      <c r="R202" s="194">
        <f>Q202*H202</f>
        <v>0</v>
      </c>
      <c r="S202" s="194">
        <v>0</v>
      </c>
      <c r="T202" s="195">
        <f>S202*H202</f>
        <v>0</v>
      </c>
      <c r="AR202" s="15" t="s">
        <v>184</v>
      </c>
      <c r="AT202" s="15" t="s">
        <v>133</v>
      </c>
      <c r="AU202" s="15" t="s">
        <v>78</v>
      </c>
      <c r="AY202" s="15" t="s">
        <v>131</v>
      </c>
      <c r="BE202" s="196">
        <f>IF(N202="základní",J202,0)</f>
        <v>0</v>
      </c>
      <c r="BF202" s="196">
        <f>IF(N202="snížená",J202,0)</f>
        <v>0</v>
      </c>
      <c r="BG202" s="196">
        <f>IF(N202="zákl. přenesená",J202,0)</f>
        <v>0</v>
      </c>
      <c r="BH202" s="196">
        <f>IF(N202="sníž. přenesená",J202,0)</f>
        <v>0</v>
      </c>
      <c r="BI202" s="196">
        <f>IF(N202="nulová",J202,0)</f>
        <v>0</v>
      </c>
      <c r="BJ202" s="15" t="s">
        <v>78</v>
      </c>
      <c r="BK202" s="196">
        <f>ROUND(I202*H202,2)</f>
        <v>0</v>
      </c>
      <c r="BL202" s="15" t="s">
        <v>184</v>
      </c>
      <c r="BM202" s="15" t="s">
        <v>1262</v>
      </c>
    </row>
    <row r="203" spans="2:65" s="1" customFormat="1" ht="16.5" customHeight="1">
      <c r="B203" s="32"/>
      <c r="C203" s="185" t="s">
        <v>725</v>
      </c>
      <c r="D203" s="185" t="s">
        <v>133</v>
      </c>
      <c r="E203" s="186" t="s">
        <v>2069</v>
      </c>
      <c r="F203" s="187" t="s">
        <v>2070</v>
      </c>
      <c r="G203" s="188" t="s">
        <v>1365</v>
      </c>
      <c r="H203" s="189">
        <v>225</v>
      </c>
      <c r="I203" s="190"/>
      <c r="J203" s="191">
        <f>ROUND(I203*H203,2)</f>
        <v>0</v>
      </c>
      <c r="K203" s="187" t="s">
        <v>1</v>
      </c>
      <c r="L203" s="36"/>
      <c r="M203" s="192" t="s">
        <v>1</v>
      </c>
      <c r="N203" s="193" t="s">
        <v>41</v>
      </c>
      <c r="O203" s="58"/>
      <c r="P203" s="194">
        <f>O203*H203</f>
        <v>0</v>
      </c>
      <c r="Q203" s="194">
        <v>0</v>
      </c>
      <c r="R203" s="194">
        <f>Q203*H203</f>
        <v>0</v>
      </c>
      <c r="S203" s="194">
        <v>0</v>
      </c>
      <c r="T203" s="195">
        <f>S203*H203</f>
        <v>0</v>
      </c>
      <c r="AR203" s="15" t="s">
        <v>184</v>
      </c>
      <c r="AT203" s="15" t="s">
        <v>133</v>
      </c>
      <c r="AU203" s="15" t="s">
        <v>78</v>
      </c>
      <c r="AY203" s="15" t="s">
        <v>131</v>
      </c>
      <c r="BE203" s="196">
        <f>IF(N203="základní",J203,0)</f>
        <v>0</v>
      </c>
      <c r="BF203" s="196">
        <f>IF(N203="snížená",J203,0)</f>
        <v>0</v>
      </c>
      <c r="BG203" s="196">
        <f>IF(N203="zákl. přenesená",J203,0)</f>
        <v>0</v>
      </c>
      <c r="BH203" s="196">
        <f>IF(N203="sníž. přenesená",J203,0)</f>
        <v>0</v>
      </c>
      <c r="BI203" s="196">
        <f>IF(N203="nulová",J203,0)</f>
        <v>0</v>
      </c>
      <c r="BJ203" s="15" t="s">
        <v>78</v>
      </c>
      <c r="BK203" s="196">
        <f>ROUND(I203*H203,2)</f>
        <v>0</v>
      </c>
      <c r="BL203" s="15" t="s">
        <v>184</v>
      </c>
      <c r="BM203" s="15" t="s">
        <v>1272</v>
      </c>
    </row>
    <row r="204" spans="2:63" s="10" customFormat="1" ht="25.95" customHeight="1">
      <c r="B204" s="169"/>
      <c r="C204" s="170"/>
      <c r="D204" s="171" t="s">
        <v>69</v>
      </c>
      <c r="E204" s="172" t="s">
        <v>2071</v>
      </c>
      <c r="F204" s="172" t="s">
        <v>2072</v>
      </c>
      <c r="G204" s="170"/>
      <c r="H204" s="170"/>
      <c r="I204" s="173"/>
      <c r="J204" s="174">
        <f>BK204</f>
        <v>0</v>
      </c>
      <c r="K204" s="170"/>
      <c r="L204" s="175"/>
      <c r="M204" s="176"/>
      <c r="N204" s="177"/>
      <c r="O204" s="177"/>
      <c r="P204" s="178">
        <f>SUM(P205:P208)</f>
        <v>0</v>
      </c>
      <c r="Q204" s="177"/>
      <c r="R204" s="178">
        <f>SUM(R205:R208)</f>
        <v>0</v>
      </c>
      <c r="S204" s="177"/>
      <c r="T204" s="179">
        <f>SUM(T205:T208)</f>
        <v>0</v>
      </c>
      <c r="AR204" s="180" t="s">
        <v>78</v>
      </c>
      <c r="AT204" s="181" t="s">
        <v>69</v>
      </c>
      <c r="AU204" s="181" t="s">
        <v>70</v>
      </c>
      <c r="AY204" s="180" t="s">
        <v>131</v>
      </c>
      <c r="BK204" s="182">
        <f>SUM(BK205:BK208)</f>
        <v>0</v>
      </c>
    </row>
    <row r="205" spans="2:65" s="1" customFormat="1" ht="16.5" customHeight="1">
      <c r="B205" s="32"/>
      <c r="C205" s="185" t="s">
        <v>732</v>
      </c>
      <c r="D205" s="185" t="s">
        <v>133</v>
      </c>
      <c r="E205" s="186" t="s">
        <v>2073</v>
      </c>
      <c r="F205" s="187" t="s">
        <v>2074</v>
      </c>
      <c r="G205" s="188" t="s">
        <v>183</v>
      </c>
      <c r="H205" s="189">
        <v>45</v>
      </c>
      <c r="I205" s="190"/>
      <c r="J205" s="191">
        <f>ROUND(I205*H205,2)</f>
        <v>0</v>
      </c>
      <c r="K205" s="187" t="s">
        <v>1</v>
      </c>
      <c r="L205" s="36"/>
      <c r="M205" s="192" t="s">
        <v>1</v>
      </c>
      <c r="N205" s="193" t="s">
        <v>41</v>
      </c>
      <c r="O205" s="58"/>
      <c r="P205" s="194">
        <f>O205*H205</f>
        <v>0</v>
      </c>
      <c r="Q205" s="194">
        <v>0</v>
      </c>
      <c r="R205" s="194">
        <f>Q205*H205</f>
        <v>0</v>
      </c>
      <c r="S205" s="194">
        <v>0</v>
      </c>
      <c r="T205" s="195">
        <f>S205*H205</f>
        <v>0</v>
      </c>
      <c r="AR205" s="15" t="s">
        <v>184</v>
      </c>
      <c r="AT205" s="15" t="s">
        <v>133</v>
      </c>
      <c r="AU205" s="15" t="s">
        <v>78</v>
      </c>
      <c r="AY205" s="15" t="s">
        <v>131</v>
      </c>
      <c r="BE205" s="196">
        <f>IF(N205="základní",J205,0)</f>
        <v>0</v>
      </c>
      <c r="BF205" s="196">
        <f>IF(N205="snížená",J205,0)</f>
        <v>0</v>
      </c>
      <c r="BG205" s="196">
        <f>IF(N205="zákl. přenesená",J205,0)</f>
        <v>0</v>
      </c>
      <c r="BH205" s="196">
        <f>IF(N205="sníž. přenesená",J205,0)</f>
        <v>0</v>
      </c>
      <c r="BI205" s="196">
        <f>IF(N205="nulová",J205,0)</f>
        <v>0</v>
      </c>
      <c r="BJ205" s="15" t="s">
        <v>78</v>
      </c>
      <c r="BK205" s="196">
        <f>ROUND(I205*H205,2)</f>
        <v>0</v>
      </c>
      <c r="BL205" s="15" t="s">
        <v>184</v>
      </c>
      <c r="BM205" s="15" t="s">
        <v>1282</v>
      </c>
    </row>
    <row r="206" spans="2:47" s="1" customFormat="1" ht="28.8">
      <c r="B206" s="32"/>
      <c r="C206" s="33"/>
      <c r="D206" s="197" t="s">
        <v>363</v>
      </c>
      <c r="E206" s="33"/>
      <c r="F206" s="245" t="s">
        <v>2075</v>
      </c>
      <c r="G206" s="33"/>
      <c r="H206" s="33"/>
      <c r="I206" s="101"/>
      <c r="J206" s="33"/>
      <c r="K206" s="33"/>
      <c r="L206" s="36"/>
      <c r="M206" s="199"/>
      <c r="N206" s="58"/>
      <c r="O206" s="58"/>
      <c r="P206" s="58"/>
      <c r="Q206" s="58"/>
      <c r="R206" s="58"/>
      <c r="S206" s="58"/>
      <c r="T206" s="59"/>
      <c r="AT206" s="15" t="s">
        <v>363</v>
      </c>
      <c r="AU206" s="15" t="s">
        <v>78</v>
      </c>
    </row>
    <row r="207" spans="2:65" s="1" customFormat="1" ht="16.5" customHeight="1">
      <c r="B207" s="32"/>
      <c r="C207" s="185" t="s">
        <v>741</v>
      </c>
      <c r="D207" s="185" t="s">
        <v>133</v>
      </c>
      <c r="E207" s="186" t="s">
        <v>2076</v>
      </c>
      <c r="F207" s="187" t="s">
        <v>2077</v>
      </c>
      <c r="G207" s="188" t="s">
        <v>183</v>
      </c>
      <c r="H207" s="189">
        <v>36</v>
      </c>
      <c r="I207" s="190"/>
      <c r="J207" s="191">
        <f>ROUND(I207*H207,2)</f>
        <v>0</v>
      </c>
      <c r="K207" s="187" t="s">
        <v>1</v>
      </c>
      <c r="L207" s="36"/>
      <c r="M207" s="192" t="s">
        <v>1</v>
      </c>
      <c r="N207" s="193" t="s">
        <v>41</v>
      </c>
      <c r="O207" s="58"/>
      <c r="P207" s="194">
        <f>O207*H207</f>
        <v>0</v>
      </c>
      <c r="Q207" s="194">
        <v>0</v>
      </c>
      <c r="R207" s="194">
        <f>Q207*H207</f>
        <v>0</v>
      </c>
      <c r="S207" s="194">
        <v>0</v>
      </c>
      <c r="T207" s="195">
        <f>S207*H207</f>
        <v>0</v>
      </c>
      <c r="AR207" s="15" t="s">
        <v>184</v>
      </c>
      <c r="AT207" s="15" t="s">
        <v>133</v>
      </c>
      <c r="AU207" s="15" t="s">
        <v>78</v>
      </c>
      <c r="AY207" s="15" t="s">
        <v>131</v>
      </c>
      <c r="BE207" s="196">
        <f>IF(N207="základní",J207,0)</f>
        <v>0</v>
      </c>
      <c r="BF207" s="196">
        <f>IF(N207="snížená",J207,0)</f>
        <v>0</v>
      </c>
      <c r="BG207" s="196">
        <f>IF(N207="zákl. přenesená",J207,0)</f>
        <v>0</v>
      </c>
      <c r="BH207" s="196">
        <f>IF(N207="sníž. přenesená",J207,0)</f>
        <v>0</v>
      </c>
      <c r="BI207" s="196">
        <f>IF(N207="nulová",J207,0)</f>
        <v>0</v>
      </c>
      <c r="BJ207" s="15" t="s">
        <v>78</v>
      </c>
      <c r="BK207" s="196">
        <f>ROUND(I207*H207,2)</f>
        <v>0</v>
      </c>
      <c r="BL207" s="15" t="s">
        <v>184</v>
      </c>
      <c r="BM207" s="15" t="s">
        <v>1292</v>
      </c>
    </row>
    <row r="208" spans="2:47" s="1" customFormat="1" ht="19.2">
      <c r="B208" s="32"/>
      <c r="C208" s="33"/>
      <c r="D208" s="197" t="s">
        <v>363</v>
      </c>
      <c r="E208" s="33"/>
      <c r="F208" s="245" t="s">
        <v>2078</v>
      </c>
      <c r="G208" s="33"/>
      <c r="H208" s="33"/>
      <c r="I208" s="101"/>
      <c r="J208" s="33"/>
      <c r="K208" s="33"/>
      <c r="L208" s="36"/>
      <c r="M208" s="199"/>
      <c r="N208" s="58"/>
      <c r="O208" s="58"/>
      <c r="P208" s="58"/>
      <c r="Q208" s="58"/>
      <c r="R208" s="58"/>
      <c r="S208" s="58"/>
      <c r="T208" s="59"/>
      <c r="AT208" s="15" t="s">
        <v>363</v>
      </c>
      <c r="AU208" s="15" t="s">
        <v>78</v>
      </c>
    </row>
    <row r="209" spans="2:63" s="10" customFormat="1" ht="25.95" customHeight="1">
      <c r="B209" s="169"/>
      <c r="C209" s="170"/>
      <c r="D209" s="171" t="s">
        <v>69</v>
      </c>
      <c r="E209" s="172" t="s">
        <v>2079</v>
      </c>
      <c r="F209" s="172" t="s">
        <v>2080</v>
      </c>
      <c r="G209" s="170"/>
      <c r="H209" s="170"/>
      <c r="I209" s="173"/>
      <c r="J209" s="174">
        <f>BK209</f>
        <v>0</v>
      </c>
      <c r="K209" s="170"/>
      <c r="L209" s="175"/>
      <c r="M209" s="176"/>
      <c r="N209" s="177"/>
      <c r="O209" s="177"/>
      <c r="P209" s="178">
        <f>SUM(P210:P211)</f>
        <v>0</v>
      </c>
      <c r="Q209" s="177"/>
      <c r="R209" s="178">
        <f>SUM(R210:R211)</f>
        <v>0</v>
      </c>
      <c r="S209" s="177"/>
      <c r="T209" s="179">
        <f>SUM(T210:T211)</f>
        <v>0</v>
      </c>
      <c r="AR209" s="180" t="s">
        <v>78</v>
      </c>
      <c r="AT209" s="181" t="s">
        <v>69</v>
      </c>
      <c r="AU209" s="181" t="s">
        <v>70</v>
      </c>
      <c r="AY209" s="180" t="s">
        <v>131</v>
      </c>
      <c r="BK209" s="182">
        <f>SUM(BK210:BK211)</f>
        <v>0</v>
      </c>
    </row>
    <row r="210" spans="2:65" s="1" customFormat="1" ht="16.5" customHeight="1">
      <c r="B210" s="32"/>
      <c r="C210" s="185" t="s">
        <v>747</v>
      </c>
      <c r="D210" s="185" t="s">
        <v>133</v>
      </c>
      <c r="E210" s="186" t="s">
        <v>2081</v>
      </c>
      <c r="F210" s="187" t="s">
        <v>2082</v>
      </c>
      <c r="G210" s="188" t="s">
        <v>1547</v>
      </c>
      <c r="H210" s="189">
        <v>8</v>
      </c>
      <c r="I210" s="190"/>
      <c r="J210" s="191">
        <f>ROUND(I210*H210,2)</f>
        <v>0</v>
      </c>
      <c r="K210" s="187" t="s">
        <v>1</v>
      </c>
      <c r="L210" s="36"/>
      <c r="M210" s="192" t="s">
        <v>1</v>
      </c>
      <c r="N210" s="193" t="s">
        <v>41</v>
      </c>
      <c r="O210" s="58"/>
      <c r="P210" s="194">
        <f>O210*H210</f>
        <v>0</v>
      </c>
      <c r="Q210" s="194">
        <v>0</v>
      </c>
      <c r="R210" s="194">
        <f>Q210*H210</f>
        <v>0</v>
      </c>
      <c r="S210" s="194">
        <v>0</v>
      </c>
      <c r="T210" s="195">
        <f>S210*H210</f>
        <v>0</v>
      </c>
      <c r="AR210" s="15" t="s">
        <v>184</v>
      </c>
      <c r="AT210" s="15" t="s">
        <v>133</v>
      </c>
      <c r="AU210" s="15" t="s">
        <v>78</v>
      </c>
      <c r="AY210" s="15" t="s">
        <v>131</v>
      </c>
      <c r="BE210" s="196">
        <f>IF(N210="základní",J210,0)</f>
        <v>0</v>
      </c>
      <c r="BF210" s="196">
        <f>IF(N210="snížená",J210,0)</f>
        <v>0</v>
      </c>
      <c r="BG210" s="196">
        <f>IF(N210="zákl. přenesená",J210,0)</f>
        <v>0</v>
      </c>
      <c r="BH210" s="196">
        <f>IF(N210="sníž. přenesená",J210,0)</f>
        <v>0</v>
      </c>
      <c r="BI210" s="196">
        <f>IF(N210="nulová",J210,0)</f>
        <v>0</v>
      </c>
      <c r="BJ210" s="15" t="s">
        <v>78</v>
      </c>
      <c r="BK210" s="196">
        <f>ROUND(I210*H210,2)</f>
        <v>0</v>
      </c>
      <c r="BL210" s="15" t="s">
        <v>184</v>
      </c>
      <c r="BM210" s="15" t="s">
        <v>1301</v>
      </c>
    </row>
    <row r="211" spans="2:65" s="1" customFormat="1" ht="16.5" customHeight="1">
      <c r="B211" s="32"/>
      <c r="C211" s="185" t="s">
        <v>754</v>
      </c>
      <c r="D211" s="185" t="s">
        <v>133</v>
      </c>
      <c r="E211" s="186" t="s">
        <v>2083</v>
      </c>
      <c r="F211" s="187" t="s">
        <v>2084</v>
      </c>
      <c r="G211" s="188" t="s">
        <v>1547</v>
      </c>
      <c r="H211" s="189">
        <v>8</v>
      </c>
      <c r="I211" s="190"/>
      <c r="J211" s="191">
        <f>ROUND(I211*H211,2)</f>
        <v>0</v>
      </c>
      <c r="K211" s="187" t="s">
        <v>1</v>
      </c>
      <c r="L211" s="36"/>
      <c r="M211" s="247" t="s">
        <v>1</v>
      </c>
      <c r="N211" s="248" t="s">
        <v>41</v>
      </c>
      <c r="O211" s="201"/>
      <c r="P211" s="249">
        <f>O211*H211</f>
        <v>0</v>
      </c>
      <c r="Q211" s="249">
        <v>0</v>
      </c>
      <c r="R211" s="249">
        <f>Q211*H211</f>
        <v>0</v>
      </c>
      <c r="S211" s="249">
        <v>0</v>
      </c>
      <c r="T211" s="250">
        <f>S211*H211</f>
        <v>0</v>
      </c>
      <c r="AR211" s="15" t="s">
        <v>184</v>
      </c>
      <c r="AT211" s="15" t="s">
        <v>133</v>
      </c>
      <c r="AU211" s="15" t="s">
        <v>78</v>
      </c>
      <c r="AY211" s="15" t="s">
        <v>131</v>
      </c>
      <c r="BE211" s="196">
        <f>IF(N211="základní",J211,0)</f>
        <v>0</v>
      </c>
      <c r="BF211" s="196">
        <f>IF(N211="snížená",J211,0)</f>
        <v>0</v>
      </c>
      <c r="BG211" s="196">
        <f>IF(N211="zákl. přenesená",J211,0)</f>
        <v>0</v>
      </c>
      <c r="BH211" s="196">
        <f>IF(N211="sníž. přenesená",J211,0)</f>
        <v>0</v>
      </c>
      <c r="BI211" s="196">
        <f>IF(N211="nulová",J211,0)</f>
        <v>0</v>
      </c>
      <c r="BJ211" s="15" t="s">
        <v>78</v>
      </c>
      <c r="BK211" s="196">
        <f>ROUND(I211*H211,2)</f>
        <v>0</v>
      </c>
      <c r="BL211" s="15" t="s">
        <v>184</v>
      </c>
      <c r="BM211" s="15" t="s">
        <v>1311</v>
      </c>
    </row>
    <row r="212" spans="2:12" s="1" customFormat="1" ht="6.9" customHeight="1">
      <c r="B212" s="44"/>
      <c r="C212" s="45"/>
      <c r="D212" s="45"/>
      <c r="E212" s="45"/>
      <c r="F212" s="45"/>
      <c r="G212" s="45"/>
      <c r="H212" s="45"/>
      <c r="I212" s="126"/>
      <c r="J212" s="45"/>
      <c r="K212" s="45"/>
      <c r="L212" s="36"/>
    </row>
  </sheetData>
  <sheetProtection algorithmName="SHA-512" hashValue="1RBAf6D1BGPZT2pgFXHibQ5qQfknj+EZjP4IcH2jMrKSv8Ltk13AU4rSsedpcYoK8vGdw4hqhH5u7W1QY2BSmA==" saltValue="5zr3QX0o+z3ftYnaqlU4QjiJjheSw3rVYI5RXGVGJIYuS+zxgQ4Nn/13MlQbicPiMMH2MXGzZ796viIBBDHwfA==" spinCount="100000" sheet="1" objects="1" scenarios="1" formatColumns="0" formatRows="0" autoFilter="0"/>
  <autoFilter ref="C102:K211"/>
  <mergeCells count="14">
    <mergeCell ref="D81:F81"/>
    <mergeCell ref="E93:H93"/>
    <mergeCell ref="E95:H95"/>
    <mergeCell ref="L2:V2"/>
    <mergeCell ref="E52:H52"/>
    <mergeCell ref="D77:F77"/>
    <mergeCell ref="D78:F78"/>
    <mergeCell ref="D79:F79"/>
    <mergeCell ref="D80:F80"/>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landscape" paperSize="9" scale="87"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36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9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 customHeight="1">
      <c r="L2" s="315"/>
      <c r="M2" s="315"/>
      <c r="N2" s="315"/>
      <c r="O2" s="315"/>
      <c r="P2" s="315"/>
      <c r="Q2" s="315"/>
      <c r="R2" s="315"/>
      <c r="S2" s="315"/>
      <c r="T2" s="315"/>
      <c r="U2" s="315"/>
      <c r="V2" s="315"/>
      <c r="AT2" s="15" t="s">
        <v>92</v>
      </c>
    </row>
    <row r="3" spans="2:46" ht="6.9" customHeight="1">
      <c r="B3" s="96"/>
      <c r="C3" s="97"/>
      <c r="D3" s="97"/>
      <c r="E3" s="97"/>
      <c r="F3" s="97"/>
      <c r="G3" s="97"/>
      <c r="H3" s="97"/>
      <c r="I3" s="98"/>
      <c r="J3" s="97"/>
      <c r="K3" s="97"/>
      <c r="L3" s="18"/>
      <c r="AT3" s="15" t="s">
        <v>80</v>
      </c>
    </row>
    <row r="4" spans="2:46" ht="24.9" customHeight="1">
      <c r="B4" s="18"/>
      <c r="D4" s="99" t="s">
        <v>93</v>
      </c>
      <c r="L4" s="18"/>
      <c r="M4" s="22" t="s">
        <v>10</v>
      </c>
      <c r="AT4" s="15" t="s">
        <v>4</v>
      </c>
    </row>
    <row r="5" spans="2:12" ht="6.9" customHeight="1">
      <c r="B5" s="18"/>
      <c r="L5" s="18"/>
    </row>
    <row r="6" spans="2:12" ht="12" customHeight="1">
      <c r="B6" s="18"/>
      <c r="D6" s="100" t="s">
        <v>16</v>
      </c>
      <c r="L6" s="18"/>
    </row>
    <row r="7" spans="2:12" ht="16.5" customHeight="1">
      <c r="B7" s="18"/>
      <c r="E7" s="355" t="str">
        <f>'Rekapitulace stavby'!K6</f>
        <v>Modernizace a rozšíření gastronomického centra ÚLGaT v areálu Hradecká 17, Opava-STAVBA</v>
      </c>
      <c r="F7" s="356"/>
      <c r="G7" s="356"/>
      <c r="H7" s="356"/>
      <c r="L7" s="18"/>
    </row>
    <row r="8" spans="2:12" s="1" customFormat="1" ht="12" customHeight="1">
      <c r="B8" s="36"/>
      <c r="D8" s="100" t="s">
        <v>94</v>
      </c>
      <c r="I8" s="101"/>
      <c r="L8" s="36"/>
    </row>
    <row r="9" spans="2:12" s="1" customFormat="1" ht="36.9" customHeight="1">
      <c r="B9" s="36"/>
      <c r="E9" s="357" t="s">
        <v>2085</v>
      </c>
      <c r="F9" s="358"/>
      <c r="G9" s="358"/>
      <c r="H9" s="358"/>
      <c r="I9" s="101"/>
      <c r="L9" s="36"/>
    </row>
    <row r="10" spans="2:12" s="1" customFormat="1" ht="12">
      <c r="B10" s="36"/>
      <c r="I10" s="101"/>
      <c r="L10" s="36"/>
    </row>
    <row r="11" spans="2:12" s="1" customFormat="1" ht="12" customHeight="1">
      <c r="B11" s="36"/>
      <c r="D11" s="100" t="s">
        <v>18</v>
      </c>
      <c r="F11" s="15" t="s">
        <v>1</v>
      </c>
      <c r="I11" s="102" t="s">
        <v>19</v>
      </c>
      <c r="J11" s="15" t="s">
        <v>1</v>
      </c>
      <c r="L11" s="36"/>
    </row>
    <row r="12" spans="2:12" s="1" customFormat="1" ht="12" customHeight="1">
      <c r="B12" s="36"/>
      <c r="D12" s="100" t="s">
        <v>20</v>
      </c>
      <c r="F12" s="15" t="s">
        <v>34</v>
      </c>
      <c r="I12" s="102" t="s">
        <v>22</v>
      </c>
      <c r="J12" s="103" t="str">
        <f>'Rekapitulace stavby'!AN8</f>
        <v>17. 7. 2018</v>
      </c>
      <c r="L12" s="36"/>
    </row>
    <row r="13" spans="2:12" s="1" customFormat="1" ht="10.95" customHeight="1">
      <c r="B13" s="36"/>
      <c r="I13" s="101"/>
      <c r="L13" s="36"/>
    </row>
    <row r="14" spans="2:12" s="1" customFormat="1" ht="12" customHeight="1">
      <c r="B14" s="36"/>
      <c r="D14" s="100" t="s">
        <v>24</v>
      </c>
      <c r="I14" s="102" t="s">
        <v>25</v>
      </c>
      <c r="J14" s="15" t="str">
        <f>IF('Rekapitulace stavby'!AN10="","",'Rekapitulace stavby'!AN10)</f>
        <v/>
      </c>
      <c r="L14" s="36"/>
    </row>
    <row r="15" spans="2:12" s="1" customFormat="1" ht="18" customHeight="1">
      <c r="B15" s="36"/>
      <c r="E15" s="15" t="str">
        <f>IF('Rekapitulace stavby'!E11="","",'Rekapitulace stavby'!E11)</f>
        <v>Slezská univerzita Opava</v>
      </c>
      <c r="I15" s="102" t="s">
        <v>27</v>
      </c>
      <c r="J15" s="15" t="str">
        <f>IF('Rekapitulace stavby'!AN11="","",'Rekapitulace stavby'!AN11)</f>
        <v/>
      </c>
      <c r="L15" s="36"/>
    </row>
    <row r="16" spans="2:12" s="1" customFormat="1" ht="6.9" customHeight="1">
      <c r="B16" s="36"/>
      <c r="I16" s="101"/>
      <c r="L16" s="36"/>
    </row>
    <row r="17" spans="2:12" s="1" customFormat="1" ht="12" customHeight="1">
      <c r="B17" s="36"/>
      <c r="D17" s="100" t="s">
        <v>28</v>
      </c>
      <c r="I17" s="102" t="s">
        <v>25</v>
      </c>
      <c r="J17" s="28" t="str">
        <f>'Rekapitulace stavby'!AN13</f>
        <v>Vyplň údaj</v>
      </c>
      <c r="L17" s="36"/>
    </row>
    <row r="18" spans="2:12" s="1" customFormat="1" ht="18" customHeight="1">
      <c r="B18" s="36"/>
      <c r="E18" s="359" t="str">
        <f>'Rekapitulace stavby'!E14</f>
        <v>Vyplň údaj</v>
      </c>
      <c r="F18" s="360"/>
      <c r="G18" s="360"/>
      <c r="H18" s="360"/>
      <c r="I18" s="102" t="s">
        <v>27</v>
      </c>
      <c r="J18" s="28" t="str">
        <f>'Rekapitulace stavby'!AN14</f>
        <v>Vyplň údaj</v>
      </c>
      <c r="L18" s="36"/>
    </row>
    <row r="19" spans="2:12" s="1" customFormat="1" ht="6.9" customHeight="1">
      <c r="B19" s="36"/>
      <c r="I19" s="101"/>
      <c r="L19" s="36"/>
    </row>
    <row r="20" spans="2:12" s="1" customFormat="1" ht="12" customHeight="1">
      <c r="B20" s="36"/>
      <c r="D20" s="100" t="s">
        <v>30</v>
      </c>
      <c r="I20" s="102" t="s">
        <v>25</v>
      </c>
      <c r="J20" s="15" t="str">
        <f>IF('Rekapitulace stavby'!AN16="","",'Rekapitulace stavby'!AN16)</f>
        <v/>
      </c>
      <c r="L20" s="36"/>
    </row>
    <row r="21" spans="2:12" s="1" customFormat="1" ht="18" customHeight="1">
      <c r="B21" s="36"/>
      <c r="E21" s="15" t="str">
        <f>IF('Rekapitulace stavby'!E17="","",'Rekapitulace stavby'!E17)</f>
        <v>BKB Metal, a.s.</v>
      </c>
      <c r="I21" s="102" t="s">
        <v>27</v>
      </c>
      <c r="J21" s="15" t="str">
        <f>IF('Rekapitulace stavby'!AN17="","",'Rekapitulace stavby'!AN17)</f>
        <v/>
      </c>
      <c r="L21" s="36"/>
    </row>
    <row r="22" spans="2:12" s="1" customFormat="1" ht="6.9" customHeight="1">
      <c r="B22" s="36"/>
      <c r="I22" s="101"/>
      <c r="L22" s="36"/>
    </row>
    <row r="23" spans="2:12" s="1" customFormat="1" ht="12" customHeight="1">
      <c r="B23" s="36"/>
      <c r="D23" s="100" t="s">
        <v>33</v>
      </c>
      <c r="I23" s="102" t="s">
        <v>25</v>
      </c>
      <c r="J23" s="15" t="str">
        <f>IF('Rekapitulace stavby'!AN19="","",'Rekapitulace stavby'!AN19)</f>
        <v/>
      </c>
      <c r="L23" s="36"/>
    </row>
    <row r="24" spans="2:12" s="1" customFormat="1" ht="18" customHeight="1">
      <c r="B24" s="36"/>
      <c r="E24" s="15" t="str">
        <f>IF('Rekapitulace stavby'!E20="","",'Rekapitulace stavby'!E20)</f>
        <v xml:space="preserve"> </v>
      </c>
      <c r="I24" s="102" t="s">
        <v>27</v>
      </c>
      <c r="J24" s="15" t="str">
        <f>IF('Rekapitulace stavby'!AN20="","",'Rekapitulace stavby'!AN20)</f>
        <v/>
      </c>
      <c r="L24" s="36"/>
    </row>
    <row r="25" spans="2:12" s="1" customFormat="1" ht="6.9" customHeight="1">
      <c r="B25" s="36"/>
      <c r="I25" s="101"/>
      <c r="L25" s="36"/>
    </row>
    <row r="26" spans="2:12" s="1" customFormat="1" ht="12" customHeight="1">
      <c r="B26" s="36"/>
      <c r="D26" s="100" t="s">
        <v>35</v>
      </c>
      <c r="I26" s="101"/>
      <c r="L26" s="36"/>
    </row>
    <row r="27" spans="2:12" s="6" customFormat="1" ht="16.5" customHeight="1">
      <c r="B27" s="104"/>
      <c r="E27" s="361" t="s">
        <v>1</v>
      </c>
      <c r="F27" s="361"/>
      <c r="G27" s="361"/>
      <c r="H27" s="361"/>
      <c r="I27" s="105"/>
      <c r="L27" s="104"/>
    </row>
    <row r="28" spans="2:12" s="1" customFormat="1" ht="6.9" customHeight="1">
      <c r="B28" s="36"/>
      <c r="I28" s="101"/>
      <c r="L28" s="36"/>
    </row>
    <row r="29" spans="2:12" s="1" customFormat="1" ht="6.9" customHeight="1">
      <c r="B29" s="36"/>
      <c r="D29" s="54"/>
      <c r="E29" s="54"/>
      <c r="F29" s="54"/>
      <c r="G29" s="54"/>
      <c r="H29" s="54"/>
      <c r="I29" s="106"/>
      <c r="J29" s="54"/>
      <c r="K29" s="54"/>
      <c r="L29" s="36"/>
    </row>
    <row r="30" spans="2:12" s="1" customFormat="1" ht="14.4" customHeight="1">
      <c r="B30" s="36"/>
      <c r="D30" s="107" t="s">
        <v>96</v>
      </c>
      <c r="I30" s="101"/>
      <c r="J30" s="108">
        <f>J61</f>
        <v>0</v>
      </c>
      <c r="L30" s="36"/>
    </row>
    <row r="31" spans="2:12" s="1" customFormat="1" ht="14.4" customHeight="1">
      <c r="B31" s="36"/>
      <c r="D31" s="109" t="s">
        <v>97</v>
      </c>
      <c r="I31" s="101"/>
      <c r="J31" s="108">
        <f>J73</f>
        <v>0</v>
      </c>
      <c r="L31" s="36"/>
    </row>
    <row r="32" spans="2:12" s="1" customFormat="1" ht="25.35" customHeight="1">
      <c r="B32" s="36"/>
      <c r="D32" s="110" t="s">
        <v>36</v>
      </c>
      <c r="I32" s="101"/>
      <c r="J32" s="111">
        <f>ROUND(J30+J31,2)</f>
        <v>0</v>
      </c>
      <c r="L32" s="36"/>
    </row>
    <row r="33" spans="2:12" s="1" customFormat="1" ht="6.9" customHeight="1">
      <c r="B33" s="36"/>
      <c r="D33" s="54"/>
      <c r="E33" s="54"/>
      <c r="F33" s="54"/>
      <c r="G33" s="54"/>
      <c r="H33" s="54"/>
      <c r="I33" s="106"/>
      <c r="J33" s="54"/>
      <c r="K33" s="54"/>
      <c r="L33" s="36"/>
    </row>
    <row r="34" spans="2:12" s="1" customFormat="1" ht="14.4" customHeight="1">
      <c r="B34" s="36"/>
      <c r="F34" s="112" t="s">
        <v>38</v>
      </c>
      <c r="I34" s="113" t="s">
        <v>37</v>
      </c>
      <c r="J34" s="112" t="s">
        <v>39</v>
      </c>
      <c r="L34" s="36"/>
    </row>
    <row r="35" spans="2:12" s="1" customFormat="1" ht="14.4" customHeight="1">
      <c r="B35" s="36"/>
      <c r="D35" s="100" t="s">
        <v>40</v>
      </c>
      <c r="E35" s="100" t="s">
        <v>41</v>
      </c>
      <c r="F35" s="114">
        <f>ROUND((SUM(BE73:BE80)+SUM(BE100:BE363)),2)</f>
        <v>0</v>
      </c>
      <c r="I35" s="115">
        <v>0.21</v>
      </c>
      <c r="J35" s="114">
        <f>ROUND(((SUM(BE73:BE80)+SUM(BE100:BE363))*I35),2)</f>
        <v>0</v>
      </c>
      <c r="L35" s="36"/>
    </row>
    <row r="36" spans="2:12" s="1" customFormat="1" ht="14.4" customHeight="1">
      <c r="B36" s="36"/>
      <c r="E36" s="100" t="s">
        <v>42</v>
      </c>
      <c r="F36" s="114">
        <f>ROUND((SUM(BF73:BF80)+SUM(BF100:BF363)),2)</f>
        <v>0</v>
      </c>
      <c r="I36" s="115">
        <v>0.15</v>
      </c>
      <c r="J36" s="114">
        <f>ROUND(((SUM(BF73:BF80)+SUM(BF100:BF363))*I36),2)</f>
        <v>0</v>
      </c>
      <c r="L36" s="36"/>
    </row>
    <row r="37" spans="2:12" s="1" customFormat="1" ht="14.4" customHeight="1" hidden="1">
      <c r="B37" s="36"/>
      <c r="E37" s="100" t="s">
        <v>43</v>
      </c>
      <c r="F37" s="114">
        <f>ROUND((SUM(BG73:BG80)+SUM(BG100:BG363)),2)</f>
        <v>0</v>
      </c>
      <c r="I37" s="115">
        <v>0.21</v>
      </c>
      <c r="J37" s="114">
        <f>0</f>
        <v>0</v>
      </c>
      <c r="L37" s="36"/>
    </row>
    <row r="38" spans="2:12" s="1" customFormat="1" ht="14.4" customHeight="1" hidden="1">
      <c r="B38" s="36"/>
      <c r="E38" s="100" t="s">
        <v>44</v>
      </c>
      <c r="F38" s="114">
        <f>ROUND((SUM(BH73:BH80)+SUM(BH100:BH363)),2)</f>
        <v>0</v>
      </c>
      <c r="I38" s="115">
        <v>0.15</v>
      </c>
      <c r="J38" s="114">
        <f>0</f>
        <v>0</v>
      </c>
      <c r="L38" s="36"/>
    </row>
    <row r="39" spans="2:12" s="1" customFormat="1" ht="14.4" customHeight="1" hidden="1">
      <c r="B39" s="36"/>
      <c r="E39" s="100" t="s">
        <v>45</v>
      </c>
      <c r="F39" s="114">
        <f>ROUND((SUM(BI73:BI80)+SUM(BI100:BI363)),2)</f>
        <v>0</v>
      </c>
      <c r="I39" s="115">
        <v>0</v>
      </c>
      <c r="J39" s="114">
        <f>0</f>
        <v>0</v>
      </c>
      <c r="L39" s="36"/>
    </row>
    <row r="40" spans="2:12" s="1" customFormat="1" ht="6.9" customHeight="1">
      <c r="B40" s="36"/>
      <c r="I40" s="101"/>
      <c r="L40" s="36"/>
    </row>
    <row r="41" spans="2:12" s="1" customFormat="1" ht="25.35" customHeight="1">
      <c r="B41" s="36"/>
      <c r="C41" s="116"/>
      <c r="D41" s="117" t="s">
        <v>46</v>
      </c>
      <c r="E41" s="118"/>
      <c r="F41" s="118"/>
      <c r="G41" s="119" t="s">
        <v>47</v>
      </c>
      <c r="H41" s="120" t="s">
        <v>48</v>
      </c>
      <c r="I41" s="121"/>
      <c r="J41" s="122">
        <f>SUM(J32:J39)</f>
        <v>0</v>
      </c>
      <c r="K41" s="123"/>
      <c r="L41" s="36"/>
    </row>
    <row r="42" spans="2:12" s="1" customFormat="1" ht="14.4" customHeight="1">
      <c r="B42" s="124"/>
      <c r="C42" s="125"/>
      <c r="D42" s="125"/>
      <c r="E42" s="125"/>
      <c r="F42" s="125"/>
      <c r="G42" s="125"/>
      <c r="H42" s="125"/>
      <c r="I42" s="126"/>
      <c r="J42" s="125"/>
      <c r="K42" s="125"/>
      <c r="L42" s="36"/>
    </row>
    <row r="46" spans="2:12" s="1" customFormat="1" ht="6.9" customHeight="1">
      <c r="B46" s="127"/>
      <c r="C46" s="128"/>
      <c r="D46" s="128"/>
      <c r="E46" s="128"/>
      <c r="F46" s="128"/>
      <c r="G46" s="128"/>
      <c r="H46" s="128"/>
      <c r="I46" s="129"/>
      <c r="J46" s="128"/>
      <c r="K46" s="128"/>
      <c r="L46" s="36"/>
    </row>
    <row r="47" spans="2:12" s="1" customFormat="1" ht="24.9" customHeight="1">
      <c r="B47" s="32"/>
      <c r="C47" s="21" t="s">
        <v>98</v>
      </c>
      <c r="D47" s="33"/>
      <c r="E47" s="33"/>
      <c r="F47" s="33"/>
      <c r="G47" s="33"/>
      <c r="H47" s="33"/>
      <c r="I47" s="101"/>
      <c r="J47" s="33"/>
      <c r="K47" s="33"/>
      <c r="L47" s="36"/>
    </row>
    <row r="48" spans="2:12" s="1" customFormat="1" ht="6.9" customHeight="1">
      <c r="B48" s="32"/>
      <c r="C48" s="33"/>
      <c r="D48" s="33"/>
      <c r="E48" s="33"/>
      <c r="F48" s="33"/>
      <c r="G48" s="33"/>
      <c r="H48" s="33"/>
      <c r="I48" s="101"/>
      <c r="J48" s="33"/>
      <c r="K48" s="33"/>
      <c r="L48" s="36"/>
    </row>
    <row r="49" spans="2:12" s="1" customFormat="1" ht="12" customHeight="1">
      <c r="B49" s="32"/>
      <c r="C49" s="27" t="s">
        <v>16</v>
      </c>
      <c r="D49" s="33"/>
      <c r="E49" s="33"/>
      <c r="F49" s="33"/>
      <c r="G49" s="33"/>
      <c r="H49" s="33"/>
      <c r="I49" s="101"/>
      <c r="J49" s="33"/>
      <c r="K49" s="33"/>
      <c r="L49" s="36"/>
    </row>
    <row r="50" spans="2:12" s="1" customFormat="1" ht="16.5" customHeight="1">
      <c r="B50" s="32"/>
      <c r="C50" s="33"/>
      <c r="D50" s="33"/>
      <c r="E50" s="353" t="str">
        <f>E7</f>
        <v>Modernizace a rozšíření gastronomického centra ÚLGaT v areálu Hradecká 17, Opava-STAVBA</v>
      </c>
      <c r="F50" s="354"/>
      <c r="G50" s="354"/>
      <c r="H50" s="354"/>
      <c r="I50" s="101"/>
      <c r="J50" s="33"/>
      <c r="K50" s="33"/>
      <c r="L50" s="36"/>
    </row>
    <row r="51" spans="2:12" s="1" customFormat="1" ht="12" customHeight="1">
      <c r="B51" s="32"/>
      <c r="C51" s="27" t="s">
        <v>94</v>
      </c>
      <c r="D51" s="33"/>
      <c r="E51" s="33"/>
      <c r="F51" s="33"/>
      <c r="G51" s="33"/>
      <c r="H51" s="33"/>
      <c r="I51" s="101"/>
      <c r="J51" s="33"/>
      <c r="K51" s="33"/>
      <c r="L51" s="36"/>
    </row>
    <row r="52" spans="2:12" s="1" customFormat="1" ht="16.5" customHeight="1">
      <c r="B52" s="32"/>
      <c r="C52" s="33"/>
      <c r="D52" s="33"/>
      <c r="E52" s="324" t="str">
        <f>E9</f>
        <v>04_SO01_3 - Elektroinstalace</v>
      </c>
      <c r="F52" s="323"/>
      <c r="G52" s="323"/>
      <c r="H52" s="323"/>
      <c r="I52" s="101"/>
      <c r="J52" s="33"/>
      <c r="K52" s="33"/>
      <c r="L52" s="36"/>
    </row>
    <row r="53" spans="2:12" s="1" customFormat="1" ht="6.9" customHeight="1">
      <c r="B53" s="32"/>
      <c r="C53" s="33"/>
      <c r="D53" s="33"/>
      <c r="E53" s="33"/>
      <c r="F53" s="33"/>
      <c r="G53" s="33"/>
      <c r="H53" s="33"/>
      <c r="I53" s="101"/>
      <c r="J53" s="33"/>
      <c r="K53" s="33"/>
      <c r="L53" s="36"/>
    </row>
    <row r="54" spans="2:12" s="1" customFormat="1" ht="12" customHeight="1">
      <c r="B54" s="32"/>
      <c r="C54" s="27" t="s">
        <v>20</v>
      </c>
      <c r="D54" s="33"/>
      <c r="E54" s="33"/>
      <c r="F54" s="25" t="str">
        <f>F12</f>
        <v xml:space="preserve"> </v>
      </c>
      <c r="G54" s="33"/>
      <c r="H54" s="33"/>
      <c r="I54" s="102" t="s">
        <v>22</v>
      </c>
      <c r="J54" s="53" t="str">
        <f>IF(J12="","",J12)</f>
        <v>17. 7. 2018</v>
      </c>
      <c r="K54" s="33"/>
      <c r="L54" s="36"/>
    </row>
    <row r="55" spans="2:12" s="1" customFormat="1" ht="6.9" customHeight="1">
      <c r="B55" s="32"/>
      <c r="C55" s="33"/>
      <c r="D55" s="33"/>
      <c r="E55" s="33"/>
      <c r="F55" s="33"/>
      <c r="G55" s="33"/>
      <c r="H55" s="33"/>
      <c r="I55" s="101"/>
      <c r="J55" s="33"/>
      <c r="K55" s="33"/>
      <c r="L55" s="36"/>
    </row>
    <row r="56" spans="2:12" s="1" customFormat="1" ht="13.65" customHeight="1">
      <c r="B56" s="32"/>
      <c r="C56" s="27" t="s">
        <v>24</v>
      </c>
      <c r="D56" s="33"/>
      <c r="E56" s="33"/>
      <c r="F56" s="25" t="str">
        <f>E15</f>
        <v>Slezská univerzita Opava</v>
      </c>
      <c r="G56" s="33"/>
      <c r="H56" s="33"/>
      <c r="I56" s="102" t="s">
        <v>30</v>
      </c>
      <c r="J56" s="30" t="str">
        <f>E21</f>
        <v>BKB Metal, a.s.</v>
      </c>
      <c r="K56" s="33"/>
      <c r="L56" s="36"/>
    </row>
    <row r="57" spans="2:12" s="1" customFormat="1" ht="13.65" customHeight="1">
      <c r="B57" s="32"/>
      <c r="C57" s="27" t="s">
        <v>28</v>
      </c>
      <c r="D57" s="33"/>
      <c r="E57" s="33"/>
      <c r="F57" s="25" t="str">
        <f>IF(E18="","",E18)</f>
        <v>Vyplň údaj</v>
      </c>
      <c r="G57" s="33"/>
      <c r="H57" s="33"/>
      <c r="I57" s="102" t="s">
        <v>33</v>
      </c>
      <c r="J57" s="30" t="str">
        <f>E24</f>
        <v xml:space="preserve"> </v>
      </c>
      <c r="K57" s="33"/>
      <c r="L57" s="36"/>
    </row>
    <row r="58" spans="2:12" s="1" customFormat="1" ht="10.35" customHeight="1">
      <c r="B58" s="32"/>
      <c r="C58" s="33"/>
      <c r="D58" s="33"/>
      <c r="E58" s="33"/>
      <c r="F58" s="33"/>
      <c r="G58" s="33"/>
      <c r="H58" s="33"/>
      <c r="I58" s="101"/>
      <c r="J58" s="33"/>
      <c r="K58" s="33"/>
      <c r="L58" s="36"/>
    </row>
    <row r="59" spans="2:12" s="1" customFormat="1" ht="29.25" customHeight="1">
      <c r="B59" s="32"/>
      <c r="C59" s="130" t="s">
        <v>99</v>
      </c>
      <c r="D59" s="131"/>
      <c r="E59" s="131"/>
      <c r="F59" s="131"/>
      <c r="G59" s="131"/>
      <c r="H59" s="131"/>
      <c r="I59" s="132"/>
      <c r="J59" s="133" t="s">
        <v>100</v>
      </c>
      <c r="K59" s="131"/>
      <c r="L59" s="36"/>
    </row>
    <row r="60" spans="2:12" s="1" customFormat="1" ht="10.35" customHeight="1">
      <c r="B60" s="32"/>
      <c r="C60" s="33"/>
      <c r="D60" s="33"/>
      <c r="E60" s="33"/>
      <c r="F60" s="33"/>
      <c r="G60" s="33"/>
      <c r="H60" s="33"/>
      <c r="I60" s="101"/>
      <c r="J60" s="33"/>
      <c r="K60" s="33"/>
      <c r="L60" s="36"/>
    </row>
    <row r="61" spans="2:47" s="1" customFormat="1" ht="22.95" customHeight="1">
      <c r="B61" s="32"/>
      <c r="C61" s="134" t="s">
        <v>101</v>
      </c>
      <c r="D61" s="33"/>
      <c r="E61" s="33"/>
      <c r="F61" s="33"/>
      <c r="G61" s="33"/>
      <c r="H61" s="33"/>
      <c r="I61" s="101"/>
      <c r="J61" s="71">
        <f>J100</f>
        <v>0</v>
      </c>
      <c r="K61" s="33"/>
      <c r="L61" s="36"/>
      <c r="AU61" s="15" t="s">
        <v>102</v>
      </c>
    </row>
    <row r="62" spans="2:12" s="7" customFormat="1" ht="24.9" customHeight="1">
      <c r="B62" s="135"/>
      <c r="C62" s="136"/>
      <c r="D62" s="137" t="s">
        <v>2086</v>
      </c>
      <c r="E62" s="138"/>
      <c r="F62" s="138"/>
      <c r="G62" s="138"/>
      <c r="H62" s="138"/>
      <c r="I62" s="139"/>
      <c r="J62" s="140">
        <f>J101</f>
        <v>0</v>
      </c>
      <c r="K62" s="136"/>
      <c r="L62" s="141"/>
    </row>
    <row r="63" spans="2:12" s="7" customFormat="1" ht="24.9" customHeight="1">
      <c r="B63" s="135"/>
      <c r="C63" s="136"/>
      <c r="D63" s="137" t="s">
        <v>2087</v>
      </c>
      <c r="E63" s="138"/>
      <c r="F63" s="138"/>
      <c r="G63" s="138"/>
      <c r="H63" s="138"/>
      <c r="I63" s="139"/>
      <c r="J63" s="140">
        <f>J132</f>
        <v>0</v>
      </c>
      <c r="K63" s="136"/>
      <c r="L63" s="141"/>
    </row>
    <row r="64" spans="2:12" s="7" customFormat="1" ht="24.9" customHeight="1">
      <c r="B64" s="135"/>
      <c r="C64" s="136"/>
      <c r="D64" s="137" t="s">
        <v>2088</v>
      </c>
      <c r="E64" s="138"/>
      <c r="F64" s="138"/>
      <c r="G64" s="138"/>
      <c r="H64" s="138"/>
      <c r="I64" s="139"/>
      <c r="J64" s="140">
        <f>J185</f>
        <v>0</v>
      </c>
      <c r="K64" s="136"/>
      <c r="L64" s="141"/>
    </row>
    <row r="65" spans="2:12" s="7" customFormat="1" ht="24.9" customHeight="1">
      <c r="B65" s="135"/>
      <c r="C65" s="136"/>
      <c r="D65" s="137" t="s">
        <v>2089</v>
      </c>
      <c r="E65" s="138"/>
      <c r="F65" s="138"/>
      <c r="G65" s="138"/>
      <c r="H65" s="138"/>
      <c r="I65" s="139"/>
      <c r="J65" s="140">
        <f>J250</f>
        <v>0</v>
      </c>
      <c r="K65" s="136"/>
      <c r="L65" s="141"/>
    </row>
    <row r="66" spans="2:12" s="7" customFormat="1" ht="24.9" customHeight="1">
      <c r="B66" s="135"/>
      <c r="C66" s="136"/>
      <c r="D66" s="137" t="s">
        <v>2090</v>
      </c>
      <c r="E66" s="138"/>
      <c r="F66" s="138"/>
      <c r="G66" s="138"/>
      <c r="H66" s="138"/>
      <c r="I66" s="139"/>
      <c r="J66" s="140">
        <f>J265</f>
        <v>0</v>
      </c>
      <c r="K66" s="136"/>
      <c r="L66" s="141"/>
    </row>
    <row r="67" spans="2:12" s="7" customFormat="1" ht="24.9" customHeight="1">
      <c r="B67" s="135"/>
      <c r="C67" s="136"/>
      <c r="D67" s="137" t="s">
        <v>2091</v>
      </c>
      <c r="E67" s="138"/>
      <c r="F67" s="138"/>
      <c r="G67" s="138"/>
      <c r="H67" s="138"/>
      <c r="I67" s="139"/>
      <c r="J67" s="140">
        <f>J306</f>
        <v>0</v>
      </c>
      <c r="K67" s="136"/>
      <c r="L67" s="141"/>
    </row>
    <row r="68" spans="2:12" s="7" customFormat="1" ht="24.9" customHeight="1">
      <c r="B68" s="135"/>
      <c r="C68" s="136"/>
      <c r="D68" s="137" t="s">
        <v>2092</v>
      </c>
      <c r="E68" s="138"/>
      <c r="F68" s="138"/>
      <c r="G68" s="138"/>
      <c r="H68" s="138"/>
      <c r="I68" s="139"/>
      <c r="J68" s="140">
        <f>J321</f>
        <v>0</v>
      </c>
      <c r="K68" s="136"/>
      <c r="L68" s="141"/>
    </row>
    <row r="69" spans="2:12" s="7" customFormat="1" ht="24.9" customHeight="1">
      <c r="B69" s="135"/>
      <c r="C69" s="136"/>
      <c r="D69" s="137" t="s">
        <v>2093</v>
      </c>
      <c r="E69" s="138"/>
      <c r="F69" s="138"/>
      <c r="G69" s="138"/>
      <c r="H69" s="138"/>
      <c r="I69" s="139"/>
      <c r="J69" s="140">
        <f>J338</f>
        <v>0</v>
      </c>
      <c r="K69" s="136"/>
      <c r="L69" s="141"/>
    </row>
    <row r="70" spans="2:12" s="7" customFormat="1" ht="24.9" customHeight="1">
      <c r="B70" s="135"/>
      <c r="C70" s="136"/>
      <c r="D70" s="137" t="s">
        <v>2094</v>
      </c>
      <c r="E70" s="138"/>
      <c r="F70" s="138"/>
      <c r="G70" s="138"/>
      <c r="H70" s="138"/>
      <c r="I70" s="139"/>
      <c r="J70" s="140">
        <f>J345</f>
        <v>0</v>
      </c>
      <c r="K70" s="136"/>
      <c r="L70" s="141"/>
    </row>
    <row r="71" spans="2:12" s="1" customFormat="1" ht="21.75" customHeight="1">
      <c r="B71" s="32"/>
      <c r="C71" s="33"/>
      <c r="D71" s="33"/>
      <c r="E71" s="33"/>
      <c r="F71" s="33"/>
      <c r="G71" s="33"/>
      <c r="H71" s="33"/>
      <c r="I71" s="101"/>
      <c r="J71" s="33"/>
      <c r="K71" s="33"/>
      <c r="L71" s="36"/>
    </row>
    <row r="72" spans="2:12" s="1" customFormat="1" ht="6.9" customHeight="1">
      <c r="B72" s="32"/>
      <c r="C72" s="33"/>
      <c r="D72" s="33"/>
      <c r="E72" s="33"/>
      <c r="F72" s="33"/>
      <c r="G72" s="33"/>
      <c r="H72" s="33"/>
      <c r="I72" s="101"/>
      <c r="J72" s="33"/>
      <c r="K72" s="33"/>
      <c r="L72" s="36"/>
    </row>
    <row r="73" spans="2:14" s="1" customFormat="1" ht="29.25" customHeight="1">
      <c r="B73" s="32"/>
      <c r="C73" s="134" t="s">
        <v>107</v>
      </c>
      <c r="D73" s="33"/>
      <c r="E73" s="33"/>
      <c r="F73" s="33"/>
      <c r="G73" s="33"/>
      <c r="H73" s="33"/>
      <c r="I73" s="101"/>
      <c r="J73" s="149">
        <f>ROUND(J74+J75+J76+J77+J78+J79,2)</f>
        <v>0</v>
      </c>
      <c r="K73" s="33"/>
      <c r="L73" s="36"/>
      <c r="N73" s="150" t="s">
        <v>40</v>
      </c>
    </row>
    <row r="74" spans="2:65" s="1" customFormat="1" ht="18" customHeight="1">
      <c r="B74" s="32"/>
      <c r="C74" s="33"/>
      <c r="D74" s="351" t="s">
        <v>108</v>
      </c>
      <c r="E74" s="352"/>
      <c r="F74" s="352"/>
      <c r="G74" s="33"/>
      <c r="H74" s="33"/>
      <c r="I74" s="101"/>
      <c r="J74" s="152">
        <v>0</v>
      </c>
      <c r="K74" s="33"/>
      <c r="L74" s="153"/>
      <c r="M74" s="101"/>
      <c r="N74" s="154" t="s">
        <v>41</v>
      </c>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55" t="s">
        <v>109</v>
      </c>
      <c r="AZ74" s="101"/>
      <c r="BA74" s="101"/>
      <c r="BB74" s="101"/>
      <c r="BC74" s="101"/>
      <c r="BD74" s="101"/>
      <c r="BE74" s="156">
        <f aca="true" t="shared" si="0" ref="BE74:BE79">IF(N74="základní",J74,0)</f>
        <v>0</v>
      </c>
      <c r="BF74" s="156">
        <f aca="true" t="shared" si="1" ref="BF74:BF79">IF(N74="snížená",J74,0)</f>
        <v>0</v>
      </c>
      <c r="BG74" s="156">
        <f aca="true" t="shared" si="2" ref="BG74:BG79">IF(N74="zákl. přenesená",J74,0)</f>
        <v>0</v>
      </c>
      <c r="BH74" s="156">
        <f aca="true" t="shared" si="3" ref="BH74:BH79">IF(N74="sníž. přenesená",J74,0)</f>
        <v>0</v>
      </c>
      <c r="BI74" s="156">
        <f aca="true" t="shared" si="4" ref="BI74:BI79">IF(N74="nulová",J74,0)</f>
        <v>0</v>
      </c>
      <c r="BJ74" s="155" t="s">
        <v>78</v>
      </c>
      <c r="BK74" s="101"/>
      <c r="BL74" s="101"/>
      <c r="BM74" s="101"/>
    </row>
    <row r="75" spans="2:65" s="1" customFormat="1" ht="18" customHeight="1">
      <c r="B75" s="32"/>
      <c r="C75" s="33"/>
      <c r="D75" s="351" t="s">
        <v>110</v>
      </c>
      <c r="E75" s="352"/>
      <c r="F75" s="352"/>
      <c r="G75" s="33"/>
      <c r="H75" s="33"/>
      <c r="I75" s="101"/>
      <c r="J75" s="152">
        <v>0</v>
      </c>
      <c r="K75" s="33"/>
      <c r="L75" s="153"/>
      <c r="M75" s="101"/>
      <c r="N75" s="154" t="s">
        <v>41</v>
      </c>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55" t="s">
        <v>109</v>
      </c>
      <c r="AZ75" s="101"/>
      <c r="BA75" s="101"/>
      <c r="BB75" s="101"/>
      <c r="BC75" s="101"/>
      <c r="BD75" s="101"/>
      <c r="BE75" s="156">
        <f t="shared" si="0"/>
        <v>0</v>
      </c>
      <c r="BF75" s="156">
        <f t="shared" si="1"/>
        <v>0</v>
      </c>
      <c r="BG75" s="156">
        <f t="shared" si="2"/>
        <v>0</v>
      </c>
      <c r="BH75" s="156">
        <f t="shared" si="3"/>
        <v>0</v>
      </c>
      <c r="BI75" s="156">
        <f t="shared" si="4"/>
        <v>0</v>
      </c>
      <c r="BJ75" s="155" t="s">
        <v>78</v>
      </c>
      <c r="BK75" s="101"/>
      <c r="BL75" s="101"/>
      <c r="BM75" s="101"/>
    </row>
    <row r="76" spans="2:65" s="1" customFormat="1" ht="18" customHeight="1">
      <c r="B76" s="32"/>
      <c r="C76" s="33"/>
      <c r="D76" s="351" t="s">
        <v>111</v>
      </c>
      <c r="E76" s="352"/>
      <c r="F76" s="352"/>
      <c r="G76" s="33"/>
      <c r="H76" s="33"/>
      <c r="I76" s="101"/>
      <c r="J76" s="152">
        <v>0</v>
      </c>
      <c r="K76" s="33"/>
      <c r="L76" s="153"/>
      <c r="M76" s="101"/>
      <c r="N76" s="154" t="s">
        <v>41</v>
      </c>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55" t="s">
        <v>109</v>
      </c>
      <c r="AZ76" s="101"/>
      <c r="BA76" s="101"/>
      <c r="BB76" s="101"/>
      <c r="BC76" s="101"/>
      <c r="BD76" s="101"/>
      <c r="BE76" s="156">
        <f t="shared" si="0"/>
        <v>0</v>
      </c>
      <c r="BF76" s="156">
        <f t="shared" si="1"/>
        <v>0</v>
      </c>
      <c r="BG76" s="156">
        <f t="shared" si="2"/>
        <v>0</v>
      </c>
      <c r="BH76" s="156">
        <f t="shared" si="3"/>
        <v>0</v>
      </c>
      <c r="BI76" s="156">
        <f t="shared" si="4"/>
        <v>0</v>
      </c>
      <c r="BJ76" s="155" t="s">
        <v>78</v>
      </c>
      <c r="BK76" s="101"/>
      <c r="BL76" s="101"/>
      <c r="BM76" s="101"/>
    </row>
    <row r="77" spans="2:65" s="1" customFormat="1" ht="18" customHeight="1">
      <c r="B77" s="32"/>
      <c r="C77" s="33"/>
      <c r="D77" s="351" t="s">
        <v>112</v>
      </c>
      <c r="E77" s="352"/>
      <c r="F77" s="352"/>
      <c r="G77" s="33"/>
      <c r="H77" s="33"/>
      <c r="I77" s="101"/>
      <c r="J77" s="152">
        <v>0</v>
      </c>
      <c r="K77" s="33"/>
      <c r="L77" s="153"/>
      <c r="M77" s="101"/>
      <c r="N77" s="154" t="s">
        <v>41</v>
      </c>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55" t="s">
        <v>109</v>
      </c>
      <c r="AZ77" s="101"/>
      <c r="BA77" s="101"/>
      <c r="BB77" s="101"/>
      <c r="BC77" s="101"/>
      <c r="BD77" s="101"/>
      <c r="BE77" s="156">
        <f t="shared" si="0"/>
        <v>0</v>
      </c>
      <c r="BF77" s="156">
        <f t="shared" si="1"/>
        <v>0</v>
      </c>
      <c r="BG77" s="156">
        <f t="shared" si="2"/>
        <v>0</v>
      </c>
      <c r="BH77" s="156">
        <f t="shared" si="3"/>
        <v>0</v>
      </c>
      <c r="BI77" s="156">
        <f t="shared" si="4"/>
        <v>0</v>
      </c>
      <c r="BJ77" s="155" t="s">
        <v>78</v>
      </c>
      <c r="BK77" s="101"/>
      <c r="BL77" s="101"/>
      <c r="BM77" s="101"/>
    </row>
    <row r="78" spans="2:65" s="1" customFormat="1" ht="18" customHeight="1">
      <c r="B78" s="32"/>
      <c r="C78" s="33"/>
      <c r="D78" s="351" t="s">
        <v>113</v>
      </c>
      <c r="E78" s="352"/>
      <c r="F78" s="352"/>
      <c r="G78" s="33"/>
      <c r="H78" s="33"/>
      <c r="I78" s="101"/>
      <c r="J78" s="152">
        <v>0</v>
      </c>
      <c r="K78" s="33"/>
      <c r="L78" s="153"/>
      <c r="M78" s="101"/>
      <c r="N78" s="154" t="s">
        <v>41</v>
      </c>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55" t="s">
        <v>109</v>
      </c>
      <c r="AZ78" s="101"/>
      <c r="BA78" s="101"/>
      <c r="BB78" s="101"/>
      <c r="BC78" s="101"/>
      <c r="BD78" s="101"/>
      <c r="BE78" s="156">
        <f t="shared" si="0"/>
        <v>0</v>
      </c>
      <c r="BF78" s="156">
        <f t="shared" si="1"/>
        <v>0</v>
      </c>
      <c r="BG78" s="156">
        <f t="shared" si="2"/>
        <v>0</v>
      </c>
      <c r="BH78" s="156">
        <f t="shared" si="3"/>
        <v>0</v>
      </c>
      <c r="BI78" s="156">
        <f t="shared" si="4"/>
        <v>0</v>
      </c>
      <c r="BJ78" s="155" t="s">
        <v>78</v>
      </c>
      <c r="BK78" s="101"/>
      <c r="BL78" s="101"/>
      <c r="BM78" s="101"/>
    </row>
    <row r="79" spans="2:65" s="1" customFormat="1" ht="18" customHeight="1">
      <c r="B79" s="32"/>
      <c r="C79" s="33"/>
      <c r="D79" s="151" t="s">
        <v>114</v>
      </c>
      <c r="E79" s="33"/>
      <c r="F79" s="33"/>
      <c r="G79" s="33"/>
      <c r="H79" s="33"/>
      <c r="I79" s="101"/>
      <c r="J79" s="152">
        <f>ROUND(J30*T79,2)</f>
        <v>0</v>
      </c>
      <c r="K79" s="33"/>
      <c r="L79" s="153"/>
      <c r="M79" s="101"/>
      <c r="N79" s="154" t="s">
        <v>41</v>
      </c>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55" t="s">
        <v>115</v>
      </c>
      <c r="AZ79" s="101"/>
      <c r="BA79" s="101"/>
      <c r="BB79" s="101"/>
      <c r="BC79" s="101"/>
      <c r="BD79" s="101"/>
      <c r="BE79" s="156">
        <f t="shared" si="0"/>
        <v>0</v>
      </c>
      <c r="BF79" s="156">
        <f t="shared" si="1"/>
        <v>0</v>
      </c>
      <c r="BG79" s="156">
        <f t="shared" si="2"/>
        <v>0</v>
      </c>
      <c r="BH79" s="156">
        <f t="shared" si="3"/>
        <v>0</v>
      </c>
      <c r="BI79" s="156">
        <f t="shared" si="4"/>
        <v>0</v>
      </c>
      <c r="BJ79" s="155" t="s">
        <v>78</v>
      </c>
      <c r="BK79" s="101"/>
      <c r="BL79" s="101"/>
      <c r="BM79" s="101"/>
    </row>
    <row r="80" spans="2:12" s="1" customFormat="1" ht="12">
      <c r="B80" s="32"/>
      <c r="C80" s="33"/>
      <c r="D80" s="33"/>
      <c r="E80" s="33"/>
      <c r="F80" s="33"/>
      <c r="G80" s="33"/>
      <c r="H80" s="33"/>
      <c r="I80" s="101"/>
      <c r="J80" s="33"/>
      <c r="K80" s="33"/>
      <c r="L80" s="36"/>
    </row>
    <row r="81" spans="2:12" s="1" customFormat="1" ht="29.25" customHeight="1">
      <c r="B81" s="32"/>
      <c r="C81" s="157" t="s">
        <v>116</v>
      </c>
      <c r="D81" s="131"/>
      <c r="E81" s="131"/>
      <c r="F81" s="131"/>
      <c r="G81" s="131"/>
      <c r="H81" s="131"/>
      <c r="I81" s="132"/>
      <c r="J81" s="158">
        <f>ROUND(J61+J73,2)</f>
        <v>0</v>
      </c>
      <c r="K81" s="131"/>
      <c r="L81" s="36"/>
    </row>
    <row r="82" spans="2:12" s="1" customFormat="1" ht="6.9" customHeight="1">
      <c r="B82" s="44"/>
      <c r="C82" s="45"/>
      <c r="D82" s="45"/>
      <c r="E82" s="45"/>
      <c r="F82" s="45"/>
      <c r="G82" s="45"/>
      <c r="H82" s="45"/>
      <c r="I82" s="126"/>
      <c r="J82" s="45"/>
      <c r="K82" s="45"/>
      <c r="L82" s="36"/>
    </row>
    <row r="86" spans="2:12" s="1" customFormat="1" ht="6.9" customHeight="1">
      <c r="B86" s="46"/>
      <c r="C86" s="47"/>
      <c r="D86" s="47"/>
      <c r="E86" s="47"/>
      <c r="F86" s="47"/>
      <c r="G86" s="47"/>
      <c r="H86" s="47"/>
      <c r="I86" s="129"/>
      <c r="J86" s="47"/>
      <c r="K86" s="47"/>
      <c r="L86" s="36"/>
    </row>
    <row r="87" spans="2:12" s="1" customFormat="1" ht="24.9" customHeight="1">
      <c r="B87" s="32"/>
      <c r="C87" s="21" t="s">
        <v>117</v>
      </c>
      <c r="D87" s="33"/>
      <c r="E87" s="33"/>
      <c r="F87" s="33"/>
      <c r="G87" s="33"/>
      <c r="H87" s="33"/>
      <c r="I87" s="101"/>
      <c r="J87" s="33"/>
      <c r="K87" s="33"/>
      <c r="L87" s="36"/>
    </row>
    <row r="88" spans="2:12" s="1" customFormat="1" ht="6.9" customHeight="1">
      <c r="B88" s="32"/>
      <c r="C88" s="33"/>
      <c r="D88" s="33"/>
      <c r="E88" s="33"/>
      <c r="F88" s="33"/>
      <c r="G88" s="33"/>
      <c r="H88" s="33"/>
      <c r="I88" s="101"/>
      <c r="J88" s="33"/>
      <c r="K88" s="33"/>
      <c r="L88" s="36"/>
    </row>
    <row r="89" spans="2:12" s="1" customFormat="1" ht="12" customHeight="1">
      <c r="B89" s="32"/>
      <c r="C89" s="27" t="s">
        <v>16</v>
      </c>
      <c r="D89" s="33"/>
      <c r="E89" s="33"/>
      <c r="F89" s="33"/>
      <c r="G89" s="33"/>
      <c r="H89" s="33"/>
      <c r="I89" s="101"/>
      <c r="J89" s="33"/>
      <c r="K89" s="33"/>
      <c r="L89" s="36"/>
    </row>
    <row r="90" spans="2:12" s="1" customFormat="1" ht="16.5" customHeight="1">
      <c r="B90" s="32"/>
      <c r="C90" s="33"/>
      <c r="D90" s="33"/>
      <c r="E90" s="353" t="str">
        <f>E7</f>
        <v>Modernizace a rozšíření gastronomického centra ÚLGaT v areálu Hradecká 17, Opava-STAVBA</v>
      </c>
      <c r="F90" s="354"/>
      <c r="G90" s="354"/>
      <c r="H90" s="354"/>
      <c r="I90" s="101"/>
      <c r="J90" s="33"/>
      <c r="K90" s="33"/>
      <c r="L90" s="36"/>
    </row>
    <row r="91" spans="2:12" s="1" customFormat="1" ht="12" customHeight="1">
      <c r="B91" s="32"/>
      <c r="C91" s="27" t="s">
        <v>94</v>
      </c>
      <c r="D91" s="33"/>
      <c r="E91" s="33"/>
      <c r="F91" s="33"/>
      <c r="G91" s="33"/>
      <c r="H91" s="33"/>
      <c r="I91" s="101"/>
      <c r="J91" s="33"/>
      <c r="K91" s="33"/>
      <c r="L91" s="36"/>
    </row>
    <row r="92" spans="2:12" s="1" customFormat="1" ht="16.5" customHeight="1">
      <c r="B92" s="32"/>
      <c r="C92" s="33"/>
      <c r="D92" s="33"/>
      <c r="E92" s="324" t="str">
        <f>E9</f>
        <v>04_SO01_3 - Elektroinstalace</v>
      </c>
      <c r="F92" s="323"/>
      <c r="G92" s="323"/>
      <c r="H92" s="323"/>
      <c r="I92" s="101"/>
      <c r="J92" s="33"/>
      <c r="K92" s="33"/>
      <c r="L92" s="36"/>
    </row>
    <row r="93" spans="2:12" s="1" customFormat="1" ht="6.9" customHeight="1">
      <c r="B93" s="32"/>
      <c r="C93" s="33"/>
      <c r="D93" s="33"/>
      <c r="E93" s="33"/>
      <c r="F93" s="33"/>
      <c r="G93" s="33"/>
      <c r="H93" s="33"/>
      <c r="I93" s="101"/>
      <c r="J93" s="33"/>
      <c r="K93" s="33"/>
      <c r="L93" s="36"/>
    </row>
    <row r="94" spans="2:12" s="1" customFormat="1" ht="12" customHeight="1">
      <c r="B94" s="32"/>
      <c r="C94" s="27" t="s">
        <v>20</v>
      </c>
      <c r="D94" s="33"/>
      <c r="E94" s="33"/>
      <c r="F94" s="25" t="str">
        <f>F12</f>
        <v xml:space="preserve"> </v>
      </c>
      <c r="G94" s="33"/>
      <c r="H94" s="33"/>
      <c r="I94" s="102" t="s">
        <v>22</v>
      </c>
      <c r="J94" s="53" t="str">
        <f>IF(J12="","",J12)</f>
        <v>17. 7. 2018</v>
      </c>
      <c r="K94" s="33"/>
      <c r="L94" s="36"/>
    </row>
    <row r="95" spans="2:12" s="1" customFormat="1" ht="6.9" customHeight="1">
      <c r="B95" s="32"/>
      <c r="C95" s="33"/>
      <c r="D95" s="33"/>
      <c r="E95" s="33"/>
      <c r="F95" s="33"/>
      <c r="G95" s="33"/>
      <c r="H95" s="33"/>
      <c r="I95" s="101"/>
      <c r="J95" s="33"/>
      <c r="K95" s="33"/>
      <c r="L95" s="36"/>
    </row>
    <row r="96" spans="2:12" s="1" customFormat="1" ht="13.65" customHeight="1">
      <c r="B96" s="32"/>
      <c r="C96" s="27" t="s">
        <v>24</v>
      </c>
      <c r="D96" s="33"/>
      <c r="E96" s="33"/>
      <c r="F96" s="25" t="str">
        <f>E15</f>
        <v>Slezská univerzita Opava</v>
      </c>
      <c r="G96" s="33"/>
      <c r="H96" s="33"/>
      <c r="I96" s="102" t="s">
        <v>30</v>
      </c>
      <c r="J96" s="30" t="str">
        <f>E21</f>
        <v>BKB Metal, a.s.</v>
      </c>
      <c r="K96" s="33"/>
      <c r="L96" s="36"/>
    </row>
    <row r="97" spans="2:12" s="1" customFormat="1" ht="13.65" customHeight="1">
      <c r="B97" s="32"/>
      <c r="C97" s="27" t="s">
        <v>28</v>
      </c>
      <c r="D97" s="33"/>
      <c r="E97" s="33"/>
      <c r="F97" s="25" t="str">
        <f>IF(E18="","",E18)</f>
        <v>Vyplň údaj</v>
      </c>
      <c r="G97" s="33"/>
      <c r="H97" s="33"/>
      <c r="I97" s="102" t="s">
        <v>33</v>
      </c>
      <c r="J97" s="30" t="str">
        <f>E24</f>
        <v xml:space="preserve"> </v>
      </c>
      <c r="K97" s="33"/>
      <c r="L97" s="36"/>
    </row>
    <row r="98" spans="2:12" s="1" customFormat="1" ht="10.35" customHeight="1">
      <c r="B98" s="32"/>
      <c r="C98" s="33"/>
      <c r="D98" s="33"/>
      <c r="E98" s="33"/>
      <c r="F98" s="33"/>
      <c r="G98" s="33"/>
      <c r="H98" s="33"/>
      <c r="I98" s="101"/>
      <c r="J98" s="33"/>
      <c r="K98" s="33"/>
      <c r="L98" s="36"/>
    </row>
    <row r="99" spans="2:20" s="9" customFormat="1" ht="29.25" customHeight="1">
      <c r="B99" s="159"/>
      <c r="C99" s="160" t="s">
        <v>118</v>
      </c>
      <c r="D99" s="161" t="s">
        <v>55</v>
      </c>
      <c r="E99" s="161" t="s">
        <v>51</v>
      </c>
      <c r="F99" s="161" t="s">
        <v>52</v>
      </c>
      <c r="G99" s="161" t="s">
        <v>119</v>
      </c>
      <c r="H99" s="161" t="s">
        <v>120</v>
      </c>
      <c r="I99" s="162" t="s">
        <v>121</v>
      </c>
      <c r="J99" s="161" t="s">
        <v>100</v>
      </c>
      <c r="K99" s="163" t="s">
        <v>122</v>
      </c>
      <c r="L99" s="164"/>
      <c r="M99" s="62" t="s">
        <v>1</v>
      </c>
      <c r="N99" s="63" t="s">
        <v>40</v>
      </c>
      <c r="O99" s="63" t="s">
        <v>123</v>
      </c>
      <c r="P99" s="63" t="s">
        <v>124</v>
      </c>
      <c r="Q99" s="63" t="s">
        <v>125</v>
      </c>
      <c r="R99" s="63" t="s">
        <v>126</v>
      </c>
      <c r="S99" s="63" t="s">
        <v>127</v>
      </c>
      <c r="T99" s="64" t="s">
        <v>128</v>
      </c>
    </row>
    <row r="100" spans="2:63" s="1" customFormat="1" ht="22.95" customHeight="1">
      <c r="B100" s="32"/>
      <c r="C100" s="69" t="s">
        <v>129</v>
      </c>
      <c r="D100" s="33"/>
      <c r="E100" s="33"/>
      <c r="F100" s="33"/>
      <c r="G100" s="33"/>
      <c r="H100" s="33"/>
      <c r="I100" s="101"/>
      <c r="J100" s="165">
        <f>BK100</f>
        <v>0</v>
      </c>
      <c r="K100" s="33"/>
      <c r="L100" s="36"/>
      <c r="M100" s="65"/>
      <c r="N100" s="66"/>
      <c r="O100" s="66"/>
      <c r="P100" s="166">
        <f>P101+P132+P185+P250+P265+P306+P321+P338+P345</f>
        <v>0</v>
      </c>
      <c r="Q100" s="66"/>
      <c r="R100" s="166">
        <f>R101+R132+R185+R250+R265+R306+R321+R338+R345</f>
        <v>0</v>
      </c>
      <c r="S100" s="66"/>
      <c r="T100" s="167">
        <f>T101+T132+T185+T250+T265+T306+T321+T338+T345</f>
        <v>0</v>
      </c>
      <c r="AT100" s="15" t="s">
        <v>69</v>
      </c>
      <c r="AU100" s="15" t="s">
        <v>102</v>
      </c>
      <c r="BK100" s="168">
        <f>BK101+BK132+BK185+BK250+BK265+BK306+BK321+BK338+BK345</f>
        <v>0</v>
      </c>
    </row>
    <row r="101" spans="2:63" s="10" customFormat="1" ht="25.95" customHeight="1">
      <c r="B101" s="169"/>
      <c r="C101" s="170"/>
      <c r="D101" s="171" t="s">
        <v>69</v>
      </c>
      <c r="E101" s="172" t="s">
        <v>1797</v>
      </c>
      <c r="F101" s="172" t="s">
        <v>2095</v>
      </c>
      <c r="G101" s="170"/>
      <c r="H101" s="170"/>
      <c r="I101" s="173"/>
      <c r="J101" s="174">
        <f>BK101</f>
        <v>0</v>
      </c>
      <c r="K101" s="170"/>
      <c r="L101" s="175"/>
      <c r="M101" s="176"/>
      <c r="N101" s="177"/>
      <c r="O101" s="177"/>
      <c r="P101" s="178">
        <f>SUM(P102:P131)</f>
        <v>0</v>
      </c>
      <c r="Q101" s="177"/>
      <c r="R101" s="178">
        <f>SUM(R102:R131)</f>
        <v>0</v>
      </c>
      <c r="S101" s="177"/>
      <c r="T101" s="179">
        <f>SUM(T102:T131)</f>
        <v>0</v>
      </c>
      <c r="AR101" s="180" t="s">
        <v>78</v>
      </c>
      <c r="AT101" s="181" t="s">
        <v>69</v>
      </c>
      <c r="AU101" s="181" t="s">
        <v>70</v>
      </c>
      <c r="AY101" s="180" t="s">
        <v>131</v>
      </c>
      <c r="BK101" s="182">
        <f>SUM(BK102:BK131)</f>
        <v>0</v>
      </c>
    </row>
    <row r="102" spans="2:65" s="1" customFormat="1" ht="16.5" customHeight="1">
      <c r="B102" s="32"/>
      <c r="C102" s="185" t="s">
        <v>78</v>
      </c>
      <c r="D102" s="185" t="s">
        <v>133</v>
      </c>
      <c r="E102" s="186" t="s">
        <v>2096</v>
      </c>
      <c r="F102" s="187" t="s">
        <v>2097</v>
      </c>
      <c r="G102" s="188" t="s">
        <v>323</v>
      </c>
      <c r="H102" s="189">
        <v>110</v>
      </c>
      <c r="I102" s="190"/>
      <c r="J102" s="191">
        <f>ROUND(I102*H102,2)</f>
        <v>0</v>
      </c>
      <c r="K102" s="187" t="s">
        <v>1</v>
      </c>
      <c r="L102" s="36"/>
      <c r="M102" s="192" t="s">
        <v>1</v>
      </c>
      <c r="N102" s="193" t="s">
        <v>41</v>
      </c>
      <c r="O102" s="58"/>
      <c r="P102" s="194">
        <f>O102*H102</f>
        <v>0</v>
      </c>
      <c r="Q102" s="194">
        <v>0</v>
      </c>
      <c r="R102" s="194">
        <f>Q102*H102</f>
        <v>0</v>
      </c>
      <c r="S102" s="194">
        <v>0</v>
      </c>
      <c r="T102" s="195">
        <f>S102*H102</f>
        <v>0</v>
      </c>
      <c r="AR102" s="15" t="s">
        <v>184</v>
      </c>
      <c r="AT102" s="15" t="s">
        <v>133</v>
      </c>
      <c r="AU102" s="15" t="s">
        <v>78</v>
      </c>
      <c r="AY102" s="15" t="s">
        <v>131</v>
      </c>
      <c r="BE102" s="196">
        <f>IF(N102="základní",J102,0)</f>
        <v>0</v>
      </c>
      <c r="BF102" s="196">
        <f>IF(N102="snížená",J102,0)</f>
        <v>0</v>
      </c>
      <c r="BG102" s="196">
        <f>IF(N102="zákl. přenesená",J102,0)</f>
        <v>0</v>
      </c>
      <c r="BH102" s="196">
        <f>IF(N102="sníž. přenesená",J102,0)</f>
        <v>0</v>
      </c>
      <c r="BI102" s="196">
        <f>IF(N102="nulová",J102,0)</f>
        <v>0</v>
      </c>
      <c r="BJ102" s="15" t="s">
        <v>78</v>
      </c>
      <c r="BK102" s="196">
        <f>ROUND(I102*H102,2)</f>
        <v>0</v>
      </c>
      <c r="BL102" s="15" t="s">
        <v>184</v>
      </c>
      <c r="BM102" s="15" t="s">
        <v>80</v>
      </c>
    </row>
    <row r="103" spans="2:47" s="1" customFormat="1" ht="12">
      <c r="B103" s="32"/>
      <c r="C103" s="33"/>
      <c r="D103" s="197" t="s">
        <v>139</v>
      </c>
      <c r="E103" s="33"/>
      <c r="F103" s="198" t="s">
        <v>2097</v>
      </c>
      <c r="G103" s="33"/>
      <c r="H103" s="33"/>
      <c r="I103" s="101"/>
      <c r="J103" s="33"/>
      <c r="K103" s="33"/>
      <c r="L103" s="36"/>
      <c r="M103" s="199"/>
      <c r="N103" s="58"/>
      <c r="O103" s="58"/>
      <c r="P103" s="58"/>
      <c r="Q103" s="58"/>
      <c r="R103" s="58"/>
      <c r="S103" s="58"/>
      <c r="T103" s="59"/>
      <c r="AT103" s="15" t="s">
        <v>139</v>
      </c>
      <c r="AU103" s="15" t="s">
        <v>78</v>
      </c>
    </row>
    <row r="104" spans="2:65" s="1" customFormat="1" ht="16.5" customHeight="1">
      <c r="B104" s="32"/>
      <c r="C104" s="185" t="s">
        <v>80</v>
      </c>
      <c r="D104" s="185" t="s">
        <v>133</v>
      </c>
      <c r="E104" s="186" t="s">
        <v>2098</v>
      </c>
      <c r="F104" s="187" t="s">
        <v>2099</v>
      </c>
      <c r="G104" s="188" t="s">
        <v>1330</v>
      </c>
      <c r="H104" s="189">
        <v>1</v>
      </c>
      <c r="I104" s="190"/>
      <c r="J104" s="191">
        <f>ROUND(I104*H104,2)</f>
        <v>0</v>
      </c>
      <c r="K104" s="187" t="s">
        <v>1</v>
      </c>
      <c r="L104" s="36"/>
      <c r="M104" s="192" t="s">
        <v>1</v>
      </c>
      <c r="N104" s="193" t="s">
        <v>41</v>
      </c>
      <c r="O104" s="58"/>
      <c r="P104" s="194">
        <f>O104*H104</f>
        <v>0</v>
      </c>
      <c r="Q104" s="194">
        <v>0</v>
      </c>
      <c r="R104" s="194">
        <f>Q104*H104</f>
        <v>0</v>
      </c>
      <c r="S104" s="194">
        <v>0</v>
      </c>
      <c r="T104" s="195">
        <f>S104*H104</f>
        <v>0</v>
      </c>
      <c r="AR104" s="15" t="s">
        <v>184</v>
      </c>
      <c r="AT104" s="15" t="s">
        <v>133</v>
      </c>
      <c r="AU104" s="15" t="s">
        <v>78</v>
      </c>
      <c r="AY104" s="15" t="s">
        <v>131</v>
      </c>
      <c r="BE104" s="196">
        <f>IF(N104="základní",J104,0)</f>
        <v>0</v>
      </c>
      <c r="BF104" s="196">
        <f>IF(N104="snížená",J104,0)</f>
        <v>0</v>
      </c>
      <c r="BG104" s="196">
        <f>IF(N104="zákl. přenesená",J104,0)</f>
        <v>0</v>
      </c>
      <c r="BH104" s="196">
        <f>IF(N104="sníž. přenesená",J104,0)</f>
        <v>0</v>
      </c>
      <c r="BI104" s="196">
        <f>IF(N104="nulová",J104,0)</f>
        <v>0</v>
      </c>
      <c r="BJ104" s="15" t="s">
        <v>78</v>
      </c>
      <c r="BK104" s="196">
        <f>ROUND(I104*H104,2)</f>
        <v>0</v>
      </c>
      <c r="BL104" s="15" t="s">
        <v>184</v>
      </c>
      <c r="BM104" s="15" t="s">
        <v>184</v>
      </c>
    </row>
    <row r="105" spans="2:47" s="1" customFormat="1" ht="12">
      <c r="B105" s="32"/>
      <c r="C105" s="33"/>
      <c r="D105" s="197" t="s">
        <v>139</v>
      </c>
      <c r="E105" s="33"/>
      <c r="F105" s="198" t="s">
        <v>2099</v>
      </c>
      <c r="G105" s="33"/>
      <c r="H105" s="33"/>
      <c r="I105" s="101"/>
      <c r="J105" s="33"/>
      <c r="K105" s="33"/>
      <c r="L105" s="36"/>
      <c r="M105" s="199"/>
      <c r="N105" s="58"/>
      <c r="O105" s="58"/>
      <c r="P105" s="58"/>
      <c r="Q105" s="58"/>
      <c r="R105" s="58"/>
      <c r="S105" s="58"/>
      <c r="T105" s="59"/>
      <c r="AT105" s="15" t="s">
        <v>139</v>
      </c>
      <c r="AU105" s="15" t="s">
        <v>78</v>
      </c>
    </row>
    <row r="106" spans="2:65" s="1" customFormat="1" ht="16.5" customHeight="1">
      <c r="B106" s="32"/>
      <c r="C106" s="185" t="s">
        <v>142</v>
      </c>
      <c r="D106" s="185" t="s">
        <v>133</v>
      </c>
      <c r="E106" s="186" t="s">
        <v>2100</v>
      </c>
      <c r="F106" s="187" t="s">
        <v>2101</v>
      </c>
      <c r="G106" s="188" t="s">
        <v>323</v>
      </c>
      <c r="H106" s="189">
        <v>20</v>
      </c>
      <c r="I106" s="190"/>
      <c r="J106" s="191">
        <f>ROUND(I106*H106,2)</f>
        <v>0</v>
      </c>
      <c r="K106" s="187" t="s">
        <v>1</v>
      </c>
      <c r="L106" s="36"/>
      <c r="M106" s="192" t="s">
        <v>1</v>
      </c>
      <c r="N106" s="193" t="s">
        <v>41</v>
      </c>
      <c r="O106" s="58"/>
      <c r="P106" s="194">
        <f>O106*H106</f>
        <v>0</v>
      </c>
      <c r="Q106" s="194">
        <v>0</v>
      </c>
      <c r="R106" s="194">
        <f>Q106*H106</f>
        <v>0</v>
      </c>
      <c r="S106" s="194">
        <v>0</v>
      </c>
      <c r="T106" s="195">
        <f>S106*H106</f>
        <v>0</v>
      </c>
      <c r="AR106" s="15" t="s">
        <v>184</v>
      </c>
      <c r="AT106" s="15" t="s">
        <v>133</v>
      </c>
      <c r="AU106" s="15" t="s">
        <v>78</v>
      </c>
      <c r="AY106" s="15" t="s">
        <v>131</v>
      </c>
      <c r="BE106" s="196">
        <f>IF(N106="základní",J106,0)</f>
        <v>0</v>
      </c>
      <c r="BF106" s="196">
        <f>IF(N106="snížená",J106,0)</f>
        <v>0</v>
      </c>
      <c r="BG106" s="196">
        <f>IF(N106="zákl. přenesená",J106,0)</f>
        <v>0</v>
      </c>
      <c r="BH106" s="196">
        <f>IF(N106="sníž. přenesená",J106,0)</f>
        <v>0</v>
      </c>
      <c r="BI106" s="196">
        <f>IF(N106="nulová",J106,0)</f>
        <v>0</v>
      </c>
      <c r="BJ106" s="15" t="s">
        <v>78</v>
      </c>
      <c r="BK106" s="196">
        <f>ROUND(I106*H106,2)</f>
        <v>0</v>
      </c>
      <c r="BL106" s="15" t="s">
        <v>184</v>
      </c>
      <c r="BM106" s="15" t="s">
        <v>215</v>
      </c>
    </row>
    <row r="107" spans="2:47" s="1" customFormat="1" ht="12">
      <c r="B107" s="32"/>
      <c r="C107" s="33"/>
      <c r="D107" s="197" t="s">
        <v>139</v>
      </c>
      <c r="E107" s="33"/>
      <c r="F107" s="198" t="s">
        <v>2101</v>
      </c>
      <c r="G107" s="33"/>
      <c r="H107" s="33"/>
      <c r="I107" s="101"/>
      <c r="J107" s="33"/>
      <c r="K107" s="33"/>
      <c r="L107" s="36"/>
      <c r="M107" s="199"/>
      <c r="N107" s="58"/>
      <c r="O107" s="58"/>
      <c r="P107" s="58"/>
      <c r="Q107" s="58"/>
      <c r="R107" s="58"/>
      <c r="S107" s="58"/>
      <c r="T107" s="59"/>
      <c r="AT107" s="15" t="s">
        <v>139</v>
      </c>
      <c r="AU107" s="15" t="s">
        <v>78</v>
      </c>
    </row>
    <row r="108" spans="2:65" s="1" customFormat="1" ht="16.5" customHeight="1">
      <c r="B108" s="32"/>
      <c r="C108" s="185" t="s">
        <v>184</v>
      </c>
      <c r="D108" s="185" t="s">
        <v>133</v>
      </c>
      <c r="E108" s="186" t="s">
        <v>2102</v>
      </c>
      <c r="F108" s="187" t="s">
        <v>2103</v>
      </c>
      <c r="G108" s="188" t="s">
        <v>1330</v>
      </c>
      <c r="H108" s="189">
        <v>1</v>
      </c>
      <c r="I108" s="190"/>
      <c r="J108" s="191">
        <f>ROUND(I108*H108,2)</f>
        <v>0</v>
      </c>
      <c r="K108" s="187" t="s">
        <v>1</v>
      </c>
      <c r="L108" s="36"/>
      <c r="M108" s="192" t="s">
        <v>1</v>
      </c>
      <c r="N108" s="193" t="s">
        <v>41</v>
      </c>
      <c r="O108" s="58"/>
      <c r="P108" s="194">
        <f>O108*H108</f>
        <v>0</v>
      </c>
      <c r="Q108" s="194">
        <v>0</v>
      </c>
      <c r="R108" s="194">
        <f>Q108*H108</f>
        <v>0</v>
      </c>
      <c r="S108" s="194">
        <v>0</v>
      </c>
      <c r="T108" s="195">
        <f>S108*H108</f>
        <v>0</v>
      </c>
      <c r="AR108" s="15" t="s">
        <v>184</v>
      </c>
      <c r="AT108" s="15" t="s">
        <v>133</v>
      </c>
      <c r="AU108" s="15" t="s">
        <v>78</v>
      </c>
      <c r="AY108" s="15" t="s">
        <v>131</v>
      </c>
      <c r="BE108" s="196">
        <f>IF(N108="základní",J108,0)</f>
        <v>0</v>
      </c>
      <c r="BF108" s="196">
        <f>IF(N108="snížená",J108,0)</f>
        <v>0</v>
      </c>
      <c r="BG108" s="196">
        <f>IF(N108="zákl. přenesená",J108,0)</f>
        <v>0</v>
      </c>
      <c r="BH108" s="196">
        <f>IF(N108="sníž. přenesená",J108,0)</f>
        <v>0</v>
      </c>
      <c r="BI108" s="196">
        <f>IF(N108="nulová",J108,0)</f>
        <v>0</v>
      </c>
      <c r="BJ108" s="15" t="s">
        <v>78</v>
      </c>
      <c r="BK108" s="196">
        <f>ROUND(I108*H108,2)</f>
        <v>0</v>
      </c>
      <c r="BL108" s="15" t="s">
        <v>184</v>
      </c>
      <c r="BM108" s="15" t="s">
        <v>225</v>
      </c>
    </row>
    <row r="109" spans="2:47" s="1" customFormat="1" ht="12">
      <c r="B109" s="32"/>
      <c r="C109" s="33"/>
      <c r="D109" s="197" t="s">
        <v>139</v>
      </c>
      <c r="E109" s="33"/>
      <c r="F109" s="198" t="s">
        <v>2103</v>
      </c>
      <c r="G109" s="33"/>
      <c r="H109" s="33"/>
      <c r="I109" s="101"/>
      <c r="J109" s="33"/>
      <c r="K109" s="33"/>
      <c r="L109" s="36"/>
      <c r="M109" s="199"/>
      <c r="N109" s="58"/>
      <c r="O109" s="58"/>
      <c r="P109" s="58"/>
      <c r="Q109" s="58"/>
      <c r="R109" s="58"/>
      <c r="S109" s="58"/>
      <c r="T109" s="59"/>
      <c r="AT109" s="15" t="s">
        <v>139</v>
      </c>
      <c r="AU109" s="15" t="s">
        <v>78</v>
      </c>
    </row>
    <row r="110" spans="2:65" s="1" customFormat="1" ht="16.5" customHeight="1">
      <c r="B110" s="32"/>
      <c r="C110" s="185" t="s">
        <v>130</v>
      </c>
      <c r="D110" s="185" t="s">
        <v>133</v>
      </c>
      <c r="E110" s="186" t="s">
        <v>2104</v>
      </c>
      <c r="F110" s="187" t="s">
        <v>2105</v>
      </c>
      <c r="G110" s="188" t="s">
        <v>323</v>
      </c>
      <c r="H110" s="189">
        <v>28</v>
      </c>
      <c r="I110" s="190"/>
      <c r="J110" s="191">
        <f>ROUND(I110*H110,2)</f>
        <v>0</v>
      </c>
      <c r="K110" s="187" t="s">
        <v>1</v>
      </c>
      <c r="L110" s="36"/>
      <c r="M110" s="192" t="s">
        <v>1</v>
      </c>
      <c r="N110" s="193" t="s">
        <v>41</v>
      </c>
      <c r="O110" s="58"/>
      <c r="P110" s="194">
        <f>O110*H110</f>
        <v>0</v>
      </c>
      <c r="Q110" s="194">
        <v>0</v>
      </c>
      <c r="R110" s="194">
        <f>Q110*H110</f>
        <v>0</v>
      </c>
      <c r="S110" s="194">
        <v>0</v>
      </c>
      <c r="T110" s="195">
        <f>S110*H110</f>
        <v>0</v>
      </c>
      <c r="AR110" s="15" t="s">
        <v>184</v>
      </c>
      <c r="AT110" s="15" t="s">
        <v>133</v>
      </c>
      <c r="AU110" s="15" t="s">
        <v>78</v>
      </c>
      <c r="AY110" s="15" t="s">
        <v>131</v>
      </c>
      <c r="BE110" s="196">
        <f>IF(N110="základní",J110,0)</f>
        <v>0</v>
      </c>
      <c r="BF110" s="196">
        <f>IF(N110="snížená",J110,0)</f>
        <v>0</v>
      </c>
      <c r="BG110" s="196">
        <f>IF(N110="zákl. přenesená",J110,0)</f>
        <v>0</v>
      </c>
      <c r="BH110" s="196">
        <f>IF(N110="sníž. přenesená",J110,0)</f>
        <v>0</v>
      </c>
      <c r="BI110" s="196">
        <f>IF(N110="nulová",J110,0)</f>
        <v>0</v>
      </c>
      <c r="BJ110" s="15" t="s">
        <v>78</v>
      </c>
      <c r="BK110" s="196">
        <f>ROUND(I110*H110,2)</f>
        <v>0</v>
      </c>
      <c r="BL110" s="15" t="s">
        <v>184</v>
      </c>
      <c r="BM110" s="15" t="s">
        <v>236</v>
      </c>
    </row>
    <row r="111" spans="2:47" s="1" customFormat="1" ht="12">
      <c r="B111" s="32"/>
      <c r="C111" s="33"/>
      <c r="D111" s="197" t="s">
        <v>139</v>
      </c>
      <c r="E111" s="33"/>
      <c r="F111" s="198" t="s">
        <v>2105</v>
      </c>
      <c r="G111" s="33"/>
      <c r="H111" s="33"/>
      <c r="I111" s="101"/>
      <c r="J111" s="33"/>
      <c r="K111" s="33"/>
      <c r="L111" s="36"/>
      <c r="M111" s="199"/>
      <c r="N111" s="58"/>
      <c r="O111" s="58"/>
      <c r="P111" s="58"/>
      <c r="Q111" s="58"/>
      <c r="R111" s="58"/>
      <c r="S111" s="58"/>
      <c r="T111" s="59"/>
      <c r="AT111" s="15" t="s">
        <v>139</v>
      </c>
      <c r="AU111" s="15" t="s">
        <v>78</v>
      </c>
    </row>
    <row r="112" spans="2:65" s="1" customFormat="1" ht="16.5" customHeight="1">
      <c r="B112" s="32"/>
      <c r="C112" s="185" t="s">
        <v>215</v>
      </c>
      <c r="D112" s="185" t="s">
        <v>133</v>
      </c>
      <c r="E112" s="186" t="s">
        <v>2106</v>
      </c>
      <c r="F112" s="187" t="s">
        <v>2107</v>
      </c>
      <c r="G112" s="188" t="s">
        <v>323</v>
      </c>
      <c r="H112" s="189">
        <v>54</v>
      </c>
      <c r="I112" s="190"/>
      <c r="J112" s="191">
        <f>ROUND(I112*H112,2)</f>
        <v>0</v>
      </c>
      <c r="K112" s="187" t="s">
        <v>1</v>
      </c>
      <c r="L112" s="36"/>
      <c r="M112" s="192" t="s">
        <v>1</v>
      </c>
      <c r="N112" s="193" t="s">
        <v>41</v>
      </c>
      <c r="O112" s="58"/>
      <c r="P112" s="194">
        <f>O112*H112</f>
        <v>0</v>
      </c>
      <c r="Q112" s="194">
        <v>0</v>
      </c>
      <c r="R112" s="194">
        <f>Q112*H112</f>
        <v>0</v>
      </c>
      <c r="S112" s="194">
        <v>0</v>
      </c>
      <c r="T112" s="195">
        <f>S112*H112</f>
        <v>0</v>
      </c>
      <c r="AR112" s="15" t="s">
        <v>184</v>
      </c>
      <c r="AT112" s="15" t="s">
        <v>133</v>
      </c>
      <c r="AU112" s="15" t="s">
        <v>78</v>
      </c>
      <c r="AY112" s="15" t="s">
        <v>131</v>
      </c>
      <c r="BE112" s="196">
        <f>IF(N112="základní",J112,0)</f>
        <v>0</v>
      </c>
      <c r="BF112" s="196">
        <f>IF(N112="snížená",J112,0)</f>
        <v>0</v>
      </c>
      <c r="BG112" s="196">
        <f>IF(N112="zákl. přenesená",J112,0)</f>
        <v>0</v>
      </c>
      <c r="BH112" s="196">
        <f>IF(N112="sníž. přenesená",J112,0)</f>
        <v>0</v>
      </c>
      <c r="BI112" s="196">
        <f>IF(N112="nulová",J112,0)</f>
        <v>0</v>
      </c>
      <c r="BJ112" s="15" t="s">
        <v>78</v>
      </c>
      <c r="BK112" s="196">
        <f>ROUND(I112*H112,2)</f>
        <v>0</v>
      </c>
      <c r="BL112" s="15" t="s">
        <v>184</v>
      </c>
      <c r="BM112" s="15" t="s">
        <v>248</v>
      </c>
    </row>
    <row r="113" spans="2:47" s="1" customFormat="1" ht="12">
      <c r="B113" s="32"/>
      <c r="C113" s="33"/>
      <c r="D113" s="197" t="s">
        <v>139</v>
      </c>
      <c r="E113" s="33"/>
      <c r="F113" s="198" t="s">
        <v>2107</v>
      </c>
      <c r="G113" s="33"/>
      <c r="H113" s="33"/>
      <c r="I113" s="101"/>
      <c r="J113" s="33"/>
      <c r="K113" s="33"/>
      <c r="L113" s="36"/>
      <c r="M113" s="199"/>
      <c r="N113" s="58"/>
      <c r="O113" s="58"/>
      <c r="P113" s="58"/>
      <c r="Q113" s="58"/>
      <c r="R113" s="58"/>
      <c r="S113" s="58"/>
      <c r="T113" s="59"/>
      <c r="AT113" s="15" t="s">
        <v>139</v>
      </c>
      <c r="AU113" s="15" t="s">
        <v>78</v>
      </c>
    </row>
    <row r="114" spans="2:65" s="1" customFormat="1" ht="16.5" customHeight="1">
      <c r="B114" s="32"/>
      <c r="C114" s="185" t="s">
        <v>220</v>
      </c>
      <c r="D114" s="185" t="s">
        <v>133</v>
      </c>
      <c r="E114" s="186" t="s">
        <v>2108</v>
      </c>
      <c r="F114" s="187" t="s">
        <v>2109</v>
      </c>
      <c r="G114" s="188" t="s">
        <v>1330</v>
      </c>
      <c r="H114" s="189">
        <v>8</v>
      </c>
      <c r="I114" s="190"/>
      <c r="J114" s="191">
        <f>ROUND(I114*H114,2)</f>
        <v>0</v>
      </c>
      <c r="K114" s="187" t="s">
        <v>1</v>
      </c>
      <c r="L114" s="36"/>
      <c r="M114" s="192" t="s">
        <v>1</v>
      </c>
      <c r="N114" s="193" t="s">
        <v>41</v>
      </c>
      <c r="O114" s="58"/>
      <c r="P114" s="194">
        <f>O114*H114</f>
        <v>0</v>
      </c>
      <c r="Q114" s="194">
        <v>0</v>
      </c>
      <c r="R114" s="194">
        <f>Q114*H114</f>
        <v>0</v>
      </c>
      <c r="S114" s="194">
        <v>0</v>
      </c>
      <c r="T114" s="195">
        <f>S114*H114</f>
        <v>0</v>
      </c>
      <c r="AR114" s="15" t="s">
        <v>184</v>
      </c>
      <c r="AT114" s="15" t="s">
        <v>133</v>
      </c>
      <c r="AU114" s="15" t="s">
        <v>78</v>
      </c>
      <c r="AY114" s="15" t="s">
        <v>131</v>
      </c>
      <c r="BE114" s="196">
        <f>IF(N114="základní",J114,0)</f>
        <v>0</v>
      </c>
      <c r="BF114" s="196">
        <f>IF(N114="snížená",J114,0)</f>
        <v>0</v>
      </c>
      <c r="BG114" s="196">
        <f>IF(N114="zákl. přenesená",J114,0)</f>
        <v>0</v>
      </c>
      <c r="BH114" s="196">
        <f>IF(N114="sníž. přenesená",J114,0)</f>
        <v>0</v>
      </c>
      <c r="BI114" s="196">
        <f>IF(N114="nulová",J114,0)</f>
        <v>0</v>
      </c>
      <c r="BJ114" s="15" t="s">
        <v>78</v>
      </c>
      <c r="BK114" s="196">
        <f>ROUND(I114*H114,2)</f>
        <v>0</v>
      </c>
      <c r="BL114" s="15" t="s">
        <v>184</v>
      </c>
      <c r="BM114" s="15" t="s">
        <v>264</v>
      </c>
    </row>
    <row r="115" spans="2:47" s="1" customFormat="1" ht="12">
      <c r="B115" s="32"/>
      <c r="C115" s="33"/>
      <c r="D115" s="197" t="s">
        <v>139</v>
      </c>
      <c r="E115" s="33"/>
      <c r="F115" s="198" t="s">
        <v>2109</v>
      </c>
      <c r="G115" s="33"/>
      <c r="H115" s="33"/>
      <c r="I115" s="101"/>
      <c r="J115" s="33"/>
      <c r="K115" s="33"/>
      <c r="L115" s="36"/>
      <c r="M115" s="199"/>
      <c r="N115" s="58"/>
      <c r="O115" s="58"/>
      <c r="P115" s="58"/>
      <c r="Q115" s="58"/>
      <c r="R115" s="58"/>
      <c r="S115" s="58"/>
      <c r="T115" s="59"/>
      <c r="AT115" s="15" t="s">
        <v>139</v>
      </c>
      <c r="AU115" s="15" t="s">
        <v>78</v>
      </c>
    </row>
    <row r="116" spans="2:65" s="1" customFormat="1" ht="16.5" customHeight="1">
      <c r="B116" s="32"/>
      <c r="C116" s="185" t="s">
        <v>225</v>
      </c>
      <c r="D116" s="185" t="s">
        <v>133</v>
      </c>
      <c r="E116" s="186" t="s">
        <v>2110</v>
      </c>
      <c r="F116" s="187" t="s">
        <v>2111</v>
      </c>
      <c r="G116" s="188" t="s">
        <v>1330</v>
      </c>
      <c r="H116" s="189">
        <v>24</v>
      </c>
      <c r="I116" s="190"/>
      <c r="J116" s="191">
        <f>ROUND(I116*H116,2)</f>
        <v>0</v>
      </c>
      <c r="K116" s="187" t="s">
        <v>1</v>
      </c>
      <c r="L116" s="36"/>
      <c r="M116" s="192" t="s">
        <v>1</v>
      </c>
      <c r="N116" s="193" t="s">
        <v>41</v>
      </c>
      <c r="O116" s="58"/>
      <c r="P116" s="194">
        <f>O116*H116</f>
        <v>0</v>
      </c>
      <c r="Q116" s="194">
        <v>0</v>
      </c>
      <c r="R116" s="194">
        <f>Q116*H116</f>
        <v>0</v>
      </c>
      <c r="S116" s="194">
        <v>0</v>
      </c>
      <c r="T116" s="195">
        <f>S116*H116</f>
        <v>0</v>
      </c>
      <c r="AR116" s="15" t="s">
        <v>184</v>
      </c>
      <c r="AT116" s="15" t="s">
        <v>133</v>
      </c>
      <c r="AU116" s="15" t="s">
        <v>78</v>
      </c>
      <c r="AY116" s="15" t="s">
        <v>131</v>
      </c>
      <c r="BE116" s="196">
        <f>IF(N116="základní",J116,0)</f>
        <v>0</v>
      </c>
      <c r="BF116" s="196">
        <f>IF(N116="snížená",J116,0)</f>
        <v>0</v>
      </c>
      <c r="BG116" s="196">
        <f>IF(N116="zákl. přenesená",J116,0)</f>
        <v>0</v>
      </c>
      <c r="BH116" s="196">
        <f>IF(N116="sníž. přenesená",J116,0)</f>
        <v>0</v>
      </c>
      <c r="BI116" s="196">
        <f>IF(N116="nulová",J116,0)</f>
        <v>0</v>
      </c>
      <c r="BJ116" s="15" t="s">
        <v>78</v>
      </c>
      <c r="BK116" s="196">
        <f>ROUND(I116*H116,2)</f>
        <v>0</v>
      </c>
      <c r="BL116" s="15" t="s">
        <v>184</v>
      </c>
      <c r="BM116" s="15" t="s">
        <v>285</v>
      </c>
    </row>
    <row r="117" spans="2:47" s="1" customFormat="1" ht="12">
      <c r="B117" s="32"/>
      <c r="C117" s="33"/>
      <c r="D117" s="197" t="s">
        <v>139</v>
      </c>
      <c r="E117" s="33"/>
      <c r="F117" s="198" t="s">
        <v>2111</v>
      </c>
      <c r="G117" s="33"/>
      <c r="H117" s="33"/>
      <c r="I117" s="101"/>
      <c r="J117" s="33"/>
      <c r="K117" s="33"/>
      <c r="L117" s="36"/>
      <c r="M117" s="199"/>
      <c r="N117" s="58"/>
      <c r="O117" s="58"/>
      <c r="P117" s="58"/>
      <c r="Q117" s="58"/>
      <c r="R117" s="58"/>
      <c r="S117" s="58"/>
      <c r="T117" s="59"/>
      <c r="AT117" s="15" t="s">
        <v>139</v>
      </c>
      <c r="AU117" s="15" t="s">
        <v>78</v>
      </c>
    </row>
    <row r="118" spans="2:65" s="1" customFormat="1" ht="16.5" customHeight="1">
      <c r="B118" s="32"/>
      <c r="C118" s="185" t="s">
        <v>231</v>
      </c>
      <c r="D118" s="185" t="s">
        <v>133</v>
      </c>
      <c r="E118" s="186" t="s">
        <v>2112</v>
      </c>
      <c r="F118" s="187" t="s">
        <v>2113</v>
      </c>
      <c r="G118" s="188" t="s">
        <v>1330</v>
      </c>
      <c r="H118" s="189">
        <v>24</v>
      </c>
      <c r="I118" s="190"/>
      <c r="J118" s="191">
        <f>ROUND(I118*H118,2)</f>
        <v>0</v>
      </c>
      <c r="K118" s="187" t="s">
        <v>1</v>
      </c>
      <c r="L118" s="36"/>
      <c r="M118" s="192" t="s">
        <v>1</v>
      </c>
      <c r="N118" s="193" t="s">
        <v>41</v>
      </c>
      <c r="O118" s="58"/>
      <c r="P118" s="194">
        <f>O118*H118</f>
        <v>0</v>
      </c>
      <c r="Q118" s="194">
        <v>0</v>
      </c>
      <c r="R118" s="194">
        <f>Q118*H118</f>
        <v>0</v>
      </c>
      <c r="S118" s="194">
        <v>0</v>
      </c>
      <c r="T118" s="195">
        <f>S118*H118</f>
        <v>0</v>
      </c>
      <c r="AR118" s="15" t="s">
        <v>184</v>
      </c>
      <c r="AT118" s="15" t="s">
        <v>133</v>
      </c>
      <c r="AU118" s="15" t="s">
        <v>78</v>
      </c>
      <c r="AY118" s="15" t="s">
        <v>131</v>
      </c>
      <c r="BE118" s="196">
        <f>IF(N118="základní",J118,0)</f>
        <v>0</v>
      </c>
      <c r="BF118" s="196">
        <f>IF(N118="snížená",J118,0)</f>
        <v>0</v>
      </c>
      <c r="BG118" s="196">
        <f>IF(N118="zákl. přenesená",J118,0)</f>
        <v>0</v>
      </c>
      <c r="BH118" s="196">
        <f>IF(N118="sníž. přenesená",J118,0)</f>
        <v>0</v>
      </c>
      <c r="BI118" s="196">
        <f>IF(N118="nulová",J118,0)</f>
        <v>0</v>
      </c>
      <c r="BJ118" s="15" t="s">
        <v>78</v>
      </c>
      <c r="BK118" s="196">
        <f>ROUND(I118*H118,2)</f>
        <v>0</v>
      </c>
      <c r="BL118" s="15" t="s">
        <v>184</v>
      </c>
      <c r="BM118" s="15" t="s">
        <v>297</v>
      </c>
    </row>
    <row r="119" spans="2:47" s="1" customFormat="1" ht="12">
      <c r="B119" s="32"/>
      <c r="C119" s="33"/>
      <c r="D119" s="197" t="s">
        <v>139</v>
      </c>
      <c r="E119" s="33"/>
      <c r="F119" s="198" t="s">
        <v>2113</v>
      </c>
      <c r="G119" s="33"/>
      <c r="H119" s="33"/>
      <c r="I119" s="101"/>
      <c r="J119" s="33"/>
      <c r="K119" s="33"/>
      <c r="L119" s="36"/>
      <c r="M119" s="199"/>
      <c r="N119" s="58"/>
      <c r="O119" s="58"/>
      <c r="P119" s="58"/>
      <c r="Q119" s="58"/>
      <c r="R119" s="58"/>
      <c r="S119" s="58"/>
      <c r="T119" s="59"/>
      <c r="AT119" s="15" t="s">
        <v>139</v>
      </c>
      <c r="AU119" s="15" t="s">
        <v>78</v>
      </c>
    </row>
    <row r="120" spans="2:65" s="1" customFormat="1" ht="16.5" customHeight="1">
      <c r="B120" s="32"/>
      <c r="C120" s="185" t="s">
        <v>236</v>
      </c>
      <c r="D120" s="185" t="s">
        <v>133</v>
      </c>
      <c r="E120" s="186" t="s">
        <v>2114</v>
      </c>
      <c r="F120" s="187" t="s">
        <v>2115</v>
      </c>
      <c r="G120" s="188" t="s">
        <v>1330</v>
      </c>
      <c r="H120" s="189">
        <v>10</v>
      </c>
      <c r="I120" s="190"/>
      <c r="J120" s="191">
        <f>ROUND(I120*H120,2)</f>
        <v>0</v>
      </c>
      <c r="K120" s="187" t="s">
        <v>1</v>
      </c>
      <c r="L120" s="36"/>
      <c r="M120" s="192" t="s">
        <v>1</v>
      </c>
      <c r="N120" s="193" t="s">
        <v>41</v>
      </c>
      <c r="O120" s="58"/>
      <c r="P120" s="194">
        <f>O120*H120</f>
        <v>0</v>
      </c>
      <c r="Q120" s="194">
        <v>0</v>
      </c>
      <c r="R120" s="194">
        <f>Q120*H120</f>
        <v>0</v>
      </c>
      <c r="S120" s="194">
        <v>0</v>
      </c>
      <c r="T120" s="195">
        <f>S120*H120</f>
        <v>0</v>
      </c>
      <c r="AR120" s="15" t="s">
        <v>184</v>
      </c>
      <c r="AT120" s="15" t="s">
        <v>133</v>
      </c>
      <c r="AU120" s="15" t="s">
        <v>78</v>
      </c>
      <c r="AY120" s="15" t="s">
        <v>131</v>
      </c>
      <c r="BE120" s="196">
        <f>IF(N120="základní",J120,0)</f>
        <v>0</v>
      </c>
      <c r="BF120" s="196">
        <f>IF(N120="snížená",J120,0)</f>
        <v>0</v>
      </c>
      <c r="BG120" s="196">
        <f>IF(N120="zákl. přenesená",J120,0)</f>
        <v>0</v>
      </c>
      <c r="BH120" s="196">
        <f>IF(N120="sníž. přenesená",J120,0)</f>
        <v>0</v>
      </c>
      <c r="BI120" s="196">
        <f>IF(N120="nulová",J120,0)</f>
        <v>0</v>
      </c>
      <c r="BJ120" s="15" t="s">
        <v>78</v>
      </c>
      <c r="BK120" s="196">
        <f>ROUND(I120*H120,2)</f>
        <v>0</v>
      </c>
      <c r="BL120" s="15" t="s">
        <v>184</v>
      </c>
      <c r="BM120" s="15" t="s">
        <v>309</v>
      </c>
    </row>
    <row r="121" spans="2:47" s="1" customFormat="1" ht="12">
      <c r="B121" s="32"/>
      <c r="C121" s="33"/>
      <c r="D121" s="197" t="s">
        <v>139</v>
      </c>
      <c r="E121" s="33"/>
      <c r="F121" s="198" t="s">
        <v>2115</v>
      </c>
      <c r="G121" s="33"/>
      <c r="H121" s="33"/>
      <c r="I121" s="101"/>
      <c r="J121" s="33"/>
      <c r="K121" s="33"/>
      <c r="L121" s="36"/>
      <c r="M121" s="199"/>
      <c r="N121" s="58"/>
      <c r="O121" s="58"/>
      <c r="P121" s="58"/>
      <c r="Q121" s="58"/>
      <c r="R121" s="58"/>
      <c r="S121" s="58"/>
      <c r="T121" s="59"/>
      <c r="AT121" s="15" t="s">
        <v>139</v>
      </c>
      <c r="AU121" s="15" t="s">
        <v>78</v>
      </c>
    </row>
    <row r="122" spans="2:65" s="1" customFormat="1" ht="16.5" customHeight="1">
      <c r="B122" s="32"/>
      <c r="C122" s="185" t="s">
        <v>243</v>
      </c>
      <c r="D122" s="185" t="s">
        <v>133</v>
      </c>
      <c r="E122" s="186" t="s">
        <v>2116</v>
      </c>
      <c r="F122" s="187" t="s">
        <v>2117</v>
      </c>
      <c r="G122" s="188" t="s">
        <v>1330</v>
      </c>
      <c r="H122" s="189">
        <v>3</v>
      </c>
      <c r="I122" s="190"/>
      <c r="J122" s="191">
        <f>ROUND(I122*H122,2)</f>
        <v>0</v>
      </c>
      <c r="K122" s="187" t="s">
        <v>1</v>
      </c>
      <c r="L122" s="36"/>
      <c r="M122" s="192" t="s">
        <v>1</v>
      </c>
      <c r="N122" s="193" t="s">
        <v>41</v>
      </c>
      <c r="O122" s="58"/>
      <c r="P122" s="194">
        <f>O122*H122</f>
        <v>0</v>
      </c>
      <c r="Q122" s="194">
        <v>0</v>
      </c>
      <c r="R122" s="194">
        <f>Q122*H122</f>
        <v>0</v>
      </c>
      <c r="S122" s="194">
        <v>0</v>
      </c>
      <c r="T122" s="195">
        <f>S122*H122</f>
        <v>0</v>
      </c>
      <c r="AR122" s="15" t="s">
        <v>184</v>
      </c>
      <c r="AT122" s="15" t="s">
        <v>133</v>
      </c>
      <c r="AU122" s="15" t="s">
        <v>78</v>
      </c>
      <c r="AY122" s="15" t="s">
        <v>131</v>
      </c>
      <c r="BE122" s="196">
        <f>IF(N122="základní",J122,0)</f>
        <v>0</v>
      </c>
      <c r="BF122" s="196">
        <f>IF(N122="snížená",J122,0)</f>
        <v>0</v>
      </c>
      <c r="BG122" s="196">
        <f>IF(N122="zákl. přenesená",J122,0)</f>
        <v>0</v>
      </c>
      <c r="BH122" s="196">
        <f>IF(N122="sníž. přenesená",J122,0)</f>
        <v>0</v>
      </c>
      <c r="BI122" s="196">
        <f>IF(N122="nulová",J122,0)</f>
        <v>0</v>
      </c>
      <c r="BJ122" s="15" t="s">
        <v>78</v>
      </c>
      <c r="BK122" s="196">
        <f>ROUND(I122*H122,2)</f>
        <v>0</v>
      </c>
      <c r="BL122" s="15" t="s">
        <v>184</v>
      </c>
      <c r="BM122" s="15" t="s">
        <v>320</v>
      </c>
    </row>
    <row r="123" spans="2:47" s="1" customFormat="1" ht="12">
      <c r="B123" s="32"/>
      <c r="C123" s="33"/>
      <c r="D123" s="197" t="s">
        <v>139</v>
      </c>
      <c r="E123" s="33"/>
      <c r="F123" s="198" t="s">
        <v>2117</v>
      </c>
      <c r="G123" s="33"/>
      <c r="H123" s="33"/>
      <c r="I123" s="101"/>
      <c r="J123" s="33"/>
      <c r="K123" s="33"/>
      <c r="L123" s="36"/>
      <c r="M123" s="199"/>
      <c r="N123" s="58"/>
      <c r="O123" s="58"/>
      <c r="P123" s="58"/>
      <c r="Q123" s="58"/>
      <c r="R123" s="58"/>
      <c r="S123" s="58"/>
      <c r="T123" s="59"/>
      <c r="AT123" s="15" t="s">
        <v>139</v>
      </c>
      <c r="AU123" s="15" t="s">
        <v>78</v>
      </c>
    </row>
    <row r="124" spans="2:65" s="1" customFormat="1" ht="16.5" customHeight="1">
      <c r="B124" s="32"/>
      <c r="C124" s="185" t="s">
        <v>248</v>
      </c>
      <c r="D124" s="185" t="s">
        <v>133</v>
      </c>
      <c r="E124" s="186" t="s">
        <v>2118</v>
      </c>
      <c r="F124" s="187" t="s">
        <v>2119</v>
      </c>
      <c r="G124" s="188" t="s">
        <v>1330</v>
      </c>
      <c r="H124" s="189">
        <v>1</v>
      </c>
      <c r="I124" s="190"/>
      <c r="J124" s="191">
        <f>ROUND(I124*H124,2)</f>
        <v>0</v>
      </c>
      <c r="K124" s="187" t="s">
        <v>1</v>
      </c>
      <c r="L124" s="36"/>
      <c r="M124" s="192" t="s">
        <v>1</v>
      </c>
      <c r="N124" s="193" t="s">
        <v>41</v>
      </c>
      <c r="O124" s="58"/>
      <c r="P124" s="194">
        <f>O124*H124</f>
        <v>0</v>
      </c>
      <c r="Q124" s="194">
        <v>0</v>
      </c>
      <c r="R124" s="194">
        <f>Q124*H124</f>
        <v>0</v>
      </c>
      <c r="S124" s="194">
        <v>0</v>
      </c>
      <c r="T124" s="195">
        <f>S124*H124</f>
        <v>0</v>
      </c>
      <c r="AR124" s="15" t="s">
        <v>184</v>
      </c>
      <c r="AT124" s="15" t="s">
        <v>133</v>
      </c>
      <c r="AU124" s="15" t="s">
        <v>78</v>
      </c>
      <c r="AY124" s="15" t="s">
        <v>131</v>
      </c>
      <c r="BE124" s="196">
        <f>IF(N124="základní",J124,0)</f>
        <v>0</v>
      </c>
      <c r="BF124" s="196">
        <f>IF(N124="snížená",J124,0)</f>
        <v>0</v>
      </c>
      <c r="BG124" s="196">
        <f>IF(N124="zákl. přenesená",J124,0)</f>
        <v>0</v>
      </c>
      <c r="BH124" s="196">
        <f>IF(N124="sníž. přenesená",J124,0)</f>
        <v>0</v>
      </c>
      <c r="BI124" s="196">
        <f>IF(N124="nulová",J124,0)</f>
        <v>0</v>
      </c>
      <c r="BJ124" s="15" t="s">
        <v>78</v>
      </c>
      <c r="BK124" s="196">
        <f>ROUND(I124*H124,2)</f>
        <v>0</v>
      </c>
      <c r="BL124" s="15" t="s">
        <v>184</v>
      </c>
      <c r="BM124" s="15" t="s">
        <v>332</v>
      </c>
    </row>
    <row r="125" spans="2:47" s="1" customFormat="1" ht="12">
      <c r="B125" s="32"/>
      <c r="C125" s="33"/>
      <c r="D125" s="197" t="s">
        <v>139</v>
      </c>
      <c r="E125" s="33"/>
      <c r="F125" s="198" t="s">
        <v>2119</v>
      </c>
      <c r="G125" s="33"/>
      <c r="H125" s="33"/>
      <c r="I125" s="101"/>
      <c r="J125" s="33"/>
      <c r="K125" s="33"/>
      <c r="L125" s="36"/>
      <c r="M125" s="199"/>
      <c r="N125" s="58"/>
      <c r="O125" s="58"/>
      <c r="P125" s="58"/>
      <c r="Q125" s="58"/>
      <c r="R125" s="58"/>
      <c r="S125" s="58"/>
      <c r="T125" s="59"/>
      <c r="AT125" s="15" t="s">
        <v>139</v>
      </c>
      <c r="AU125" s="15" t="s">
        <v>78</v>
      </c>
    </row>
    <row r="126" spans="2:65" s="1" customFormat="1" ht="16.5" customHeight="1">
      <c r="B126" s="32"/>
      <c r="C126" s="185" t="s">
        <v>256</v>
      </c>
      <c r="D126" s="185" t="s">
        <v>133</v>
      </c>
      <c r="E126" s="186" t="s">
        <v>2120</v>
      </c>
      <c r="F126" s="187" t="s">
        <v>2121</v>
      </c>
      <c r="G126" s="188" t="s">
        <v>1330</v>
      </c>
      <c r="H126" s="189">
        <v>1</v>
      </c>
      <c r="I126" s="190"/>
      <c r="J126" s="191">
        <f>ROUND(I126*H126,2)</f>
        <v>0</v>
      </c>
      <c r="K126" s="187" t="s">
        <v>1</v>
      </c>
      <c r="L126" s="36"/>
      <c r="M126" s="192" t="s">
        <v>1</v>
      </c>
      <c r="N126" s="193" t="s">
        <v>41</v>
      </c>
      <c r="O126" s="58"/>
      <c r="P126" s="194">
        <f>O126*H126</f>
        <v>0</v>
      </c>
      <c r="Q126" s="194">
        <v>0</v>
      </c>
      <c r="R126" s="194">
        <f>Q126*H126</f>
        <v>0</v>
      </c>
      <c r="S126" s="194">
        <v>0</v>
      </c>
      <c r="T126" s="195">
        <f>S126*H126</f>
        <v>0</v>
      </c>
      <c r="AR126" s="15" t="s">
        <v>184</v>
      </c>
      <c r="AT126" s="15" t="s">
        <v>133</v>
      </c>
      <c r="AU126" s="15" t="s">
        <v>78</v>
      </c>
      <c r="AY126" s="15" t="s">
        <v>131</v>
      </c>
      <c r="BE126" s="196">
        <f>IF(N126="základní",J126,0)</f>
        <v>0</v>
      </c>
      <c r="BF126" s="196">
        <f>IF(N126="snížená",J126,0)</f>
        <v>0</v>
      </c>
      <c r="BG126" s="196">
        <f>IF(N126="zákl. přenesená",J126,0)</f>
        <v>0</v>
      </c>
      <c r="BH126" s="196">
        <f>IF(N126="sníž. přenesená",J126,0)</f>
        <v>0</v>
      </c>
      <c r="BI126" s="196">
        <f>IF(N126="nulová",J126,0)</f>
        <v>0</v>
      </c>
      <c r="BJ126" s="15" t="s">
        <v>78</v>
      </c>
      <c r="BK126" s="196">
        <f>ROUND(I126*H126,2)</f>
        <v>0</v>
      </c>
      <c r="BL126" s="15" t="s">
        <v>184</v>
      </c>
      <c r="BM126" s="15" t="s">
        <v>342</v>
      </c>
    </row>
    <row r="127" spans="2:47" s="1" customFormat="1" ht="12">
      <c r="B127" s="32"/>
      <c r="C127" s="33"/>
      <c r="D127" s="197" t="s">
        <v>139</v>
      </c>
      <c r="E127" s="33"/>
      <c r="F127" s="198" t="s">
        <v>2121</v>
      </c>
      <c r="G127" s="33"/>
      <c r="H127" s="33"/>
      <c r="I127" s="101"/>
      <c r="J127" s="33"/>
      <c r="K127" s="33"/>
      <c r="L127" s="36"/>
      <c r="M127" s="199"/>
      <c r="N127" s="58"/>
      <c r="O127" s="58"/>
      <c r="P127" s="58"/>
      <c r="Q127" s="58"/>
      <c r="R127" s="58"/>
      <c r="S127" s="58"/>
      <c r="T127" s="59"/>
      <c r="AT127" s="15" t="s">
        <v>139</v>
      </c>
      <c r="AU127" s="15" t="s">
        <v>78</v>
      </c>
    </row>
    <row r="128" spans="2:65" s="1" customFormat="1" ht="16.5" customHeight="1">
      <c r="B128" s="32"/>
      <c r="C128" s="185" t="s">
        <v>264</v>
      </c>
      <c r="D128" s="185" t="s">
        <v>133</v>
      </c>
      <c r="E128" s="186" t="s">
        <v>2122</v>
      </c>
      <c r="F128" s="187" t="s">
        <v>2123</v>
      </c>
      <c r="G128" s="188" t="s">
        <v>1330</v>
      </c>
      <c r="H128" s="189">
        <v>1</v>
      </c>
      <c r="I128" s="190"/>
      <c r="J128" s="191">
        <f>ROUND(I128*H128,2)</f>
        <v>0</v>
      </c>
      <c r="K128" s="187" t="s">
        <v>1</v>
      </c>
      <c r="L128" s="36"/>
      <c r="M128" s="192" t="s">
        <v>1</v>
      </c>
      <c r="N128" s="193" t="s">
        <v>41</v>
      </c>
      <c r="O128" s="58"/>
      <c r="P128" s="194">
        <f>O128*H128</f>
        <v>0</v>
      </c>
      <c r="Q128" s="194">
        <v>0</v>
      </c>
      <c r="R128" s="194">
        <f>Q128*H128</f>
        <v>0</v>
      </c>
      <c r="S128" s="194">
        <v>0</v>
      </c>
      <c r="T128" s="195">
        <f>S128*H128</f>
        <v>0</v>
      </c>
      <c r="AR128" s="15" t="s">
        <v>184</v>
      </c>
      <c r="AT128" s="15" t="s">
        <v>133</v>
      </c>
      <c r="AU128" s="15" t="s">
        <v>78</v>
      </c>
      <c r="AY128" s="15" t="s">
        <v>131</v>
      </c>
      <c r="BE128" s="196">
        <f>IF(N128="základní",J128,0)</f>
        <v>0</v>
      </c>
      <c r="BF128" s="196">
        <f>IF(N128="snížená",J128,0)</f>
        <v>0</v>
      </c>
      <c r="BG128" s="196">
        <f>IF(N128="zákl. přenesená",J128,0)</f>
        <v>0</v>
      </c>
      <c r="BH128" s="196">
        <f>IF(N128="sníž. přenesená",J128,0)</f>
        <v>0</v>
      </c>
      <c r="BI128" s="196">
        <f>IF(N128="nulová",J128,0)</f>
        <v>0</v>
      </c>
      <c r="BJ128" s="15" t="s">
        <v>78</v>
      </c>
      <c r="BK128" s="196">
        <f>ROUND(I128*H128,2)</f>
        <v>0</v>
      </c>
      <c r="BL128" s="15" t="s">
        <v>184</v>
      </c>
      <c r="BM128" s="15" t="s">
        <v>352</v>
      </c>
    </row>
    <row r="129" spans="2:47" s="1" customFormat="1" ht="12">
      <c r="B129" s="32"/>
      <c r="C129" s="33"/>
      <c r="D129" s="197" t="s">
        <v>139</v>
      </c>
      <c r="E129" s="33"/>
      <c r="F129" s="198" t="s">
        <v>2123</v>
      </c>
      <c r="G129" s="33"/>
      <c r="H129" s="33"/>
      <c r="I129" s="101"/>
      <c r="J129" s="33"/>
      <c r="K129" s="33"/>
      <c r="L129" s="36"/>
      <c r="M129" s="199"/>
      <c r="N129" s="58"/>
      <c r="O129" s="58"/>
      <c r="P129" s="58"/>
      <c r="Q129" s="58"/>
      <c r="R129" s="58"/>
      <c r="S129" s="58"/>
      <c r="T129" s="59"/>
      <c r="AT129" s="15" t="s">
        <v>139</v>
      </c>
      <c r="AU129" s="15" t="s">
        <v>78</v>
      </c>
    </row>
    <row r="130" spans="2:65" s="1" customFormat="1" ht="16.5" customHeight="1">
      <c r="B130" s="32"/>
      <c r="C130" s="185" t="s">
        <v>8</v>
      </c>
      <c r="D130" s="185" t="s">
        <v>133</v>
      </c>
      <c r="E130" s="186" t="s">
        <v>2124</v>
      </c>
      <c r="F130" s="187" t="s">
        <v>2125</v>
      </c>
      <c r="G130" s="188" t="s">
        <v>2126</v>
      </c>
      <c r="H130" s="189">
        <v>4</v>
      </c>
      <c r="I130" s="190"/>
      <c r="J130" s="191">
        <f>ROUND(I130*H130,2)</f>
        <v>0</v>
      </c>
      <c r="K130" s="187" t="s">
        <v>1</v>
      </c>
      <c r="L130" s="36"/>
      <c r="M130" s="192" t="s">
        <v>1</v>
      </c>
      <c r="N130" s="193" t="s">
        <v>41</v>
      </c>
      <c r="O130" s="58"/>
      <c r="P130" s="194">
        <f>O130*H130</f>
        <v>0</v>
      </c>
      <c r="Q130" s="194">
        <v>0</v>
      </c>
      <c r="R130" s="194">
        <f>Q130*H130</f>
        <v>0</v>
      </c>
      <c r="S130" s="194">
        <v>0</v>
      </c>
      <c r="T130" s="195">
        <f>S130*H130</f>
        <v>0</v>
      </c>
      <c r="AR130" s="15" t="s">
        <v>184</v>
      </c>
      <c r="AT130" s="15" t="s">
        <v>133</v>
      </c>
      <c r="AU130" s="15" t="s">
        <v>78</v>
      </c>
      <c r="AY130" s="15" t="s">
        <v>131</v>
      </c>
      <c r="BE130" s="196">
        <f>IF(N130="základní",J130,0)</f>
        <v>0</v>
      </c>
      <c r="BF130" s="196">
        <f>IF(N130="snížená",J130,0)</f>
        <v>0</v>
      </c>
      <c r="BG130" s="196">
        <f>IF(N130="zákl. přenesená",J130,0)</f>
        <v>0</v>
      </c>
      <c r="BH130" s="196">
        <f>IF(N130="sníž. přenesená",J130,0)</f>
        <v>0</v>
      </c>
      <c r="BI130" s="196">
        <f>IF(N130="nulová",J130,0)</f>
        <v>0</v>
      </c>
      <c r="BJ130" s="15" t="s">
        <v>78</v>
      </c>
      <c r="BK130" s="196">
        <f>ROUND(I130*H130,2)</f>
        <v>0</v>
      </c>
      <c r="BL130" s="15" t="s">
        <v>184</v>
      </c>
      <c r="BM130" s="15" t="s">
        <v>365</v>
      </c>
    </row>
    <row r="131" spans="2:47" s="1" customFormat="1" ht="12">
      <c r="B131" s="32"/>
      <c r="C131" s="33"/>
      <c r="D131" s="197" t="s">
        <v>139</v>
      </c>
      <c r="E131" s="33"/>
      <c r="F131" s="198" t="s">
        <v>2125</v>
      </c>
      <c r="G131" s="33"/>
      <c r="H131" s="33"/>
      <c r="I131" s="101"/>
      <c r="J131" s="33"/>
      <c r="K131" s="33"/>
      <c r="L131" s="36"/>
      <c r="M131" s="199"/>
      <c r="N131" s="58"/>
      <c r="O131" s="58"/>
      <c r="P131" s="58"/>
      <c r="Q131" s="58"/>
      <c r="R131" s="58"/>
      <c r="S131" s="58"/>
      <c r="T131" s="59"/>
      <c r="AT131" s="15" t="s">
        <v>139</v>
      </c>
      <c r="AU131" s="15" t="s">
        <v>78</v>
      </c>
    </row>
    <row r="132" spans="2:63" s="10" customFormat="1" ht="25.95" customHeight="1">
      <c r="B132" s="169"/>
      <c r="C132" s="170"/>
      <c r="D132" s="171" t="s">
        <v>69</v>
      </c>
      <c r="E132" s="172" t="s">
        <v>1964</v>
      </c>
      <c r="F132" s="172" t="s">
        <v>2127</v>
      </c>
      <c r="G132" s="170"/>
      <c r="H132" s="170"/>
      <c r="I132" s="173"/>
      <c r="J132" s="174">
        <f>BK132</f>
        <v>0</v>
      </c>
      <c r="K132" s="170"/>
      <c r="L132" s="175"/>
      <c r="M132" s="176"/>
      <c r="N132" s="177"/>
      <c r="O132" s="177"/>
      <c r="P132" s="178">
        <f>SUM(P133:P184)</f>
        <v>0</v>
      </c>
      <c r="Q132" s="177"/>
      <c r="R132" s="178">
        <f>SUM(R133:R184)</f>
        <v>0</v>
      </c>
      <c r="S132" s="177"/>
      <c r="T132" s="179">
        <f>SUM(T133:T184)</f>
        <v>0</v>
      </c>
      <c r="AR132" s="180" t="s">
        <v>78</v>
      </c>
      <c r="AT132" s="181" t="s">
        <v>69</v>
      </c>
      <c r="AU132" s="181" t="s">
        <v>70</v>
      </c>
      <c r="AY132" s="180" t="s">
        <v>131</v>
      </c>
      <c r="BK132" s="182">
        <f>SUM(BK133:BK184)</f>
        <v>0</v>
      </c>
    </row>
    <row r="133" spans="2:65" s="1" customFormat="1" ht="16.5" customHeight="1">
      <c r="B133" s="32"/>
      <c r="C133" s="185" t="s">
        <v>285</v>
      </c>
      <c r="D133" s="185" t="s">
        <v>133</v>
      </c>
      <c r="E133" s="186" t="s">
        <v>2128</v>
      </c>
      <c r="F133" s="187" t="s">
        <v>2129</v>
      </c>
      <c r="G133" s="188" t="s">
        <v>1330</v>
      </c>
      <c r="H133" s="189">
        <v>13</v>
      </c>
      <c r="I133" s="190"/>
      <c r="J133" s="191">
        <f>ROUND(I133*H133,2)</f>
        <v>0</v>
      </c>
      <c r="K133" s="187" t="s">
        <v>1</v>
      </c>
      <c r="L133" s="36"/>
      <c r="M133" s="192" t="s">
        <v>1</v>
      </c>
      <c r="N133" s="193" t="s">
        <v>41</v>
      </c>
      <c r="O133" s="58"/>
      <c r="P133" s="194">
        <f>O133*H133</f>
        <v>0</v>
      </c>
      <c r="Q133" s="194">
        <v>0</v>
      </c>
      <c r="R133" s="194">
        <f>Q133*H133</f>
        <v>0</v>
      </c>
      <c r="S133" s="194">
        <v>0</v>
      </c>
      <c r="T133" s="195">
        <f>S133*H133</f>
        <v>0</v>
      </c>
      <c r="AR133" s="15" t="s">
        <v>184</v>
      </c>
      <c r="AT133" s="15" t="s">
        <v>133</v>
      </c>
      <c r="AU133" s="15" t="s">
        <v>78</v>
      </c>
      <c r="AY133" s="15" t="s">
        <v>131</v>
      </c>
      <c r="BE133" s="196">
        <f>IF(N133="základní",J133,0)</f>
        <v>0</v>
      </c>
      <c r="BF133" s="196">
        <f>IF(N133="snížená",J133,0)</f>
        <v>0</v>
      </c>
      <c r="BG133" s="196">
        <f>IF(N133="zákl. přenesená",J133,0)</f>
        <v>0</v>
      </c>
      <c r="BH133" s="196">
        <f>IF(N133="sníž. přenesená",J133,0)</f>
        <v>0</v>
      </c>
      <c r="BI133" s="196">
        <f>IF(N133="nulová",J133,0)</f>
        <v>0</v>
      </c>
      <c r="BJ133" s="15" t="s">
        <v>78</v>
      </c>
      <c r="BK133" s="196">
        <f>ROUND(I133*H133,2)</f>
        <v>0</v>
      </c>
      <c r="BL133" s="15" t="s">
        <v>184</v>
      </c>
      <c r="BM133" s="15" t="s">
        <v>378</v>
      </c>
    </row>
    <row r="134" spans="2:47" s="1" customFormat="1" ht="12">
      <c r="B134" s="32"/>
      <c r="C134" s="33"/>
      <c r="D134" s="197" t="s">
        <v>139</v>
      </c>
      <c r="E134" s="33"/>
      <c r="F134" s="198" t="s">
        <v>2129</v>
      </c>
      <c r="G134" s="33"/>
      <c r="H134" s="33"/>
      <c r="I134" s="101"/>
      <c r="J134" s="33"/>
      <c r="K134" s="33"/>
      <c r="L134" s="36"/>
      <c r="M134" s="199"/>
      <c r="N134" s="58"/>
      <c r="O134" s="58"/>
      <c r="P134" s="58"/>
      <c r="Q134" s="58"/>
      <c r="R134" s="58"/>
      <c r="S134" s="58"/>
      <c r="T134" s="59"/>
      <c r="AT134" s="15" t="s">
        <v>139</v>
      </c>
      <c r="AU134" s="15" t="s">
        <v>78</v>
      </c>
    </row>
    <row r="135" spans="2:65" s="1" customFormat="1" ht="16.5" customHeight="1">
      <c r="B135" s="32"/>
      <c r="C135" s="185" t="s">
        <v>290</v>
      </c>
      <c r="D135" s="185" t="s">
        <v>133</v>
      </c>
      <c r="E135" s="186" t="s">
        <v>2130</v>
      </c>
      <c r="F135" s="187" t="s">
        <v>2131</v>
      </c>
      <c r="G135" s="188" t="s">
        <v>1330</v>
      </c>
      <c r="H135" s="189">
        <v>6</v>
      </c>
      <c r="I135" s="190"/>
      <c r="J135" s="191">
        <f>ROUND(I135*H135,2)</f>
        <v>0</v>
      </c>
      <c r="K135" s="187" t="s">
        <v>1</v>
      </c>
      <c r="L135" s="36"/>
      <c r="M135" s="192" t="s">
        <v>1</v>
      </c>
      <c r="N135" s="193" t="s">
        <v>41</v>
      </c>
      <c r="O135" s="58"/>
      <c r="P135" s="194">
        <f>O135*H135</f>
        <v>0</v>
      </c>
      <c r="Q135" s="194">
        <v>0</v>
      </c>
      <c r="R135" s="194">
        <f>Q135*H135</f>
        <v>0</v>
      </c>
      <c r="S135" s="194">
        <v>0</v>
      </c>
      <c r="T135" s="195">
        <f>S135*H135</f>
        <v>0</v>
      </c>
      <c r="AR135" s="15" t="s">
        <v>184</v>
      </c>
      <c r="AT135" s="15" t="s">
        <v>133</v>
      </c>
      <c r="AU135" s="15" t="s">
        <v>78</v>
      </c>
      <c r="AY135" s="15" t="s">
        <v>131</v>
      </c>
      <c r="BE135" s="196">
        <f>IF(N135="základní",J135,0)</f>
        <v>0</v>
      </c>
      <c r="BF135" s="196">
        <f>IF(N135="snížená",J135,0)</f>
        <v>0</v>
      </c>
      <c r="BG135" s="196">
        <f>IF(N135="zákl. přenesená",J135,0)</f>
        <v>0</v>
      </c>
      <c r="BH135" s="196">
        <f>IF(N135="sníž. přenesená",J135,0)</f>
        <v>0</v>
      </c>
      <c r="BI135" s="196">
        <f>IF(N135="nulová",J135,0)</f>
        <v>0</v>
      </c>
      <c r="BJ135" s="15" t="s">
        <v>78</v>
      </c>
      <c r="BK135" s="196">
        <f>ROUND(I135*H135,2)</f>
        <v>0</v>
      </c>
      <c r="BL135" s="15" t="s">
        <v>184</v>
      </c>
      <c r="BM135" s="15" t="s">
        <v>394</v>
      </c>
    </row>
    <row r="136" spans="2:47" s="1" customFormat="1" ht="12">
      <c r="B136" s="32"/>
      <c r="C136" s="33"/>
      <c r="D136" s="197" t="s">
        <v>139</v>
      </c>
      <c r="E136" s="33"/>
      <c r="F136" s="198" t="s">
        <v>2131</v>
      </c>
      <c r="G136" s="33"/>
      <c r="H136" s="33"/>
      <c r="I136" s="101"/>
      <c r="J136" s="33"/>
      <c r="K136" s="33"/>
      <c r="L136" s="36"/>
      <c r="M136" s="199"/>
      <c r="N136" s="58"/>
      <c r="O136" s="58"/>
      <c r="P136" s="58"/>
      <c r="Q136" s="58"/>
      <c r="R136" s="58"/>
      <c r="S136" s="58"/>
      <c r="T136" s="59"/>
      <c r="AT136" s="15" t="s">
        <v>139</v>
      </c>
      <c r="AU136" s="15" t="s">
        <v>78</v>
      </c>
    </row>
    <row r="137" spans="2:65" s="1" customFormat="1" ht="16.5" customHeight="1">
      <c r="B137" s="32"/>
      <c r="C137" s="185" t="s">
        <v>297</v>
      </c>
      <c r="D137" s="185" t="s">
        <v>133</v>
      </c>
      <c r="E137" s="186" t="s">
        <v>2132</v>
      </c>
      <c r="F137" s="187" t="s">
        <v>2133</v>
      </c>
      <c r="G137" s="188" t="s">
        <v>1330</v>
      </c>
      <c r="H137" s="189">
        <v>12</v>
      </c>
      <c r="I137" s="190"/>
      <c r="J137" s="191">
        <f>ROUND(I137*H137,2)</f>
        <v>0</v>
      </c>
      <c r="K137" s="187" t="s">
        <v>1</v>
      </c>
      <c r="L137" s="36"/>
      <c r="M137" s="192" t="s">
        <v>1</v>
      </c>
      <c r="N137" s="193" t="s">
        <v>41</v>
      </c>
      <c r="O137" s="58"/>
      <c r="P137" s="194">
        <f>O137*H137</f>
        <v>0</v>
      </c>
      <c r="Q137" s="194">
        <v>0</v>
      </c>
      <c r="R137" s="194">
        <f>Q137*H137</f>
        <v>0</v>
      </c>
      <c r="S137" s="194">
        <v>0</v>
      </c>
      <c r="T137" s="195">
        <f>S137*H137</f>
        <v>0</v>
      </c>
      <c r="AR137" s="15" t="s">
        <v>184</v>
      </c>
      <c r="AT137" s="15" t="s">
        <v>133</v>
      </c>
      <c r="AU137" s="15" t="s">
        <v>78</v>
      </c>
      <c r="AY137" s="15" t="s">
        <v>131</v>
      </c>
      <c r="BE137" s="196">
        <f>IF(N137="základní",J137,0)</f>
        <v>0</v>
      </c>
      <c r="BF137" s="196">
        <f>IF(N137="snížená",J137,0)</f>
        <v>0</v>
      </c>
      <c r="BG137" s="196">
        <f>IF(N137="zákl. přenesená",J137,0)</f>
        <v>0</v>
      </c>
      <c r="BH137" s="196">
        <f>IF(N137="sníž. přenesená",J137,0)</f>
        <v>0</v>
      </c>
      <c r="BI137" s="196">
        <f>IF(N137="nulová",J137,0)</f>
        <v>0</v>
      </c>
      <c r="BJ137" s="15" t="s">
        <v>78</v>
      </c>
      <c r="BK137" s="196">
        <f>ROUND(I137*H137,2)</f>
        <v>0</v>
      </c>
      <c r="BL137" s="15" t="s">
        <v>184</v>
      </c>
      <c r="BM137" s="15" t="s">
        <v>409</v>
      </c>
    </row>
    <row r="138" spans="2:47" s="1" customFormat="1" ht="12">
      <c r="B138" s="32"/>
      <c r="C138" s="33"/>
      <c r="D138" s="197" t="s">
        <v>139</v>
      </c>
      <c r="E138" s="33"/>
      <c r="F138" s="198" t="s">
        <v>2133</v>
      </c>
      <c r="G138" s="33"/>
      <c r="H138" s="33"/>
      <c r="I138" s="101"/>
      <c r="J138" s="33"/>
      <c r="K138" s="33"/>
      <c r="L138" s="36"/>
      <c r="M138" s="199"/>
      <c r="N138" s="58"/>
      <c r="O138" s="58"/>
      <c r="P138" s="58"/>
      <c r="Q138" s="58"/>
      <c r="R138" s="58"/>
      <c r="S138" s="58"/>
      <c r="T138" s="59"/>
      <c r="AT138" s="15" t="s">
        <v>139</v>
      </c>
      <c r="AU138" s="15" t="s">
        <v>78</v>
      </c>
    </row>
    <row r="139" spans="2:65" s="1" customFormat="1" ht="16.5" customHeight="1">
      <c r="B139" s="32"/>
      <c r="C139" s="185" t="s">
        <v>303</v>
      </c>
      <c r="D139" s="185" t="s">
        <v>133</v>
      </c>
      <c r="E139" s="186" t="s">
        <v>2134</v>
      </c>
      <c r="F139" s="187" t="s">
        <v>2135</v>
      </c>
      <c r="G139" s="188" t="s">
        <v>1330</v>
      </c>
      <c r="H139" s="189">
        <v>9</v>
      </c>
      <c r="I139" s="190"/>
      <c r="J139" s="191">
        <f>ROUND(I139*H139,2)</f>
        <v>0</v>
      </c>
      <c r="K139" s="187" t="s">
        <v>1</v>
      </c>
      <c r="L139" s="36"/>
      <c r="M139" s="192" t="s">
        <v>1</v>
      </c>
      <c r="N139" s="193" t="s">
        <v>41</v>
      </c>
      <c r="O139" s="58"/>
      <c r="P139" s="194">
        <f>O139*H139</f>
        <v>0</v>
      </c>
      <c r="Q139" s="194">
        <v>0</v>
      </c>
      <c r="R139" s="194">
        <f>Q139*H139</f>
        <v>0</v>
      </c>
      <c r="S139" s="194">
        <v>0</v>
      </c>
      <c r="T139" s="195">
        <f>S139*H139</f>
        <v>0</v>
      </c>
      <c r="AR139" s="15" t="s">
        <v>184</v>
      </c>
      <c r="AT139" s="15" t="s">
        <v>133</v>
      </c>
      <c r="AU139" s="15" t="s">
        <v>78</v>
      </c>
      <c r="AY139" s="15" t="s">
        <v>131</v>
      </c>
      <c r="BE139" s="196">
        <f>IF(N139="základní",J139,0)</f>
        <v>0</v>
      </c>
      <c r="BF139" s="196">
        <f>IF(N139="snížená",J139,0)</f>
        <v>0</v>
      </c>
      <c r="BG139" s="196">
        <f>IF(N139="zákl. přenesená",J139,0)</f>
        <v>0</v>
      </c>
      <c r="BH139" s="196">
        <f>IF(N139="sníž. přenesená",J139,0)</f>
        <v>0</v>
      </c>
      <c r="BI139" s="196">
        <f>IF(N139="nulová",J139,0)</f>
        <v>0</v>
      </c>
      <c r="BJ139" s="15" t="s">
        <v>78</v>
      </c>
      <c r="BK139" s="196">
        <f>ROUND(I139*H139,2)</f>
        <v>0</v>
      </c>
      <c r="BL139" s="15" t="s">
        <v>184</v>
      </c>
      <c r="BM139" s="15" t="s">
        <v>422</v>
      </c>
    </row>
    <row r="140" spans="2:47" s="1" customFormat="1" ht="12">
      <c r="B140" s="32"/>
      <c r="C140" s="33"/>
      <c r="D140" s="197" t="s">
        <v>139</v>
      </c>
      <c r="E140" s="33"/>
      <c r="F140" s="198" t="s">
        <v>2135</v>
      </c>
      <c r="G140" s="33"/>
      <c r="H140" s="33"/>
      <c r="I140" s="101"/>
      <c r="J140" s="33"/>
      <c r="K140" s="33"/>
      <c r="L140" s="36"/>
      <c r="M140" s="199"/>
      <c r="N140" s="58"/>
      <c r="O140" s="58"/>
      <c r="P140" s="58"/>
      <c r="Q140" s="58"/>
      <c r="R140" s="58"/>
      <c r="S140" s="58"/>
      <c r="T140" s="59"/>
      <c r="AT140" s="15" t="s">
        <v>139</v>
      </c>
      <c r="AU140" s="15" t="s">
        <v>78</v>
      </c>
    </row>
    <row r="141" spans="2:65" s="1" customFormat="1" ht="16.5" customHeight="1">
      <c r="B141" s="32"/>
      <c r="C141" s="185" t="s">
        <v>309</v>
      </c>
      <c r="D141" s="185" t="s">
        <v>133</v>
      </c>
      <c r="E141" s="186" t="s">
        <v>2136</v>
      </c>
      <c r="F141" s="187" t="s">
        <v>2137</v>
      </c>
      <c r="G141" s="188" t="s">
        <v>1330</v>
      </c>
      <c r="H141" s="189">
        <v>3</v>
      </c>
      <c r="I141" s="190"/>
      <c r="J141" s="191">
        <f>ROUND(I141*H141,2)</f>
        <v>0</v>
      </c>
      <c r="K141" s="187" t="s">
        <v>1</v>
      </c>
      <c r="L141" s="36"/>
      <c r="M141" s="192" t="s">
        <v>1</v>
      </c>
      <c r="N141" s="193" t="s">
        <v>41</v>
      </c>
      <c r="O141" s="58"/>
      <c r="P141" s="194">
        <f>O141*H141</f>
        <v>0</v>
      </c>
      <c r="Q141" s="194">
        <v>0</v>
      </c>
      <c r="R141" s="194">
        <f>Q141*H141</f>
        <v>0</v>
      </c>
      <c r="S141" s="194">
        <v>0</v>
      </c>
      <c r="T141" s="195">
        <f>S141*H141</f>
        <v>0</v>
      </c>
      <c r="AR141" s="15" t="s">
        <v>184</v>
      </c>
      <c r="AT141" s="15" t="s">
        <v>133</v>
      </c>
      <c r="AU141" s="15" t="s">
        <v>78</v>
      </c>
      <c r="AY141" s="15" t="s">
        <v>131</v>
      </c>
      <c r="BE141" s="196">
        <f>IF(N141="základní",J141,0)</f>
        <v>0</v>
      </c>
      <c r="BF141" s="196">
        <f>IF(N141="snížená",J141,0)</f>
        <v>0</v>
      </c>
      <c r="BG141" s="196">
        <f>IF(N141="zákl. přenesená",J141,0)</f>
        <v>0</v>
      </c>
      <c r="BH141" s="196">
        <f>IF(N141="sníž. přenesená",J141,0)</f>
        <v>0</v>
      </c>
      <c r="BI141" s="196">
        <f>IF(N141="nulová",J141,0)</f>
        <v>0</v>
      </c>
      <c r="BJ141" s="15" t="s">
        <v>78</v>
      </c>
      <c r="BK141" s="196">
        <f>ROUND(I141*H141,2)</f>
        <v>0</v>
      </c>
      <c r="BL141" s="15" t="s">
        <v>184</v>
      </c>
      <c r="BM141" s="15" t="s">
        <v>432</v>
      </c>
    </row>
    <row r="142" spans="2:47" s="1" customFormat="1" ht="12">
      <c r="B142" s="32"/>
      <c r="C142" s="33"/>
      <c r="D142" s="197" t="s">
        <v>139</v>
      </c>
      <c r="E142" s="33"/>
      <c r="F142" s="198" t="s">
        <v>2137</v>
      </c>
      <c r="G142" s="33"/>
      <c r="H142" s="33"/>
      <c r="I142" s="101"/>
      <c r="J142" s="33"/>
      <c r="K142" s="33"/>
      <c r="L142" s="36"/>
      <c r="M142" s="199"/>
      <c r="N142" s="58"/>
      <c r="O142" s="58"/>
      <c r="P142" s="58"/>
      <c r="Q142" s="58"/>
      <c r="R142" s="58"/>
      <c r="S142" s="58"/>
      <c r="T142" s="59"/>
      <c r="AT142" s="15" t="s">
        <v>139</v>
      </c>
      <c r="AU142" s="15" t="s">
        <v>78</v>
      </c>
    </row>
    <row r="143" spans="2:65" s="1" customFormat="1" ht="16.5" customHeight="1">
      <c r="B143" s="32"/>
      <c r="C143" s="185" t="s">
        <v>7</v>
      </c>
      <c r="D143" s="185" t="s">
        <v>133</v>
      </c>
      <c r="E143" s="186" t="s">
        <v>2138</v>
      </c>
      <c r="F143" s="187" t="s">
        <v>2139</v>
      </c>
      <c r="G143" s="188" t="s">
        <v>1330</v>
      </c>
      <c r="H143" s="189">
        <v>7</v>
      </c>
      <c r="I143" s="190"/>
      <c r="J143" s="191">
        <f>ROUND(I143*H143,2)</f>
        <v>0</v>
      </c>
      <c r="K143" s="187" t="s">
        <v>1</v>
      </c>
      <c r="L143" s="36"/>
      <c r="M143" s="192" t="s">
        <v>1</v>
      </c>
      <c r="N143" s="193" t="s">
        <v>41</v>
      </c>
      <c r="O143" s="58"/>
      <c r="P143" s="194">
        <f>O143*H143</f>
        <v>0</v>
      </c>
      <c r="Q143" s="194">
        <v>0</v>
      </c>
      <c r="R143" s="194">
        <f>Q143*H143</f>
        <v>0</v>
      </c>
      <c r="S143" s="194">
        <v>0</v>
      </c>
      <c r="T143" s="195">
        <f>S143*H143</f>
        <v>0</v>
      </c>
      <c r="AR143" s="15" t="s">
        <v>184</v>
      </c>
      <c r="AT143" s="15" t="s">
        <v>133</v>
      </c>
      <c r="AU143" s="15" t="s">
        <v>78</v>
      </c>
      <c r="AY143" s="15" t="s">
        <v>131</v>
      </c>
      <c r="BE143" s="196">
        <f>IF(N143="základní",J143,0)</f>
        <v>0</v>
      </c>
      <c r="BF143" s="196">
        <f>IF(N143="snížená",J143,0)</f>
        <v>0</v>
      </c>
      <c r="BG143" s="196">
        <f>IF(N143="zákl. přenesená",J143,0)</f>
        <v>0</v>
      </c>
      <c r="BH143" s="196">
        <f>IF(N143="sníž. přenesená",J143,0)</f>
        <v>0</v>
      </c>
      <c r="BI143" s="196">
        <f>IF(N143="nulová",J143,0)</f>
        <v>0</v>
      </c>
      <c r="BJ143" s="15" t="s">
        <v>78</v>
      </c>
      <c r="BK143" s="196">
        <f>ROUND(I143*H143,2)</f>
        <v>0</v>
      </c>
      <c r="BL143" s="15" t="s">
        <v>184</v>
      </c>
      <c r="BM143" s="15" t="s">
        <v>443</v>
      </c>
    </row>
    <row r="144" spans="2:47" s="1" customFormat="1" ht="12">
      <c r="B144" s="32"/>
      <c r="C144" s="33"/>
      <c r="D144" s="197" t="s">
        <v>139</v>
      </c>
      <c r="E144" s="33"/>
      <c r="F144" s="198" t="s">
        <v>2139</v>
      </c>
      <c r="G144" s="33"/>
      <c r="H144" s="33"/>
      <c r="I144" s="101"/>
      <c r="J144" s="33"/>
      <c r="K144" s="33"/>
      <c r="L144" s="36"/>
      <c r="M144" s="199"/>
      <c r="N144" s="58"/>
      <c r="O144" s="58"/>
      <c r="P144" s="58"/>
      <c r="Q144" s="58"/>
      <c r="R144" s="58"/>
      <c r="S144" s="58"/>
      <c r="T144" s="59"/>
      <c r="AT144" s="15" t="s">
        <v>139</v>
      </c>
      <c r="AU144" s="15" t="s">
        <v>78</v>
      </c>
    </row>
    <row r="145" spans="2:65" s="1" customFormat="1" ht="16.5" customHeight="1">
      <c r="B145" s="32"/>
      <c r="C145" s="185" t="s">
        <v>320</v>
      </c>
      <c r="D145" s="185" t="s">
        <v>133</v>
      </c>
      <c r="E145" s="186" t="s">
        <v>2140</v>
      </c>
      <c r="F145" s="187" t="s">
        <v>2141</v>
      </c>
      <c r="G145" s="188" t="s">
        <v>1330</v>
      </c>
      <c r="H145" s="189">
        <v>2</v>
      </c>
      <c r="I145" s="190"/>
      <c r="J145" s="191">
        <f>ROUND(I145*H145,2)</f>
        <v>0</v>
      </c>
      <c r="K145" s="187" t="s">
        <v>1</v>
      </c>
      <c r="L145" s="36"/>
      <c r="M145" s="192" t="s">
        <v>1</v>
      </c>
      <c r="N145" s="193" t="s">
        <v>41</v>
      </c>
      <c r="O145" s="58"/>
      <c r="P145" s="194">
        <f>O145*H145</f>
        <v>0</v>
      </c>
      <c r="Q145" s="194">
        <v>0</v>
      </c>
      <c r="R145" s="194">
        <f>Q145*H145</f>
        <v>0</v>
      </c>
      <c r="S145" s="194">
        <v>0</v>
      </c>
      <c r="T145" s="195">
        <f>S145*H145</f>
        <v>0</v>
      </c>
      <c r="AR145" s="15" t="s">
        <v>184</v>
      </c>
      <c r="AT145" s="15" t="s">
        <v>133</v>
      </c>
      <c r="AU145" s="15" t="s">
        <v>78</v>
      </c>
      <c r="AY145" s="15" t="s">
        <v>131</v>
      </c>
      <c r="BE145" s="196">
        <f>IF(N145="základní",J145,0)</f>
        <v>0</v>
      </c>
      <c r="BF145" s="196">
        <f>IF(N145="snížená",J145,0)</f>
        <v>0</v>
      </c>
      <c r="BG145" s="196">
        <f>IF(N145="zákl. přenesená",J145,0)</f>
        <v>0</v>
      </c>
      <c r="BH145" s="196">
        <f>IF(N145="sníž. přenesená",J145,0)</f>
        <v>0</v>
      </c>
      <c r="BI145" s="196">
        <f>IF(N145="nulová",J145,0)</f>
        <v>0</v>
      </c>
      <c r="BJ145" s="15" t="s">
        <v>78</v>
      </c>
      <c r="BK145" s="196">
        <f>ROUND(I145*H145,2)</f>
        <v>0</v>
      </c>
      <c r="BL145" s="15" t="s">
        <v>184</v>
      </c>
      <c r="BM145" s="15" t="s">
        <v>454</v>
      </c>
    </row>
    <row r="146" spans="2:47" s="1" customFormat="1" ht="12">
      <c r="B146" s="32"/>
      <c r="C146" s="33"/>
      <c r="D146" s="197" t="s">
        <v>139</v>
      </c>
      <c r="E146" s="33"/>
      <c r="F146" s="198" t="s">
        <v>2141</v>
      </c>
      <c r="G146" s="33"/>
      <c r="H146" s="33"/>
      <c r="I146" s="101"/>
      <c r="J146" s="33"/>
      <c r="K146" s="33"/>
      <c r="L146" s="36"/>
      <c r="M146" s="199"/>
      <c r="N146" s="58"/>
      <c r="O146" s="58"/>
      <c r="P146" s="58"/>
      <c r="Q146" s="58"/>
      <c r="R146" s="58"/>
      <c r="S146" s="58"/>
      <c r="T146" s="59"/>
      <c r="AT146" s="15" t="s">
        <v>139</v>
      </c>
      <c r="AU146" s="15" t="s">
        <v>78</v>
      </c>
    </row>
    <row r="147" spans="2:65" s="1" customFormat="1" ht="16.5" customHeight="1">
      <c r="B147" s="32"/>
      <c r="C147" s="185" t="s">
        <v>326</v>
      </c>
      <c r="D147" s="185" t="s">
        <v>133</v>
      </c>
      <c r="E147" s="186" t="s">
        <v>2142</v>
      </c>
      <c r="F147" s="187" t="s">
        <v>2143</v>
      </c>
      <c r="G147" s="188" t="s">
        <v>1330</v>
      </c>
      <c r="H147" s="189">
        <v>4</v>
      </c>
      <c r="I147" s="190"/>
      <c r="J147" s="191">
        <f>ROUND(I147*H147,2)</f>
        <v>0</v>
      </c>
      <c r="K147" s="187" t="s">
        <v>1</v>
      </c>
      <c r="L147" s="36"/>
      <c r="M147" s="192" t="s">
        <v>1</v>
      </c>
      <c r="N147" s="193" t="s">
        <v>41</v>
      </c>
      <c r="O147" s="58"/>
      <c r="P147" s="194">
        <f>O147*H147</f>
        <v>0</v>
      </c>
      <c r="Q147" s="194">
        <v>0</v>
      </c>
      <c r="R147" s="194">
        <f>Q147*H147</f>
        <v>0</v>
      </c>
      <c r="S147" s="194">
        <v>0</v>
      </c>
      <c r="T147" s="195">
        <f>S147*H147</f>
        <v>0</v>
      </c>
      <c r="AR147" s="15" t="s">
        <v>184</v>
      </c>
      <c r="AT147" s="15" t="s">
        <v>133</v>
      </c>
      <c r="AU147" s="15" t="s">
        <v>78</v>
      </c>
      <c r="AY147" s="15" t="s">
        <v>131</v>
      </c>
      <c r="BE147" s="196">
        <f>IF(N147="základní",J147,0)</f>
        <v>0</v>
      </c>
      <c r="BF147" s="196">
        <f>IF(N147="snížená",J147,0)</f>
        <v>0</v>
      </c>
      <c r="BG147" s="196">
        <f>IF(N147="zákl. přenesená",J147,0)</f>
        <v>0</v>
      </c>
      <c r="BH147" s="196">
        <f>IF(N147="sníž. přenesená",J147,0)</f>
        <v>0</v>
      </c>
      <c r="BI147" s="196">
        <f>IF(N147="nulová",J147,0)</f>
        <v>0</v>
      </c>
      <c r="BJ147" s="15" t="s">
        <v>78</v>
      </c>
      <c r="BK147" s="196">
        <f>ROUND(I147*H147,2)</f>
        <v>0</v>
      </c>
      <c r="BL147" s="15" t="s">
        <v>184</v>
      </c>
      <c r="BM147" s="15" t="s">
        <v>483</v>
      </c>
    </row>
    <row r="148" spans="2:47" s="1" customFormat="1" ht="12">
      <c r="B148" s="32"/>
      <c r="C148" s="33"/>
      <c r="D148" s="197" t="s">
        <v>139</v>
      </c>
      <c r="E148" s="33"/>
      <c r="F148" s="198" t="s">
        <v>2143</v>
      </c>
      <c r="G148" s="33"/>
      <c r="H148" s="33"/>
      <c r="I148" s="101"/>
      <c r="J148" s="33"/>
      <c r="K148" s="33"/>
      <c r="L148" s="36"/>
      <c r="M148" s="199"/>
      <c r="N148" s="58"/>
      <c r="O148" s="58"/>
      <c r="P148" s="58"/>
      <c r="Q148" s="58"/>
      <c r="R148" s="58"/>
      <c r="S148" s="58"/>
      <c r="T148" s="59"/>
      <c r="AT148" s="15" t="s">
        <v>139</v>
      </c>
      <c r="AU148" s="15" t="s">
        <v>78</v>
      </c>
    </row>
    <row r="149" spans="2:65" s="1" customFormat="1" ht="16.5" customHeight="1">
      <c r="B149" s="32"/>
      <c r="C149" s="185" t="s">
        <v>332</v>
      </c>
      <c r="D149" s="185" t="s">
        <v>133</v>
      </c>
      <c r="E149" s="186" t="s">
        <v>2144</v>
      </c>
      <c r="F149" s="187" t="s">
        <v>2145</v>
      </c>
      <c r="G149" s="188" t="s">
        <v>1330</v>
      </c>
      <c r="H149" s="189">
        <v>3</v>
      </c>
      <c r="I149" s="190"/>
      <c r="J149" s="191">
        <f>ROUND(I149*H149,2)</f>
        <v>0</v>
      </c>
      <c r="K149" s="187" t="s">
        <v>1</v>
      </c>
      <c r="L149" s="36"/>
      <c r="M149" s="192" t="s">
        <v>1</v>
      </c>
      <c r="N149" s="193" t="s">
        <v>41</v>
      </c>
      <c r="O149" s="58"/>
      <c r="P149" s="194">
        <f>O149*H149</f>
        <v>0</v>
      </c>
      <c r="Q149" s="194">
        <v>0</v>
      </c>
      <c r="R149" s="194">
        <f>Q149*H149</f>
        <v>0</v>
      </c>
      <c r="S149" s="194">
        <v>0</v>
      </c>
      <c r="T149" s="195">
        <f>S149*H149</f>
        <v>0</v>
      </c>
      <c r="AR149" s="15" t="s">
        <v>184</v>
      </c>
      <c r="AT149" s="15" t="s">
        <v>133</v>
      </c>
      <c r="AU149" s="15" t="s">
        <v>78</v>
      </c>
      <c r="AY149" s="15" t="s">
        <v>131</v>
      </c>
      <c r="BE149" s="196">
        <f>IF(N149="základní",J149,0)</f>
        <v>0</v>
      </c>
      <c r="BF149" s="196">
        <f>IF(N149="snížená",J149,0)</f>
        <v>0</v>
      </c>
      <c r="BG149" s="196">
        <f>IF(N149="zákl. přenesená",J149,0)</f>
        <v>0</v>
      </c>
      <c r="BH149" s="196">
        <f>IF(N149="sníž. přenesená",J149,0)</f>
        <v>0</v>
      </c>
      <c r="BI149" s="196">
        <f>IF(N149="nulová",J149,0)</f>
        <v>0</v>
      </c>
      <c r="BJ149" s="15" t="s">
        <v>78</v>
      </c>
      <c r="BK149" s="196">
        <f>ROUND(I149*H149,2)</f>
        <v>0</v>
      </c>
      <c r="BL149" s="15" t="s">
        <v>184</v>
      </c>
      <c r="BM149" s="15" t="s">
        <v>503</v>
      </c>
    </row>
    <row r="150" spans="2:47" s="1" customFormat="1" ht="12">
      <c r="B150" s="32"/>
      <c r="C150" s="33"/>
      <c r="D150" s="197" t="s">
        <v>139</v>
      </c>
      <c r="E150" s="33"/>
      <c r="F150" s="198" t="s">
        <v>2145</v>
      </c>
      <c r="G150" s="33"/>
      <c r="H150" s="33"/>
      <c r="I150" s="101"/>
      <c r="J150" s="33"/>
      <c r="K150" s="33"/>
      <c r="L150" s="36"/>
      <c r="M150" s="199"/>
      <c r="N150" s="58"/>
      <c r="O150" s="58"/>
      <c r="P150" s="58"/>
      <c r="Q150" s="58"/>
      <c r="R150" s="58"/>
      <c r="S150" s="58"/>
      <c r="T150" s="59"/>
      <c r="AT150" s="15" t="s">
        <v>139</v>
      </c>
      <c r="AU150" s="15" t="s">
        <v>78</v>
      </c>
    </row>
    <row r="151" spans="2:65" s="1" customFormat="1" ht="16.5" customHeight="1">
      <c r="B151" s="32"/>
      <c r="C151" s="185" t="s">
        <v>337</v>
      </c>
      <c r="D151" s="185" t="s">
        <v>133</v>
      </c>
      <c r="E151" s="186" t="s">
        <v>2146</v>
      </c>
      <c r="F151" s="187" t="s">
        <v>2147</v>
      </c>
      <c r="G151" s="188" t="s">
        <v>1330</v>
      </c>
      <c r="H151" s="189">
        <v>1</v>
      </c>
      <c r="I151" s="190"/>
      <c r="J151" s="191">
        <f>ROUND(I151*H151,2)</f>
        <v>0</v>
      </c>
      <c r="K151" s="187" t="s">
        <v>1</v>
      </c>
      <c r="L151" s="36"/>
      <c r="M151" s="192" t="s">
        <v>1</v>
      </c>
      <c r="N151" s="193" t="s">
        <v>41</v>
      </c>
      <c r="O151" s="58"/>
      <c r="P151" s="194">
        <f>O151*H151</f>
        <v>0</v>
      </c>
      <c r="Q151" s="194">
        <v>0</v>
      </c>
      <c r="R151" s="194">
        <f>Q151*H151</f>
        <v>0</v>
      </c>
      <c r="S151" s="194">
        <v>0</v>
      </c>
      <c r="T151" s="195">
        <f>S151*H151</f>
        <v>0</v>
      </c>
      <c r="AR151" s="15" t="s">
        <v>184</v>
      </c>
      <c r="AT151" s="15" t="s">
        <v>133</v>
      </c>
      <c r="AU151" s="15" t="s">
        <v>78</v>
      </c>
      <c r="AY151" s="15" t="s">
        <v>131</v>
      </c>
      <c r="BE151" s="196">
        <f>IF(N151="základní",J151,0)</f>
        <v>0</v>
      </c>
      <c r="BF151" s="196">
        <f>IF(N151="snížená",J151,0)</f>
        <v>0</v>
      </c>
      <c r="BG151" s="196">
        <f>IF(N151="zákl. přenesená",J151,0)</f>
        <v>0</v>
      </c>
      <c r="BH151" s="196">
        <f>IF(N151="sníž. přenesená",J151,0)</f>
        <v>0</v>
      </c>
      <c r="BI151" s="196">
        <f>IF(N151="nulová",J151,0)</f>
        <v>0</v>
      </c>
      <c r="BJ151" s="15" t="s">
        <v>78</v>
      </c>
      <c r="BK151" s="196">
        <f>ROUND(I151*H151,2)</f>
        <v>0</v>
      </c>
      <c r="BL151" s="15" t="s">
        <v>184</v>
      </c>
      <c r="BM151" s="15" t="s">
        <v>518</v>
      </c>
    </row>
    <row r="152" spans="2:47" s="1" customFormat="1" ht="12">
      <c r="B152" s="32"/>
      <c r="C152" s="33"/>
      <c r="D152" s="197" t="s">
        <v>139</v>
      </c>
      <c r="E152" s="33"/>
      <c r="F152" s="198" t="s">
        <v>2147</v>
      </c>
      <c r="G152" s="33"/>
      <c r="H152" s="33"/>
      <c r="I152" s="101"/>
      <c r="J152" s="33"/>
      <c r="K152" s="33"/>
      <c r="L152" s="36"/>
      <c r="M152" s="199"/>
      <c r="N152" s="58"/>
      <c r="O152" s="58"/>
      <c r="P152" s="58"/>
      <c r="Q152" s="58"/>
      <c r="R152" s="58"/>
      <c r="S152" s="58"/>
      <c r="T152" s="59"/>
      <c r="AT152" s="15" t="s">
        <v>139</v>
      </c>
      <c r="AU152" s="15" t="s">
        <v>78</v>
      </c>
    </row>
    <row r="153" spans="2:65" s="1" customFormat="1" ht="16.5" customHeight="1">
      <c r="B153" s="32"/>
      <c r="C153" s="185" t="s">
        <v>342</v>
      </c>
      <c r="D153" s="185" t="s">
        <v>133</v>
      </c>
      <c r="E153" s="186" t="s">
        <v>2148</v>
      </c>
      <c r="F153" s="187" t="s">
        <v>2149</v>
      </c>
      <c r="G153" s="188" t="s">
        <v>1330</v>
      </c>
      <c r="H153" s="189">
        <v>25</v>
      </c>
      <c r="I153" s="190"/>
      <c r="J153" s="191">
        <f>ROUND(I153*H153,2)</f>
        <v>0</v>
      </c>
      <c r="K153" s="187" t="s">
        <v>1</v>
      </c>
      <c r="L153" s="36"/>
      <c r="M153" s="192" t="s">
        <v>1</v>
      </c>
      <c r="N153" s="193" t="s">
        <v>41</v>
      </c>
      <c r="O153" s="58"/>
      <c r="P153" s="194">
        <f>O153*H153</f>
        <v>0</v>
      </c>
      <c r="Q153" s="194">
        <v>0</v>
      </c>
      <c r="R153" s="194">
        <f>Q153*H153</f>
        <v>0</v>
      </c>
      <c r="S153" s="194">
        <v>0</v>
      </c>
      <c r="T153" s="195">
        <f>S153*H153</f>
        <v>0</v>
      </c>
      <c r="AR153" s="15" t="s">
        <v>184</v>
      </c>
      <c r="AT153" s="15" t="s">
        <v>133</v>
      </c>
      <c r="AU153" s="15" t="s">
        <v>78</v>
      </c>
      <c r="AY153" s="15" t="s">
        <v>131</v>
      </c>
      <c r="BE153" s="196">
        <f>IF(N153="základní",J153,0)</f>
        <v>0</v>
      </c>
      <c r="BF153" s="196">
        <f>IF(N153="snížená",J153,0)</f>
        <v>0</v>
      </c>
      <c r="BG153" s="196">
        <f>IF(N153="zákl. přenesená",J153,0)</f>
        <v>0</v>
      </c>
      <c r="BH153" s="196">
        <f>IF(N153="sníž. přenesená",J153,0)</f>
        <v>0</v>
      </c>
      <c r="BI153" s="196">
        <f>IF(N153="nulová",J153,0)</f>
        <v>0</v>
      </c>
      <c r="BJ153" s="15" t="s">
        <v>78</v>
      </c>
      <c r="BK153" s="196">
        <f>ROUND(I153*H153,2)</f>
        <v>0</v>
      </c>
      <c r="BL153" s="15" t="s">
        <v>184</v>
      </c>
      <c r="BM153" s="15" t="s">
        <v>540</v>
      </c>
    </row>
    <row r="154" spans="2:47" s="1" customFormat="1" ht="12">
      <c r="B154" s="32"/>
      <c r="C154" s="33"/>
      <c r="D154" s="197" t="s">
        <v>139</v>
      </c>
      <c r="E154" s="33"/>
      <c r="F154" s="198" t="s">
        <v>2149</v>
      </c>
      <c r="G154" s="33"/>
      <c r="H154" s="33"/>
      <c r="I154" s="101"/>
      <c r="J154" s="33"/>
      <c r="K154" s="33"/>
      <c r="L154" s="36"/>
      <c r="M154" s="199"/>
      <c r="N154" s="58"/>
      <c r="O154" s="58"/>
      <c r="P154" s="58"/>
      <c r="Q154" s="58"/>
      <c r="R154" s="58"/>
      <c r="S154" s="58"/>
      <c r="T154" s="59"/>
      <c r="AT154" s="15" t="s">
        <v>139</v>
      </c>
      <c r="AU154" s="15" t="s">
        <v>78</v>
      </c>
    </row>
    <row r="155" spans="2:65" s="1" customFormat="1" ht="16.5" customHeight="1">
      <c r="B155" s="32"/>
      <c r="C155" s="185" t="s">
        <v>347</v>
      </c>
      <c r="D155" s="185" t="s">
        <v>133</v>
      </c>
      <c r="E155" s="186" t="s">
        <v>2150</v>
      </c>
      <c r="F155" s="187" t="s">
        <v>2151</v>
      </c>
      <c r="G155" s="188" t="s">
        <v>1330</v>
      </c>
      <c r="H155" s="189">
        <v>1</v>
      </c>
      <c r="I155" s="190"/>
      <c r="J155" s="191">
        <f>ROUND(I155*H155,2)</f>
        <v>0</v>
      </c>
      <c r="K155" s="187" t="s">
        <v>1</v>
      </c>
      <c r="L155" s="36"/>
      <c r="M155" s="192" t="s">
        <v>1</v>
      </c>
      <c r="N155" s="193" t="s">
        <v>41</v>
      </c>
      <c r="O155" s="58"/>
      <c r="P155" s="194">
        <f>O155*H155</f>
        <v>0</v>
      </c>
      <c r="Q155" s="194">
        <v>0</v>
      </c>
      <c r="R155" s="194">
        <f>Q155*H155</f>
        <v>0</v>
      </c>
      <c r="S155" s="194">
        <v>0</v>
      </c>
      <c r="T155" s="195">
        <f>S155*H155</f>
        <v>0</v>
      </c>
      <c r="AR155" s="15" t="s">
        <v>184</v>
      </c>
      <c r="AT155" s="15" t="s">
        <v>133</v>
      </c>
      <c r="AU155" s="15" t="s">
        <v>78</v>
      </c>
      <c r="AY155" s="15" t="s">
        <v>131</v>
      </c>
      <c r="BE155" s="196">
        <f>IF(N155="základní",J155,0)</f>
        <v>0</v>
      </c>
      <c r="BF155" s="196">
        <f>IF(N155="snížená",J155,0)</f>
        <v>0</v>
      </c>
      <c r="BG155" s="196">
        <f>IF(N155="zákl. přenesená",J155,0)</f>
        <v>0</v>
      </c>
      <c r="BH155" s="196">
        <f>IF(N155="sníž. přenesená",J155,0)</f>
        <v>0</v>
      </c>
      <c r="BI155" s="196">
        <f>IF(N155="nulová",J155,0)</f>
        <v>0</v>
      </c>
      <c r="BJ155" s="15" t="s">
        <v>78</v>
      </c>
      <c r="BK155" s="196">
        <f>ROUND(I155*H155,2)</f>
        <v>0</v>
      </c>
      <c r="BL155" s="15" t="s">
        <v>184</v>
      </c>
      <c r="BM155" s="15" t="s">
        <v>550</v>
      </c>
    </row>
    <row r="156" spans="2:47" s="1" customFormat="1" ht="12">
      <c r="B156" s="32"/>
      <c r="C156" s="33"/>
      <c r="D156" s="197" t="s">
        <v>139</v>
      </c>
      <c r="E156" s="33"/>
      <c r="F156" s="198" t="s">
        <v>2151</v>
      </c>
      <c r="G156" s="33"/>
      <c r="H156" s="33"/>
      <c r="I156" s="101"/>
      <c r="J156" s="33"/>
      <c r="K156" s="33"/>
      <c r="L156" s="36"/>
      <c r="M156" s="199"/>
      <c r="N156" s="58"/>
      <c r="O156" s="58"/>
      <c r="P156" s="58"/>
      <c r="Q156" s="58"/>
      <c r="R156" s="58"/>
      <c r="S156" s="58"/>
      <c r="T156" s="59"/>
      <c r="AT156" s="15" t="s">
        <v>139</v>
      </c>
      <c r="AU156" s="15" t="s">
        <v>78</v>
      </c>
    </row>
    <row r="157" spans="2:65" s="1" customFormat="1" ht="16.5" customHeight="1">
      <c r="B157" s="32"/>
      <c r="C157" s="185" t="s">
        <v>352</v>
      </c>
      <c r="D157" s="185" t="s">
        <v>133</v>
      </c>
      <c r="E157" s="186" t="s">
        <v>2152</v>
      </c>
      <c r="F157" s="187" t="s">
        <v>2153</v>
      </c>
      <c r="G157" s="188" t="s">
        <v>1330</v>
      </c>
      <c r="H157" s="189">
        <v>1</v>
      </c>
      <c r="I157" s="190"/>
      <c r="J157" s="191">
        <f>ROUND(I157*H157,2)</f>
        <v>0</v>
      </c>
      <c r="K157" s="187" t="s">
        <v>1</v>
      </c>
      <c r="L157" s="36"/>
      <c r="M157" s="192" t="s">
        <v>1</v>
      </c>
      <c r="N157" s="193" t="s">
        <v>41</v>
      </c>
      <c r="O157" s="58"/>
      <c r="P157" s="194">
        <f>O157*H157</f>
        <v>0</v>
      </c>
      <c r="Q157" s="194">
        <v>0</v>
      </c>
      <c r="R157" s="194">
        <f>Q157*H157</f>
        <v>0</v>
      </c>
      <c r="S157" s="194">
        <v>0</v>
      </c>
      <c r="T157" s="195">
        <f>S157*H157</f>
        <v>0</v>
      </c>
      <c r="AR157" s="15" t="s">
        <v>184</v>
      </c>
      <c r="AT157" s="15" t="s">
        <v>133</v>
      </c>
      <c r="AU157" s="15" t="s">
        <v>78</v>
      </c>
      <c r="AY157" s="15" t="s">
        <v>131</v>
      </c>
      <c r="BE157" s="196">
        <f>IF(N157="základní",J157,0)</f>
        <v>0</v>
      </c>
      <c r="BF157" s="196">
        <f>IF(N157="snížená",J157,0)</f>
        <v>0</v>
      </c>
      <c r="BG157" s="196">
        <f>IF(N157="zákl. přenesená",J157,0)</f>
        <v>0</v>
      </c>
      <c r="BH157" s="196">
        <f>IF(N157="sníž. přenesená",J157,0)</f>
        <v>0</v>
      </c>
      <c r="BI157" s="196">
        <f>IF(N157="nulová",J157,0)</f>
        <v>0</v>
      </c>
      <c r="BJ157" s="15" t="s">
        <v>78</v>
      </c>
      <c r="BK157" s="196">
        <f>ROUND(I157*H157,2)</f>
        <v>0</v>
      </c>
      <c r="BL157" s="15" t="s">
        <v>184</v>
      </c>
      <c r="BM157" s="15" t="s">
        <v>565</v>
      </c>
    </row>
    <row r="158" spans="2:47" s="1" customFormat="1" ht="12">
      <c r="B158" s="32"/>
      <c r="C158" s="33"/>
      <c r="D158" s="197" t="s">
        <v>139</v>
      </c>
      <c r="E158" s="33"/>
      <c r="F158" s="198" t="s">
        <v>2153</v>
      </c>
      <c r="G158" s="33"/>
      <c r="H158" s="33"/>
      <c r="I158" s="101"/>
      <c r="J158" s="33"/>
      <c r="K158" s="33"/>
      <c r="L158" s="36"/>
      <c r="M158" s="199"/>
      <c r="N158" s="58"/>
      <c r="O158" s="58"/>
      <c r="P158" s="58"/>
      <c r="Q158" s="58"/>
      <c r="R158" s="58"/>
      <c r="S158" s="58"/>
      <c r="T158" s="59"/>
      <c r="AT158" s="15" t="s">
        <v>139</v>
      </c>
      <c r="AU158" s="15" t="s">
        <v>78</v>
      </c>
    </row>
    <row r="159" spans="2:65" s="1" customFormat="1" ht="16.5" customHeight="1">
      <c r="B159" s="32"/>
      <c r="C159" s="185" t="s">
        <v>359</v>
      </c>
      <c r="D159" s="185" t="s">
        <v>133</v>
      </c>
      <c r="E159" s="186" t="s">
        <v>2154</v>
      </c>
      <c r="F159" s="187" t="s">
        <v>2155</v>
      </c>
      <c r="G159" s="188" t="s">
        <v>1330</v>
      </c>
      <c r="H159" s="189">
        <v>7</v>
      </c>
      <c r="I159" s="190"/>
      <c r="J159" s="191">
        <f>ROUND(I159*H159,2)</f>
        <v>0</v>
      </c>
      <c r="K159" s="187" t="s">
        <v>1</v>
      </c>
      <c r="L159" s="36"/>
      <c r="M159" s="192" t="s">
        <v>1</v>
      </c>
      <c r="N159" s="193" t="s">
        <v>41</v>
      </c>
      <c r="O159" s="58"/>
      <c r="P159" s="194">
        <f>O159*H159</f>
        <v>0</v>
      </c>
      <c r="Q159" s="194">
        <v>0</v>
      </c>
      <c r="R159" s="194">
        <f>Q159*H159</f>
        <v>0</v>
      </c>
      <c r="S159" s="194">
        <v>0</v>
      </c>
      <c r="T159" s="195">
        <f>S159*H159</f>
        <v>0</v>
      </c>
      <c r="AR159" s="15" t="s">
        <v>184</v>
      </c>
      <c r="AT159" s="15" t="s">
        <v>133</v>
      </c>
      <c r="AU159" s="15" t="s">
        <v>78</v>
      </c>
      <c r="AY159" s="15" t="s">
        <v>131</v>
      </c>
      <c r="BE159" s="196">
        <f>IF(N159="základní",J159,0)</f>
        <v>0</v>
      </c>
      <c r="BF159" s="196">
        <f>IF(N159="snížená",J159,0)</f>
        <v>0</v>
      </c>
      <c r="BG159" s="196">
        <f>IF(N159="zákl. přenesená",J159,0)</f>
        <v>0</v>
      </c>
      <c r="BH159" s="196">
        <f>IF(N159="sníž. přenesená",J159,0)</f>
        <v>0</v>
      </c>
      <c r="BI159" s="196">
        <f>IF(N159="nulová",J159,0)</f>
        <v>0</v>
      </c>
      <c r="BJ159" s="15" t="s">
        <v>78</v>
      </c>
      <c r="BK159" s="196">
        <f>ROUND(I159*H159,2)</f>
        <v>0</v>
      </c>
      <c r="BL159" s="15" t="s">
        <v>184</v>
      </c>
      <c r="BM159" s="15" t="s">
        <v>581</v>
      </c>
    </row>
    <row r="160" spans="2:47" s="1" customFormat="1" ht="12">
      <c r="B160" s="32"/>
      <c r="C160" s="33"/>
      <c r="D160" s="197" t="s">
        <v>139</v>
      </c>
      <c r="E160" s="33"/>
      <c r="F160" s="198" t="s">
        <v>2155</v>
      </c>
      <c r="G160" s="33"/>
      <c r="H160" s="33"/>
      <c r="I160" s="101"/>
      <c r="J160" s="33"/>
      <c r="K160" s="33"/>
      <c r="L160" s="36"/>
      <c r="M160" s="199"/>
      <c r="N160" s="58"/>
      <c r="O160" s="58"/>
      <c r="P160" s="58"/>
      <c r="Q160" s="58"/>
      <c r="R160" s="58"/>
      <c r="S160" s="58"/>
      <c r="T160" s="59"/>
      <c r="AT160" s="15" t="s">
        <v>139</v>
      </c>
      <c r="AU160" s="15" t="s">
        <v>78</v>
      </c>
    </row>
    <row r="161" spans="2:65" s="1" customFormat="1" ht="16.5" customHeight="1">
      <c r="B161" s="32"/>
      <c r="C161" s="185" t="s">
        <v>365</v>
      </c>
      <c r="D161" s="185" t="s">
        <v>133</v>
      </c>
      <c r="E161" s="186" t="s">
        <v>2156</v>
      </c>
      <c r="F161" s="187" t="s">
        <v>2157</v>
      </c>
      <c r="G161" s="188" t="s">
        <v>1330</v>
      </c>
      <c r="H161" s="189">
        <v>6</v>
      </c>
      <c r="I161" s="190"/>
      <c r="J161" s="191">
        <f>ROUND(I161*H161,2)</f>
        <v>0</v>
      </c>
      <c r="K161" s="187" t="s">
        <v>1</v>
      </c>
      <c r="L161" s="36"/>
      <c r="M161" s="192" t="s">
        <v>1</v>
      </c>
      <c r="N161" s="193" t="s">
        <v>41</v>
      </c>
      <c r="O161" s="58"/>
      <c r="P161" s="194">
        <f>O161*H161</f>
        <v>0</v>
      </c>
      <c r="Q161" s="194">
        <v>0</v>
      </c>
      <c r="R161" s="194">
        <f>Q161*H161</f>
        <v>0</v>
      </c>
      <c r="S161" s="194">
        <v>0</v>
      </c>
      <c r="T161" s="195">
        <f>S161*H161</f>
        <v>0</v>
      </c>
      <c r="AR161" s="15" t="s">
        <v>184</v>
      </c>
      <c r="AT161" s="15" t="s">
        <v>133</v>
      </c>
      <c r="AU161" s="15" t="s">
        <v>78</v>
      </c>
      <c r="AY161" s="15" t="s">
        <v>131</v>
      </c>
      <c r="BE161" s="196">
        <f>IF(N161="základní",J161,0)</f>
        <v>0</v>
      </c>
      <c r="BF161" s="196">
        <f>IF(N161="snížená",J161,0)</f>
        <v>0</v>
      </c>
      <c r="BG161" s="196">
        <f>IF(N161="zákl. přenesená",J161,0)</f>
        <v>0</v>
      </c>
      <c r="BH161" s="196">
        <f>IF(N161="sníž. přenesená",J161,0)</f>
        <v>0</v>
      </c>
      <c r="BI161" s="196">
        <f>IF(N161="nulová",J161,0)</f>
        <v>0</v>
      </c>
      <c r="BJ161" s="15" t="s">
        <v>78</v>
      </c>
      <c r="BK161" s="196">
        <f>ROUND(I161*H161,2)</f>
        <v>0</v>
      </c>
      <c r="BL161" s="15" t="s">
        <v>184</v>
      </c>
      <c r="BM161" s="15" t="s">
        <v>591</v>
      </c>
    </row>
    <row r="162" spans="2:47" s="1" customFormat="1" ht="12">
      <c r="B162" s="32"/>
      <c r="C162" s="33"/>
      <c r="D162" s="197" t="s">
        <v>139</v>
      </c>
      <c r="E162" s="33"/>
      <c r="F162" s="198" t="s">
        <v>2157</v>
      </c>
      <c r="G162" s="33"/>
      <c r="H162" s="33"/>
      <c r="I162" s="101"/>
      <c r="J162" s="33"/>
      <c r="K162" s="33"/>
      <c r="L162" s="36"/>
      <c r="M162" s="199"/>
      <c r="N162" s="58"/>
      <c r="O162" s="58"/>
      <c r="P162" s="58"/>
      <c r="Q162" s="58"/>
      <c r="R162" s="58"/>
      <c r="S162" s="58"/>
      <c r="T162" s="59"/>
      <c r="AT162" s="15" t="s">
        <v>139</v>
      </c>
      <c r="AU162" s="15" t="s">
        <v>78</v>
      </c>
    </row>
    <row r="163" spans="2:65" s="1" customFormat="1" ht="16.5" customHeight="1">
      <c r="B163" s="32"/>
      <c r="C163" s="185" t="s">
        <v>371</v>
      </c>
      <c r="D163" s="185" t="s">
        <v>133</v>
      </c>
      <c r="E163" s="186" t="s">
        <v>2158</v>
      </c>
      <c r="F163" s="187" t="s">
        <v>2159</v>
      </c>
      <c r="G163" s="188" t="s">
        <v>1330</v>
      </c>
      <c r="H163" s="189">
        <v>16</v>
      </c>
      <c r="I163" s="190"/>
      <c r="J163" s="191">
        <f>ROUND(I163*H163,2)</f>
        <v>0</v>
      </c>
      <c r="K163" s="187" t="s">
        <v>1</v>
      </c>
      <c r="L163" s="36"/>
      <c r="M163" s="192" t="s">
        <v>1</v>
      </c>
      <c r="N163" s="193" t="s">
        <v>41</v>
      </c>
      <c r="O163" s="58"/>
      <c r="P163" s="194">
        <f>O163*H163</f>
        <v>0</v>
      </c>
      <c r="Q163" s="194">
        <v>0</v>
      </c>
      <c r="R163" s="194">
        <f>Q163*H163</f>
        <v>0</v>
      </c>
      <c r="S163" s="194">
        <v>0</v>
      </c>
      <c r="T163" s="195">
        <f>S163*H163</f>
        <v>0</v>
      </c>
      <c r="AR163" s="15" t="s">
        <v>184</v>
      </c>
      <c r="AT163" s="15" t="s">
        <v>133</v>
      </c>
      <c r="AU163" s="15" t="s">
        <v>78</v>
      </c>
      <c r="AY163" s="15" t="s">
        <v>131</v>
      </c>
      <c r="BE163" s="196">
        <f>IF(N163="základní",J163,0)</f>
        <v>0</v>
      </c>
      <c r="BF163" s="196">
        <f>IF(N163="snížená",J163,0)</f>
        <v>0</v>
      </c>
      <c r="BG163" s="196">
        <f>IF(N163="zákl. přenesená",J163,0)</f>
        <v>0</v>
      </c>
      <c r="BH163" s="196">
        <f>IF(N163="sníž. přenesená",J163,0)</f>
        <v>0</v>
      </c>
      <c r="BI163" s="196">
        <f>IF(N163="nulová",J163,0)</f>
        <v>0</v>
      </c>
      <c r="BJ163" s="15" t="s">
        <v>78</v>
      </c>
      <c r="BK163" s="196">
        <f>ROUND(I163*H163,2)</f>
        <v>0</v>
      </c>
      <c r="BL163" s="15" t="s">
        <v>184</v>
      </c>
      <c r="BM163" s="15" t="s">
        <v>601</v>
      </c>
    </row>
    <row r="164" spans="2:47" s="1" customFormat="1" ht="12">
      <c r="B164" s="32"/>
      <c r="C164" s="33"/>
      <c r="D164" s="197" t="s">
        <v>139</v>
      </c>
      <c r="E164" s="33"/>
      <c r="F164" s="198" t="s">
        <v>2159</v>
      </c>
      <c r="G164" s="33"/>
      <c r="H164" s="33"/>
      <c r="I164" s="101"/>
      <c r="J164" s="33"/>
      <c r="K164" s="33"/>
      <c r="L164" s="36"/>
      <c r="M164" s="199"/>
      <c r="N164" s="58"/>
      <c r="O164" s="58"/>
      <c r="P164" s="58"/>
      <c r="Q164" s="58"/>
      <c r="R164" s="58"/>
      <c r="S164" s="58"/>
      <c r="T164" s="59"/>
      <c r="AT164" s="15" t="s">
        <v>139</v>
      </c>
      <c r="AU164" s="15" t="s">
        <v>78</v>
      </c>
    </row>
    <row r="165" spans="2:65" s="1" customFormat="1" ht="16.5" customHeight="1">
      <c r="B165" s="32"/>
      <c r="C165" s="185" t="s">
        <v>378</v>
      </c>
      <c r="D165" s="185" t="s">
        <v>133</v>
      </c>
      <c r="E165" s="186" t="s">
        <v>2160</v>
      </c>
      <c r="F165" s="187" t="s">
        <v>2161</v>
      </c>
      <c r="G165" s="188" t="s">
        <v>1330</v>
      </c>
      <c r="H165" s="189">
        <v>5</v>
      </c>
      <c r="I165" s="190"/>
      <c r="J165" s="191">
        <f>ROUND(I165*H165,2)</f>
        <v>0</v>
      </c>
      <c r="K165" s="187" t="s">
        <v>1</v>
      </c>
      <c r="L165" s="36"/>
      <c r="M165" s="192" t="s">
        <v>1</v>
      </c>
      <c r="N165" s="193" t="s">
        <v>41</v>
      </c>
      <c r="O165" s="58"/>
      <c r="P165" s="194">
        <f>O165*H165</f>
        <v>0</v>
      </c>
      <c r="Q165" s="194">
        <v>0</v>
      </c>
      <c r="R165" s="194">
        <f>Q165*H165</f>
        <v>0</v>
      </c>
      <c r="S165" s="194">
        <v>0</v>
      </c>
      <c r="T165" s="195">
        <f>S165*H165</f>
        <v>0</v>
      </c>
      <c r="AR165" s="15" t="s">
        <v>184</v>
      </c>
      <c r="AT165" s="15" t="s">
        <v>133</v>
      </c>
      <c r="AU165" s="15" t="s">
        <v>78</v>
      </c>
      <c r="AY165" s="15" t="s">
        <v>131</v>
      </c>
      <c r="BE165" s="196">
        <f>IF(N165="základní",J165,0)</f>
        <v>0</v>
      </c>
      <c r="BF165" s="196">
        <f>IF(N165="snížená",J165,0)</f>
        <v>0</v>
      </c>
      <c r="BG165" s="196">
        <f>IF(N165="zákl. přenesená",J165,0)</f>
        <v>0</v>
      </c>
      <c r="BH165" s="196">
        <f>IF(N165="sníž. přenesená",J165,0)</f>
        <v>0</v>
      </c>
      <c r="BI165" s="196">
        <f>IF(N165="nulová",J165,0)</f>
        <v>0</v>
      </c>
      <c r="BJ165" s="15" t="s">
        <v>78</v>
      </c>
      <c r="BK165" s="196">
        <f>ROUND(I165*H165,2)</f>
        <v>0</v>
      </c>
      <c r="BL165" s="15" t="s">
        <v>184</v>
      </c>
      <c r="BM165" s="15" t="s">
        <v>611</v>
      </c>
    </row>
    <row r="166" spans="2:47" s="1" customFormat="1" ht="12">
      <c r="B166" s="32"/>
      <c r="C166" s="33"/>
      <c r="D166" s="197" t="s">
        <v>139</v>
      </c>
      <c r="E166" s="33"/>
      <c r="F166" s="198" t="s">
        <v>2161</v>
      </c>
      <c r="G166" s="33"/>
      <c r="H166" s="33"/>
      <c r="I166" s="101"/>
      <c r="J166" s="33"/>
      <c r="K166" s="33"/>
      <c r="L166" s="36"/>
      <c r="M166" s="199"/>
      <c r="N166" s="58"/>
      <c r="O166" s="58"/>
      <c r="P166" s="58"/>
      <c r="Q166" s="58"/>
      <c r="R166" s="58"/>
      <c r="S166" s="58"/>
      <c r="T166" s="59"/>
      <c r="AT166" s="15" t="s">
        <v>139</v>
      </c>
      <c r="AU166" s="15" t="s">
        <v>78</v>
      </c>
    </row>
    <row r="167" spans="2:65" s="1" customFormat="1" ht="16.5" customHeight="1">
      <c r="B167" s="32"/>
      <c r="C167" s="185" t="s">
        <v>385</v>
      </c>
      <c r="D167" s="185" t="s">
        <v>133</v>
      </c>
      <c r="E167" s="186" t="s">
        <v>2162</v>
      </c>
      <c r="F167" s="187" t="s">
        <v>2163</v>
      </c>
      <c r="G167" s="188" t="s">
        <v>1330</v>
      </c>
      <c r="H167" s="189">
        <v>68</v>
      </c>
      <c r="I167" s="190"/>
      <c r="J167" s="191">
        <f>ROUND(I167*H167,2)</f>
        <v>0</v>
      </c>
      <c r="K167" s="187" t="s">
        <v>1</v>
      </c>
      <c r="L167" s="36"/>
      <c r="M167" s="192" t="s">
        <v>1</v>
      </c>
      <c r="N167" s="193" t="s">
        <v>41</v>
      </c>
      <c r="O167" s="58"/>
      <c r="P167" s="194">
        <f>O167*H167</f>
        <v>0</v>
      </c>
      <c r="Q167" s="194">
        <v>0</v>
      </c>
      <c r="R167" s="194">
        <f>Q167*H167</f>
        <v>0</v>
      </c>
      <c r="S167" s="194">
        <v>0</v>
      </c>
      <c r="T167" s="195">
        <f>S167*H167</f>
        <v>0</v>
      </c>
      <c r="AR167" s="15" t="s">
        <v>184</v>
      </c>
      <c r="AT167" s="15" t="s">
        <v>133</v>
      </c>
      <c r="AU167" s="15" t="s">
        <v>78</v>
      </c>
      <c r="AY167" s="15" t="s">
        <v>131</v>
      </c>
      <c r="BE167" s="196">
        <f>IF(N167="základní",J167,0)</f>
        <v>0</v>
      </c>
      <c r="BF167" s="196">
        <f>IF(N167="snížená",J167,0)</f>
        <v>0</v>
      </c>
      <c r="BG167" s="196">
        <f>IF(N167="zákl. přenesená",J167,0)</f>
        <v>0</v>
      </c>
      <c r="BH167" s="196">
        <f>IF(N167="sníž. přenesená",J167,0)</f>
        <v>0</v>
      </c>
      <c r="BI167" s="196">
        <f>IF(N167="nulová",J167,0)</f>
        <v>0</v>
      </c>
      <c r="BJ167" s="15" t="s">
        <v>78</v>
      </c>
      <c r="BK167" s="196">
        <f>ROUND(I167*H167,2)</f>
        <v>0</v>
      </c>
      <c r="BL167" s="15" t="s">
        <v>184</v>
      </c>
      <c r="BM167" s="15" t="s">
        <v>623</v>
      </c>
    </row>
    <row r="168" spans="2:47" s="1" customFormat="1" ht="12">
      <c r="B168" s="32"/>
      <c r="C168" s="33"/>
      <c r="D168" s="197" t="s">
        <v>139</v>
      </c>
      <c r="E168" s="33"/>
      <c r="F168" s="198" t="s">
        <v>2163</v>
      </c>
      <c r="G168" s="33"/>
      <c r="H168" s="33"/>
      <c r="I168" s="101"/>
      <c r="J168" s="33"/>
      <c r="K168" s="33"/>
      <c r="L168" s="36"/>
      <c r="M168" s="199"/>
      <c r="N168" s="58"/>
      <c r="O168" s="58"/>
      <c r="P168" s="58"/>
      <c r="Q168" s="58"/>
      <c r="R168" s="58"/>
      <c r="S168" s="58"/>
      <c r="T168" s="59"/>
      <c r="AT168" s="15" t="s">
        <v>139</v>
      </c>
      <c r="AU168" s="15" t="s">
        <v>78</v>
      </c>
    </row>
    <row r="169" spans="2:65" s="1" customFormat="1" ht="16.5" customHeight="1">
      <c r="B169" s="32"/>
      <c r="C169" s="185" t="s">
        <v>394</v>
      </c>
      <c r="D169" s="185" t="s">
        <v>133</v>
      </c>
      <c r="E169" s="186" t="s">
        <v>2164</v>
      </c>
      <c r="F169" s="187" t="s">
        <v>2165</v>
      </c>
      <c r="G169" s="188" t="s">
        <v>1330</v>
      </c>
      <c r="H169" s="189">
        <v>72</v>
      </c>
      <c r="I169" s="190"/>
      <c r="J169" s="191">
        <f>ROUND(I169*H169,2)</f>
        <v>0</v>
      </c>
      <c r="K169" s="187" t="s">
        <v>1</v>
      </c>
      <c r="L169" s="36"/>
      <c r="M169" s="192" t="s">
        <v>1</v>
      </c>
      <c r="N169" s="193" t="s">
        <v>41</v>
      </c>
      <c r="O169" s="58"/>
      <c r="P169" s="194">
        <f>O169*H169</f>
        <v>0</v>
      </c>
      <c r="Q169" s="194">
        <v>0</v>
      </c>
      <c r="R169" s="194">
        <f>Q169*H169</f>
        <v>0</v>
      </c>
      <c r="S169" s="194">
        <v>0</v>
      </c>
      <c r="T169" s="195">
        <f>S169*H169</f>
        <v>0</v>
      </c>
      <c r="AR169" s="15" t="s">
        <v>184</v>
      </c>
      <c r="AT169" s="15" t="s">
        <v>133</v>
      </c>
      <c r="AU169" s="15" t="s">
        <v>78</v>
      </c>
      <c r="AY169" s="15" t="s">
        <v>131</v>
      </c>
      <c r="BE169" s="196">
        <f>IF(N169="základní",J169,0)</f>
        <v>0</v>
      </c>
      <c r="BF169" s="196">
        <f>IF(N169="snížená",J169,0)</f>
        <v>0</v>
      </c>
      <c r="BG169" s="196">
        <f>IF(N169="zákl. přenesená",J169,0)</f>
        <v>0</v>
      </c>
      <c r="BH169" s="196">
        <f>IF(N169="sníž. přenesená",J169,0)</f>
        <v>0</v>
      </c>
      <c r="BI169" s="196">
        <f>IF(N169="nulová",J169,0)</f>
        <v>0</v>
      </c>
      <c r="BJ169" s="15" t="s">
        <v>78</v>
      </c>
      <c r="BK169" s="196">
        <f>ROUND(I169*H169,2)</f>
        <v>0</v>
      </c>
      <c r="BL169" s="15" t="s">
        <v>184</v>
      </c>
      <c r="BM169" s="15" t="s">
        <v>640</v>
      </c>
    </row>
    <row r="170" spans="2:47" s="1" customFormat="1" ht="12">
      <c r="B170" s="32"/>
      <c r="C170" s="33"/>
      <c r="D170" s="197" t="s">
        <v>139</v>
      </c>
      <c r="E170" s="33"/>
      <c r="F170" s="198" t="s">
        <v>2165</v>
      </c>
      <c r="G170" s="33"/>
      <c r="H170" s="33"/>
      <c r="I170" s="101"/>
      <c r="J170" s="33"/>
      <c r="K170" s="33"/>
      <c r="L170" s="36"/>
      <c r="M170" s="199"/>
      <c r="N170" s="58"/>
      <c r="O170" s="58"/>
      <c r="P170" s="58"/>
      <c r="Q170" s="58"/>
      <c r="R170" s="58"/>
      <c r="S170" s="58"/>
      <c r="T170" s="59"/>
      <c r="AT170" s="15" t="s">
        <v>139</v>
      </c>
      <c r="AU170" s="15" t="s">
        <v>78</v>
      </c>
    </row>
    <row r="171" spans="2:65" s="1" customFormat="1" ht="16.5" customHeight="1">
      <c r="B171" s="32"/>
      <c r="C171" s="185" t="s">
        <v>401</v>
      </c>
      <c r="D171" s="185" t="s">
        <v>133</v>
      </c>
      <c r="E171" s="186" t="s">
        <v>2166</v>
      </c>
      <c r="F171" s="187" t="s">
        <v>2167</v>
      </c>
      <c r="G171" s="188" t="s">
        <v>1330</v>
      </c>
      <c r="H171" s="189">
        <v>44</v>
      </c>
      <c r="I171" s="190"/>
      <c r="J171" s="191">
        <f>ROUND(I171*H171,2)</f>
        <v>0</v>
      </c>
      <c r="K171" s="187" t="s">
        <v>1</v>
      </c>
      <c r="L171" s="36"/>
      <c r="M171" s="192" t="s">
        <v>1</v>
      </c>
      <c r="N171" s="193" t="s">
        <v>41</v>
      </c>
      <c r="O171" s="58"/>
      <c r="P171" s="194">
        <f>O171*H171</f>
        <v>0</v>
      </c>
      <c r="Q171" s="194">
        <v>0</v>
      </c>
      <c r="R171" s="194">
        <f>Q171*H171</f>
        <v>0</v>
      </c>
      <c r="S171" s="194">
        <v>0</v>
      </c>
      <c r="T171" s="195">
        <f>S171*H171</f>
        <v>0</v>
      </c>
      <c r="AR171" s="15" t="s">
        <v>184</v>
      </c>
      <c r="AT171" s="15" t="s">
        <v>133</v>
      </c>
      <c r="AU171" s="15" t="s">
        <v>78</v>
      </c>
      <c r="AY171" s="15" t="s">
        <v>131</v>
      </c>
      <c r="BE171" s="196">
        <f>IF(N171="základní",J171,0)</f>
        <v>0</v>
      </c>
      <c r="BF171" s="196">
        <f>IF(N171="snížená",J171,0)</f>
        <v>0</v>
      </c>
      <c r="BG171" s="196">
        <f>IF(N171="zákl. přenesená",J171,0)</f>
        <v>0</v>
      </c>
      <c r="BH171" s="196">
        <f>IF(N171="sníž. přenesená",J171,0)</f>
        <v>0</v>
      </c>
      <c r="BI171" s="196">
        <f>IF(N171="nulová",J171,0)</f>
        <v>0</v>
      </c>
      <c r="BJ171" s="15" t="s">
        <v>78</v>
      </c>
      <c r="BK171" s="196">
        <f>ROUND(I171*H171,2)</f>
        <v>0</v>
      </c>
      <c r="BL171" s="15" t="s">
        <v>184</v>
      </c>
      <c r="BM171" s="15" t="s">
        <v>656</v>
      </c>
    </row>
    <row r="172" spans="2:47" s="1" customFormat="1" ht="12">
      <c r="B172" s="32"/>
      <c r="C172" s="33"/>
      <c r="D172" s="197" t="s">
        <v>139</v>
      </c>
      <c r="E172" s="33"/>
      <c r="F172" s="198" t="s">
        <v>2167</v>
      </c>
      <c r="G172" s="33"/>
      <c r="H172" s="33"/>
      <c r="I172" s="101"/>
      <c r="J172" s="33"/>
      <c r="K172" s="33"/>
      <c r="L172" s="36"/>
      <c r="M172" s="199"/>
      <c r="N172" s="58"/>
      <c r="O172" s="58"/>
      <c r="P172" s="58"/>
      <c r="Q172" s="58"/>
      <c r="R172" s="58"/>
      <c r="S172" s="58"/>
      <c r="T172" s="59"/>
      <c r="AT172" s="15" t="s">
        <v>139</v>
      </c>
      <c r="AU172" s="15" t="s">
        <v>78</v>
      </c>
    </row>
    <row r="173" spans="2:65" s="1" customFormat="1" ht="16.5" customHeight="1">
      <c r="B173" s="32"/>
      <c r="C173" s="185" t="s">
        <v>409</v>
      </c>
      <c r="D173" s="185" t="s">
        <v>133</v>
      </c>
      <c r="E173" s="186" t="s">
        <v>2168</v>
      </c>
      <c r="F173" s="187" t="s">
        <v>2169</v>
      </c>
      <c r="G173" s="188" t="s">
        <v>1330</v>
      </c>
      <c r="H173" s="189">
        <v>350</v>
      </c>
      <c r="I173" s="190"/>
      <c r="J173" s="191">
        <f>ROUND(I173*H173,2)</f>
        <v>0</v>
      </c>
      <c r="K173" s="187" t="s">
        <v>1</v>
      </c>
      <c r="L173" s="36"/>
      <c r="M173" s="192" t="s">
        <v>1</v>
      </c>
      <c r="N173" s="193" t="s">
        <v>41</v>
      </c>
      <c r="O173" s="58"/>
      <c r="P173" s="194">
        <f>O173*H173</f>
        <v>0</v>
      </c>
      <c r="Q173" s="194">
        <v>0</v>
      </c>
      <c r="R173" s="194">
        <f>Q173*H173</f>
        <v>0</v>
      </c>
      <c r="S173" s="194">
        <v>0</v>
      </c>
      <c r="T173" s="195">
        <f>S173*H173</f>
        <v>0</v>
      </c>
      <c r="AR173" s="15" t="s">
        <v>184</v>
      </c>
      <c r="AT173" s="15" t="s">
        <v>133</v>
      </c>
      <c r="AU173" s="15" t="s">
        <v>78</v>
      </c>
      <c r="AY173" s="15" t="s">
        <v>131</v>
      </c>
      <c r="BE173" s="196">
        <f>IF(N173="základní",J173,0)</f>
        <v>0</v>
      </c>
      <c r="BF173" s="196">
        <f>IF(N173="snížená",J173,0)</f>
        <v>0</v>
      </c>
      <c r="BG173" s="196">
        <f>IF(N173="zákl. přenesená",J173,0)</f>
        <v>0</v>
      </c>
      <c r="BH173" s="196">
        <f>IF(N173="sníž. přenesená",J173,0)</f>
        <v>0</v>
      </c>
      <c r="BI173" s="196">
        <f>IF(N173="nulová",J173,0)</f>
        <v>0</v>
      </c>
      <c r="BJ173" s="15" t="s">
        <v>78</v>
      </c>
      <c r="BK173" s="196">
        <f>ROUND(I173*H173,2)</f>
        <v>0</v>
      </c>
      <c r="BL173" s="15" t="s">
        <v>184</v>
      </c>
      <c r="BM173" s="15" t="s">
        <v>666</v>
      </c>
    </row>
    <row r="174" spans="2:47" s="1" customFormat="1" ht="12">
      <c r="B174" s="32"/>
      <c r="C174" s="33"/>
      <c r="D174" s="197" t="s">
        <v>139</v>
      </c>
      <c r="E174" s="33"/>
      <c r="F174" s="198" t="s">
        <v>2169</v>
      </c>
      <c r="G174" s="33"/>
      <c r="H174" s="33"/>
      <c r="I174" s="101"/>
      <c r="J174" s="33"/>
      <c r="K174" s="33"/>
      <c r="L174" s="36"/>
      <c r="M174" s="199"/>
      <c r="N174" s="58"/>
      <c r="O174" s="58"/>
      <c r="P174" s="58"/>
      <c r="Q174" s="58"/>
      <c r="R174" s="58"/>
      <c r="S174" s="58"/>
      <c r="T174" s="59"/>
      <c r="AT174" s="15" t="s">
        <v>139</v>
      </c>
      <c r="AU174" s="15" t="s">
        <v>78</v>
      </c>
    </row>
    <row r="175" spans="2:65" s="1" customFormat="1" ht="16.5" customHeight="1">
      <c r="B175" s="32"/>
      <c r="C175" s="185" t="s">
        <v>416</v>
      </c>
      <c r="D175" s="185" t="s">
        <v>133</v>
      </c>
      <c r="E175" s="186" t="s">
        <v>2170</v>
      </c>
      <c r="F175" s="187" t="s">
        <v>2171</v>
      </c>
      <c r="G175" s="188" t="s">
        <v>1330</v>
      </c>
      <c r="H175" s="189">
        <v>35</v>
      </c>
      <c r="I175" s="190"/>
      <c r="J175" s="191">
        <f>ROUND(I175*H175,2)</f>
        <v>0</v>
      </c>
      <c r="K175" s="187" t="s">
        <v>1</v>
      </c>
      <c r="L175" s="36"/>
      <c r="M175" s="192" t="s">
        <v>1</v>
      </c>
      <c r="N175" s="193" t="s">
        <v>41</v>
      </c>
      <c r="O175" s="58"/>
      <c r="P175" s="194">
        <f>O175*H175</f>
        <v>0</v>
      </c>
      <c r="Q175" s="194">
        <v>0</v>
      </c>
      <c r="R175" s="194">
        <f>Q175*H175</f>
        <v>0</v>
      </c>
      <c r="S175" s="194">
        <v>0</v>
      </c>
      <c r="T175" s="195">
        <f>S175*H175</f>
        <v>0</v>
      </c>
      <c r="AR175" s="15" t="s">
        <v>184</v>
      </c>
      <c r="AT175" s="15" t="s">
        <v>133</v>
      </c>
      <c r="AU175" s="15" t="s">
        <v>78</v>
      </c>
      <c r="AY175" s="15" t="s">
        <v>131</v>
      </c>
      <c r="BE175" s="196">
        <f>IF(N175="základní",J175,0)</f>
        <v>0</v>
      </c>
      <c r="BF175" s="196">
        <f>IF(N175="snížená",J175,0)</f>
        <v>0</v>
      </c>
      <c r="BG175" s="196">
        <f>IF(N175="zákl. přenesená",J175,0)</f>
        <v>0</v>
      </c>
      <c r="BH175" s="196">
        <f>IF(N175="sníž. přenesená",J175,0)</f>
        <v>0</v>
      </c>
      <c r="BI175" s="196">
        <f>IF(N175="nulová",J175,0)</f>
        <v>0</v>
      </c>
      <c r="BJ175" s="15" t="s">
        <v>78</v>
      </c>
      <c r="BK175" s="196">
        <f>ROUND(I175*H175,2)</f>
        <v>0</v>
      </c>
      <c r="BL175" s="15" t="s">
        <v>184</v>
      </c>
      <c r="BM175" s="15" t="s">
        <v>677</v>
      </c>
    </row>
    <row r="176" spans="2:47" s="1" customFormat="1" ht="12">
      <c r="B176" s="32"/>
      <c r="C176" s="33"/>
      <c r="D176" s="197" t="s">
        <v>139</v>
      </c>
      <c r="E176" s="33"/>
      <c r="F176" s="198" t="s">
        <v>2171</v>
      </c>
      <c r="G176" s="33"/>
      <c r="H176" s="33"/>
      <c r="I176" s="101"/>
      <c r="J176" s="33"/>
      <c r="K176" s="33"/>
      <c r="L176" s="36"/>
      <c r="M176" s="199"/>
      <c r="N176" s="58"/>
      <c r="O176" s="58"/>
      <c r="P176" s="58"/>
      <c r="Q176" s="58"/>
      <c r="R176" s="58"/>
      <c r="S176" s="58"/>
      <c r="T176" s="59"/>
      <c r="AT176" s="15" t="s">
        <v>139</v>
      </c>
      <c r="AU176" s="15" t="s">
        <v>78</v>
      </c>
    </row>
    <row r="177" spans="2:65" s="1" customFormat="1" ht="16.5" customHeight="1">
      <c r="B177" s="32"/>
      <c r="C177" s="185" t="s">
        <v>422</v>
      </c>
      <c r="D177" s="185" t="s">
        <v>133</v>
      </c>
      <c r="E177" s="186" t="s">
        <v>2172</v>
      </c>
      <c r="F177" s="187" t="s">
        <v>2173</v>
      </c>
      <c r="G177" s="188" t="s">
        <v>1330</v>
      </c>
      <c r="H177" s="189">
        <v>40</v>
      </c>
      <c r="I177" s="190"/>
      <c r="J177" s="191">
        <f>ROUND(I177*H177,2)</f>
        <v>0</v>
      </c>
      <c r="K177" s="187" t="s">
        <v>1</v>
      </c>
      <c r="L177" s="36"/>
      <c r="M177" s="192" t="s">
        <v>1</v>
      </c>
      <c r="N177" s="193" t="s">
        <v>41</v>
      </c>
      <c r="O177" s="58"/>
      <c r="P177" s="194">
        <f>O177*H177</f>
        <v>0</v>
      </c>
      <c r="Q177" s="194">
        <v>0</v>
      </c>
      <c r="R177" s="194">
        <f>Q177*H177</f>
        <v>0</v>
      </c>
      <c r="S177" s="194">
        <v>0</v>
      </c>
      <c r="T177" s="195">
        <f>S177*H177</f>
        <v>0</v>
      </c>
      <c r="AR177" s="15" t="s">
        <v>184</v>
      </c>
      <c r="AT177" s="15" t="s">
        <v>133</v>
      </c>
      <c r="AU177" s="15" t="s">
        <v>78</v>
      </c>
      <c r="AY177" s="15" t="s">
        <v>131</v>
      </c>
      <c r="BE177" s="196">
        <f>IF(N177="základní",J177,0)</f>
        <v>0</v>
      </c>
      <c r="BF177" s="196">
        <f>IF(N177="snížená",J177,0)</f>
        <v>0</v>
      </c>
      <c r="BG177" s="196">
        <f>IF(N177="zákl. přenesená",J177,0)</f>
        <v>0</v>
      </c>
      <c r="BH177" s="196">
        <f>IF(N177="sníž. přenesená",J177,0)</f>
        <v>0</v>
      </c>
      <c r="BI177" s="196">
        <f>IF(N177="nulová",J177,0)</f>
        <v>0</v>
      </c>
      <c r="BJ177" s="15" t="s">
        <v>78</v>
      </c>
      <c r="BK177" s="196">
        <f>ROUND(I177*H177,2)</f>
        <v>0</v>
      </c>
      <c r="BL177" s="15" t="s">
        <v>184</v>
      </c>
      <c r="BM177" s="15" t="s">
        <v>685</v>
      </c>
    </row>
    <row r="178" spans="2:47" s="1" customFormat="1" ht="12">
      <c r="B178" s="32"/>
      <c r="C178" s="33"/>
      <c r="D178" s="197" t="s">
        <v>139</v>
      </c>
      <c r="E178" s="33"/>
      <c r="F178" s="198" t="s">
        <v>2173</v>
      </c>
      <c r="G178" s="33"/>
      <c r="H178" s="33"/>
      <c r="I178" s="101"/>
      <c r="J178" s="33"/>
      <c r="K178" s="33"/>
      <c r="L178" s="36"/>
      <c r="M178" s="199"/>
      <c r="N178" s="58"/>
      <c r="O178" s="58"/>
      <c r="P178" s="58"/>
      <c r="Q178" s="58"/>
      <c r="R178" s="58"/>
      <c r="S178" s="58"/>
      <c r="T178" s="59"/>
      <c r="AT178" s="15" t="s">
        <v>139</v>
      </c>
      <c r="AU178" s="15" t="s">
        <v>78</v>
      </c>
    </row>
    <row r="179" spans="2:65" s="1" customFormat="1" ht="16.5" customHeight="1">
      <c r="B179" s="32"/>
      <c r="C179" s="185" t="s">
        <v>427</v>
      </c>
      <c r="D179" s="185" t="s">
        <v>133</v>
      </c>
      <c r="E179" s="186" t="s">
        <v>2174</v>
      </c>
      <c r="F179" s="187" t="s">
        <v>2175</v>
      </c>
      <c r="G179" s="188" t="s">
        <v>1330</v>
      </c>
      <c r="H179" s="189">
        <v>4</v>
      </c>
      <c r="I179" s="190"/>
      <c r="J179" s="191">
        <f>ROUND(I179*H179,2)</f>
        <v>0</v>
      </c>
      <c r="K179" s="187" t="s">
        <v>1</v>
      </c>
      <c r="L179" s="36"/>
      <c r="M179" s="192" t="s">
        <v>1</v>
      </c>
      <c r="N179" s="193" t="s">
        <v>41</v>
      </c>
      <c r="O179" s="58"/>
      <c r="P179" s="194">
        <f>O179*H179</f>
        <v>0</v>
      </c>
      <c r="Q179" s="194">
        <v>0</v>
      </c>
      <c r="R179" s="194">
        <f>Q179*H179</f>
        <v>0</v>
      </c>
      <c r="S179" s="194">
        <v>0</v>
      </c>
      <c r="T179" s="195">
        <f>S179*H179</f>
        <v>0</v>
      </c>
      <c r="AR179" s="15" t="s">
        <v>184</v>
      </c>
      <c r="AT179" s="15" t="s">
        <v>133</v>
      </c>
      <c r="AU179" s="15" t="s">
        <v>78</v>
      </c>
      <c r="AY179" s="15" t="s">
        <v>131</v>
      </c>
      <c r="BE179" s="196">
        <f>IF(N179="základní",J179,0)</f>
        <v>0</v>
      </c>
      <c r="BF179" s="196">
        <f>IF(N179="snížená",J179,0)</f>
        <v>0</v>
      </c>
      <c r="BG179" s="196">
        <f>IF(N179="zákl. přenesená",J179,0)</f>
        <v>0</v>
      </c>
      <c r="BH179" s="196">
        <f>IF(N179="sníž. přenesená",J179,0)</f>
        <v>0</v>
      </c>
      <c r="BI179" s="196">
        <f>IF(N179="nulová",J179,0)</f>
        <v>0</v>
      </c>
      <c r="BJ179" s="15" t="s">
        <v>78</v>
      </c>
      <c r="BK179" s="196">
        <f>ROUND(I179*H179,2)</f>
        <v>0</v>
      </c>
      <c r="BL179" s="15" t="s">
        <v>184</v>
      </c>
      <c r="BM179" s="15" t="s">
        <v>694</v>
      </c>
    </row>
    <row r="180" spans="2:47" s="1" customFormat="1" ht="12">
      <c r="B180" s="32"/>
      <c r="C180" s="33"/>
      <c r="D180" s="197" t="s">
        <v>139</v>
      </c>
      <c r="E180" s="33"/>
      <c r="F180" s="198" t="s">
        <v>2175</v>
      </c>
      <c r="G180" s="33"/>
      <c r="H180" s="33"/>
      <c r="I180" s="101"/>
      <c r="J180" s="33"/>
      <c r="K180" s="33"/>
      <c r="L180" s="36"/>
      <c r="M180" s="199"/>
      <c r="N180" s="58"/>
      <c r="O180" s="58"/>
      <c r="P180" s="58"/>
      <c r="Q180" s="58"/>
      <c r="R180" s="58"/>
      <c r="S180" s="58"/>
      <c r="T180" s="59"/>
      <c r="AT180" s="15" t="s">
        <v>139</v>
      </c>
      <c r="AU180" s="15" t="s">
        <v>78</v>
      </c>
    </row>
    <row r="181" spans="2:65" s="1" customFormat="1" ht="16.5" customHeight="1">
      <c r="B181" s="32"/>
      <c r="C181" s="185" t="s">
        <v>432</v>
      </c>
      <c r="D181" s="185" t="s">
        <v>133</v>
      </c>
      <c r="E181" s="186" t="s">
        <v>2176</v>
      </c>
      <c r="F181" s="187" t="s">
        <v>2177</v>
      </c>
      <c r="G181" s="188" t="s">
        <v>1330</v>
      </c>
      <c r="H181" s="189">
        <v>18</v>
      </c>
      <c r="I181" s="190"/>
      <c r="J181" s="191">
        <f>ROUND(I181*H181,2)</f>
        <v>0</v>
      </c>
      <c r="K181" s="187" t="s">
        <v>1</v>
      </c>
      <c r="L181" s="36"/>
      <c r="M181" s="192" t="s">
        <v>1</v>
      </c>
      <c r="N181" s="193" t="s">
        <v>41</v>
      </c>
      <c r="O181" s="58"/>
      <c r="P181" s="194">
        <f>O181*H181</f>
        <v>0</v>
      </c>
      <c r="Q181" s="194">
        <v>0</v>
      </c>
      <c r="R181" s="194">
        <f>Q181*H181</f>
        <v>0</v>
      </c>
      <c r="S181" s="194">
        <v>0</v>
      </c>
      <c r="T181" s="195">
        <f>S181*H181</f>
        <v>0</v>
      </c>
      <c r="AR181" s="15" t="s">
        <v>184</v>
      </c>
      <c r="AT181" s="15" t="s">
        <v>133</v>
      </c>
      <c r="AU181" s="15" t="s">
        <v>78</v>
      </c>
      <c r="AY181" s="15" t="s">
        <v>131</v>
      </c>
      <c r="BE181" s="196">
        <f>IF(N181="základní",J181,0)</f>
        <v>0</v>
      </c>
      <c r="BF181" s="196">
        <f>IF(N181="snížená",J181,0)</f>
        <v>0</v>
      </c>
      <c r="BG181" s="196">
        <f>IF(N181="zákl. přenesená",J181,0)</f>
        <v>0</v>
      </c>
      <c r="BH181" s="196">
        <f>IF(N181="sníž. přenesená",J181,0)</f>
        <v>0</v>
      </c>
      <c r="BI181" s="196">
        <f>IF(N181="nulová",J181,0)</f>
        <v>0</v>
      </c>
      <c r="BJ181" s="15" t="s">
        <v>78</v>
      </c>
      <c r="BK181" s="196">
        <f>ROUND(I181*H181,2)</f>
        <v>0</v>
      </c>
      <c r="BL181" s="15" t="s">
        <v>184</v>
      </c>
      <c r="BM181" s="15" t="s">
        <v>706</v>
      </c>
    </row>
    <row r="182" spans="2:47" s="1" customFormat="1" ht="12">
      <c r="B182" s="32"/>
      <c r="C182" s="33"/>
      <c r="D182" s="197" t="s">
        <v>139</v>
      </c>
      <c r="E182" s="33"/>
      <c r="F182" s="198" t="s">
        <v>2177</v>
      </c>
      <c r="G182" s="33"/>
      <c r="H182" s="33"/>
      <c r="I182" s="101"/>
      <c r="J182" s="33"/>
      <c r="K182" s="33"/>
      <c r="L182" s="36"/>
      <c r="M182" s="199"/>
      <c r="N182" s="58"/>
      <c r="O182" s="58"/>
      <c r="P182" s="58"/>
      <c r="Q182" s="58"/>
      <c r="R182" s="58"/>
      <c r="S182" s="58"/>
      <c r="T182" s="59"/>
      <c r="AT182" s="15" t="s">
        <v>139</v>
      </c>
      <c r="AU182" s="15" t="s">
        <v>78</v>
      </c>
    </row>
    <row r="183" spans="2:65" s="1" customFormat="1" ht="16.5" customHeight="1">
      <c r="B183" s="32"/>
      <c r="C183" s="185" t="s">
        <v>437</v>
      </c>
      <c r="D183" s="185" t="s">
        <v>133</v>
      </c>
      <c r="E183" s="186" t="s">
        <v>2178</v>
      </c>
      <c r="F183" s="187" t="s">
        <v>2179</v>
      </c>
      <c r="G183" s="188" t="s">
        <v>1330</v>
      </c>
      <c r="H183" s="189">
        <v>4</v>
      </c>
      <c r="I183" s="190"/>
      <c r="J183" s="191">
        <f>ROUND(I183*H183,2)</f>
        <v>0</v>
      </c>
      <c r="K183" s="187" t="s">
        <v>1</v>
      </c>
      <c r="L183" s="36"/>
      <c r="M183" s="192" t="s">
        <v>1</v>
      </c>
      <c r="N183" s="193" t="s">
        <v>41</v>
      </c>
      <c r="O183" s="58"/>
      <c r="P183" s="194">
        <f>O183*H183</f>
        <v>0</v>
      </c>
      <c r="Q183" s="194">
        <v>0</v>
      </c>
      <c r="R183" s="194">
        <f>Q183*H183</f>
        <v>0</v>
      </c>
      <c r="S183" s="194">
        <v>0</v>
      </c>
      <c r="T183" s="195">
        <f>S183*H183</f>
        <v>0</v>
      </c>
      <c r="AR183" s="15" t="s">
        <v>184</v>
      </c>
      <c r="AT183" s="15" t="s">
        <v>133</v>
      </c>
      <c r="AU183" s="15" t="s">
        <v>78</v>
      </c>
      <c r="AY183" s="15" t="s">
        <v>131</v>
      </c>
      <c r="BE183" s="196">
        <f>IF(N183="základní",J183,0)</f>
        <v>0</v>
      </c>
      <c r="BF183" s="196">
        <f>IF(N183="snížená",J183,0)</f>
        <v>0</v>
      </c>
      <c r="BG183" s="196">
        <f>IF(N183="zákl. přenesená",J183,0)</f>
        <v>0</v>
      </c>
      <c r="BH183" s="196">
        <f>IF(N183="sníž. přenesená",J183,0)</f>
        <v>0</v>
      </c>
      <c r="BI183" s="196">
        <f>IF(N183="nulová",J183,0)</f>
        <v>0</v>
      </c>
      <c r="BJ183" s="15" t="s">
        <v>78</v>
      </c>
      <c r="BK183" s="196">
        <f>ROUND(I183*H183,2)</f>
        <v>0</v>
      </c>
      <c r="BL183" s="15" t="s">
        <v>184</v>
      </c>
      <c r="BM183" s="15" t="s">
        <v>717</v>
      </c>
    </row>
    <row r="184" spans="2:47" s="1" customFormat="1" ht="12">
      <c r="B184" s="32"/>
      <c r="C184" s="33"/>
      <c r="D184" s="197" t="s">
        <v>139</v>
      </c>
      <c r="E184" s="33"/>
      <c r="F184" s="198" t="s">
        <v>2179</v>
      </c>
      <c r="G184" s="33"/>
      <c r="H184" s="33"/>
      <c r="I184" s="101"/>
      <c r="J184" s="33"/>
      <c r="K184" s="33"/>
      <c r="L184" s="36"/>
      <c r="M184" s="199"/>
      <c r="N184" s="58"/>
      <c r="O184" s="58"/>
      <c r="P184" s="58"/>
      <c r="Q184" s="58"/>
      <c r="R184" s="58"/>
      <c r="S184" s="58"/>
      <c r="T184" s="59"/>
      <c r="AT184" s="15" t="s">
        <v>139</v>
      </c>
      <c r="AU184" s="15" t="s">
        <v>78</v>
      </c>
    </row>
    <row r="185" spans="2:63" s="10" customFormat="1" ht="25.95" customHeight="1">
      <c r="B185" s="169"/>
      <c r="C185" s="170"/>
      <c r="D185" s="171" t="s">
        <v>69</v>
      </c>
      <c r="E185" s="172" t="s">
        <v>1979</v>
      </c>
      <c r="F185" s="172" t="s">
        <v>2180</v>
      </c>
      <c r="G185" s="170"/>
      <c r="H185" s="170"/>
      <c r="I185" s="173"/>
      <c r="J185" s="174">
        <f>BK185</f>
        <v>0</v>
      </c>
      <c r="K185" s="170"/>
      <c r="L185" s="175"/>
      <c r="M185" s="176"/>
      <c r="N185" s="177"/>
      <c r="O185" s="177"/>
      <c r="P185" s="178">
        <f>SUM(P186:P249)</f>
        <v>0</v>
      </c>
      <c r="Q185" s="177"/>
      <c r="R185" s="178">
        <f>SUM(R186:R249)</f>
        <v>0</v>
      </c>
      <c r="S185" s="177"/>
      <c r="T185" s="179">
        <f>SUM(T186:T249)</f>
        <v>0</v>
      </c>
      <c r="AR185" s="180" t="s">
        <v>78</v>
      </c>
      <c r="AT185" s="181" t="s">
        <v>69</v>
      </c>
      <c r="AU185" s="181" t="s">
        <v>70</v>
      </c>
      <c r="AY185" s="180" t="s">
        <v>131</v>
      </c>
      <c r="BK185" s="182">
        <f>SUM(BK186:BK249)</f>
        <v>0</v>
      </c>
    </row>
    <row r="186" spans="2:65" s="1" customFormat="1" ht="16.5" customHeight="1">
      <c r="B186" s="32"/>
      <c r="C186" s="185" t="s">
        <v>443</v>
      </c>
      <c r="D186" s="185" t="s">
        <v>133</v>
      </c>
      <c r="E186" s="186" t="s">
        <v>2181</v>
      </c>
      <c r="F186" s="187" t="s">
        <v>2182</v>
      </c>
      <c r="G186" s="188" t="s">
        <v>2183</v>
      </c>
      <c r="H186" s="189">
        <v>1</v>
      </c>
      <c r="I186" s="190"/>
      <c r="J186" s="191">
        <f>ROUND(I186*H186,2)</f>
        <v>0</v>
      </c>
      <c r="K186" s="187" t="s">
        <v>1</v>
      </c>
      <c r="L186" s="36"/>
      <c r="M186" s="192" t="s">
        <v>1</v>
      </c>
      <c r="N186" s="193" t="s">
        <v>41</v>
      </c>
      <c r="O186" s="58"/>
      <c r="P186" s="194">
        <f>O186*H186</f>
        <v>0</v>
      </c>
      <c r="Q186" s="194">
        <v>0</v>
      </c>
      <c r="R186" s="194">
        <f>Q186*H186</f>
        <v>0</v>
      </c>
      <c r="S186" s="194">
        <v>0</v>
      </c>
      <c r="T186" s="195">
        <f>S186*H186</f>
        <v>0</v>
      </c>
      <c r="AR186" s="15" t="s">
        <v>184</v>
      </c>
      <c r="AT186" s="15" t="s">
        <v>133</v>
      </c>
      <c r="AU186" s="15" t="s">
        <v>78</v>
      </c>
      <c r="AY186" s="15" t="s">
        <v>131</v>
      </c>
      <c r="BE186" s="196">
        <f>IF(N186="základní",J186,0)</f>
        <v>0</v>
      </c>
      <c r="BF186" s="196">
        <f>IF(N186="snížená",J186,0)</f>
        <v>0</v>
      </c>
      <c r="BG186" s="196">
        <f>IF(N186="zákl. přenesená",J186,0)</f>
        <v>0</v>
      </c>
      <c r="BH186" s="196">
        <f>IF(N186="sníž. přenesená",J186,0)</f>
        <v>0</v>
      </c>
      <c r="BI186" s="196">
        <f>IF(N186="nulová",J186,0)</f>
        <v>0</v>
      </c>
      <c r="BJ186" s="15" t="s">
        <v>78</v>
      </c>
      <c r="BK186" s="196">
        <f>ROUND(I186*H186,2)</f>
        <v>0</v>
      </c>
      <c r="BL186" s="15" t="s">
        <v>184</v>
      </c>
      <c r="BM186" s="15" t="s">
        <v>732</v>
      </c>
    </row>
    <row r="187" spans="2:47" s="1" customFormat="1" ht="12">
      <c r="B187" s="32"/>
      <c r="C187" s="33"/>
      <c r="D187" s="197" t="s">
        <v>139</v>
      </c>
      <c r="E187" s="33"/>
      <c r="F187" s="198" t="s">
        <v>2182</v>
      </c>
      <c r="G187" s="33"/>
      <c r="H187" s="33"/>
      <c r="I187" s="101"/>
      <c r="J187" s="33"/>
      <c r="K187" s="33"/>
      <c r="L187" s="36"/>
      <c r="M187" s="199"/>
      <c r="N187" s="58"/>
      <c r="O187" s="58"/>
      <c r="P187" s="58"/>
      <c r="Q187" s="58"/>
      <c r="R187" s="58"/>
      <c r="S187" s="58"/>
      <c r="T187" s="59"/>
      <c r="AT187" s="15" t="s">
        <v>139</v>
      </c>
      <c r="AU187" s="15" t="s">
        <v>78</v>
      </c>
    </row>
    <row r="188" spans="2:65" s="1" customFormat="1" ht="16.5" customHeight="1">
      <c r="B188" s="32"/>
      <c r="C188" s="185" t="s">
        <v>448</v>
      </c>
      <c r="D188" s="185" t="s">
        <v>133</v>
      </c>
      <c r="E188" s="186" t="s">
        <v>2184</v>
      </c>
      <c r="F188" s="187" t="s">
        <v>2185</v>
      </c>
      <c r="G188" s="188" t="s">
        <v>1330</v>
      </c>
      <c r="H188" s="189">
        <v>1</v>
      </c>
      <c r="I188" s="190"/>
      <c r="J188" s="191">
        <f>ROUND(I188*H188,2)</f>
        <v>0</v>
      </c>
      <c r="K188" s="187" t="s">
        <v>1</v>
      </c>
      <c r="L188" s="36"/>
      <c r="M188" s="192" t="s">
        <v>1</v>
      </c>
      <c r="N188" s="193" t="s">
        <v>41</v>
      </c>
      <c r="O188" s="58"/>
      <c r="P188" s="194">
        <f>O188*H188</f>
        <v>0</v>
      </c>
      <c r="Q188" s="194">
        <v>0</v>
      </c>
      <c r="R188" s="194">
        <f>Q188*H188</f>
        <v>0</v>
      </c>
      <c r="S188" s="194">
        <v>0</v>
      </c>
      <c r="T188" s="195">
        <f>S188*H188</f>
        <v>0</v>
      </c>
      <c r="AR188" s="15" t="s">
        <v>184</v>
      </c>
      <c r="AT188" s="15" t="s">
        <v>133</v>
      </c>
      <c r="AU188" s="15" t="s">
        <v>78</v>
      </c>
      <c r="AY188" s="15" t="s">
        <v>131</v>
      </c>
      <c r="BE188" s="196">
        <f>IF(N188="základní",J188,0)</f>
        <v>0</v>
      </c>
      <c r="BF188" s="196">
        <f>IF(N188="snížená",J188,0)</f>
        <v>0</v>
      </c>
      <c r="BG188" s="196">
        <f>IF(N188="zákl. přenesená",J188,0)</f>
        <v>0</v>
      </c>
      <c r="BH188" s="196">
        <f>IF(N188="sníž. přenesená",J188,0)</f>
        <v>0</v>
      </c>
      <c r="BI188" s="196">
        <f>IF(N188="nulová",J188,0)</f>
        <v>0</v>
      </c>
      <c r="BJ188" s="15" t="s">
        <v>78</v>
      </c>
      <c r="BK188" s="196">
        <f>ROUND(I188*H188,2)</f>
        <v>0</v>
      </c>
      <c r="BL188" s="15" t="s">
        <v>184</v>
      </c>
      <c r="BM188" s="15" t="s">
        <v>747</v>
      </c>
    </row>
    <row r="189" spans="2:47" s="1" customFormat="1" ht="12">
      <c r="B189" s="32"/>
      <c r="C189" s="33"/>
      <c r="D189" s="197" t="s">
        <v>139</v>
      </c>
      <c r="E189" s="33"/>
      <c r="F189" s="198" t="s">
        <v>2185</v>
      </c>
      <c r="G189" s="33"/>
      <c r="H189" s="33"/>
      <c r="I189" s="101"/>
      <c r="J189" s="33"/>
      <c r="K189" s="33"/>
      <c r="L189" s="36"/>
      <c r="M189" s="199"/>
      <c r="N189" s="58"/>
      <c r="O189" s="58"/>
      <c r="P189" s="58"/>
      <c r="Q189" s="58"/>
      <c r="R189" s="58"/>
      <c r="S189" s="58"/>
      <c r="T189" s="59"/>
      <c r="AT189" s="15" t="s">
        <v>139</v>
      </c>
      <c r="AU189" s="15" t="s">
        <v>78</v>
      </c>
    </row>
    <row r="190" spans="2:65" s="1" customFormat="1" ht="16.5" customHeight="1">
      <c r="B190" s="32"/>
      <c r="C190" s="185" t="s">
        <v>454</v>
      </c>
      <c r="D190" s="185" t="s">
        <v>133</v>
      </c>
      <c r="E190" s="186" t="s">
        <v>2186</v>
      </c>
      <c r="F190" s="187" t="s">
        <v>2187</v>
      </c>
      <c r="G190" s="188" t="s">
        <v>1330</v>
      </c>
      <c r="H190" s="189">
        <v>1</v>
      </c>
      <c r="I190" s="190"/>
      <c r="J190" s="191">
        <f>ROUND(I190*H190,2)</f>
        <v>0</v>
      </c>
      <c r="K190" s="187" t="s">
        <v>1</v>
      </c>
      <c r="L190" s="36"/>
      <c r="M190" s="192" t="s">
        <v>1</v>
      </c>
      <c r="N190" s="193" t="s">
        <v>41</v>
      </c>
      <c r="O190" s="58"/>
      <c r="P190" s="194">
        <f>O190*H190</f>
        <v>0</v>
      </c>
      <c r="Q190" s="194">
        <v>0</v>
      </c>
      <c r="R190" s="194">
        <f>Q190*H190</f>
        <v>0</v>
      </c>
      <c r="S190" s="194">
        <v>0</v>
      </c>
      <c r="T190" s="195">
        <f>S190*H190</f>
        <v>0</v>
      </c>
      <c r="AR190" s="15" t="s">
        <v>184</v>
      </c>
      <c r="AT190" s="15" t="s">
        <v>133</v>
      </c>
      <c r="AU190" s="15" t="s">
        <v>78</v>
      </c>
      <c r="AY190" s="15" t="s">
        <v>131</v>
      </c>
      <c r="BE190" s="196">
        <f>IF(N190="základní",J190,0)</f>
        <v>0</v>
      </c>
      <c r="BF190" s="196">
        <f>IF(N190="snížená",J190,0)</f>
        <v>0</v>
      </c>
      <c r="BG190" s="196">
        <f>IF(N190="zákl. přenesená",J190,0)</f>
        <v>0</v>
      </c>
      <c r="BH190" s="196">
        <f>IF(N190="sníž. přenesená",J190,0)</f>
        <v>0</v>
      </c>
      <c r="BI190" s="196">
        <f>IF(N190="nulová",J190,0)</f>
        <v>0</v>
      </c>
      <c r="BJ190" s="15" t="s">
        <v>78</v>
      </c>
      <c r="BK190" s="196">
        <f>ROUND(I190*H190,2)</f>
        <v>0</v>
      </c>
      <c r="BL190" s="15" t="s">
        <v>184</v>
      </c>
      <c r="BM190" s="15" t="s">
        <v>764</v>
      </c>
    </row>
    <row r="191" spans="2:47" s="1" customFormat="1" ht="12">
      <c r="B191" s="32"/>
      <c r="C191" s="33"/>
      <c r="D191" s="197" t="s">
        <v>139</v>
      </c>
      <c r="E191" s="33"/>
      <c r="F191" s="198" t="s">
        <v>2187</v>
      </c>
      <c r="G191" s="33"/>
      <c r="H191" s="33"/>
      <c r="I191" s="101"/>
      <c r="J191" s="33"/>
      <c r="K191" s="33"/>
      <c r="L191" s="36"/>
      <c r="M191" s="199"/>
      <c r="N191" s="58"/>
      <c r="O191" s="58"/>
      <c r="P191" s="58"/>
      <c r="Q191" s="58"/>
      <c r="R191" s="58"/>
      <c r="S191" s="58"/>
      <c r="T191" s="59"/>
      <c r="AT191" s="15" t="s">
        <v>139</v>
      </c>
      <c r="AU191" s="15" t="s">
        <v>78</v>
      </c>
    </row>
    <row r="192" spans="2:65" s="1" customFormat="1" ht="16.5" customHeight="1">
      <c r="B192" s="32"/>
      <c r="C192" s="185" t="s">
        <v>460</v>
      </c>
      <c r="D192" s="185" t="s">
        <v>133</v>
      </c>
      <c r="E192" s="186" t="s">
        <v>2188</v>
      </c>
      <c r="F192" s="187" t="s">
        <v>2189</v>
      </c>
      <c r="G192" s="188" t="s">
        <v>1330</v>
      </c>
      <c r="H192" s="189">
        <v>1</v>
      </c>
      <c r="I192" s="190"/>
      <c r="J192" s="191">
        <f>ROUND(I192*H192,2)</f>
        <v>0</v>
      </c>
      <c r="K192" s="187" t="s">
        <v>1</v>
      </c>
      <c r="L192" s="36"/>
      <c r="M192" s="192" t="s">
        <v>1</v>
      </c>
      <c r="N192" s="193" t="s">
        <v>41</v>
      </c>
      <c r="O192" s="58"/>
      <c r="P192" s="194">
        <f>O192*H192</f>
        <v>0</v>
      </c>
      <c r="Q192" s="194">
        <v>0</v>
      </c>
      <c r="R192" s="194">
        <f>Q192*H192</f>
        <v>0</v>
      </c>
      <c r="S192" s="194">
        <v>0</v>
      </c>
      <c r="T192" s="195">
        <f>S192*H192</f>
        <v>0</v>
      </c>
      <c r="AR192" s="15" t="s">
        <v>184</v>
      </c>
      <c r="AT192" s="15" t="s">
        <v>133</v>
      </c>
      <c r="AU192" s="15" t="s">
        <v>78</v>
      </c>
      <c r="AY192" s="15" t="s">
        <v>131</v>
      </c>
      <c r="BE192" s="196">
        <f>IF(N192="základní",J192,0)</f>
        <v>0</v>
      </c>
      <c r="BF192" s="196">
        <f>IF(N192="snížená",J192,0)</f>
        <v>0</v>
      </c>
      <c r="BG192" s="196">
        <f>IF(N192="zákl. přenesená",J192,0)</f>
        <v>0</v>
      </c>
      <c r="BH192" s="196">
        <f>IF(N192="sníž. přenesená",J192,0)</f>
        <v>0</v>
      </c>
      <c r="BI192" s="196">
        <f>IF(N192="nulová",J192,0)</f>
        <v>0</v>
      </c>
      <c r="BJ192" s="15" t="s">
        <v>78</v>
      </c>
      <c r="BK192" s="196">
        <f>ROUND(I192*H192,2)</f>
        <v>0</v>
      </c>
      <c r="BL192" s="15" t="s">
        <v>184</v>
      </c>
      <c r="BM192" s="15" t="s">
        <v>776</v>
      </c>
    </row>
    <row r="193" spans="2:47" s="1" customFormat="1" ht="12">
      <c r="B193" s="32"/>
      <c r="C193" s="33"/>
      <c r="D193" s="197" t="s">
        <v>139</v>
      </c>
      <c r="E193" s="33"/>
      <c r="F193" s="198" t="s">
        <v>2189</v>
      </c>
      <c r="G193" s="33"/>
      <c r="H193" s="33"/>
      <c r="I193" s="101"/>
      <c r="J193" s="33"/>
      <c r="K193" s="33"/>
      <c r="L193" s="36"/>
      <c r="M193" s="199"/>
      <c r="N193" s="58"/>
      <c r="O193" s="58"/>
      <c r="P193" s="58"/>
      <c r="Q193" s="58"/>
      <c r="R193" s="58"/>
      <c r="S193" s="58"/>
      <c r="T193" s="59"/>
      <c r="AT193" s="15" t="s">
        <v>139</v>
      </c>
      <c r="AU193" s="15" t="s">
        <v>78</v>
      </c>
    </row>
    <row r="194" spans="2:65" s="1" customFormat="1" ht="16.5" customHeight="1">
      <c r="B194" s="32"/>
      <c r="C194" s="185" t="s">
        <v>483</v>
      </c>
      <c r="D194" s="185" t="s">
        <v>133</v>
      </c>
      <c r="E194" s="186" t="s">
        <v>2190</v>
      </c>
      <c r="F194" s="187" t="s">
        <v>2191</v>
      </c>
      <c r="G194" s="188" t="s">
        <v>1330</v>
      </c>
      <c r="H194" s="189">
        <v>8</v>
      </c>
      <c r="I194" s="190"/>
      <c r="J194" s="191">
        <f>ROUND(I194*H194,2)</f>
        <v>0</v>
      </c>
      <c r="K194" s="187" t="s">
        <v>1</v>
      </c>
      <c r="L194" s="36"/>
      <c r="M194" s="192" t="s">
        <v>1</v>
      </c>
      <c r="N194" s="193" t="s">
        <v>41</v>
      </c>
      <c r="O194" s="58"/>
      <c r="P194" s="194">
        <f>O194*H194</f>
        <v>0</v>
      </c>
      <c r="Q194" s="194">
        <v>0</v>
      </c>
      <c r="R194" s="194">
        <f>Q194*H194</f>
        <v>0</v>
      </c>
      <c r="S194" s="194">
        <v>0</v>
      </c>
      <c r="T194" s="195">
        <f>S194*H194</f>
        <v>0</v>
      </c>
      <c r="AR194" s="15" t="s">
        <v>184</v>
      </c>
      <c r="AT194" s="15" t="s">
        <v>133</v>
      </c>
      <c r="AU194" s="15" t="s">
        <v>78</v>
      </c>
      <c r="AY194" s="15" t="s">
        <v>131</v>
      </c>
      <c r="BE194" s="196">
        <f>IF(N194="základní",J194,0)</f>
        <v>0</v>
      </c>
      <c r="BF194" s="196">
        <f>IF(N194="snížená",J194,0)</f>
        <v>0</v>
      </c>
      <c r="BG194" s="196">
        <f>IF(N194="zákl. přenesená",J194,0)</f>
        <v>0</v>
      </c>
      <c r="BH194" s="196">
        <f>IF(N194="sníž. přenesená",J194,0)</f>
        <v>0</v>
      </c>
      <c r="BI194" s="196">
        <f>IF(N194="nulová",J194,0)</f>
        <v>0</v>
      </c>
      <c r="BJ194" s="15" t="s">
        <v>78</v>
      </c>
      <c r="BK194" s="196">
        <f>ROUND(I194*H194,2)</f>
        <v>0</v>
      </c>
      <c r="BL194" s="15" t="s">
        <v>184</v>
      </c>
      <c r="BM194" s="15" t="s">
        <v>791</v>
      </c>
    </row>
    <row r="195" spans="2:47" s="1" customFormat="1" ht="12">
      <c r="B195" s="32"/>
      <c r="C195" s="33"/>
      <c r="D195" s="197" t="s">
        <v>139</v>
      </c>
      <c r="E195" s="33"/>
      <c r="F195" s="198" t="s">
        <v>2191</v>
      </c>
      <c r="G195" s="33"/>
      <c r="H195" s="33"/>
      <c r="I195" s="101"/>
      <c r="J195" s="33"/>
      <c r="K195" s="33"/>
      <c r="L195" s="36"/>
      <c r="M195" s="199"/>
      <c r="N195" s="58"/>
      <c r="O195" s="58"/>
      <c r="P195" s="58"/>
      <c r="Q195" s="58"/>
      <c r="R195" s="58"/>
      <c r="S195" s="58"/>
      <c r="T195" s="59"/>
      <c r="AT195" s="15" t="s">
        <v>139</v>
      </c>
      <c r="AU195" s="15" t="s">
        <v>78</v>
      </c>
    </row>
    <row r="196" spans="2:65" s="1" customFormat="1" ht="16.5" customHeight="1">
      <c r="B196" s="32"/>
      <c r="C196" s="185" t="s">
        <v>493</v>
      </c>
      <c r="D196" s="185" t="s">
        <v>133</v>
      </c>
      <c r="E196" s="186" t="s">
        <v>2192</v>
      </c>
      <c r="F196" s="187" t="s">
        <v>2193</v>
      </c>
      <c r="G196" s="188" t="s">
        <v>1330</v>
      </c>
      <c r="H196" s="189">
        <v>21</v>
      </c>
      <c r="I196" s="190"/>
      <c r="J196" s="191">
        <f>ROUND(I196*H196,2)</f>
        <v>0</v>
      </c>
      <c r="K196" s="187" t="s">
        <v>1</v>
      </c>
      <c r="L196" s="36"/>
      <c r="M196" s="192" t="s">
        <v>1</v>
      </c>
      <c r="N196" s="193" t="s">
        <v>41</v>
      </c>
      <c r="O196" s="58"/>
      <c r="P196" s="194">
        <f>O196*H196</f>
        <v>0</v>
      </c>
      <c r="Q196" s="194">
        <v>0</v>
      </c>
      <c r="R196" s="194">
        <f>Q196*H196</f>
        <v>0</v>
      </c>
      <c r="S196" s="194">
        <v>0</v>
      </c>
      <c r="T196" s="195">
        <f>S196*H196</f>
        <v>0</v>
      </c>
      <c r="AR196" s="15" t="s">
        <v>184</v>
      </c>
      <c r="AT196" s="15" t="s">
        <v>133</v>
      </c>
      <c r="AU196" s="15" t="s">
        <v>78</v>
      </c>
      <c r="AY196" s="15" t="s">
        <v>131</v>
      </c>
      <c r="BE196" s="196">
        <f>IF(N196="základní",J196,0)</f>
        <v>0</v>
      </c>
      <c r="BF196" s="196">
        <f>IF(N196="snížená",J196,0)</f>
        <v>0</v>
      </c>
      <c r="BG196" s="196">
        <f>IF(N196="zákl. přenesená",J196,0)</f>
        <v>0</v>
      </c>
      <c r="BH196" s="196">
        <f>IF(N196="sníž. přenesená",J196,0)</f>
        <v>0</v>
      </c>
      <c r="BI196" s="196">
        <f>IF(N196="nulová",J196,0)</f>
        <v>0</v>
      </c>
      <c r="BJ196" s="15" t="s">
        <v>78</v>
      </c>
      <c r="BK196" s="196">
        <f>ROUND(I196*H196,2)</f>
        <v>0</v>
      </c>
      <c r="BL196" s="15" t="s">
        <v>184</v>
      </c>
      <c r="BM196" s="15" t="s">
        <v>808</v>
      </c>
    </row>
    <row r="197" spans="2:47" s="1" customFormat="1" ht="12">
      <c r="B197" s="32"/>
      <c r="C197" s="33"/>
      <c r="D197" s="197" t="s">
        <v>139</v>
      </c>
      <c r="E197" s="33"/>
      <c r="F197" s="198" t="s">
        <v>2193</v>
      </c>
      <c r="G197" s="33"/>
      <c r="H197" s="33"/>
      <c r="I197" s="101"/>
      <c r="J197" s="33"/>
      <c r="K197" s="33"/>
      <c r="L197" s="36"/>
      <c r="M197" s="199"/>
      <c r="N197" s="58"/>
      <c r="O197" s="58"/>
      <c r="P197" s="58"/>
      <c r="Q197" s="58"/>
      <c r="R197" s="58"/>
      <c r="S197" s="58"/>
      <c r="T197" s="59"/>
      <c r="AT197" s="15" t="s">
        <v>139</v>
      </c>
      <c r="AU197" s="15" t="s">
        <v>78</v>
      </c>
    </row>
    <row r="198" spans="2:65" s="1" customFormat="1" ht="16.5" customHeight="1">
      <c r="B198" s="32"/>
      <c r="C198" s="185" t="s">
        <v>503</v>
      </c>
      <c r="D198" s="185" t="s">
        <v>133</v>
      </c>
      <c r="E198" s="186" t="s">
        <v>2194</v>
      </c>
      <c r="F198" s="187" t="s">
        <v>2195</v>
      </c>
      <c r="G198" s="188" t="s">
        <v>1330</v>
      </c>
      <c r="H198" s="189">
        <v>1</v>
      </c>
      <c r="I198" s="190"/>
      <c r="J198" s="191">
        <f>ROUND(I198*H198,2)</f>
        <v>0</v>
      </c>
      <c r="K198" s="187" t="s">
        <v>1</v>
      </c>
      <c r="L198" s="36"/>
      <c r="M198" s="192" t="s">
        <v>1</v>
      </c>
      <c r="N198" s="193" t="s">
        <v>41</v>
      </c>
      <c r="O198" s="58"/>
      <c r="P198" s="194">
        <f>O198*H198</f>
        <v>0</v>
      </c>
      <c r="Q198" s="194">
        <v>0</v>
      </c>
      <c r="R198" s="194">
        <f>Q198*H198</f>
        <v>0</v>
      </c>
      <c r="S198" s="194">
        <v>0</v>
      </c>
      <c r="T198" s="195">
        <f>S198*H198</f>
        <v>0</v>
      </c>
      <c r="AR198" s="15" t="s">
        <v>184</v>
      </c>
      <c r="AT198" s="15" t="s">
        <v>133</v>
      </c>
      <c r="AU198" s="15" t="s">
        <v>78</v>
      </c>
      <c r="AY198" s="15" t="s">
        <v>131</v>
      </c>
      <c r="BE198" s="196">
        <f>IF(N198="základní",J198,0)</f>
        <v>0</v>
      </c>
      <c r="BF198" s="196">
        <f>IF(N198="snížená",J198,0)</f>
        <v>0</v>
      </c>
      <c r="BG198" s="196">
        <f>IF(N198="zákl. přenesená",J198,0)</f>
        <v>0</v>
      </c>
      <c r="BH198" s="196">
        <f>IF(N198="sníž. přenesená",J198,0)</f>
        <v>0</v>
      </c>
      <c r="BI198" s="196">
        <f>IF(N198="nulová",J198,0)</f>
        <v>0</v>
      </c>
      <c r="BJ198" s="15" t="s">
        <v>78</v>
      </c>
      <c r="BK198" s="196">
        <f>ROUND(I198*H198,2)</f>
        <v>0</v>
      </c>
      <c r="BL198" s="15" t="s">
        <v>184</v>
      </c>
      <c r="BM198" s="15" t="s">
        <v>822</v>
      </c>
    </row>
    <row r="199" spans="2:47" s="1" customFormat="1" ht="12">
      <c r="B199" s="32"/>
      <c r="C199" s="33"/>
      <c r="D199" s="197" t="s">
        <v>139</v>
      </c>
      <c r="E199" s="33"/>
      <c r="F199" s="198" t="s">
        <v>2195</v>
      </c>
      <c r="G199" s="33"/>
      <c r="H199" s="33"/>
      <c r="I199" s="101"/>
      <c r="J199" s="33"/>
      <c r="K199" s="33"/>
      <c r="L199" s="36"/>
      <c r="M199" s="199"/>
      <c r="N199" s="58"/>
      <c r="O199" s="58"/>
      <c r="P199" s="58"/>
      <c r="Q199" s="58"/>
      <c r="R199" s="58"/>
      <c r="S199" s="58"/>
      <c r="T199" s="59"/>
      <c r="AT199" s="15" t="s">
        <v>139</v>
      </c>
      <c r="AU199" s="15" t="s">
        <v>78</v>
      </c>
    </row>
    <row r="200" spans="2:65" s="1" customFormat="1" ht="16.5" customHeight="1">
      <c r="B200" s="32"/>
      <c r="C200" s="185" t="s">
        <v>511</v>
      </c>
      <c r="D200" s="185" t="s">
        <v>133</v>
      </c>
      <c r="E200" s="186" t="s">
        <v>2196</v>
      </c>
      <c r="F200" s="187" t="s">
        <v>2197</v>
      </c>
      <c r="G200" s="188" t="s">
        <v>1330</v>
      </c>
      <c r="H200" s="189">
        <v>1</v>
      </c>
      <c r="I200" s="190"/>
      <c r="J200" s="191">
        <f>ROUND(I200*H200,2)</f>
        <v>0</v>
      </c>
      <c r="K200" s="187" t="s">
        <v>1</v>
      </c>
      <c r="L200" s="36"/>
      <c r="M200" s="192" t="s">
        <v>1</v>
      </c>
      <c r="N200" s="193" t="s">
        <v>41</v>
      </c>
      <c r="O200" s="58"/>
      <c r="P200" s="194">
        <f>O200*H200</f>
        <v>0</v>
      </c>
      <c r="Q200" s="194">
        <v>0</v>
      </c>
      <c r="R200" s="194">
        <f>Q200*H200</f>
        <v>0</v>
      </c>
      <c r="S200" s="194">
        <v>0</v>
      </c>
      <c r="T200" s="195">
        <f>S200*H200</f>
        <v>0</v>
      </c>
      <c r="AR200" s="15" t="s">
        <v>184</v>
      </c>
      <c r="AT200" s="15" t="s">
        <v>133</v>
      </c>
      <c r="AU200" s="15" t="s">
        <v>78</v>
      </c>
      <c r="AY200" s="15" t="s">
        <v>131</v>
      </c>
      <c r="BE200" s="196">
        <f>IF(N200="základní",J200,0)</f>
        <v>0</v>
      </c>
      <c r="BF200" s="196">
        <f>IF(N200="snížená",J200,0)</f>
        <v>0</v>
      </c>
      <c r="BG200" s="196">
        <f>IF(N200="zákl. přenesená",J200,0)</f>
        <v>0</v>
      </c>
      <c r="BH200" s="196">
        <f>IF(N200="sníž. přenesená",J200,0)</f>
        <v>0</v>
      </c>
      <c r="BI200" s="196">
        <f>IF(N200="nulová",J200,0)</f>
        <v>0</v>
      </c>
      <c r="BJ200" s="15" t="s">
        <v>78</v>
      </c>
      <c r="BK200" s="196">
        <f>ROUND(I200*H200,2)</f>
        <v>0</v>
      </c>
      <c r="BL200" s="15" t="s">
        <v>184</v>
      </c>
      <c r="BM200" s="15" t="s">
        <v>836</v>
      </c>
    </row>
    <row r="201" spans="2:47" s="1" customFormat="1" ht="12">
      <c r="B201" s="32"/>
      <c r="C201" s="33"/>
      <c r="D201" s="197" t="s">
        <v>139</v>
      </c>
      <c r="E201" s="33"/>
      <c r="F201" s="198" t="s">
        <v>2197</v>
      </c>
      <c r="G201" s="33"/>
      <c r="H201" s="33"/>
      <c r="I201" s="101"/>
      <c r="J201" s="33"/>
      <c r="K201" s="33"/>
      <c r="L201" s="36"/>
      <c r="M201" s="199"/>
      <c r="N201" s="58"/>
      <c r="O201" s="58"/>
      <c r="P201" s="58"/>
      <c r="Q201" s="58"/>
      <c r="R201" s="58"/>
      <c r="S201" s="58"/>
      <c r="T201" s="59"/>
      <c r="AT201" s="15" t="s">
        <v>139</v>
      </c>
      <c r="AU201" s="15" t="s">
        <v>78</v>
      </c>
    </row>
    <row r="202" spans="2:65" s="1" customFormat="1" ht="16.5" customHeight="1">
      <c r="B202" s="32"/>
      <c r="C202" s="185" t="s">
        <v>518</v>
      </c>
      <c r="D202" s="185" t="s">
        <v>133</v>
      </c>
      <c r="E202" s="186" t="s">
        <v>2198</v>
      </c>
      <c r="F202" s="187" t="s">
        <v>2199</v>
      </c>
      <c r="G202" s="188" t="s">
        <v>1330</v>
      </c>
      <c r="H202" s="189">
        <v>3</v>
      </c>
      <c r="I202" s="190"/>
      <c r="J202" s="191">
        <f>ROUND(I202*H202,2)</f>
        <v>0</v>
      </c>
      <c r="K202" s="187" t="s">
        <v>1</v>
      </c>
      <c r="L202" s="36"/>
      <c r="M202" s="192" t="s">
        <v>1</v>
      </c>
      <c r="N202" s="193" t="s">
        <v>41</v>
      </c>
      <c r="O202" s="58"/>
      <c r="P202" s="194">
        <f>O202*H202</f>
        <v>0</v>
      </c>
      <c r="Q202" s="194">
        <v>0</v>
      </c>
      <c r="R202" s="194">
        <f>Q202*H202</f>
        <v>0</v>
      </c>
      <c r="S202" s="194">
        <v>0</v>
      </c>
      <c r="T202" s="195">
        <f>S202*H202</f>
        <v>0</v>
      </c>
      <c r="AR202" s="15" t="s">
        <v>184</v>
      </c>
      <c r="AT202" s="15" t="s">
        <v>133</v>
      </c>
      <c r="AU202" s="15" t="s">
        <v>78</v>
      </c>
      <c r="AY202" s="15" t="s">
        <v>131</v>
      </c>
      <c r="BE202" s="196">
        <f>IF(N202="základní",J202,0)</f>
        <v>0</v>
      </c>
      <c r="BF202" s="196">
        <f>IF(N202="snížená",J202,0)</f>
        <v>0</v>
      </c>
      <c r="BG202" s="196">
        <f>IF(N202="zákl. přenesená",J202,0)</f>
        <v>0</v>
      </c>
      <c r="BH202" s="196">
        <f>IF(N202="sníž. přenesená",J202,0)</f>
        <v>0</v>
      </c>
      <c r="BI202" s="196">
        <f>IF(N202="nulová",J202,0)</f>
        <v>0</v>
      </c>
      <c r="BJ202" s="15" t="s">
        <v>78</v>
      </c>
      <c r="BK202" s="196">
        <f>ROUND(I202*H202,2)</f>
        <v>0</v>
      </c>
      <c r="BL202" s="15" t="s">
        <v>184</v>
      </c>
      <c r="BM202" s="15" t="s">
        <v>850</v>
      </c>
    </row>
    <row r="203" spans="2:47" s="1" customFormat="1" ht="12">
      <c r="B203" s="32"/>
      <c r="C203" s="33"/>
      <c r="D203" s="197" t="s">
        <v>139</v>
      </c>
      <c r="E203" s="33"/>
      <c r="F203" s="198" t="s">
        <v>2199</v>
      </c>
      <c r="G203" s="33"/>
      <c r="H203" s="33"/>
      <c r="I203" s="101"/>
      <c r="J203" s="33"/>
      <c r="K203" s="33"/>
      <c r="L203" s="36"/>
      <c r="M203" s="199"/>
      <c r="N203" s="58"/>
      <c r="O203" s="58"/>
      <c r="P203" s="58"/>
      <c r="Q203" s="58"/>
      <c r="R203" s="58"/>
      <c r="S203" s="58"/>
      <c r="T203" s="59"/>
      <c r="AT203" s="15" t="s">
        <v>139</v>
      </c>
      <c r="AU203" s="15" t="s">
        <v>78</v>
      </c>
    </row>
    <row r="204" spans="2:65" s="1" customFormat="1" ht="16.5" customHeight="1">
      <c r="B204" s="32"/>
      <c r="C204" s="185" t="s">
        <v>535</v>
      </c>
      <c r="D204" s="185" t="s">
        <v>133</v>
      </c>
      <c r="E204" s="186" t="s">
        <v>2200</v>
      </c>
      <c r="F204" s="187" t="s">
        <v>2201</v>
      </c>
      <c r="G204" s="188" t="s">
        <v>1330</v>
      </c>
      <c r="H204" s="189">
        <v>35</v>
      </c>
      <c r="I204" s="190"/>
      <c r="J204" s="191">
        <f>ROUND(I204*H204,2)</f>
        <v>0</v>
      </c>
      <c r="K204" s="187" t="s">
        <v>1</v>
      </c>
      <c r="L204" s="36"/>
      <c r="M204" s="192" t="s">
        <v>1</v>
      </c>
      <c r="N204" s="193" t="s">
        <v>41</v>
      </c>
      <c r="O204" s="58"/>
      <c r="P204" s="194">
        <f>O204*H204</f>
        <v>0</v>
      </c>
      <c r="Q204" s="194">
        <v>0</v>
      </c>
      <c r="R204" s="194">
        <f>Q204*H204</f>
        <v>0</v>
      </c>
      <c r="S204" s="194">
        <v>0</v>
      </c>
      <c r="T204" s="195">
        <f>S204*H204</f>
        <v>0</v>
      </c>
      <c r="AR204" s="15" t="s">
        <v>184</v>
      </c>
      <c r="AT204" s="15" t="s">
        <v>133</v>
      </c>
      <c r="AU204" s="15" t="s">
        <v>78</v>
      </c>
      <c r="AY204" s="15" t="s">
        <v>131</v>
      </c>
      <c r="BE204" s="196">
        <f>IF(N204="základní",J204,0)</f>
        <v>0</v>
      </c>
      <c r="BF204" s="196">
        <f>IF(N204="snížená",J204,0)</f>
        <v>0</v>
      </c>
      <c r="BG204" s="196">
        <f>IF(N204="zákl. přenesená",J204,0)</f>
        <v>0</v>
      </c>
      <c r="BH204" s="196">
        <f>IF(N204="sníž. přenesená",J204,0)</f>
        <v>0</v>
      </c>
      <c r="BI204" s="196">
        <f>IF(N204="nulová",J204,0)</f>
        <v>0</v>
      </c>
      <c r="BJ204" s="15" t="s">
        <v>78</v>
      </c>
      <c r="BK204" s="196">
        <f>ROUND(I204*H204,2)</f>
        <v>0</v>
      </c>
      <c r="BL204" s="15" t="s">
        <v>184</v>
      </c>
      <c r="BM204" s="15" t="s">
        <v>866</v>
      </c>
    </row>
    <row r="205" spans="2:47" s="1" customFormat="1" ht="12">
      <c r="B205" s="32"/>
      <c r="C205" s="33"/>
      <c r="D205" s="197" t="s">
        <v>139</v>
      </c>
      <c r="E205" s="33"/>
      <c r="F205" s="198" t="s">
        <v>2201</v>
      </c>
      <c r="G205" s="33"/>
      <c r="H205" s="33"/>
      <c r="I205" s="101"/>
      <c r="J205" s="33"/>
      <c r="K205" s="33"/>
      <c r="L205" s="36"/>
      <c r="M205" s="199"/>
      <c r="N205" s="58"/>
      <c r="O205" s="58"/>
      <c r="P205" s="58"/>
      <c r="Q205" s="58"/>
      <c r="R205" s="58"/>
      <c r="S205" s="58"/>
      <c r="T205" s="59"/>
      <c r="AT205" s="15" t="s">
        <v>139</v>
      </c>
      <c r="AU205" s="15" t="s">
        <v>78</v>
      </c>
    </row>
    <row r="206" spans="2:65" s="1" customFormat="1" ht="16.5" customHeight="1">
      <c r="B206" s="32"/>
      <c r="C206" s="185" t="s">
        <v>540</v>
      </c>
      <c r="D206" s="185" t="s">
        <v>133</v>
      </c>
      <c r="E206" s="186" t="s">
        <v>2202</v>
      </c>
      <c r="F206" s="187" t="s">
        <v>2203</v>
      </c>
      <c r="G206" s="188" t="s">
        <v>323</v>
      </c>
      <c r="H206" s="189">
        <v>24</v>
      </c>
      <c r="I206" s="190"/>
      <c r="J206" s="191">
        <f>ROUND(I206*H206,2)</f>
        <v>0</v>
      </c>
      <c r="K206" s="187" t="s">
        <v>1</v>
      </c>
      <c r="L206" s="36"/>
      <c r="M206" s="192" t="s">
        <v>1</v>
      </c>
      <c r="N206" s="193" t="s">
        <v>41</v>
      </c>
      <c r="O206" s="58"/>
      <c r="P206" s="194">
        <f>O206*H206</f>
        <v>0</v>
      </c>
      <c r="Q206" s="194">
        <v>0</v>
      </c>
      <c r="R206" s="194">
        <f>Q206*H206</f>
        <v>0</v>
      </c>
      <c r="S206" s="194">
        <v>0</v>
      </c>
      <c r="T206" s="195">
        <f>S206*H206</f>
        <v>0</v>
      </c>
      <c r="AR206" s="15" t="s">
        <v>184</v>
      </c>
      <c r="AT206" s="15" t="s">
        <v>133</v>
      </c>
      <c r="AU206" s="15" t="s">
        <v>78</v>
      </c>
      <c r="AY206" s="15" t="s">
        <v>131</v>
      </c>
      <c r="BE206" s="196">
        <f>IF(N206="základní",J206,0)</f>
        <v>0</v>
      </c>
      <c r="BF206" s="196">
        <f>IF(N206="snížená",J206,0)</f>
        <v>0</v>
      </c>
      <c r="BG206" s="196">
        <f>IF(N206="zákl. přenesená",J206,0)</f>
        <v>0</v>
      </c>
      <c r="BH206" s="196">
        <f>IF(N206="sníž. přenesená",J206,0)</f>
        <v>0</v>
      </c>
      <c r="BI206" s="196">
        <f>IF(N206="nulová",J206,0)</f>
        <v>0</v>
      </c>
      <c r="BJ206" s="15" t="s">
        <v>78</v>
      </c>
      <c r="BK206" s="196">
        <f>ROUND(I206*H206,2)</f>
        <v>0</v>
      </c>
      <c r="BL206" s="15" t="s">
        <v>184</v>
      </c>
      <c r="BM206" s="15" t="s">
        <v>883</v>
      </c>
    </row>
    <row r="207" spans="2:47" s="1" customFormat="1" ht="12">
      <c r="B207" s="32"/>
      <c r="C207" s="33"/>
      <c r="D207" s="197" t="s">
        <v>139</v>
      </c>
      <c r="E207" s="33"/>
      <c r="F207" s="198" t="s">
        <v>2203</v>
      </c>
      <c r="G207" s="33"/>
      <c r="H207" s="33"/>
      <c r="I207" s="101"/>
      <c r="J207" s="33"/>
      <c r="K207" s="33"/>
      <c r="L207" s="36"/>
      <c r="M207" s="199"/>
      <c r="N207" s="58"/>
      <c r="O207" s="58"/>
      <c r="P207" s="58"/>
      <c r="Q207" s="58"/>
      <c r="R207" s="58"/>
      <c r="S207" s="58"/>
      <c r="T207" s="59"/>
      <c r="AT207" s="15" t="s">
        <v>139</v>
      </c>
      <c r="AU207" s="15" t="s">
        <v>78</v>
      </c>
    </row>
    <row r="208" spans="2:65" s="1" customFormat="1" ht="16.5" customHeight="1">
      <c r="B208" s="32"/>
      <c r="C208" s="185" t="s">
        <v>545</v>
      </c>
      <c r="D208" s="185" t="s">
        <v>133</v>
      </c>
      <c r="E208" s="186" t="s">
        <v>2204</v>
      </c>
      <c r="F208" s="187" t="s">
        <v>2205</v>
      </c>
      <c r="G208" s="188" t="s">
        <v>1330</v>
      </c>
      <c r="H208" s="189">
        <v>1</v>
      </c>
      <c r="I208" s="190"/>
      <c r="J208" s="191">
        <f>ROUND(I208*H208,2)</f>
        <v>0</v>
      </c>
      <c r="K208" s="187" t="s">
        <v>1</v>
      </c>
      <c r="L208" s="36"/>
      <c r="M208" s="192" t="s">
        <v>1</v>
      </c>
      <c r="N208" s="193" t="s">
        <v>41</v>
      </c>
      <c r="O208" s="58"/>
      <c r="P208" s="194">
        <f>O208*H208</f>
        <v>0</v>
      </c>
      <c r="Q208" s="194">
        <v>0</v>
      </c>
      <c r="R208" s="194">
        <f>Q208*H208</f>
        <v>0</v>
      </c>
      <c r="S208" s="194">
        <v>0</v>
      </c>
      <c r="T208" s="195">
        <f>S208*H208</f>
        <v>0</v>
      </c>
      <c r="AR208" s="15" t="s">
        <v>184</v>
      </c>
      <c r="AT208" s="15" t="s">
        <v>133</v>
      </c>
      <c r="AU208" s="15" t="s">
        <v>78</v>
      </c>
      <c r="AY208" s="15" t="s">
        <v>131</v>
      </c>
      <c r="BE208" s="196">
        <f>IF(N208="základní",J208,0)</f>
        <v>0</v>
      </c>
      <c r="BF208" s="196">
        <f>IF(N208="snížená",J208,0)</f>
        <v>0</v>
      </c>
      <c r="BG208" s="196">
        <f>IF(N208="zákl. přenesená",J208,0)</f>
        <v>0</v>
      </c>
      <c r="BH208" s="196">
        <f>IF(N208="sníž. přenesená",J208,0)</f>
        <v>0</v>
      </c>
      <c r="BI208" s="196">
        <f>IF(N208="nulová",J208,0)</f>
        <v>0</v>
      </c>
      <c r="BJ208" s="15" t="s">
        <v>78</v>
      </c>
      <c r="BK208" s="196">
        <f>ROUND(I208*H208,2)</f>
        <v>0</v>
      </c>
      <c r="BL208" s="15" t="s">
        <v>184</v>
      </c>
      <c r="BM208" s="15" t="s">
        <v>905</v>
      </c>
    </row>
    <row r="209" spans="2:47" s="1" customFormat="1" ht="12">
      <c r="B209" s="32"/>
      <c r="C209" s="33"/>
      <c r="D209" s="197" t="s">
        <v>139</v>
      </c>
      <c r="E209" s="33"/>
      <c r="F209" s="198" t="s">
        <v>2205</v>
      </c>
      <c r="G209" s="33"/>
      <c r="H209" s="33"/>
      <c r="I209" s="101"/>
      <c r="J209" s="33"/>
      <c r="K209" s="33"/>
      <c r="L209" s="36"/>
      <c r="M209" s="199"/>
      <c r="N209" s="58"/>
      <c r="O209" s="58"/>
      <c r="P209" s="58"/>
      <c r="Q209" s="58"/>
      <c r="R209" s="58"/>
      <c r="S209" s="58"/>
      <c r="T209" s="59"/>
      <c r="AT209" s="15" t="s">
        <v>139</v>
      </c>
      <c r="AU209" s="15" t="s">
        <v>78</v>
      </c>
    </row>
    <row r="210" spans="2:65" s="1" customFormat="1" ht="16.5" customHeight="1">
      <c r="B210" s="32"/>
      <c r="C210" s="185" t="s">
        <v>550</v>
      </c>
      <c r="D210" s="185" t="s">
        <v>133</v>
      </c>
      <c r="E210" s="186" t="s">
        <v>2206</v>
      </c>
      <c r="F210" s="187" t="s">
        <v>2207</v>
      </c>
      <c r="G210" s="188" t="s">
        <v>1330</v>
      </c>
      <c r="H210" s="189">
        <v>21</v>
      </c>
      <c r="I210" s="190"/>
      <c r="J210" s="191">
        <f>ROUND(I210*H210,2)</f>
        <v>0</v>
      </c>
      <c r="K210" s="187" t="s">
        <v>1</v>
      </c>
      <c r="L210" s="36"/>
      <c r="M210" s="192" t="s">
        <v>1</v>
      </c>
      <c r="N210" s="193" t="s">
        <v>41</v>
      </c>
      <c r="O210" s="58"/>
      <c r="P210" s="194">
        <f>O210*H210</f>
        <v>0</v>
      </c>
      <c r="Q210" s="194">
        <v>0</v>
      </c>
      <c r="R210" s="194">
        <f>Q210*H210</f>
        <v>0</v>
      </c>
      <c r="S210" s="194">
        <v>0</v>
      </c>
      <c r="T210" s="195">
        <f>S210*H210</f>
        <v>0</v>
      </c>
      <c r="AR210" s="15" t="s">
        <v>184</v>
      </c>
      <c r="AT210" s="15" t="s">
        <v>133</v>
      </c>
      <c r="AU210" s="15" t="s">
        <v>78</v>
      </c>
      <c r="AY210" s="15" t="s">
        <v>131</v>
      </c>
      <c r="BE210" s="196">
        <f>IF(N210="základní",J210,0)</f>
        <v>0</v>
      </c>
      <c r="BF210" s="196">
        <f>IF(N210="snížená",J210,0)</f>
        <v>0</v>
      </c>
      <c r="BG210" s="196">
        <f>IF(N210="zákl. přenesená",J210,0)</f>
        <v>0</v>
      </c>
      <c r="BH210" s="196">
        <f>IF(N210="sníž. přenesená",J210,0)</f>
        <v>0</v>
      </c>
      <c r="BI210" s="196">
        <f>IF(N210="nulová",J210,0)</f>
        <v>0</v>
      </c>
      <c r="BJ210" s="15" t="s">
        <v>78</v>
      </c>
      <c r="BK210" s="196">
        <f>ROUND(I210*H210,2)</f>
        <v>0</v>
      </c>
      <c r="BL210" s="15" t="s">
        <v>184</v>
      </c>
      <c r="BM210" s="15" t="s">
        <v>916</v>
      </c>
    </row>
    <row r="211" spans="2:47" s="1" customFormat="1" ht="12">
      <c r="B211" s="32"/>
      <c r="C211" s="33"/>
      <c r="D211" s="197" t="s">
        <v>139</v>
      </c>
      <c r="E211" s="33"/>
      <c r="F211" s="198" t="s">
        <v>2207</v>
      </c>
      <c r="G211" s="33"/>
      <c r="H211" s="33"/>
      <c r="I211" s="101"/>
      <c r="J211" s="33"/>
      <c r="K211" s="33"/>
      <c r="L211" s="36"/>
      <c r="M211" s="199"/>
      <c r="N211" s="58"/>
      <c r="O211" s="58"/>
      <c r="P211" s="58"/>
      <c r="Q211" s="58"/>
      <c r="R211" s="58"/>
      <c r="S211" s="58"/>
      <c r="T211" s="59"/>
      <c r="AT211" s="15" t="s">
        <v>139</v>
      </c>
      <c r="AU211" s="15" t="s">
        <v>78</v>
      </c>
    </row>
    <row r="212" spans="2:65" s="1" customFormat="1" ht="16.5" customHeight="1">
      <c r="B212" s="32"/>
      <c r="C212" s="185" t="s">
        <v>558</v>
      </c>
      <c r="D212" s="185" t="s">
        <v>133</v>
      </c>
      <c r="E212" s="186" t="s">
        <v>2208</v>
      </c>
      <c r="F212" s="187" t="s">
        <v>2209</v>
      </c>
      <c r="G212" s="188" t="s">
        <v>323</v>
      </c>
      <c r="H212" s="189">
        <v>8</v>
      </c>
      <c r="I212" s="190"/>
      <c r="J212" s="191">
        <f>ROUND(I212*H212,2)</f>
        <v>0</v>
      </c>
      <c r="K212" s="187" t="s">
        <v>1</v>
      </c>
      <c r="L212" s="36"/>
      <c r="M212" s="192" t="s">
        <v>1</v>
      </c>
      <c r="N212" s="193" t="s">
        <v>41</v>
      </c>
      <c r="O212" s="58"/>
      <c r="P212" s="194">
        <f>O212*H212</f>
        <v>0</v>
      </c>
      <c r="Q212" s="194">
        <v>0</v>
      </c>
      <c r="R212" s="194">
        <f>Q212*H212</f>
        <v>0</v>
      </c>
      <c r="S212" s="194">
        <v>0</v>
      </c>
      <c r="T212" s="195">
        <f>S212*H212</f>
        <v>0</v>
      </c>
      <c r="AR212" s="15" t="s">
        <v>184</v>
      </c>
      <c r="AT212" s="15" t="s">
        <v>133</v>
      </c>
      <c r="AU212" s="15" t="s">
        <v>78</v>
      </c>
      <c r="AY212" s="15" t="s">
        <v>131</v>
      </c>
      <c r="BE212" s="196">
        <f>IF(N212="základní",J212,0)</f>
        <v>0</v>
      </c>
      <c r="BF212" s="196">
        <f>IF(N212="snížená",J212,0)</f>
        <v>0</v>
      </c>
      <c r="BG212" s="196">
        <f>IF(N212="zákl. přenesená",J212,0)</f>
        <v>0</v>
      </c>
      <c r="BH212" s="196">
        <f>IF(N212="sníž. přenesená",J212,0)</f>
        <v>0</v>
      </c>
      <c r="BI212" s="196">
        <f>IF(N212="nulová",J212,0)</f>
        <v>0</v>
      </c>
      <c r="BJ212" s="15" t="s">
        <v>78</v>
      </c>
      <c r="BK212" s="196">
        <f>ROUND(I212*H212,2)</f>
        <v>0</v>
      </c>
      <c r="BL212" s="15" t="s">
        <v>184</v>
      </c>
      <c r="BM212" s="15" t="s">
        <v>929</v>
      </c>
    </row>
    <row r="213" spans="2:47" s="1" customFormat="1" ht="12">
      <c r="B213" s="32"/>
      <c r="C213" s="33"/>
      <c r="D213" s="197" t="s">
        <v>139</v>
      </c>
      <c r="E213" s="33"/>
      <c r="F213" s="198" t="s">
        <v>2209</v>
      </c>
      <c r="G213" s="33"/>
      <c r="H213" s="33"/>
      <c r="I213" s="101"/>
      <c r="J213" s="33"/>
      <c r="K213" s="33"/>
      <c r="L213" s="36"/>
      <c r="M213" s="199"/>
      <c r="N213" s="58"/>
      <c r="O213" s="58"/>
      <c r="P213" s="58"/>
      <c r="Q213" s="58"/>
      <c r="R213" s="58"/>
      <c r="S213" s="58"/>
      <c r="T213" s="59"/>
      <c r="AT213" s="15" t="s">
        <v>139</v>
      </c>
      <c r="AU213" s="15" t="s">
        <v>78</v>
      </c>
    </row>
    <row r="214" spans="2:65" s="1" customFormat="1" ht="16.5" customHeight="1">
      <c r="B214" s="32"/>
      <c r="C214" s="185" t="s">
        <v>565</v>
      </c>
      <c r="D214" s="185" t="s">
        <v>133</v>
      </c>
      <c r="E214" s="186" t="s">
        <v>2210</v>
      </c>
      <c r="F214" s="187" t="s">
        <v>2211</v>
      </c>
      <c r="G214" s="188" t="s">
        <v>1330</v>
      </c>
      <c r="H214" s="189">
        <v>3</v>
      </c>
      <c r="I214" s="190"/>
      <c r="J214" s="191">
        <f>ROUND(I214*H214,2)</f>
        <v>0</v>
      </c>
      <c r="K214" s="187" t="s">
        <v>1</v>
      </c>
      <c r="L214" s="36"/>
      <c r="M214" s="192" t="s">
        <v>1</v>
      </c>
      <c r="N214" s="193" t="s">
        <v>41</v>
      </c>
      <c r="O214" s="58"/>
      <c r="P214" s="194">
        <f>O214*H214</f>
        <v>0</v>
      </c>
      <c r="Q214" s="194">
        <v>0</v>
      </c>
      <c r="R214" s="194">
        <f>Q214*H214</f>
        <v>0</v>
      </c>
      <c r="S214" s="194">
        <v>0</v>
      </c>
      <c r="T214" s="195">
        <f>S214*H214</f>
        <v>0</v>
      </c>
      <c r="AR214" s="15" t="s">
        <v>184</v>
      </c>
      <c r="AT214" s="15" t="s">
        <v>133</v>
      </c>
      <c r="AU214" s="15" t="s">
        <v>78</v>
      </c>
      <c r="AY214" s="15" t="s">
        <v>131</v>
      </c>
      <c r="BE214" s="196">
        <f>IF(N214="základní",J214,0)</f>
        <v>0</v>
      </c>
      <c r="BF214" s="196">
        <f>IF(N214="snížená",J214,0)</f>
        <v>0</v>
      </c>
      <c r="BG214" s="196">
        <f>IF(N214="zákl. přenesená",J214,0)</f>
        <v>0</v>
      </c>
      <c r="BH214" s="196">
        <f>IF(N214="sníž. přenesená",J214,0)</f>
        <v>0</v>
      </c>
      <c r="BI214" s="196">
        <f>IF(N214="nulová",J214,0)</f>
        <v>0</v>
      </c>
      <c r="BJ214" s="15" t="s">
        <v>78</v>
      </c>
      <c r="BK214" s="196">
        <f>ROUND(I214*H214,2)</f>
        <v>0</v>
      </c>
      <c r="BL214" s="15" t="s">
        <v>184</v>
      </c>
      <c r="BM214" s="15" t="s">
        <v>946</v>
      </c>
    </row>
    <row r="215" spans="2:47" s="1" customFormat="1" ht="12">
      <c r="B215" s="32"/>
      <c r="C215" s="33"/>
      <c r="D215" s="197" t="s">
        <v>139</v>
      </c>
      <c r="E215" s="33"/>
      <c r="F215" s="198" t="s">
        <v>2211</v>
      </c>
      <c r="G215" s="33"/>
      <c r="H215" s="33"/>
      <c r="I215" s="101"/>
      <c r="J215" s="33"/>
      <c r="K215" s="33"/>
      <c r="L215" s="36"/>
      <c r="M215" s="199"/>
      <c r="N215" s="58"/>
      <c r="O215" s="58"/>
      <c r="P215" s="58"/>
      <c r="Q215" s="58"/>
      <c r="R215" s="58"/>
      <c r="S215" s="58"/>
      <c r="T215" s="59"/>
      <c r="AT215" s="15" t="s">
        <v>139</v>
      </c>
      <c r="AU215" s="15" t="s">
        <v>78</v>
      </c>
    </row>
    <row r="216" spans="2:65" s="1" customFormat="1" ht="16.5" customHeight="1">
      <c r="B216" s="32"/>
      <c r="C216" s="185" t="s">
        <v>576</v>
      </c>
      <c r="D216" s="185" t="s">
        <v>133</v>
      </c>
      <c r="E216" s="186" t="s">
        <v>2212</v>
      </c>
      <c r="F216" s="187" t="s">
        <v>2213</v>
      </c>
      <c r="G216" s="188" t="s">
        <v>323</v>
      </c>
      <c r="H216" s="189">
        <v>60</v>
      </c>
      <c r="I216" s="190"/>
      <c r="J216" s="191">
        <f>ROUND(I216*H216,2)</f>
        <v>0</v>
      </c>
      <c r="K216" s="187" t="s">
        <v>1</v>
      </c>
      <c r="L216" s="36"/>
      <c r="M216" s="192" t="s">
        <v>1</v>
      </c>
      <c r="N216" s="193" t="s">
        <v>41</v>
      </c>
      <c r="O216" s="58"/>
      <c r="P216" s="194">
        <f>O216*H216</f>
        <v>0</v>
      </c>
      <c r="Q216" s="194">
        <v>0</v>
      </c>
      <c r="R216" s="194">
        <f>Q216*H216</f>
        <v>0</v>
      </c>
      <c r="S216" s="194">
        <v>0</v>
      </c>
      <c r="T216" s="195">
        <f>S216*H216</f>
        <v>0</v>
      </c>
      <c r="AR216" s="15" t="s">
        <v>184</v>
      </c>
      <c r="AT216" s="15" t="s">
        <v>133</v>
      </c>
      <c r="AU216" s="15" t="s">
        <v>78</v>
      </c>
      <c r="AY216" s="15" t="s">
        <v>131</v>
      </c>
      <c r="BE216" s="196">
        <f>IF(N216="základní",J216,0)</f>
        <v>0</v>
      </c>
      <c r="BF216" s="196">
        <f>IF(N216="snížená",J216,0)</f>
        <v>0</v>
      </c>
      <c r="BG216" s="196">
        <f>IF(N216="zákl. přenesená",J216,0)</f>
        <v>0</v>
      </c>
      <c r="BH216" s="196">
        <f>IF(N216="sníž. přenesená",J216,0)</f>
        <v>0</v>
      </c>
      <c r="BI216" s="196">
        <f>IF(N216="nulová",J216,0)</f>
        <v>0</v>
      </c>
      <c r="BJ216" s="15" t="s">
        <v>78</v>
      </c>
      <c r="BK216" s="196">
        <f>ROUND(I216*H216,2)</f>
        <v>0</v>
      </c>
      <c r="BL216" s="15" t="s">
        <v>184</v>
      </c>
      <c r="BM216" s="15" t="s">
        <v>957</v>
      </c>
    </row>
    <row r="217" spans="2:47" s="1" customFormat="1" ht="12">
      <c r="B217" s="32"/>
      <c r="C217" s="33"/>
      <c r="D217" s="197" t="s">
        <v>139</v>
      </c>
      <c r="E217" s="33"/>
      <c r="F217" s="198" t="s">
        <v>2213</v>
      </c>
      <c r="G217" s="33"/>
      <c r="H217" s="33"/>
      <c r="I217" s="101"/>
      <c r="J217" s="33"/>
      <c r="K217" s="33"/>
      <c r="L217" s="36"/>
      <c r="M217" s="199"/>
      <c r="N217" s="58"/>
      <c r="O217" s="58"/>
      <c r="P217" s="58"/>
      <c r="Q217" s="58"/>
      <c r="R217" s="58"/>
      <c r="S217" s="58"/>
      <c r="T217" s="59"/>
      <c r="AT217" s="15" t="s">
        <v>139</v>
      </c>
      <c r="AU217" s="15" t="s">
        <v>78</v>
      </c>
    </row>
    <row r="218" spans="2:65" s="1" customFormat="1" ht="16.5" customHeight="1">
      <c r="B218" s="32"/>
      <c r="C218" s="185" t="s">
        <v>581</v>
      </c>
      <c r="D218" s="185" t="s">
        <v>133</v>
      </c>
      <c r="E218" s="186" t="s">
        <v>2214</v>
      </c>
      <c r="F218" s="187" t="s">
        <v>2215</v>
      </c>
      <c r="G218" s="188" t="s">
        <v>1330</v>
      </c>
      <c r="H218" s="189">
        <v>1</v>
      </c>
      <c r="I218" s="190"/>
      <c r="J218" s="191">
        <f>ROUND(I218*H218,2)</f>
        <v>0</v>
      </c>
      <c r="K218" s="187" t="s">
        <v>1</v>
      </c>
      <c r="L218" s="36"/>
      <c r="M218" s="192" t="s">
        <v>1</v>
      </c>
      <c r="N218" s="193" t="s">
        <v>41</v>
      </c>
      <c r="O218" s="58"/>
      <c r="P218" s="194">
        <f>O218*H218</f>
        <v>0</v>
      </c>
      <c r="Q218" s="194">
        <v>0</v>
      </c>
      <c r="R218" s="194">
        <f>Q218*H218</f>
        <v>0</v>
      </c>
      <c r="S218" s="194">
        <v>0</v>
      </c>
      <c r="T218" s="195">
        <f>S218*H218</f>
        <v>0</v>
      </c>
      <c r="AR218" s="15" t="s">
        <v>184</v>
      </c>
      <c r="AT218" s="15" t="s">
        <v>133</v>
      </c>
      <c r="AU218" s="15" t="s">
        <v>78</v>
      </c>
      <c r="AY218" s="15" t="s">
        <v>131</v>
      </c>
      <c r="BE218" s="196">
        <f>IF(N218="základní",J218,0)</f>
        <v>0</v>
      </c>
      <c r="BF218" s="196">
        <f>IF(N218="snížená",J218,0)</f>
        <v>0</v>
      </c>
      <c r="BG218" s="196">
        <f>IF(N218="zákl. přenesená",J218,0)</f>
        <v>0</v>
      </c>
      <c r="BH218" s="196">
        <f>IF(N218="sníž. přenesená",J218,0)</f>
        <v>0</v>
      </c>
      <c r="BI218" s="196">
        <f>IF(N218="nulová",J218,0)</f>
        <v>0</v>
      </c>
      <c r="BJ218" s="15" t="s">
        <v>78</v>
      </c>
      <c r="BK218" s="196">
        <f>ROUND(I218*H218,2)</f>
        <v>0</v>
      </c>
      <c r="BL218" s="15" t="s">
        <v>184</v>
      </c>
      <c r="BM218" s="15" t="s">
        <v>967</v>
      </c>
    </row>
    <row r="219" spans="2:47" s="1" customFormat="1" ht="12">
      <c r="B219" s="32"/>
      <c r="C219" s="33"/>
      <c r="D219" s="197" t="s">
        <v>139</v>
      </c>
      <c r="E219" s="33"/>
      <c r="F219" s="198" t="s">
        <v>2215</v>
      </c>
      <c r="G219" s="33"/>
      <c r="H219" s="33"/>
      <c r="I219" s="101"/>
      <c r="J219" s="33"/>
      <c r="K219" s="33"/>
      <c r="L219" s="36"/>
      <c r="M219" s="199"/>
      <c r="N219" s="58"/>
      <c r="O219" s="58"/>
      <c r="P219" s="58"/>
      <c r="Q219" s="58"/>
      <c r="R219" s="58"/>
      <c r="S219" s="58"/>
      <c r="T219" s="59"/>
      <c r="AT219" s="15" t="s">
        <v>139</v>
      </c>
      <c r="AU219" s="15" t="s">
        <v>78</v>
      </c>
    </row>
    <row r="220" spans="2:65" s="1" customFormat="1" ht="16.5" customHeight="1">
      <c r="B220" s="32"/>
      <c r="C220" s="185" t="s">
        <v>586</v>
      </c>
      <c r="D220" s="185" t="s">
        <v>133</v>
      </c>
      <c r="E220" s="186" t="s">
        <v>2216</v>
      </c>
      <c r="F220" s="187" t="s">
        <v>2217</v>
      </c>
      <c r="G220" s="188" t="s">
        <v>1330</v>
      </c>
      <c r="H220" s="189">
        <v>33</v>
      </c>
      <c r="I220" s="190"/>
      <c r="J220" s="191">
        <f>ROUND(I220*H220,2)</f>
        <v>0</v>
      </c>
      <c r="K220" s="187" t="s">
        <v>1</v>
      </c>
      <c r="L220" s="36"/>
      <c r="M220" s="192" t="s">
        <v>1</v>
      </c>
      <c r="N220" s="193" t="s">
        <v>41</v>
      </c>
      <c r="O220" s="58"/>
      <c r="P220" s="194">
        <f>O220*H220</f>
        <v>0</v>
      </c>
      <c r="Q220" s="194">
        <v>0</v>
      </c>
      <c r="R220" s="194">
        <f>Q220*H220</f>
        <v>0</v>
      </c>
      <c r="S220" s="194">
        <v>0</v>
      </c>
      <c r="T220" s="195">
        <f>S220*H220</f>
        <v>0</v>
      </c>
      <c r="AR220" s="15" t="s">
        <v>184</v>
      </c>
      <c r="AT220" s="15" t="s">
        <v>133</v>
      </c>
      <c r="AU220" s="15" t="s">
        <v>78</v>
      </c>
      <c r="AY220" s="15" t="s">
        <v>131</v>
      </c>
      <c r="BE220" s="196">
        <f>IF(N220="základní",J220,0)</f>
        <v>0</v>
      </c>
      <c r="BF220" s="196">
        <f>IF(N220="snížená",J220,0)</f>
        <v>0</v>
      </c>
      <c r="BG220" s="196">
        <f>IF(N220="zákl. přenesená",J220,0)</f>
        <v>0</v>
      </c>
      <c r="BH220" s="196">
        <f>IF(N220="sníž. přenesená",J220,0)</f>
        <v>0</v>
      </c>
      <c r="BI220" s="196">
        <f>IF(N220="nulová",J220,0)</f>
        <v>0</v>
      </c>
      <c r="BJ220" s="15" t="s">
        <v>78</v>
      </c>
      <c r="BK220" s="196">
        <f>ROUND(I220*H220,2)</f>
        <v>0</v>
      </c>
      <c r="BL220" s="15" t="s">
        <v>184</v>
      </c>
      <c r="BM220" s="15" t="s">
        <v>981</v>
      </c>
    </row>
    <row r="221" spans="2:47" s="1" customFormat="1" ht="12">
      <c r="B221" s="32"/>
      <c r="C221" s="33"/>
      <c r="D221" s="197" t="s">
        <v>139</v>
      </c>
      <c r="E221" s="33"/>
      <c r="F221" s="198" t="s">
        <v>2217</v>
      </c>
      <c r="G221" s="33"/>
      <c r="H221" s="33"/>
      <c r="I221" s="101"/>
      <c r="J221" s="33"/>
      <c r="K221" s="33"/>
      <c r="L221" s="36"/>
      <c r="M221" s="199"/>
      <c r="N221" s="58"/>
      <c r="O221" s="58"/>
      <c r="P221" s="58"/>
      <c r="Q221" s="58"/>
      <c r="R221" s="58"/>
      <c r="S221" s="58"/>
      <c r="T221" s="59"/>
      <c r="AT221" s="15" t="s">
        <v>139</v>
      </c>
      <c r="AU221" s="15" t="s">
        <v>78</v>
      </c>
    </row>
    <row r="222" spans="2:65" s="1" customFormat="1" ht="16.5" customHeight="1">
      <c r="B222" s="32"/>
      <c r="C222" s="185" t="s">
        <v>591</v>
      </c>
      <c r="D222" s="185" t="s">
        <v>133</v>
      </c>
      <c r="E222" s="186" t="s">
        <v>2218</v>
      </c>
      <c r="F222" s="187" t="s">
        <v>2177</v>
      </c>
      <c r="G222" s="188" t="s">
        <v>1330</v>
      </c>
      <c r="H222" s="189">
        <v>43</v>
      </c>
      <c r="I222" s="190"/>
      <c r="J222" s="191">
        <f>ROUND(I222*H222,2)</f>
        <v>0</v>
      </c>
      <c r="K222" s="187" t="s">
        <v>1</v>
      </c>
      <c r="L222" s="36"/>
      <c r="M222" s="192" t="s">
        <v>1</v>
      </c>
      <c r="N222" s="193" t="s">
        <v>41</v>
      </c>
      <c r="O222" s="58"/>
      <c r="P222" s="194">
        <f>O222*H222</f>
        <v>0</v>
      </c>
      <c r="Q222" s="194">
        <v>0</v>
      </c>
      <c r="R222" s="194">
        <f>Q222*H222</f>
        <v>0</v>
      </c>
      <c r="S222" s="194">
        <v>0</v>
      </c>
      <c r="T222" s="195">
        <f>S222*H222</f>
        <v>0</v>
      </c>
      <c r="AR222" s="15" t="s">
        <v>184</v>
      </c>
      <c r="AT222" s="15" t="s">
        <v>133</v>
      </c>
      <c r="AU222" s="15" t="s">
        <v>78</v>
      </c>
      <c r="AY222" s="15" t="s">
        <v>131</v>
      </c>
      <c r="BE222" s="196">
        <f>IF(N222="základní",J222,0)</f>
        <v>0</v>
      </c>
      <c r="BF222" s="196">
        <f>IF(N222="snížená",J222,0)</f>
        <v>0</v>
      </c>
      <c r="BG222" s="196">
        <f>IF(N222="zákl. přenesená",J222,0)</f>
        <v>0</v>
      </c>
      <c r="BH222" s="196">
        <f>IF(N222="sníž. přenesená",J222,0)</f>
        <v>0</v>
      </c>
      <c r="BI222" s="196">
        <f>IF(N222="nulová",J222,0)</f>
        <v>0</v>
      </c>
      <c r="BJ222" s="15" t="s">
        <v>78</v>
      </c>
      <c r="BK222" s="196">
        <f>ROUND(I222*H222,2)</f>
        <v>0</v>
      </c>
      <c r="BL222" s="15" t="s">
        <v>184</v>
      </c>
      <c r="BM222" s="15" t="s">
        <v>997</v>
      </c>
    </row>
    <row r="223" spans="2:47" s="1" customFormat="1" ht="12">
      <c r="B223" s="32"/>
      <c r="C223" s="33"/>
      <c r="D223" s="197" t="s">
        <v>139</v>
      </c>
      <c r="E223" s="33"/>
      <c r="F223" s="198" t="s">
        <v>2177</v>
      </c>
      <c r="G223" s="33"/>
      <c r="H223" s="33"/>
      <c r="I223" s="101"/>
      <c r="J223" s="33"/>
      <c r="K223" s="33"/>
      <c r="L223" s="36"/>
      <c r="M223" s="199"/>
      <c r="N223" s="58"/>
      <c r="O223" s="58"/>
      <c r="P223" s="58"/>
      <c r="Q223" s="58"/>
      <c r="R223" s="58"/>
      <c r="S223" s="58"/>
      <c r="T223" s="59"/>
      <c r="AT223" s="15" t="s">
        <v>139</v>
      </c>
      <c r="AU223" s="15" t="s">
        <v>78</v>
      </c>
    </row>
    <row r="224" spans="2:65" s="1" customFormat="1" ht="16.5" customHeight="1">
      <c r="B224" s="32"/>
      <c r="C224" s="185" t="s">
        <v>596</v>
      </c>
      <c r="D224" s="185" t="s">
        <v>133</v>
      </c>
      <c r="E224" s="186" t="s">
        <v>2178</v>
      </c>
      <c r="F224" s="187" t="s">
        <v>2179</v>
      </c>
      <c r="G224" s="188" t="s">
        <v>1330</v>
      </c>
      <c r="H224" s="189">
        <v>18</v>
      </c>
      <c r="I224" s="190"/>
      <c r="J224" s="191">
        <f>ROUND(I224*H224,2)</f>
        <v>0</v>
      </c>
      <c r="K224" s="187" t="s">
        <v>1</v>
      </c>
      <c r="L224" s="36"/>
      <c r="M224" s="192" t="s">
        <v>1</v>
      </c>
      <c r="N224" s="193" t="s">
        <v>41</v>
      </c>
      <c r="O224" s="58"/>
      <c r="P224" s="194">
        <f>O224*H224</f>
        <v>0</v>
      </c>
      <c r="Q224" s="194">
        <v>0</v>
      </c>
      <c r="R224" s="194">
        <f>Q224*H224</f>
        <v>0</v>
      </c>
      <c r="S224" s="194">
        <v>0</v>
      </c>
      <c r="T224" s="195">
        <f>S224*H224</f>
        <v>0</v>
      </c>
      <c r="AR224" s="15" t="s">
        <v>184</v>
      </c>
      <c r="AT224" s="15" t="s">
        <v>133</v>
      </c>
      <c r="AU224" s="15" t="s">
        <v>78</v>
      </c>
      <c r="AY224" s="15" t="s">
        <v>131</v>
      </c>
      <c r="BE224" s="196">
        <f>IF(N224="základní",J224,0)</f>
        <v>0</v>
      </c>
      <c r="BF224" s="196">
        <f>IF(N224="snížená",J224,0)</f>
        <v>0</v>
      </c>
      <c r="BG224" s="196">
        <f>IF(N224="zákl. přenesená",J224,0)</f>
        <v>0</v>
      </c>
      <c r="BH224" s="196">
        <f>IF(N224="sníž. přenesená",J224,0)</f>
        <v>0</v>
      </c>
      <c r="BI224" s="196">
        <f>IF(N224="nulová",J224,0)</f>
        <v>0</v>
      </c>
      <c r="BJ224" s="15" t="s">
        <v>78</v>
      </c>
      <c r="BK224" s="196">
        <f>ROUND(I224*H224,2)</f>
        <v>0</v>
      </c>
      <c r="BL224" s="15" t="s">
        <v>184</v>
      </c>
      <c r="BM224" s="15" t="s">
        <v>1012</v>
      </c>
    </row>
    <row r="225" spans="2:47" s="1" customFormat="1" ht="12">
      <c r="B225" s="32"/>
      <c r="C225" s="33"/>
      <c r="D225" s="197" t="s">
        <v>139</v>
      </c>
      <c r="E225" s="33"/>
      <c r="F225" s="198" t="s">
        <v>2179</v>
      </c>
      <c r="G225" s="33"/>
      <c r="H225" s="33"/>
      <c r="I225" s="101"/>
      <c r="J225" s="33"/>
      <c r="K225" s="33"/>
      <c r="L225" s="36"/>
      <c r="M225" s="199"/>
      <c r="N225" s="58"/>
      <c r="O225" s="58"/>
      <c r="P225" s="58"/>
      <c r="Q225" s="58"/>
      <c r="R225" s="58"/>
      <c r="S225" s="58"/>
      <c r="T225" s="59"/>
      <c r="AT225" s="15" t="s">
        <v>139</v>
      </c>
      <c r="AU225" s="15" t="s">
        <v>78</v>
      </c>
    </row>
    <row r="226" spans="2:65" s="1" customFormat="1" ht="16.5" customHeight="1">
      <c r="B226" s="32"/>
      <c r="C226" s="185" t="s">
        <v>601</v>
      </c>
      <c r="D226" s="185" t="s">
        <v>133</v>
      </c>
      <c r="E226" s="186" t="s">
        <v>2174</v>
      </c>
      <c r="F226" s="187" t="s">
        <v>2175</v>
      </c>
      <c r="G226" s="188" t="s">
        <v>1330</v>
      </c>
      <c r="H226" s="189">
        <v>45</v>
      </c>
      <c r="I226" s="190"/>
      <c r="J226" s="191">
        <f>ROUND(I226*H226,2)</f>
        <v>0</v>
      </c>
      <c r="K226" s="187" t="s">
        <v>1</v>
      </c>
      <c r="L226" s="36"/>
      <c r="M226" s="192" t="s">
        <v>1</v>
      </c>
      <c r="N226" s="193" t="s">
        <v>41</v>
      </c>
      <c r="O226" s="58"/>
      <c r="P226" s="194">
        <f>O226*H226</f>
        <v>0</v>
      </c>
      <c r="Q226" s="194">
        <v>0</v>
      </c>
      <c r="R226" s="194">
        <f>Q226*H226</f>
        <v>0</v>
      </c>
      <c r="S226" s="194">
        <v>0</v>
      </c>
      <c r="T226" s="195">
        <f>S226*H226</f>
        <v>0</v>
      </c>
      <c r="AR226" s="15" t="s">
        <v>184</v>
      </c>
      <c r="AT226" s="15" t="s">
        <v>133</v>
      </c>
      <c r="AU226" s="15" t="s">
        <v>78</v>
      </c>
      <c r="AY226" s="15" t="s">
        <v>131</v>
      </c>
      <c r="BE226" s="196">
        <f>IF(N226="základní",J226,0)</f>
        <v>0</v>
      </c>
      <c r="BF226" s="196">
        <f>IF(N226="snížená",J226,0)</f>
        <v>0</v>
      </c>
      <c r="BG226" s="196">
        <f>IF(N226="zákl. přenesená",J226,0)</f>
        <v>0</v>
      </c>
      <c r="BH226" s="196">
        <f>IF(N226="sníž. přenesená",J226,0)</f>
        <v>0</v>
      </c>
      <c r="BI226" s="196">
        <f>IF(N226="nulová",J226,0)</f>
        <v>0</v>
      </c>
      <c r="BJ226" s="15" t="s">
        <v>78</v>
      </c>
      <c r="BK226" s="196">
        <f>ROUND(I226*H226,2)</f>
        <v>0</v>
      </c>
      <c r="BL226" s="15" t="s">
        <v>184</v>
      </c>
      <c r="BM226" s="15" t="s">
        <v>1023</v>
      </c>
    </row>
    <row r="227" spans="2:47" s="1" customFormat="1" ht="12">
      <c r="B227" s="32"/>
      <c r="C227" s="33"/>
      <c r="D227" s="197" t="s">
        <v>139</v>
      </c>
      <c r="E227" s="33"/>
      <c r="F227" s="198" t="s">
        <v>2175</v>
      </c>
      <c r="G227" s="33"/>
      <c r="H227" s="33"/>
      <c r="I227" s="101"/>
      <c r="J227" s="33"/>
      <c r="K227" s="33"/>
      <c r="L227" s="36"/>
      <c r="M227" s="199"/>
      <c r="N227" s="58"/>
      <c r="O227" s="58"/>
      <c r="P227" s="58"/>
      <c r="Q227" s="58"/>
      <c r="R227" s="58"/>
      <c r="S227" s="58"/>
      <c r="T227" s="59"/>
      <c r="AT227" s="15" t="s">
        <v>139</v>
      </c>
      <c r="AU227" s="15" t="s">
        <v>78</v>
      </c>
    </row>
    <row r="228" spans="2:65" s="1" customFormat="1" ht="16.5" customHeight="1">
      <c r="B228" s="32"/>
      <c r="C228" s="185" t="s">
        <v>606</v>
      </c>
      <c r="D228" s="185" t="s">
        <v>133</v>
      </c>
      <c r="E228" s="186" t="s">
        <v>2219</v>
      </c>
      <c r="F228" s="187" t="s">
        <v>2220</v>
      </c>
      <c r="G228" s="188" t="s">
        <v>1330</v>
      </c>
      <c r="H228" s="189">
        <v>4</v>
      </c>
      <c r="I228" s="190"/>
      <c r="J228" s="191">
        <f>ROUND(I228*H228,2)</f>
        <v>0</v>
      </c>
      <c r="K228" s="187" t="s">
        <v>1</v>
      </c>
      <c r="L228" s="36"/>
      <c r="M228" s="192" t="s">
        <v>1</v>
      </c>
      <c r="N228" s="193" t="s">
        <v>41</v>
      </c>
      <c r="O228" s="58"/>
      <c r="P228" s="194">
        <f>O228*H228</f>
        <v>0</v>
      </c>
      <c r="Q228" s="194">
        <v>0</v>
      </c>
      <c r="R228" s="194">
        <f>Q228*H228</f>
        <v>0</v>
      </c>
      <c r="S228" s="194">
        <v>0</v>
      </c>
      <c r="T228" s="195">
        <f>S228*H228</f>
        <v>0</v>
      </c>
      <c r="AR228" s="15" t="s">
        <v>184</v>
      </c>
      <c r="AT228" s="15" t="s">
        <v>133</v>
      </c>
      <c r="AU228" s="15" t="s">
        <v>78</v>
      </c>
      <c r="AY228" s="15" t="s">
        <v>131</v>
      </c>
      <c r="BE228" s="196">
        <f>IF(N228="základní",J228,0)</f>
        <v>0</v>
      </c>
      <c r="BF228" s="196">
        <f>IF(N228="snížená",J228,0)</f>
        <v>0</v>
      </c>
      <c r="BG228" s="196">
        <f>IF(N228="zákl. přenesená",J228,0)</f>
        <v>0</v>
      </c>
      <c r="BH228" s="196">
        <f>IF(N228="sníž. přenesená",J228,0)</f>
        <v>0</v>
      </c>
      <c r="BI228" s="196">
        <f>IF(N228="nulová",J228,0)</f>
        <v>0</v>
      </c>
      <c r="BJ228" s="15" t="s">
        <v>78</v>
      </c>
      <c r="BK228" s="196">
        <f>ROUND(I228*H228,2)</f>
        <v>0</v>
      </c>
      <c r="BL228" s="15" t="s">
        <v>184</v>
      </c>
      <c r="BM228" s="15" t="s">
        <v>1035</v>
      </c>
    </row>
    <row r="229" spans="2:47" s="1" customFormat="1" ht="12">
      <c r="B229" s="32"/>
      <c r="C229" s="33"/>
      <c r="D229" s="197" t="s">
        <v>139</v>
      </c>
      <c r="E229" s="33"/>
      <c r="F229" s="198" t="s">
        <v>2220</v>
      </c>
      <c r="G229" s="33"/>
      <c r="H229" s="33"/>
      <c r="I229" s="101"/>
      <c r="J229" s="33"/>
      <c r="K229" s="33"/>
      <c r="L229" s="36"/>
      <c r="M229" s="199"/>
      <c r="N229" s="58"/>
      <c r="O229" s="58"/>
      <c r="P229" s="58"/>
      <c r="Q229" s="58"/>
      <c r="R229" s="58"/>
      <c r="S229" s="58"/>
      <c r="T229" s="59"/>
      <c r="AT229" s="15" t="s">
        <v>139</v>
      </c>
      <c r="AU229" s="15" t="s">
        <v>78</v>
      </c>
    </row>
    <row r="230" spans="2:65" s="1" customFormat="1" ht="16.5" customHeight="1">
      <c r="B230" s="32"/>
      <c r="C230" s="185" t="s">
        <v>611</v>
      </c>
      <c r="D230" s="185" t="s">
        <v>133</v>
      </c>
      <c r="E230" s="186" t="s">
        <v>2110</v>
      </c>
      <c r="F230" s="187" t="s">
        <v>2111</v>
      </c>
      <c r="G230" s="188" t="s">
        <v>1330</v>
      </c>
      <c r="H230" s="189">
        <v>5</v>
      </c>
      <c r="I230" s="190"/>
      <c r="J230" s="191">
        <f>ROUND(I230*H230,2)</f>
        <v>0</v>
      </c>
      <c r="K230" s="187" t="s">
        <v>1</v>
      </c>
      <c r="L230" s="36"/>
      <c r="M230" s="192" t="s">
        <v>1</v>
      </c>
      <c r="N230" s="193" t="s">
        <v>41</v>
      </c>
      <c r="O230" s="58"/>
      <c r="P230" s="194">
        <f>O230*H230</f>
        <v>0</v>
      </c>
      <c r="Q230" s="194">
        <v>0</v>
      </c>
      <c r="R230" s="194">
        <f>Q230*H230</f>
        <v>0</v>
      </c>
      <c r="S230" s="194">
        <v>0</v>
      </c>
      <c r="T230" s="195">
        <f>S230*H230</f>
        <v>0</v>
      </c>
      <c r="AR230" s="15" t="s">
        <v>184</v>
      </c>
      <c r="AT230" s="15" t="s">
        <v>133</v>
      </c>
      <c r="AU230" s="15" t="s">
        <v>78</v>
      </c>
      <c r="AY230" s="15" t="s">
        <v>131</v>
      </c>
      <c r="BE230" s="196">
        <f>IF(N230="základní",J230,0)</f>
        <v>0</v>
      </c>
      <c r="BF230" s="196">
        <f>IF(N230="snížená",J230,0)</f>
        <v>0</v>
      </c>
      <c r="BG230" s="196">
        <f>IF(N230="zákl. přenesená",J230,0)</f>
        <v>0</v>
      </c>
      <c r="BH230" s="196">
        <f>IF(N230="sníž. přenesená",J230,0)</f>
        <v>0</v>
      </c>
      <c r="BI230" s="196">
        <f>IF(N230="nulová",J230,0)</f>
        <v>0</v>
      </c>
      <c r="BJ230" s="15" t="s">
        <v>78</v>
      </c>
      <c r="BK230" s="196">
        <f>ROUND(I230*H230,2)</f>
        <v>0</v>
      </c>
      <c r="BL230" s="15" t="s">
        <v>184</v>
      </c>
      <c r="BM230" s="15" t="s">
        <v>1047</v>
      </c>
    </row>
    <row r="231" spans="2:47" s="1" customFormat="1" ht="12">
      <c r="B231" s="32"/>
      <c r="C231" s="33"/>
      <c r="D231" s="197" t="s">
        <v>139</v>
      </c>
      <c r="E231" s="33"/>
      <c r="F231" s="198" t="s">
        <v>2111</v>
      </c>
      <c r="G231" s="33"/>
      <c r="H231" s="33"/>
      <c r="I231" s="101"/>
      <c r="J231" s="33"/>
      <c r="K231" s="33"/>
      <c r="L231" s="36"/>
      <c r="M231" s="199"/>
      <c r="N231" s="58"/>
      <c r="O231" s="58"/>
      <c r="P231" s="58"/>
      <c r="Q231" s="58"/>
      <c r="R231" s="58"/>
      <c r="S231" s="58"/>
      <c r="T231" s="59"/>
      <c r="AT231" s="15" t="s">
        <v>139</v>
      </c>
      <c r="AU231" s="15" t="s">
        <v>78</v>
      </c>
    </row>
    <row r="232" spans="2:65" s="1" customFormat="1" ht="16.5" customHeight="1">
      <c r="B232" s="32"/>
      <c r="C232" s="185" t="s">
        <v>618</v>
      </c>
      <c r="D232" s="185" t="s">
        <v>133</v>
      </c>
      <c r="E232" s="186" t="s">
        <v>2112</v>
      </c>
      <c r="F232" s="187" t="s">
        <v>2113</v>
      </c>
      <c r="G232" s="188" t="s">
        <v>1330</v>
      </c>
      <c r="H232" s="189">
        <v>5</v>
      </c>
      <c r="I232" s="190"/>
      <c r="J232" s="191">
        <f>ROUND(I232*H232,2)</f>
        <v>0</v>
      </c>
      <c r="K232" s="187" t="s">
        <v>1</v>
      </c>
      <c r="L232" s="36"/>
      <c r="M232" s="192" t="s">
        <v>1</v>
      </c>
      <c r="N232" s="193" t="s">
        <v>41</v>
      </c>
      <c r="O232" s="58"/>
      <c r="P232" s="194">
        <f>O232*H232</f>
        <v>0</v>
      </c>
      <c r="Q232" s="194">
        <v>0</v>
      </c>
      <c r="R232" s="194">
        <f>Q232*H232</f>
        <v>0</v>
      </c>
      <c r="S232" s="194">
        <v>0</v>
      </c>
      <c r="T232" s="195">
        <f>S232*H232</f>
        <v>0</v>
      </c>
      <c r="AR232" s="15" t="s">
        <v>184</v>
      </c>
      <c r="AT232" s="15" t="s">
        <v>133</v>
      </c>
      <c r="AU232" s="15" t="s">
        <v>78</v>
      </c>
      <c r="AY232" s="15" t="s">
        <v>131</v>
      </c>
      <c r="BE232" s="196">
        <f>IF(N232="základní",J232,0)</f>
        <v>0</v>
      </c>
      <c r="BF232" s="196">
        <f>IF(N232="snížená",J232,0)</f>
        <v>0</v>
      </c>
      <c r="BG232" s="196">
        <f>IF(N232="zákl. přenesená",J232,0)</f>
        <v>0</v>
      </c>
      <c r="BH232" s="196">
        <f>IF(N232="sníž. přenesená",J232,0)</f>
        <v>0</v>
      </c>
      <c r="BI232" s="196">
        <f>IF(N232="nulová",J232,0)</f>
        <v>0</v>
      </c>
      <c r="BJ232" s="15" t="s">
        <v>78</v>
      </c>
      <c r="BK232" s="196">
        <f>ROUND(I232*H232,2)</f>
        <v>0</v>
      </c>
      <c r="BL232" s="15" t="s">
        <v>184</v>
      </c>
      <c r="BM232" s="15" t="s">
        <v>1059</v>
      </c>
    </row>
    <row r="233" spans="2:47" s="1" customFormat="1" ht="12">
      <c r="B233" s="32"/>
      <c r="C233" s="33"/>
      <c r="D233" s="197" t="s">
        <v>139</v>
      </c>
      <c r="E233" s="33"/>
      <c r="F233" s="198" t="s">
        <v>2113</v>
      </c>
      <c r="G233" s="33"/>
      <c r="H233" s="33"/>
      <c r="I233" s="101"/>
      <c r="J233" s="33"/>
      <c r="K233" s="33"/>
      <c r="L233" s="36"/>
      <c r="M233" s="199"/>
      <c r="N233" s="58"/>
      <c r="O233" s="58"/>
      <c r="P233" s="58"/>
      <c r="Q233" s="58"/>
      <c r="R233" s="58"/>
      <c r="S233" s="58"/>
      <c r="T233" s="59"/>
      <c r="AT233" s="15" t="s">
        <v>139</v>
      </c>
      <c r="AU233" s="15" t="s">
        <v>78</v>
      </c>
    </row>
    <row r="234" spans="2:65" s="1" customFormat="1" ht="16.5" customHeight="1">
      <c r="B234" s="32"/>
      <c r="C234" s="185" t="s">
        <v>623</v>
      </c>
      <c r="D234" s="185" t="s">
        <v>133</v>
      </c>
      <c r="E234" s="186" t="s">
        <v>2221</v>
      </c>
      <c r="F234" s="187" t="s">
        <v>2222</v>
      </c>
      <c r="G234" s="188" t="s">
        <v>1330</v>
      </c>
      <c r="H234" s="189">
        <v>1</v>
      </c>
      <c r="I234" s="190"/>
      <c r="J234" s="191">
        <f>ROUND(I234*H234,2)</f>
        <v>0</v>
      </c>
      <c r="K234" s="187" t="s">
        <v>1</v>
      </c>
      <c r="L234" s="36"/>
      <c r="M234" s="192" t="s">
        <v>1</v>
      </c>
      <c r="N234" s="193" t="s">
        <v>41</v>
      </c>
      <c r="O234" s="58"/>
      <c r="P234" s="194">
        <f>O234*H234</f>
        <v>0</v>
      </c>
      <c r="Q234" s="194">
        <v>0</v>
      </c>
      <c r="R234" s="194">
        <f>Q234*H234</f>
        <v>0</v>
      </c>
      <c r="S234" s="194">
        <v>0</v>
      </c>
      <c r="T234" s="195">
        <f>S234*H234</f>
        <v>0</v>
      </c>
      <c r="AR234" s="15" t="s">
        <v>184</v>
      </c>
      <c r="AT234" s="15" t="s">
        <v>133</v>
      </c>
      <c r="AU234" s="15" t="s">
        <v>78</v>
      </c>
      <c r="AY234" s="15" t="s">
        <v>131</v>
      </c>
      <c r="BE234" s="196">
        <f>IF(N234="základní",J234,0)</f>
        <v>0</v>
      </c>
      <c r="BF234" s="196">
        <f>IF(N234="snížená",J234,0)</f>
        <v>0</v>
      </c>
      <c r="BG234" s="196">
        <f>IF(N234="zákl. přenesená",J234,0)</f>
        <v>0</v>
      </c>
      <c r="BH234" s="196">
        <f>IF(N234="sníž. přenesená",J234,0)</f>
        <v>0</v>
      </c>
      <c r="BI234" s="196">
        <f>IF(N234="nulová",J234,0)</f>
        <v>0</v>
      </c>
      <c r="BJ234" s="15" t="s">
        <v>78</v>
      </c>
      <c r="BK234" s="196">
        <f>ROUND(I234*H234,2)</f>
        <v>0</v>
      </c>
      <c r="BL234" s="15" t="s">
        <v>184</v>
      </c>
      <c r="BM234" s="15" t="s">
        <v>1069</v>
      </c>
    </row>
    <row r="235" spans="2:47" s="1" customFormat="1" ht="12">
      <c r="B235" s="32"/>
      <c r="C235" s="33"/>
      <c r="D235" s="197" t="s">
        <v>139</v>
      </c>
      <c r="E235" s="33"/>
      <c r="F235" s="198" t="s">
        <v>2222</v>
      </c>
      <c r="G235" s="33"/>
      <c r="H235" s="33"/>
      <c r="I235" s="101"/>
      <c r="J235" s="33"/>
      <c r="K235" s="33"/>
      <c r="L235" s="36"/>
      <c r="M235" s="199"/>
      <c r="N235" s="58"/>
      <c r="O235" s="58"/>
      <c r="P235" s="58"/>
      <c r="Q235" s="58"/>
      <c r="R235" s="58"/>
      <c r="S235" s="58"/>
      <c r="T235" s="59"/>
      <c r="AT235" s="15" t="s">
        <v>139</v>
      </c>
      <c r="AU235" s="15" t="s">
        <v>78</v>
      </c>
    </row>
    <row r="236" spans="2:65" s="1" customFormat="1" ht="16.5" customHeight="1">
      <c r="B236" s="32"/>
      <c r="C236" s="185" t="s">
        <v>634</v>
      </c>
      <c r="D236" s="185" t="s">
        <v>133</v>
      </c>
      <c r="E236" s="186" t="s">
        <v>2223</v>
      </c>
      <c r="F236" s="187" t="s">
        <v>2224</v>
      </c>
      <c r="G236" s="188" t="s">
        <v>1330</v>
      </c>
      <c r="H236" s="189">
        <v>25</v>
      </c>
      <c r="I236" s="190"/>
      <c r="J236" s="191">
        <f>ROUND(I236*H236,2)</f>
        <v>0</v>
      </c>
      <c r="K236" s="187" t="s">
        <v>1</v>
      </c>
      <c r="L236" s="36"/>
      <c r="M236" s="192" t="s">
        <v>1</v>
      </c>
      <c r="N236" s="193" t="s">
        <v>41</v>
      </c>
      <c r="O236" s="58"/>
      <c r="P236" s="194">
        <f>O236*H236</f>
        <v>0</v>
      </c>
      <c r="Q236" s="194">
        <v>0</v>
      </c>
      <c r="R236" s="194">
        <f>Q236*H236</f>
        <v>0</v>
      </c>
      <c r="S236" s="194">
        <v>0</v>
      </c>
      <c r="T236" s="195">
        <f>S236*H236</f>
        <v>0</v>
      </c>
      <c r="AR236" s="15" t="s">
        <v>184</v>
      </c>
      <c r="AT236" s="15" t="s">
        <v>133</v>
      </c>
      <c r="AU236" s="15" t="s">
        <v>78</v>
      </c>
      <c r="AY236" s="15" t="s">
        <v>131</v>
      </c>
      <c r="BE236" s="196">
        <f>IF(N236="základní",J236,0)</f>
        <v>0</v>
      </c>
      <c r="BF236" s="196">
        <f>IF(N236="snížená",J236,0)</f>
        <v>0</v>
      </c>
      <c r="BG236" s="196">
        <f>IF(N236="zákl. přenesená",J236,0)</f>
        <v>0</v>
      </c>
      <c r="BH236" s="196">
        <f>IF(N236="sníž. přenesená",J236,0)</f>
        <v>0</v>
      </c>
      <c r="BI236" s="196">
        <f>IF(N236="nulová",J236,0)</f>
        <v>0</v>
      </c>
      <c r="BJ236" s="15" t="s">
        <v>78</v>
      </c>
      <c r="BK236" s="196">
        <f>ROUND(I236*H236,2)</f>
        <v>0</v>
      </c>
      <c r="BL236" s="15" t="s">
        <v>184</v>
      </c>
      <c r="BM236" s="15" t="s">
        <v>1079</v>
      </c>
    </row>
    <row r="237" spans="2:47" s="1" customFormat="1" ht="12">
      <c r="B237" s="32"/>
      <c r="C237" s="33"/>
      <c r="D237" s="197" t="s">
        <v>139</v>
      </c>
      <c r="E237" s="33"/>
      <c r="F237" s="198" t="s">
        <v>2224</v>
      </c>
      <c r="G237" s="33"/>
      <c r="H237" s="33"/>
      <c r="I237" s="101"/>
      <c r="J237" s="33"/>
      <c r="K237" s="33"/>
      <c r="L237" s="36"/>
      <c r="M237" s="199"/>
      <c r="N237" s="58"/>
      <c r="O237" s="58"/>
      <c r="P237" s="58"/>
      <c r="Q237" s="58"/>
      <c r="R237" s="58"/>
      <c r="S237" s="58"/>
      <c r="T237" s="59"/>
      <c r="AT237" s="15" t="s">
        <v>139</v>
      </c>
      <c r="AU237" s="15" t="s">
        <v>78</v>
      </c>
    </row>
    <row r="238" spans="2:65" s="1" customFormat="1" ht="16.5" customHeight="1">
      <c r="B238" s="32"/>
      <c r="C238" s="185" t="s">
        <v>640</v>
      </c>
      <c r="D238" s="185" t="s">
        <v>133</v>
      </c>
      <c r="E238" s="186" t="s">
        <v>2225</v>
      </c>
      <c r="F238" s="187" t="s">
        <v>2226</v>
      </c>
      <c r="G238" s="188" t="s">
        <v>1330</v>
      </c>
      <c r="H238" s="189">
        <v>4</v>
      </c>
      <c r="I238" s="190"/>
      <c r="J238" s="191">
        <f>ROUND(I238*H238,2)</f>
        <v>0</v>
      </c>
      <c r="K238" s="187" t="s">
        <v>1</v>
      </c>
      <c r="L238" s="36"/>
      <c r="M238" s="192" t="s">
        <v>1</v>
      </c>
      <c r="N238" s="193" t="s">
        <v>41</v>
      </c>
      <c r="O238" s="58"/>
      <c r="P238" s="194">
        <f>O238*H238</f>
        <v>0</v>
      </c>
      <c r="Q238" s="194">
        <v>0</v>
      </c>
      <c r="R238" s="194">
        <f>Q238*H238</f>
        <v>0</v>
      </c>
      <c r="S238" s="194">
        <v>0</v>
      </c>
      <c r="T238" s="195">
        <f>S238*H238</f>
        <v>0</v>
      </c>
      <c r="AR238" s="15" t="s">
        <v>184</v>
      </c>
      <c r="AT238" s="15" t="s">
        <v>133</v>
      </c>
      <c r="AU238" s="15" t="s">
        <v>78</v>
      </c>
      <c r="AY238" s="15" t="s">
        <v>131</v>
      </c>
      <c r="BE238" s="196">
        <f>IF(N238="základní",J238,0)</f>
        <v>0</v>
      </c>
      <c r="BF238" s="196">
        <f>IF(N238="snížená",J238,0)</f>
        <v>0</v>
      </c>
      <c r="BG238" s="196">
        <f>IF(N238="zákl. přenesená",J238,0)</f>
        <v>0</v>
      </c>
      <c r="BH238" s="196">
        <f>IF(N238="sníž. přenesená",J238,0)</f>
        <v>0</v>
      </c>
      <c r="BI238" s="196">
        <f>IF(N238="nulová",J238,0)</f>
        <v>0</v>
      </c>
      <c r="BJ238" s="15" t="s">
        <v>78</v>
      </c>
      <c r="BK238" s="196">
        <f>ROUND(I238*H238,2)</f>
        <v>0</v>
      </c>
      <c r="BL238" s="15" t="s">
        <v>184</v>
      </c>
      <c r="BM238" s="15" t="s">
        <v>1091</v>
      </c>
    </row>
    <row r="239" spans="2:47" s="1" customFormat="1" ht="12">
      <c r="B239" s="32"/>
      <c r="C239" s="33"/>
      <c r="D239" s="197" t="s">
        <v>139</v>
      </c>
      <c r="E239" s="33"/>
      <c r="F239" s="198" t="s">
        <v>2226</v>
      </c>
      <c r="G239" s="33"/>
      <c r="H239" s="33"/>
      <c r="I239" s="101"/>
      <c r="J239" s="33"/>
      <c r="K239" s="33"/>
      <c r="L239" s="36"/>
      <c r="M239" s="199"/>
      <c r="N239" s="58"/>
      <c r="O239" s="58"/>
      <c r="P239" s="58"/>
      <c r="Q239" s="58"/>
      <c r="R239" s="58"/>
      <c r="S239" s="58"/>
      <c r="T239" s="59"/>
      <c r="AT239" s="15" t="s">
        <v>139</v>
      </c>
      <c r="AU239" s="15" t="s">
        <v>78</v>
      </c>
    </row>
    <row r="240" spans="2:65" s="1" customFormat="1" ht="16.5" customHeight="1">
      <c r="B240" s="32"/>
      <c r="C240" s="185" t="s">
        <v>647</v>
      </c>
      <c r="D240" s="185" t="s">
        <v>133</v>
      </c>
      <c r="E240" s="186" t="s">
        <v>2227</v>
      </c>
      <c r="F240" s="187" t="s">
        <v>2228</v>
      </c>
      <c r="G240" s="188" t="s">
        <v>1330</v>
      </c>
      <c r="H240" s="189">
        <v>2</v>
      </c>
      <c r="I240" s="190"/>
      <c r="J240" s="191">
        <f>ROUND(I240*H240,2)</f>
        <v>0</v>
      </c>
      <c r="K240" s="187" t="s">
        <v>1</v>
      </c>
      <c r="L240" s="36"/>
      <c r="M240" s="192" t="s">
        <v>1</v>
      </c>
      <c r="N240" s="193" t="s">
        <v>41</v>
      </c>
      <c r="O240" s="58"/>
      <c r="P240" s="194">
        <f>O240*H240</f>
        <v>0</v>
      </c>
      <c r="Q240" s="194">
        <v>0</v>
      </c>
      <c r="R240" s="194">
        <f>Q240*H240</f>
        <v>0</v>
      </c>
      <c r="S240" s="194">
        <v>0</v>
      </c>
      <c r="T240" s="195">
        <f>S240*H240</f>
        <v>0</v>
      </c>
      <c r="AR240" s="15" t="s">
        <v>184</v>
      </c>
      <c r="AT240" s="15" t="s">
        <v>133</v>
      </c>
      <c r="AU240" s="15" t="s">
        <v>78</v>
      </c>
      <c r="AY240" s="15" t="s">
        <v>131</v>
      </c>
      <c r="BE240" s="196">
        <f>IF(N240="základní",J240,0)</f>
        <v>0</v>
      </c>
      <c r="BF240" s="196">
        <f>IF(N240="snížená",J240,0)</f>
        <v>0</v>
      </c>
      <c r="BG240" s="196">
        <f>IF(N240="zákl. přenesená",J240,0)</f>
        <v>0</v>
      </c>
      <c r="BH240" s="196">
        <f>IF(N240="sníž. přenesená",J240,0)</f>
        <v>0</v>
      </c>
      <c r="BI240" s="196">
        <f>IF(N240="nulová",J240,0)</f>
        <v>0</v>
      </c>
      <c r="BJ240" s="15" t="s">
        <v>78</v>
      </c>
      <c r="BK240" s="196">
        <f>ROUND(I240*H240,2)</f>
        <v>0</v>
      </c>
      <c r="BL240" s="15" t="s">
        <v>184</v>
      </c>
      <c r="BM240" s="15" t="s">
        <v>1105</v>
      </c>
    </row>
    <row r="241" spans="2:47" s="1" customFormat="1" ht="12">
      <c r="B241" s="32"/>
      <c r="C241" s="33"/>
      <c r="D241" s="197" t="s">
        <v>139</v>
      </c>
      <c r="E241" s="33"/>
      <c r="F241" s="198" t="s">
        <v>2228</v>
      </c>
      <c r="G241" s="33"/>
      <c r="H241" s="33"/>
      <c r="I241" s="101"/>
      <c r="J241" s="33"/>
      <c r="K241" s="33"/>
      <c r="L241" s="36"/>
      <c r="M241" s="199"/>
      <c r="N241" s="58"/>
      <c r="O241" s="58"/>
      <c r="P241" s="58"/>
      <c r="Q241" s="58"/>
      <c r="R241" s="58"/>
      <c r="S241" s="58"/>
      <c r="T241" s="59"/>
      <c r="AT241" s="15" t="s">
        <v>139</v>
      </c>
      <c r="AU241" s="15" t="s">
        <v>78</v>
      </c>
    </row>
    <row r="242" spans="2:65" s="1" customFormat="1" ht="16.5" customHeight="1">
      <c r="B242" s="32"/>
      <c r="C242" s="185" t="s">
        <v>656</v>
      </c>
      <c r="D242" s="185" t="s">
        <v>133</v>
      </c>
      <c r="E242" s="186" t="s">
        <v>2229</v>
      </c>
      <c r="F242" s="187" t="s">
        <v>2230</v>
      </c>
      <c r="G242" s="188" t="s">
        <v>1330</v>
      </c>
      <c r="H242" s="189">
        <v>44</v>
      </c>
      <c r="I242" s="190"/>
      <c r="J242" s="191">
        <f>ROUND(I242*H242,2)</f>
        <v>0</v>
      </c>
      <c r="K242" s="187" t="s">
        <v>1</v>
      </c>
      <c r="L242" s="36"/>
      <c r="M242" s="192" t="s">
        <v>1</v>
      </c>
      <c r="N242" s="193" t="s">
        <v>41</v>
      </c>
      <c r="O242" s="58"/>
      <c r="P242" s="194">
        <f>O242*H242</f>
        <v>0</v>
      </c>
      <c r="Q242" s="194">
        <v>0</v>
      </c>
      <c r="R242" s="194">
        <f>Q242*H242</f>
        <v>0</v>
      </c>
      <c r="S242" s="194">
        <v>0</v>
      </c>
      <c r="T242" s="195">
        <f>S242*H242</f>
        <v>0</v>
      </c>
      <c r="AR242" s="15" t="s">
        <v>184</v>
      </c>
      <c r="AT242" s="15" t="s">
        <v>133</v>
      </c>
      <c r="AU242" s="15" t="s">
        <v>78</v>
      </c>
      <c r="AY242" s="15" t="s">
        <v>131</v>
      </c>
      <c r="BE242" s="196">
        <f>IF(N242="základní",J242,0)</f>
        <v>0</v>
      </c>
      <c r="BF242" s="196">
        <f>IF(N242="snížená",J242,0)</f>
        <v>0</v>
      </c>
      <c r="BG242" s="196">
        <f>IF(N242="zákl. přenesená",J242,0)</f>
        <v>0</v>
      </c>
      <c r="BH242" s="196">
        <f>IF(N242="sníž. přenesená",J242,0)</f>
        <v>0</v>
      </c>
      <c r="BI242" s="196">
        <f>IF(N242="nulová",J242,0)</f>
        <v>0</v>
      </c>
      <c r="BJ242" s="15" t="s">
        <v>78</v>
      </c>
      <c r="BK242" s="196">
        <f>ROUND(I242*H242,2)</f>
        <v>0</v>
      </c>
      <c r="BL242" s="15" t="s">
        <v>184</v>
      </c>
      <c r="BM242" s="15" t="s">
        <v>1117</v>
      </c>
    </row>
    <row r="243" spans="2:47" s="1" customFormat="1" ht="12">
      <c r="B243" s="32"/>
      <c r="C243" s="33"/>
      <c r="D243" s="197" t="s">
        <v>139</v>
      </c>
      <c r="E243" s="33"/>
      <c r="F243" s="198" t="s">
        <v>2230</v>
      </c>
      <c r="G243" s="33"/>
      <c r="H243" s="33"/>
      <c r="I243" s="101"/>
      <c r="J243" s="33"/>
      <c r="K243" s="33"/>
      <c r="L243" s="36"/>
      <c r="M243" s="199"/>
      <c r="N243" s="58"/>
      <c r="O243" s="58"/>
      <c r="P243" s="58"/>
      <c r="Q243" s="58"/>
      <c r="R243" s="58"/>
      <c r="S243" s="58"/>
      <c r="T243" s="59"/>
      <c r="AT243" s="15" t="s">
        <v>139</v>
      </c>
      <c r="AU243" s="15" t="s">
        <v>78</v>
      </c>
    </row>
    <row r="244" spans="2:65" s="1" customFormat="1" ht="16.5" customHeight="1">
      <c r="B244" s="32"/>
      <c r="C244" s="185" t="s">
        <v>661</v>
      </c>
      <c r="D244" s="185" t="s">
        <v>133</v>
      </c>
      <c r="E244" s="186" t="s">
        <v>2231</v>
      </c>
      <c r="F244" s="187" t="s">
        <v>2232</v>
      </c>
      <c r="G244" s="188" t="s">
        <v>2183</v>
      </c>
      <c r="H244" s="189">
        <v>16</v>
      </c>
      <c r="I244" s="190"/>
      <c r="J244" s="191">
        <f>ROUND(I244*H244,2)</f>
        <v>0</v>
      </c>
      <c r="K244" s="187" t="s">
        <v>1</v>
      </c>
      <c r="L244" s="36"/>
      <c r="M244" s="192" t="s">
        <v>1</v>
      </c>
      <c r="N244" s="193" t="s">
        <v>41</v>
      </c>
      <c r="O244" s="58"/>
      <c r="P244" s="194">
        <f>O244*H244</f>
        <v>0</v>
      </c>
      <c r="Q244" s="194">
        <v>0</v>
      </c>
      <c r="R244" s="194">
        <f>Q244*H244</f>
        <v>0</v>
      </c>
      <c r="S244" s="194">
        <v>0</v>
      </c>
      <c r="T244" s="195">
        <f>S244*H244</f>
        <v>0</v>
      </c>
      <c r="AR244" s="15" t="s">
        <v>184</v>
      </c>
      <c r="AT244" s="15" t="s">
        <v>133</v>
      </c>
      <c r="AU244" s="15" t="s">
        <v>78</v>
      </c>
      <c r="AY244" s="15" t="s">
        <v>131</v>
      </c>
      <c r="BE244" s="196">
        <f>IF(N244="základní",J244,0)</f>
        <v>0</v>
      </c>
      <c r="BF244" s="196">
        <f>IF(N244="snížená",J244,0)</f>
        <v>0</v>
      </c>
      <c r="BG244" s="196">
        <f>IF(N244="zákl. přenesená",J244,0)</f>
        <v>0</v>
      </c>
      <c r="BH244" s="196">
        <f>IF(N244="sníž. přenesená",J244,0)</f>
        <v>0</v>
      </c>
      <c r="BI244" s="196">
        <f>IF(N244="nulová",J244,0)</f>
        <v>0</v>
      </c>
      <c r="BJ244" s="15" t="s">
        <v>78</v>
      </c>
      <c r="BK244" s="196">
        <f>ROUND(I244*H244,2)</f>
        <v>0</v>
      </c>
      <c r="BL244" s="15" t="s">
        <v>184</v>
      </c>
      <c r="BM244" s="15" t="s">
        <v>1126</v>
      </c>
    </row>
    <row r="245" spans="2:47" s="1" customFormat="1" ht="12">
      <c r="B245" s="32"/>
      <c r="C245" s="33"/>
      <c r="D245" s="197" t="s">
        <v>139</v>
      </c>
      <c r="E245" s="33"/>
      <c r="F245" s="198" t="s">
        <v>2232</v>
      </c>
      <c r="G245" s="33"/>
      <c r="H245" s="33"/>
      <c r="I245" s="101"/>
      <c r="J245" s="33"/>
      <c r="K245" s="33"/>
      <c r="L245" s="36"/>
      <c r="M245" s="199"/>
      <c r="N245" s="58"/>
      <c r="O245" s="58"/>
      <c r="P245" s="58"/>
      <c r="Q245" s="58"/>
      <c r="R245" s="58"/>
      <c r="S245" s="58"/>
      <c r="T245" s="59"/>
      <c r="AT245" s="15" t="s">
        <v>139</v>
      </c>
      <c r="AU245" s="15" t="s">
        <v>78</v>
      </c>
    </row>
    <row r="246" spans="2:65" s="1" customFormat="1" ht="16.5" customHeight="1">
      <c r="B246" s="32"/>
      <c r="C246" s="185" t="s">
        <v>666</v>
      </c>
      <c r="D246" s="185" t="s">
        <v>133</v>
      </c>
      <c r="E246" s="186" t="s">
        <v>2233</v>
      </c>
      <c r="F246" s="187" t="s">
        <v>2234</v>
      </c>
      <c r="G246" s="188" t="s">
        <v>323</v>
      </c>
      <c r="H246" s="189">
        <v>95</v>
      </c>
      <c r="I246" s="190"/>
      <c r="J246" s="191">
        <f>ROUND(I246*H246,2)</f>
        <v>0</v>
      </c>
      <c r="K246" s="187" t="s">
        <v>1</v>
      </c>
      <c r="L246" s="36"/>
      <c r="M246" s="192" t="s">
        <v>1</v>
      </c>
      <c r="N246" s="193" t="s">
        <v>41</v>
      </c>
      <c r="O246" s="58"/>
      <c r="P246" s="194">
        <f>O246*H246</f>
        <v>0</v>
      </c>
      <c r="Q246" s="194">
        <v>0</v>
      </c>
      <c r="R246" s="194">
        <f>Q246*H246</f>
        <v>0</v>
      </c>
      <c r="S246" s="194">
        <v>0</v>
      </c>
      <c r="T246" s="195">
        <f>S246*H246</f>
        <v>0</v>
      </c>
      <c r="AR246" s="15" t="s">
        <v>184</v>
      </c>
      <c r="AT246" s="15" t="s">
        <v>133</v>
      </c>
      <c r="AU246" s="15" t="s">
        <v>78</v>
      </c>
      <c r="AY246" s="15" t="s">
        <v>131</v>
      </c>
      <c r="BE246" s="196">
        <f>IF(N246="základní",J246,0)</f>
        <v>0</v>
      </c>
      <c r="BF246" s="196">
        <f>IF(N246="snížená",J246,0)</f>
        <v>0</v>
      </c>
      <c r="BG246" s="196">
        <f>IF(N246="zákl. přenesená",J246,0)</f>
        <v>0</v>
      </c>
      <c r="BH246" s="196">
        <f>IF(N246="sníž. přenesená",J246,0)</f>
        <v>0</v>
      </c>
      <c r="BI246" s="196">
        <f>IF(N246="nulová",J246,0)</f>
        <v>0</v>
      </c>
      <c r="BJ246" s="15" t="s">
        <v>78</v>
      </c>
      <c r="BK246" s="196">
        <f>ROUND(I246*H246,2)</f>
        <v>0</v>
      </c>
      <c r="BL246" s="15" t="s">
        <v>184</v>
      </c>
      <c r="BM246" s="15" t="s">
        <v>1138</v>
      </c>
    </row>
    <row r="247" spans="2:47" s="1" customFormat="1" ht="12">
      <c r="B247" s="32"/>
      <c r="C247" s="33"/>
      <c r="D247" s="197" t="s">
        <v>139</v>
      </c>
      <c r="E247" s="33"/>
      <c r="F247" s="198" t="s">
        <v>2234</v>
      </c>
      <c r="G247" s="33"/>
      <c r="H247" s="33"/>
      <c r="I247" s="101"/>
      <c r="J247" s="33"/>
      <c r="K247" s="33"/>
      <c r="L247" s="36"/>
      <c r="M247" s="199"/>
      <c r="N247" s="58"/>
      <c r="O247" s="58"/>
      <c r="P247" s="58"/>
      <c r="Q247" s="58"/>
      <c r="R247" s="58"/>
      <c r="S247" s="58"/>
      <c r="T247" s="59"/>
      <c r="AT247" s="15" t="s">
        <v>139</v>
      </c>
      <c r="AU247" s="15" t="s">
        <v>78</v>
      </c>
    </row>
    <row r="248" spans="2:65" s="1" customFormat="1" ht="16.5" customHeight="1">
      <c r="B248" s="32"/>
      <c r="C248" s="185" t="s">
        <v>672</v>
      </c>
      <c r="D248" s="185" t="s">
        <v>133</v>
      </c>
      <c r="E248" s="186" t="s">
        <v>2235</v>
      </c>
      <c r="F248" s="187" t="s">
        <v>2236</v>
      </c>
      <c r="G248" s="188" t="s">
        <v>1330</v>
      </c>
      <c r="H248" s="189">
        <v>35</v>
      </c>
      <c r="I248" s="190"/>
      <c r="J248" s="191">
        <f>ROUND(I248*H248,2)</f>
        <v>0</v>
      </c>
      <c r="K248" s="187" t="s">
        <v>1</v>
      </c>
      <c r="L248" s="36"/>
      <c r="M248" s="192" t="s">
        <v>1</v>
      </c>
      <c r="N248" s="193" t="s">
        <v>41</v>
      </c>
      <c r="O248" s="58"/>
      <c r="P248" s="194">
        <f>O248*H248</f>
        <v>0</v>
      </c>
      <c r="Q248" s="194">
        <v>0</v>
      </c>
      <c r="R248" s="194">
        <f>Q248*H248</f>
        <v>0</v>
      </c>
      <c r="S248" s="194">
        <v>0</v>
      </c>
      <c r="T248" s="195">
        <f>S248*H248</f>
        <v>0</v>
      </c>
      <c r="AR248" s="15" t="s">
        <v>184</v>
      </c>
      <c r="AT248" s="15" t="s">
        <v>133</v>
      </c>
      <c r="AU248" s="15" t="s">
        <v>78</v>
      </c>
      <c r="AY248" s="15" t="s">
        <v>131</v>
      </c>
      <c r="BE248" s="196">
        <f>IF(N248="základní",J248,0)</f>
        <v>0</v>
      </c>
      <c r="BF248" s="196">
        <f>IF(N248="snížená",J248,0)</f>
        <v>0</v>
      </c>
      <c r="BG248" s="196">
        <f>IF(N248="zákl. přenesená",J248,0)</f>
        <v>0</v>
      </c>
      <c r="BH248" s="196">
        <f>IF(N248="sníž. přenesená",J248,0)</f>
        <v>0</v>
      </c>
      <c r="BI248" s="196">
        <f>IF(N248="nulová",J248,0)</f>
        <v>0</v>
      </c>
      <c r="BJ248" s="15" t="s">
        <v>78</v>
      </c>
      <c r="BK248" s="196">
        <f>ROUND(I248*H248,2)</f>
        <v>0</v>
      </c>
      <c r="BL248" s="15" t="s">
        <v>184</v>
      </c>
      <c r="BM248" s="15" t="s">
        <v>1156</v>
      </c>
    </row>
    <row r="249" spans="2:47" s="1" customFormat="1" ht="12">
      <c r="B249" s="32"/>
      <c r="C249" s="33"/>
      <c r="D249" s="197" t="s">
        <v>139</v>
      </c>
      <c r="E249" s="33"/>
      <c r="F249" s="198" t="s">
        <v>2236</v>
      </c>
      <c r="G249" s="33"/>
      <c r="H249" s="33"/>
      <c r="I249" s="101"/>
      <c r="J249" s="33"/>
      <c r="K249" s="33"/>
      <c r="L249" s="36"/>
      <c r="M249" s="199"/>
      <c r="N249" s="58"/>
      <c r="O249" s="58"/>
      <c r="P249" s="58"/>
      <c r="Q249" s="58"/>
      <c r="R249" s="58"/>
      <c r="S249" s="58"/>
      <c r="T249" s="59"/>
      <c r="AT249" s="15" t="s">
        <v>139</v>
      </c>
      <c r="AU249" s="15" t="s">
        <v>78</v>
      </c>
    </row>
    <row r="250" spans="2:63" s="10" customFormat="1" ht="25.95" customHeight="1">
      <c r="B250" s="169"/>
      <c r="C250" s="170"/>
      <c r="D250" s="171" t="s">
        <v>69</v>
      </c>
      <c r="E250" s="172" t="s">
        <v>2021</v>
      </c>
      <c r="F250" s="172" t="s">
        <v>2237</v>
      </c>
      <c r="G250" s="170"/>
      <c r="H250" s="170"/>
      <c r="I250" s="173"/>
      <c r="J250" s="174">
        <f>BK250</f>
        <v>0</v>
      </c>
      <c r="K250" s="170"/>
      <c r="L250" s="175"/>
      <c r="M250" s="176"/>
      <c r="N250" s="177"/>
      <c r="O250" s="177"/>
      <c r="P250" s="178">
        <f>SUM(P251:P264)</f>
        <v>0</v>
      </c>
      <c r="Q250" s="177"/>
      <c r="R250" s="178">
        <f>SUM(R251:R264)</f>
        <v>0</v>
      </c>
      <c r="S250" s="177"/>
      <c r="T250" s="179">
        <f>SUM(T251:T264)</f>
        <v>0</v>
      </c>
      <c r="AR250" s="180" t="s">
        <v>78</v>
      </c>
      <c r="AT250" s="181" t="s">
        <v>69</v>
      </c>
      <c r="AU250" s="181" t="s">
        <v>70</v>
      </c>
      <c r="AY250" s="180" t="s">
        <v>131</v>
      </c>
      <c r="BK250" s="182">
        <f>SUM(BK251:BK264)</f>
        <v>0</v>
      </c>
    </row>
    <row r="251" spans="2:65" s="1" customFormat="1" ht="16.5" customHeight="1">
      <c r="B251" s="32"/>
      <c r="C251" s="185" t="s">
        <v>677</v>
      </c>
      <c r="D251" s="185" t="s">
        <v>133</v>
      </c>
      <c r="E251" s="186" t="s">
        <v>2238</v>
      </c>
      <c r="F251" s="187" t="s">
        <v>2239</v>
      </c>
      <c r="G251" s="188" t="s">
        <v>1330</v>
      </c>
      <c r="H251" s="189">
        <v>1</v>
      </c>
      <c r="I251" s="190"/>
      <c r="J251" s="191">
        <f>ROUND(I251*H251,2)</f>
        <v>0</v>
      </c>
      <c r="K251" s="187" t="s">
        <v>1</v>
      </c>
      <c r="L251" s="36"/>
      <c r="M251" s="192" t="s">
        <v>1</v>
      </c>
      <c r="N251" s="193" t="s">
        <v>41</v>
      </c>
      <c r="O251" s="58"/>
      <c r="P251" s="194">
        <f>O251*H251</f>
        <v>0</v>
      </c>
      <c r="Q251" s="194">
        <v>0</v>
      </c>
      <c r="R251" s="194">
        <f>Q251*H251</f>
        <v>0</v>
      </c>
      <c r="S251" s="194">
        <v>0</v>
      </c>
      <c r="T251" s="195">
        <f>S251*H251</f>
        <v>0</v>
      </c>
      <c r="AR251" s="15" t="s">
        <v>184</v>
      </c>
      <c r="AT251" s="15" t="s">
        <v>133</v>
      </c>
      <c r="AU251" s="15" t="s">
        <v>78</v>
      </c>
      <c r="AY251" s="15" t="s">
        <v>131</v>
      </c>
      <c r="BE251" s="196">
        <f>IF(N251="základní",J251,0)</f>
        <v>0</v>
      </c>
      <c r="BF251" s="196">
        <f>IF(N251="snížená",J251,0)</f>
        <v>0</v>
      </c>
      <c r="BG251" s="196">
        <f>IF(N251="zákl. přenesená",J251,0)</f>
        <v>0</v>
      </c>
      <c r="BH251" s="196">
        <f>IF(N251="sníž. přenesená",J251,0)</f>
        <v>0</v>
      </c>
      <c r="BI251" s="196">
        <f>IF(N251="nulová",J251,0)</f>
        <v>0</v>
      </c>
      <c r="BJ251" s="15" t="s">
        <v>78</v>
      </c>
      <c r="BK251" s="196">
        <f>ROUND(I251*H251,2)</f>
        <v>0</v>
      </c>
      <c r="BL251" s="15" t="s">
        <v>184</v>
      </c>
      <c r="BM251" s="15" t="s">
        <v>1166</v>
      </c>
    </row>
    <row r="252" spans="2:47" s="1" customFormat="1" ht="12">
      <c r="B252" s="32"/>
      <c r="C252" s="33"/>
      <c r="D252" s="197" t="s">
        <v>139</v>
      </c>
      <c r="E252" s="33"/>
      <c r="F252" s="198" t="s">
        <v>2239</v>
      </c>
      <c r="G252" s="33"/>
      <c r="H252" s="33"/>
      <c r="I252" s="101"/>
      <c r="J252" s="33"/>
      <c r="K252" s="33"/>
      <c r="L252" s="36"/>
      <c r="M252" s="199"/>
      <c r="N252" s="58"/>
      <c r="O252" s="58"/>
      <c r="P252" s="58"/>
      <c r="Q252" s="58"/>
      <c r="R252" s="58"/>
      <c r="S252" s="58"/>
      <c r="T252" s="59"/>
      <c r="AT252" s="15" t="s">
        <v>139</v>
      </c>
      <c r="AU252" s="15" t="s">
        <v>78</v>
      </c>
    </row>
    <row r="253" spans="2:65" s="1" customFormat="1" ht="16.5" customHeight="1">
      <c r="B253" s="32"/>
      <c r="C253" s="185" t="s">
        <v>681</v>
      </c>
      <c r="D253" s="185" t="s">
        <v>133</v>
      </c>
      <c r="E253" s="186" t="s">
        <v>2240</v>
      </c>
      <c r="F253" s="187" t="s">
        <v>2241</v>
      </c>
      <c r="G253" s="188" t="s">
        <v>1330</v>
      </c>
      <c r="H253" s="189">
        <v>8</v>
      </c>
      <c r="I253" s="190"/>
      <c r="J253" s="191">
        <f>ROUND(I253*H253,2)</f>
        <v>0</v>
      </c>
      <c r="K253" s="187" t="s">
        <v>1</v>
      </c>
      <c r="L253" s="36"/>
      <c r="M253" s="192" t="s">
        <v>1</v>
      </c>
      <c r="N253" s="193" t="s">
        <v>41</v>
      </c>
      <c r="O253" s="58"/>
      <c r="P253" s="194">
        <f>O253*H253</f>
        <v>0</v>
      </c>
      <c r="Q253" s="194">
        <v>0</v>
      </c>
      <c r="R253" s="194">
        <f>Q253*H253</f>
        <v>0</v>
      </c>
      <c r="S253" s="194">
        <v>0</v>
      </c>
      <c r="T253" s="195">
        <f>S253*H253</f>
        <v>0</v>
      </c>
      <c r="AR253" s="15" t="s">
        <v>184</v>
      </c>
      <c r="AT253" s="15" t="s">
        <v>133</v>
      </c>
      <c r="AU253" s="15" t="s">
        <v>78</v>
      </c>
      <c r="AY253" s="15" t="s">
        <v>131</v>
      </c>
      <c r="BE253" s="196">
        <f>IF(N253="základní",J253,0)</f>
        <v>0</v>
      </c>
      <c r="BF253" s="196">
        <f>IF(N253="snížená",J253,0)</f>
        <v>0</v>
      </c>
      <c r="BG253" s="196">
        <f>IF(N253="zákl. přenesená",J253,0)</f>
        <v>0</v>
      </c>
      <c r="BH253" s="196">
        <f>IF(N253="sníž. přenesená",J253,0)</f>
        <v>0</v>
      </c>
      <c r="BI253" s="196">
        <f>IF(N253="nulová",J253,0)</f>
        <v>0</v>
      </c>
      <c r="BJ253" s="15" t="s">
        <v>78</v>
      </c>
      <c r="BK253" s="196">
        <f>ROUND(I253*H253,2)</f>
        <v>0</v>
      </c>
      <c r="BL253" s="15" t="s">
        <v>184</v>
      </c>
      <c r="BM253" s="15" t="s">
        <v>1178</v>
      </c>
    </row>
    <row r="254" spans="2:47" s="1" customFormat="1" ht="12">
      <c r="B254" s="32"/>
      <c r="C254" s="33"/>
      <c r="D254" s="197" t="s">
        <v>139</v>
      </c>
      <c r="E254" s="33"/>
      <c r="F254" s="198" t="s">
        <v>2241</v>
      </c>
      <c r="G254" s="33"/>
      <c r="H254" s="33"/>
      <c r="I254" s="101"/>
      <c r="J254" s="33"/>
      <c r="K254" s="33"/>
      <c r="L254" s="36"/>
      <c r="M254" s="199"/>
      <c r="N254" s="58"/>
      <c r="O254" s="58"/>
      <c r="P254" s="58"/>
      <c r="Q254" s="58"/>
      <c r="R254" s="58"/>
      <c r="S254" s="58"/>
      <c r="T254" s="59"/>
      <c r="AT254" s="15" t="s">
        <v>139</v>
      </c>
      <c r="AU254" s="15" t="s">
        <v>78</v>
      </c>
    </row>
    <row r="255" spans="2:65" s="1" customFormat="1" ht="16.5" customHeight="1">
      <c r="B255" s="32"/>
      <c r="C255" s="185" t="s">
        <v>685</v>
      </c>
      <c r="D255" s="185" t="s">
        <v>133</v>
      </c>
      <c r="E255" s="186" t="s">
        <v>2242</v>
      </c>
      <c r="F255" s="187" t="s">
        <v>2243</v>
      </c>
      <c r="G255" s="188" t="s">
        <v>1330</v>
      </c>
      <c r="H255" s="189">
        <v>2</v>
      </c>
      <c r="I255" s="190"/>
      <c r="J255" s="191">
        <f>ROUND(I255*H255,2)</f>
        <v>0</v>
      </c>
      <c r="K255" s="187" t="s">
        <v>1</v>
      </c>
      <c r="L255" s="36"/>
      <c r="M255" s="192" t="s">
        <v>1</v>
      </c>
      <c r="N255" s="193" t="s">
        <v>41</v>
      </c>
      <c r="O255" s="58"/>
      <c r="P255" s="194">
        <f>O255*H255</f>
        <v>0</v>
      </c>
      <c r="Q255" s="194">
        <v>0</v>
      </c>
      <c r="R255" s="194">
        <f>Q255*H255</f>
        <v>0</v>
      </c>
      <c r="S255" s="194">
        <v>0</v>
      </c>
      <c r="T255" s="195">
        <f>S255*H255</f>
        <v>0</v>
      </c>
      <c r="AR255" s="15" t="s">
        <v>184</v>
      </c>
      <c r="AT255" s="15" t="s">
        <v>133</v>
      </c>
      <c r="AU255" s="15" t="s">
        <v>78</v>
      </c>
      <c r="AY255" s="15" t="s">
        <v>131</v>
      </c>
      <c r="BE255" s="196">
        <f>IF(N255="základní",J255,0)</f>
        <v>0</v>
      </c>
      <c r="BF255" s="196">
        <f>IF(N255="snížená",J255,0)</f>
        <v>0</v>
      </c>
      <c r="BG255" s="196">
        <f>IF(N255="zákl. přenesená",J255,0)</f>
        <v>0</v>
      </c>
      <c r="BH255" s="196">
        <f>IF(N255="sníž. přenesená",J255,0)</f>
        <v>0</v>
      </c>
      <c r="BI255" s="196">
        <f>IF(N255="nulová",J255,0)</f>
        <v>0</v>
      </c>
      <c r="BJ255" s="15" t="s">
        <v>78</v>
      </c>
      <c r="BK255" s="196">
        <f>ROUND(I255*H255,2)</f>
        <v>0</v>
      </c>
      <c r="BL255" s="15" t="s">
        <v>184</v>
      </c>
      <c r="BM255" s="15" t="s">
        <v>1191</v>
      </c>
    </row>
    <row r="256" spans="2:47" s="1" customFormat="1" ht="12">
      <c r="B256" s="32"/>
      <c r="C256" s="33"/>
      <c r="D256" s="197" t="s">
        <v>139</v>
      </c>
      <c r="E256" s="33"/>
      <c r="F256" s="198" t="s">
        <v>2243</v>
      </c>
      <c r="G256" s="33"/>
      <c r="H256" s="33"/>
      <c r="I256" s="101"/>
      <c r="J256" s="33"/>
      <c r="K256" s="33"/>
      <c r="L256" s="36"/>
      <c r="M256" s="199"/>
      <c r="N256" s="58"/>
      <c r="O256" s="58"/>
      <c r="P256" s="58"/>
      <c r="Q256" s="58"/>
      <c r="R256" s="58"/>
      <c r="S256" s="58"/>
      <c r="T256" s="59"/>
      <c r="AT256" s="15" t="s">
        <v>139</v>
      </c>
      <c r="AU256" s="15" t="s">
        <v>78</v>
      </c>
    </row>
    <row r="257" spans="2:65" s="1" customFormat="1" ht="16.5" customHeight="1">
      <c r="B257" s="32"/>
      <c r="C257" s="185" t="s">
        <v>690</v>
      </c>
      <c r="D257" s="185" t="s">
        <v>133</v>
      </c>
      <c r="E257" s="186" t="s">
        <v>2244</v>
      </c>
      <c r="F257" s="187" t="s">
        <v>2245</v>
      </c>
      <c r="G257" s="188" t="s">
        <v>1330</v>
      </c>
      <c r="H257" s="189">
        <v>1</v>
      </c>
      <c r="I257" s="190"/>
      <c r="J257" s="191">
        <f>ROUND(I257*H257,2)</f>
        <v>0</v>
      </c>
      <c r="K257" s="187" t="s">
        <v>1</v>
      </c>
      <c r="L257" s="36"/>
      <c r="M257" s="192" t="s">
        <v>1</v>
      </c>
      <c r="N257" s="193" t="s">
        <v>41</v>
      </c>
      <c r="O257" s="58"/>
      <c r="P257" s="194">
        <f>O257*H257</f>
        <v>0</v>
      </c>
      <c r="Q257" s="194">
        <v>0</v>
      </c>
      <c r="R257" s="194">
        <f>Q257*H257</f>
        <v>0</v>
      </c>
      <c r="S257" s="194">
        <v>0</v>
      </c>
      <c r="T257" s="195">
        <f>S257*H257</f>
        <v>0</v>
      </c>
      <c r="AR257" s="15" t="s">
        <v>184</v>
      </c>
      <c r="AT257" s="15" t="s">
        <v>133</v>
      </c>
      <c r="AU257" s="15" t="s">
        <v>78</v>
      </c>
      <c r="AY257" s="15" t="s">
        <v>131</v>
      </c>
      <c r="BE257" s="196">
        <f>IF(N257="základní",J257,0)</f>
        <v>0</v>
      </c>
      <c r="BF257" s="196">
        <f>IF(N257="snížená",J257,0)</f>
        <v>0</v>
      </c>
      <c r="BG257" s="196">
        <f>IF(N257="zákl. přenesená",J257,0)</f>
        <v>0</v>
      </c>
      <c r="BH257" s="196">
        <f>IF(N257="sníž. přenesená",J257,0)</f>
        <v>0</v>
      </c>
      <c r="BI257" s="196">
        <f>IF(N257="nulová",J257,0)</f>
        <v>0</v>
      </c>
      <c r="BJ257" s="15" t="s">
        <v>78</v>
      </c>
      <c r="BK257" s="196">
        <f>ROUND(I257*H257,2)</f>
        <v>0</v>
      </c>
      <c r="BL257" s="15" t="s">
        <v>184</v>
      </c>
      <c r="BM257" s="15" t="s">
        <v>1202</v>
      </c>
    </row>
    <row r="258" spans="2:47" s="1" customFormat="1" ht="12">
      <c r="B258" s="32"/>
      <c r="C258" s="33"/>
      <c r="D258" s="197" t="s">
        <v>139</v>
      </c>
      <c r="E258" s="33"/>
      <c r="F258" s="198" t="s">
        <v>2245</v>
      </c>
      <c r="G258" s="33"/>
      <c r="H258" s="33"/>
      <c r="I258" s="101"/>
      <c r="J258" s="33"/>
      <c r="K258" s="33"/>
      <c r="L258" s="36"/>
      <c r="M258" s="199"/>
      <c r="N258" s="58"/>
      <c r="O258" s="58"/>
      <c r="P258" s="58"/>
      <c r="Q258" s="58"/>
      <c r="R258" s="58"/>
      <c r="S258" s="58"/>
      <c r="T258" s="59"/>
      <c r="AT258" s="15" t="s">
        <v>139</v>
      </c>
      <c r="AU258" s="15" t="s">
        <v>78</v>
      </c>
    </row>
    <row r="259" spans="2:65" s="1" customFormat="1" ht="16.5" customHeight="1">
      <c r="B259" s="32"/>
      <c r="C259" s="185" t="s">
        <v>694</v>
      </c>
      <c r="D259" s="185" t="s">
        <v>133</v>
      </c>
      <c r="E259" s="186" t="s">
        <v>2246</v>
      </c>
      <c r="F259" s="187" t="s">
        <v>2247</v>
      </c>
      <c r="G259" s="188" t="s">
        <v>2248</v>
      </c>
      <c r="H259" s="189">
        <v>1</v>
      </c>
      <c r="I259" s="190"/>
      <c r="J259" s="191">
        <f>ROUND(I259*H259,2)</f>
        <v>0</v>
      </c>
      <c r="K259" s="187" t="s">
        <v>1</v>
      </c>
      <c r="L259" s="36"/>
      <c r="M259" s="192" t="s">
        <v>1</v>
      </c>
      <c r="N259" s="193" t="s">
        <v>41</v>
      </c>
      <c r="O259" s="58"/>
      <c r="P259" s="194">
        <f>O259*H259</f>
        <v>0</v>
      </c>
      <c r="Q259" s="194">
        <v>0</v>
      </c>
      <c r="R259" s="194">
        <f>Q259*H259</f>
        <v>0</v>
      </c>
      <c r="S259" s="194">
        <v>0</v>
      </c>
      <c r="T259" s="195">
        <f>S259*H259</f>
        <v>0</v>
      </c>
      <c r="AR259" s="15" t="s">
        <v>184</v>
      </c>
      <c r="AT259" s="15" t="s">
        <v>133</v>
      </c>
      <c r="AU259" s="15" t="s">
        <v>78</v>
      </c>
      <c r="AY259" s="15" t="s">
        <v>131</v>
      </c>
      <c r="BE259" s="196">
        <f>IF(N259="základní",J259,0)</f>
        <v>0</v>
      </c>
      <c r="BF259" s="196">
        <f>IF(N259="snížená",J259,0)</f>
        <v>0</v>
      </c>
      <c r="BG259" s="196">
        <f>IF(N259="zákl. přenesená",J259,0)</f>
        <v>0</v>
      </c>
      <c r="BH259" s="196">
        <f>IF(N259="sníž. přenesená",J259,0)</f>
        <v>0</v>
      </c>
      <c r="BI259" s="196">
        <f>IF(N259="nulová",J259,0)</f>
        <v>0</v>
      </c>
      <c r="BJ259" s="15" t="s">
        <v>78</v>
      </c>
      <c r="BK259" s="196">
        <f>ROUND(I259*H259,2)</f>
        <v>0</v>
      </c>
      <c r="BL259" s="15" t="s">
        <v>184</v>
      </c>
      <c r="BM259" s="15" t="s">
        <v>1213</v>
      </c>
    </row>
    <row r="260" spans="2:47" s="1" customFormat="1" ht="12">
      <c r="B260" s="32"/>
      <c r="C260" s="33"/>
      <c r="D260" s="197" t="s">
        <v>139</v>
      </c>
      <c r="E260" s="33"/>
      <c r="F260" s="198" t="s">
        <v>2247</v>
      </c>
      <c r="G260" s="33"/>
      <c r="H260" s="33"/>
      <c r="I260" s="101"/>
      <c r="J260" s="33"/>
      <c r="K260" s="33"/>
      <c r="L260" s="36"/>
      <c r="M260" s="199"/>
      <c r="N260" s="58"/>
      <c r="O260" s="58"/>
      <c r="P260" s="58"/>
      <c r="Q260" s="58"/>
      <c r="R260" s="58"/>
      <c r="S260" s="58"/>
      <c r="T260" s="59"/>
      <c r="AT260" s="15" t="s">
        <v>139</v>
      </c>
      <c r="AU260" s="15" t="s">
        <v>78</v>
      </c>
    </row>
    <row r="261" spans="2:65" s="1" customFormat="1" ht="16.5" customHeight="1">
      <c r="B261" s="32"/>
      <c r="C261" s="185" t="s">
        <v>699</v>
      </c>
      <c r="D261" s="185" t="s">
        <v>133</v>
      </c>
      <c r="E261" s="186" t="s">
        <v>2249</v>
      </c>
      <c r="F261" s="187" t="s">
        <v>2250</v>
      </c>
      <c r="G261" s="188" t="s">
        <v>1330</v>
      </c>
      <c r="H261" s="189">
        <v>1</v>
      </c>
      <c r="I261" s="190"/>
      <c r="J261" s="191">
        <f>ROUND(I261*H261,2)</f>
        <v>0</v>
      </c>
      <c r="K261" s="187" t="s">
        <v>1</v>
      </c>
      <c r="L261" s="36"/>
      <c r="M261" s="192" t="s">
        <v>1</v>
      </c>
      <c r="N261" s="193" t="s">
        <v>41</v>
      </c>
      <c r="O261" s="58"/>
      <c r="P261" s="194">
        <f>O261*H261</f>
        <v>0</v>
      </c>
      <c r="Q261" s="194">
        <v>0</v>
      </c>
      <c r="R261" s="194">
        <f>Q261*H261</f>
        <v>0</v>
      </c>
      <c r="S261" s="194">
        <v>0</v>
      </c>
      <c r="T261" s="195">
        <f>S261*H261</f>
        <v>0</v>
      </c>
      <c r="AR261" s="15" t="s">
        <v>184</v>
      </c>
      <c r="AT261" s="15" t="s">
        <v>133</v>
      </c>
      <c r="AU261" s="15" t="s">
        <v>78</v>
      </c>
      <c r="AY261" s="15" t="s">
        <v>131</v>
      </c>
      <c r="BE261" s="196">
        <f>IF(N261="základní",J261,0)</f>
        <v>0</v>
      </c>
      <c r="BF261" s="196">
        <f>IF(N261="snížená",J261,0)</f>
        <v>0</v>
      </c>
      <c r="BG261" s="196">
        <f>IF(N261="zákl. přenesená",J261,0)</f>
        <v>0</v>
      </c>
      <c r="BH261" s="196">
        <f>IF(N261="sníž. přenesená",J261,0)</f>
        <v>0</v>
      </c>
      <c r="BI261" s="196">
        <f>IF(N261="nulová",J261,0)</f>
        <v>0</v>
      </c>
      <c r="BJ261" s="15" t="s">
        <v>78</v>
      </c>
      <c r="BK261" s="196">
        <f>ROUND(I261*H261,2)</f>
        <v>0</v>
      </c>
      <c r="BL261" s="15" t="s">
        <v>184</v>
      </c>
      <c r="BM261" s="15" t="s">
        <v>1226</v>
      </c>
    </row>
    <row r="262" spans="2:47" s="1" customFormat="1" ht="12">
      <c r="B262" s="32"/>
      <c r="C262" s="33"/>
      <c r="D262" s="197" t="s">
        <v>139</v>
      </c>
      <c r="E262" s="33"/>
      <c r="F262" s="198" t="s">
        <v>2250</v>
      </c>
      <c r="G262" s="33"/>
      <c r="H262" s="33"/>
      <c r="I262" s="101"/>
      <c r="J262" s="33"/>
      <c r="K262" s="33"/>
      <c r="L262" s="36"/>
      <c r="M262" s="199"/>
      <c r="N262" s="58"/>
      <c r="O262" s="58"/>
      <c r="P262" s="58"/>
      <c r="Q262" s="58"/>
      <c r="R262" s="58"/>
      <c r="S262" s="58"/>
      <c r="T262" s="59"/>
      <c r="AT262" s="15" t="s">
        <v>139</v>
      </c>
      <c r="AU262" s="15" t="s">
        <v>78</v>
      </c>
    </row>
    <row r="263" spans="2:65" s="1" customFormat="1" ht="16.5" customHeight="1">
      <c r="B263" s="32"/>
      <c r="C263" s="185" t="s">
        <v>706</v>
      </c>
      <c r="D263" s="185" t="s">
        <v>133</v>
      </c>
      <c r="E263" s="186" t="s">
        <v>2251</v>
      </c>
      <c r="F263" s="187" t="s">
        <v>2252</v>
      </c>
      <c r="G263" s="188" t="s">
        <v>1330</v>
      </c>
      <c r="H263" s="189">
        <v>6</v>
      </c>
      <c r="I263" s="190"/>
      <c r="J263" s="191">
        <f>ROUND(I263*H263,2)</f>
        <v>0</v>
      </c>
      <c r="K263" s="187" t="s">
        <v>1</v>
      </c>
      <c r="L263" s="36"/>
      <c r="M263" s="192" t="s">
        <v>1</v>
      </c>
      <c r="N263" s="193" t="s">
        <v>41</v>
      </c>
      <c r="O263" s="58"/>
      <c r="P263" s="194">
        <f>O263*H263</f>
        <v>0</v>
      </c>
      <c r="Q263" s="194">
        <v>0</v>
      </c>
      <c r="R263" s="194">
        <f>Q263*H263</f>
        <v>0</v>
      </c>
      <c r="S263" s="194">
        <v>0</v>
      </c>
      <c r="T263" s="195">
        <f>S263*H263</f>
        <v>0</v>
      </c>
      <c r="AR263" s="15" t="s">
        <v>184</v>
      </c>
      <c r="AT263" s="15" t="s">
        <v>133</v>
      </c>
      <c r="AU263" s="15" t="s">
        <v>78</v>
      </c>
      <c r="AY263" s="15" t="s">
        <v>131</v>
      </c>
      <c r="BE263" s="196">
        <f>IF(N263="základní",J263,0)</f>
        <v>0</v>
      </c>
      <c r="BF263" s="196">
        <f>IF(N263="snížená",J263,0)</f>
        <v>0</v>
      </c>
      <c r="BG263" s="196">
        <f>IF(N263="zákl. přenesená",J263,0)</f>
        <v>0</v>
      </c>
      <c r="BH263" s="196">
        <f>IF(N263="sníž. přenesená",J263,0)</f>
        <v>0</v>
      </c>
      <c r="BI263" s="196">
        <f>IF(N263="nulová",J263,0)</f>
        <v>0</v>
      </c>
      <c r="BJ263" s="15" t="s">
        <v>78</v>
      </c>
      <c r="BK263" s="196">
        <f>ROUND(I263*H263,2)</f>
        <v>0</v>
      </c>
      <c r="BL263" s="15" t="s">
        <v>184</v>
      </c>
      <c r="BM263" s="15" t="s">
        <v>1240</v>
      </c>
    </row>
    <row r="264" spans="2:47" s="1" customFormat="1" ht="12">
      <c r="B264" s="32"/>
      <c r="C264" s="33"/>
      <c r="D264" s="197" t="s">
        <v>139</v>
      </c>
      <c r="E264" s="33"/>
      <c r="F264" s="198" t="s">
        <v>2252</v>
      </c>
      <c r="G264" s="33"/>
      <c r="H264" s="33"/>
      <c r="I264" s="101"/>
      <c r="J264" s="33"/>
      <c r="K264" s="33"/>
      <c r="L264" s="36"/>
      <c r="M264" s="199"/>
      <c r="N264" s="58"/>
      <c r="O264" s="58"/>
      <c r="P264" s="58"/>
      <c r="Q264" s="58"/>
      <c r="R264" s="58"/>
      <c r="S264" s="58"/>
      <c r="T264" s="59"/>
      <c r="AT264" s="15" t="s">
        <v>139</v>
      </c>
      <c r="AU264" s="15" t="s">
        <v>78</v>
      </c>
    </row>
    <row r="265" spans="2:63" s="10" customFormat="1" ht="25.95" customHeight="1">
      <c r="B265" s="169"/>
      <c r="C265" s="170"/>
      <c r="D265" s="171" t="s">
        <v>69</v>
      </c>
      <c r="E265" s="172" t="s">
        <v>2055</v>
      </c>
      <c r="F265" s="172" t="s">
        <v>2253</v>
      </c>
      <c r="G265" s="170"/>
      <c r="H265" s="170"/>
      <c r="I265" s="173"/>
      <c r="J265" s="174">
        <f>BK265</f>
        <v>0</v>
      </c>
      <c r="K265" s="170"/>
      <c r="L265" s="175"/>
      <c r="M265" s="176"/>
      <c r="N265" s="177"/>
      <c r="O265" s="177"/>
      <c r="P265" s="178">
        <f>SUM(P266:P305)</f>
        <v>0</v>
      </c>
      <c r="Q265" s="177"/>
      <c r="R265" s="178">
        <f>SUM(R266:R305)</f>
        <v>0</v>
      </c>
      <c r="S265" s="177"/>
      <c r="T265" s="179">
        <f>SUM(T266:T305)</f>
        <v>0</v>
      </c>
      <c r="AR265" s="180" t="s">
        <v>78</v>
      </c>
      <c r="AT265" s="181" t="s">
        <v>69</v>
      </c>
      <c r="AU265" s="181" t="s">
        <v>70</v>
      </c>
      <c r="AY265" s="180" t="s">
        <v>131</v>
      </c>
      <c r="BK265" s="182">
        <f>SUM(BK266:BK305)</f>
        <v>0</v>
      </c>
    </row>
    <row r="266" spans="2:65" s="1" customFormat="1" ht="16.5" customHeight="1">
      <c r="B266" s="32"/>
      <c r="C266" s="185" t="s">
        <v>712</v>
      </c>
      <c r="D266" s="185" t="s">
        <v>133</v>
      </c>
      <c r="E266" s="186" t="s">
        <v>2254</v>
      </c>
      <c r="F266" s="187" t="s">
        <v>2255</v>
      </c>
      <c r="G266" s="188" t="s">
        <v>323</v>
      </c>
      <c r="H266" s="189">
        <v>170</v>
      </c>
      <c r="I266" s="190"/>
      <c r="J266" s="191">
        <f>ROUND(I266*H266,2)</f>
        <v>0</v>
      </c>
      <c r="K266" s="187" t="s">
        <v>1</v>
      </c>
      <c r="L266" s="36"/>
      <c r="M266" s="192" t="s">
        <v>1</v>
      </c>
      <c r="N266" s="193" t="s">
        <v>41</v>
      </c>
      <c r="O266" s="58"/>
      <c r="P266" s="194">
        <f>O266*H266</f>
        <v>0</v>
      </c>
      <c r="Q266" s="194">
        <v>0</v>
      </c>
      <c r="R266" s="194">
        <f>Q266*H266</f>
        <v>0</v>
      </c>
      <c r="S266" s="194">
        <v>0</v>
      </c>
      <c r="T266" s="195">
        <f>S266*H266</f>
        <v>0</v>
      </c>
      <c r="AR266" s="15" t="s">
        <v>184</v>
      </c>
      <c r="AT266" s="15" t="s">
        <v>133</v>
      </c>
      <c r="AU266" s="15" t="s">
        <v>78</v>
      </c>
      <c r="AY266" s="15" t="s">
        <v>131</v>
      </c>
      <c r="BE266" s="196">
        <f>IF(N266="základní",J266,0)</f>
        <v>0</v>
      </c>
      <c r="BF266" s="196">
        <f>IF(N266="snížená",J266,0)</f>
        <v>0</v>
      </c>
      <c r="BG266" s="196">
        <f>IF(N266="zákl. přenesená",J266,0)</f>
        <v>0</v>
      </c>
      <c r="BH266" s="196">
        <f>IF(N266="sníž. přenesená",J266,0)</f>
        <v>0</v>
      </c>
      <c r="BI266" s="196">
        <f>IF(N266="nulová",J266,0)</f>
        <v>0</v>
      </c>
      <c r="BJ266" s="15" t="s">
        <v>78</v>
      </c>
      <c r="BK266" s="196">
        <f>ROUND(I266*H266,2)</f>
        <v>0</v>
      </c>
      <c r="BL266" s="15" t="s">
        <v>184</v>
      </c>
      <c r="BM266" s="15" t="s">
        <v>1251</v>
      </c>
    </row>
    <row r="267" spans="2:47" s="1" customFormat="1" ht="12">
      <c r="B267" s="32"/>
      <c r="C267" s="33"/>
      <c r="D267" s="197" t="s">
        <v>139</v>
      </c>
      <c r="E267" s="33"/>
      <c r="F267" s="198" t="s">
        <v>2255</v>
      </c>
      <c r="G267" s="33"/>
      <c r="H267" s="33"/>
      <c r="I267" s="101"/>
      <c r="J267" s="33"/>
      <c r="K267" s="33"/>
      <c r="L267" s="36"/>
      <c r="M267" s="199"/>
      <c r="N267" s="58"/>
      <c r="O267" s="58"/>
      <c r="P267" s="58"/>
      <c r="Q267" s="58"/>
      <c r="R267" s="58"/>
      <c r="S267" s="58"/>
      <c r="T267" s="59"/>
      <c r="AT267" s="15" t="s">
        <v>139</v>
      </c>
      <c r="AU267" s="15" t="s">
        <v>78</v>
      </c>
    </row>
    <row r="268" spans="2:65" s="1" customFormat="1" ht="16.5" customHeight="1">
      <c r="B268" s="32"/>
      <c r="C268" s="185" t="s">
        <v>717</v>
      </c>
      <c r="D268" s="185" t="s">
        <v>133</v>
      </c>
      <c r="E268" s="186" t="s">
        <v>2256</v>
      </c>
      <c r="F268" s="187" t="s">
        <v>2257</v>
      </c>
      <c r="G268" s="188" t="s">
        <v>323</v>
      </c>
      <c r="H268" s="189">
        <v>190</v>
      </c>
      <c r="I268" s="190"/>
      <c r="J268" s="191">
        <f>ROUND(I268*H268,2)</f>
        <v>0</v>
      </c>
      <c r="K268" s="187" t="s">
        <v>1</v>
      </c>
      <c r="L268" s="36"/>
      <c r="M268" s="192" t="s">
        <v>1</v>
      </c>
      <c r="N268" s="193" t="s">
        <v>41</v>
      </c>
      <c r="O268" s="58"/>
      <c r="P268" s="194">
        <f>O268*H268</f>
        <v>0</v>
      </c>
      <c r="Q268" s="194">
        <v>0</v>
      </c>
      <c r="R268" s="194">
        <f>Q268*H268</f>
        <v>0</v>
      </c>
      <c r="S268" s="194">
        <v>0</v>
      </c>
      <c r="T268" s="195">
        <f>S268*H268</f>
        <v>0</v>
      </c>
      <c r="AR268" s="15" t="s">
        <v>184</v>
      </c>
      <c r="AT268" s="15" t="s">
        <v>133</v>
      </c>
      <c r="AU268" s="15" t="s">
        <v>78</v>
      </c>
      <c r="AY268" s="15" t="s">
        <v>131</v>
      </c>
      <c r="BE268" s="196">
        <f>IF(N268="základní",J268,0)</f>
        <v>0</v>
      </c>
      <c r="BF268" s="196">
        <f>IF(N268="snížená",J268,0)</f>
        <v>0</v>
      </c>
      <c r="BG268" s="196">
        <f>IF(N268="zákl. přenesená",J268,0)</f>
        <v>0</v>
      </c>
      <c r="BH268" s="196">
        <f>IF(N268="sníž. přenesená",J268,0)</f>
        <v>0</v>
      </c>
      <c r="BI268" s="196">
        <f>IF(N268="nulová",J268,0)</f>
        <v>0</v>
      </c>
      <c r="BJ268" s="15" t="s">
        <v>78</v>
      </c>
      <c r="BK268" s="196">
        <f>ROUND(I268*H268,2)</f>
        <v>0</v>
      </c>
      <c r="BL268" s="15" t="s">
        <v>184</v>
      </c>
      <c r="BM268" s="15" t="s">
        <v>1262</v>
      </c>
    </row>
    <row r="269" spans="2:47" s="1" customFormat="1" ht="12">
      <c r="B269" s="32"/>
      <c r="C269" s="33"/>
      <c r="D269" s="197" t="s">
        <v>139</v>
      </c>
      <c r="E269" s="33"/>
      <c r="F269" s="198" t="s">
        <v>2257</v>
      </c>
      <c r="G269" s="33"/>
      <c r="H269" s="33"/>
      <c r="I269" s="101"/>
      <c r="J269" s="33"/>
      <c r="K269" s="33"/>
      <c r="L269" s="36"/>
      <c r="M269" s="199"/>
      <c r="N269" s="58"/>
      <c r="O269" s="58"/>
      <c r="P269" s="58"/>
      <c r="Q269" s="58"/>
      <c r="R269" s="58"/>
      <c r="S269" s="58"/>
      <c r="T269" s="59"/>
      <c r="AT269" s="15" t="s">
        <v>139</v>
      </c>
      <c r="AU269" s="15" t="s">
        <v>78</v>
      </c>
    </row>
    <row r="270" spans="2:65" s="1" customFormat="1" ht="16.5" customHeight="1">
      <c r="B270" s="32"/>
      <c r="C270" s="185" t="s">
        <v>725</v>
      </c>
      <c r="D270" s="185" t="s">
        <v>133</v>
      </c>
      <c r="E270" s="186" t="s">
        <v>2258</v>
      </c>
      <c r="F270" s="187" t="s">
        <v>2259</v>
      </c>
      <c r="G270" s="188" t="s">
        <v>323</v>
      </c>
      <c r="H270" s="189">
        <v>72</v>
      </c>
      <c r="I270" s="190"/>
      <c r="J270" s="191">
        <f>ROUND(I270*H270,2)</f>
        <v>0</v>
      </c>
      <c r="K270" s="187" t="s">
        <v>1</v>
      </c>
      <c r="L270" s="36"/>
      <c r="M270" s="192" t="s">
        <v>1</v>
      </c>
      <c r="N270" s="193" t="s">
        <v>41</v>
      </c>
      <c r="O270" s="58"/>
      <c r="P270" s="194">
        <f>O270*H270</f>
        <v>0</v>
      </c>
      <c r="Q270" s="194">
        <v>0</v>
      </c>
      <c r="R270" s="194">
        <f>Q270*H270</f>
        <v>0</v>
      </c>
      <c r="S270" s="194">
        <v>0</v>
      </c>
      <c r="T270" s="195">
        <f>S270*H270</f>
        <v>0</v>
      </c>
      <c r="AR270" s="15" t="s">
        <v>184</v>
      </c>
      <c r="AT270" s="15" t="s">
        <v>133</v>
      </c>
      <c r="AU270" s="15" t="s">
        <v>78</v>
      </c>
      <c r="AY270" s="15" t="s">
        <v>131</v>
      </c>
      <c r="BE270" s="196">
        <f>IF(N270="základní",J270,0)</f>
        <v>0</v>
      </c>
      <c r="BF270" s="196">
        <f>IF(N270="snížená",J270,0)</f>
        <v>0</v>
      </c>
      <c r="BG270" s="196">
        <f>IF(N270="zákl. přenesená",J270,0)</f>
        <v>0</v>
      </c>
      <c r="BH270" s="196">
        <f>IF(N270="sníž. přenesená",J270,0)</f>
        <v>0</v>
      </c>
      <c r="BI270" s="196">
        <f>IF(N270="nulová",J270,0)</f>
        <v>0</v>
      </c>
      <c r="BJ270" s="15" t="s">
        <v>78</v>
      </c>
      <c r="BK270" s="196">
        <f>ROUND(I270*H270,2)</f>
        <v>0</v>
      </c>
      <c r="BL270" s="15" t="s">
        <v>184</v>
      </c>
      <c r="BM270" s="15" t="s">
        <v>1272</v>
      </c>
    </row>
    <row r="271" spans="2:47" s="1" customFormat="1" ht="12">
      <c r="B271" s="32"/>
      <c r="C271" s="33"/>
      <c r="D271" s="197" t="s">
        <v>139</v>
      </c>
      <c r="E271" s="33"/>
      <c r="F271" s="198" t="s">
        <v>2259</v>
      </c>
      <c r="G271" s="33"/>
      <c r="H271" s="33"/>
      <c r="I271" s="101"/>
      <c r="J271" s="33"/>
      <c r="K271" s="33"/>
      <c r="L271" s="36"/>
      <c r="M271" s="199"/>
      <c r="N271" s="58"/>
      <c r="O271" s="58"/>
      <c r="P271" s="58"/>
      <c r="Q271" s="58"/>
      <c r="R271" s="58"/>
      <c r="S271" s="58"/>
      <c r="T271" s="59"/>
      <c r="AT271" s="15" t="s">
        <v>139</v>
      </c>
      <c r="AU271" s="15" t="s">
        <v>78</v>
      </c>
    </row>
    <row r="272" spans="2:65" s="1" customFormat="1" ht="16.5" customHeight="1">
      <c r="B272" s="32"/>
      <c r="C272" s="185" t="s">
        <v>732</v>
      </c>
      <c r="D272" s="185" t="s">
        <v>133</v>
      </c>
      <c r="E272" s="186" t="s">
        <v>2260</v>
      </c>
      <c r="F272" s="187" t="s">
        <v>2261</v>
      </c>
      <c r="G272" s="188" t="s">
        <v>323</v>
      </c>
      <c r="H272" s="189">
        <v>265</v>
      </c>
      <c r="I272" s="190"/>
      <c r="J272" s="191">
        <f>ROUND(I272*H272,2)</f>
        <v>0</v>
      </c>
      <c r="K272" s="187" t="s">
        <v>1</v>
      </c>
      <c r="L272" s="36"/>
      <c r="M272" s="192" t="s">
        <v>1</v>
      </c>
      <c r="N272" s="193" t="s">
        <v>41</v>
      </c>
      <c r="O272" s="58"/>
      <c r="P272" s="194">
        <f>O272*H272</f>
        <v>0</v>
      </c>
      <c r="Q272" s="194">
        <v>0</v>
      </c>
      <c r="R272" s="194">
        <f>Q272*H272</f>
        <v>0</v>
      </c>
      <c r="S272" s="194">
        <v>0</v>
      </c>
      <c r="T272" s="195">
        <f>S272*H272</f>
        <v>0</v>
      </c>
      <c r="AR272" s="15" t="s">
        <v>184</v>
      </c>
      <c r="AT272" s="15" t="s">
        <v>133</v>
      </c>
      <c r="AU272" s="15" t="s">
        <v>78</v>
      </c>
      <c r="AY272" s="15" t="s">
        <v>131</v>
      </c>
      <c r="BE272" s="196">
        <f>IF(N272="základní",J272,0)</f>
        <v>0</v>
      </c>
      <c r="BF272" s="196">
        <f>IF(N272="snížená",J272,0)</f>
        <v>0</v>
      </c>
      <c r="BG272" s="196">
        <f>IF(N272="zákl. přenesená",J272,0)</f>
        <v>0</v>
      </c>
      <c r="BH272" s="196">
        <f>IF(N272="sníž. přenesená",J272,0)</f>
        <v>0</v>
      </c>
      <c r="BI272" s="196">
        <f>IF(N272="nulová",J272,0)</f>
        <v>0</v>
      </c>
      <c r="BJ272" s="15" t="s">
        <v>78</v>
      </c>
      <c r="BK272" s="196">
        <f>ROUND(I272*H272,2)</f>
        <v>0</v>
      </c>
      <c r="BL272" s="15" t="s">
        <v>184</v>
      </c>
      <c r="BM272" s="15" t="s">
        <v>1282</v>
      </c>
    </row>
    <row r="273" spans="2:47" s="1" customFormat="1" ht="12">
      <c r="B273" s="32"/>
      <c r="C273" s="33"/>
      <c r="D273" s="197" t="s">
        <v>139</v>
      </c>
      <c r="E273" s="33"/>
      <c r="F273" s="198" t="s">
        <v>2261</v>
      </c>
      <c r="G273" s="33"/>
      <c r="H273" s="33"/>
      <c r="I273" s="101"/>
      <c r="J273" s="33"/>
      <c r="K273" s="33"/>
      <c r="L273" s="36"/>
      <c r="M273" s="199"/>
      <c r="N273" s="58"/>
      <c r="O273" s="58"/>
      <c r="P273" s="58"/>
      <c r="Q273" s="58"/>
      <c r="R273" s="58"/>
      <c r="S273" s="58"/>
      <c r="T273" s="59"/>
      <c r="AT273" s="15" t="s">
        <v>139</v>
      </c>
      <c r="AU273" s="15" t="s">
        <v>78</v>
      </c>
    </row>
    <row r="274" spans="2:65" s="1" customFormat="1" ht="16.5" customHeight="1">
      <c r="B274" s="32"/>
      <c r="C274" s="185" t="s">
        <v>741</v>
      </c>
      <c r="D274" s="185" t="s">
        <v>133</v>
      </c>
      <c r="E274" s="186" t="s">
        <v>2262</v>
      </c>
      <c r="F274" s="187" t="s">
        <v>2263</v>
      </c>
      <c r="G274" s="188" t="s">
        <v>323</v>
      </c>
      <c r="H274" s="189">
        <v>690</v>
      </c>
      <c r="I274" s="190"/>
      <c r="J274" s="191">
        <f>ROUND(I274*H274,2)</f>
        <v>0</v>
      </c>
      <c r="K274" s="187" t="s">
        <v>1</v>
      </c>
      <c r="L274" s="36"/>
      <c r="M274" s="192" t="s">
        <v>1</v>
      </c>
      <c r="N274" s="193" t="s">
        <v>41</v>
      </c>
      <c r="O274" s="58"/>
      <c r="P274" s="194">
        <f>O274*H274</f>
        <v>0</v>
      </c>
      <c r="Q274" s="194">
        <v>0</v>
      </c>
      <c r="R274" s="194">
        <f>Q274*H274</f>
        <v>0</v>
      </c>
      <c r="S274" s="194">
        <v>0</v>
      </c>
      <c r="T274" s="195">
        <f>S274*H274</f>
        <v>0</v>
      </c>
      <c r="AR274" s="15" t="s">
        <v>184</v>
      </c>
      <c r="AT274" s="15" t="s">
        <v>133</v>
      </c>
      <c r="AU274" s="15" t="s">
        <v>78</v>
      </c>
      <c r="AY274" s="15" t="s">
        <v>131</v>
      </c>
      <c r="BE274" s="196">
        <f>IF(N274="základní",J274,0)</f>
        <v>0</v>
      </c>
      <c r="BF274" s="196">
        <f>IF(N274="snížená",J274,0)</f>
        <v>0</v>
      </c>
      <c r="BG274" s="196">
        <f>IF(N274="zákl. přenesená",J274,0)</f>
        <v>0</v>
      </c>
      <c r="BH274" s="196">
        <f>IF(N274="sníž. přenesená",J274,0)</f>
        <v>0</v>
      </c>
      <c r="BI274" s="196">
        <f>IF(N274="nulová",J274,0)</f>
        <v>0</v>
      </c>
      <c r="BJ274" s="15" t="s">
        <v>78</v>
      </c>
      <c r="BK274" s="196">
        <f>ROUND(I274*H274,2)</f>
        <v>0</v>
      </c>
      <c r="BL274" s="15" t="s">
        <v>184</v>
      </c>
      <c r="BM274" s="15" t="s">
        <v>1292</v>
      </c>
    </row>
    <row r="275" spans="2:47" s="1" customFormat="1" ht="12">
      <c r="B275" s="32"/>
      <c r="C275" s="33"/>
      <c r="D275" s="197" t="s">
        <v>139</v>
      </c>
      <c r="E275" s="33"/>
      <c r="F275" s="198" t="s">
        <v>2263</v>
      </c>
      <c r="G275" s="33"/>
      <c r="H275" s="33"/>
      <c r="I275" s="101"/>
      <c r="J275" s="33"/>
      <c r="K275" s="33"/>
      <c r="L275" s="36"/>
      <c r="M275" s="199"/>
      <c r="N275" s="58"/>
      <c r="O275" s="58"/>
      <c r="P275" s="58"/>
      <c r="Q275" s="58"/>
      <c r="R275" s="58"/>
      <c r="S275" s="58"/>
      <c r="T275" s="59"/>
      <c r="AT275" s="15" t="s">
        <v>139</v>
      </c>
      <c r="AU275" s="15" t="s">
        <v>78</v>
      </c>
    </row>
    <row r="276" spans="2:65" s="1" customFormat="1" ht="16.5" customHeight="1">
      <c r="B276" s="32"/>
      <c r="C276" s="185" t="s">
        <v>747</v>
      </c>
      <c r="D276" s="185" t="s">
        <v>133</v>
      </c>
      <c r="E276" s="186" t="s">
        <v>2264</v>
      </c>
      <c r="F276" s="187" t="s">
        <v>2265</v>
      </c>
      <c r="G276" s="188" t="s">
        <v>323</v>
      </c>
      <c r="H276" s="189">
        <v>680</v>
      </c>
      <c r="I276" s="190"/>
      <c r="J276" s="191">
        <f>ROUND(I276*H276,2)</f>
        <v>0</v>
      </c>
      <c r="K276" s="187" t="s">
        <v>1</v>
      </c>
      <c r="L276" s="36"/>
      <c r="M276" s="192" t="s">
        <v>1</v>
      </c>
      <c r="N276" s="193" t="s">
        <v>41</v>
      </c>
      <c r="O276" s="58"/>
      <c r="P276" s="194">
        <f>O276*H276</f>
        <v>0</v>
      </c>
      <c r="Q276" s="194">
        <v>0</v>
      </c>
      <c r="R276" s="194">
        <f>Q276*H276</f>
        <v>0</v>
      </c>
      <c r="S276" s="194">
        <v>0</v>
      </c>
      <c r="T276" s="195">
        <f>S276*H276</f>
        <v>0</v>
      </c>
      <c r="AR276" s="15" t="s">
        <v>184</v>
      </c>
      <c r="AT276" s="15" t="s">
        <v>133</v>
      </c>
      <c r="AU276" s="15" t="s">
        <v>78</v>
      </c>
      <c r="AY276" s="15" t="s">
        <v>131</v>
      </c>
      <c r="BE276" s="196">
        <f>IF(N276="základní",J276,0)</f>
        <v>0</v>
      </c>
      <c r="BF276" s="196">
        <f>IF(N276="snížená",J276,0)</f>
        <v>0</v>
      </c>
      <c r="BG276" s="196">
        <f>IF(N276="zákl. přenesená",J276,0)</f>
        <v>0</v>
      </c>
      <c r="BH276" s="196">
        <f>IF(N276="sníž. přenesená",J276,0)</f>
        <v>0</v>
      </c>
      <c r="BI276" s="196">
        <f>IF(N276="nulová",J276,0)</f>
        <v>0</v>
      </c>
      <c r="BJ276" s="15" t="s">
        <v>78</v>
      </c>
      <c r="BK276" s="196">
        <f>ROUND(I276*H276,2)</f>
        <v>0</v>
      </c>
      <c r="BL276" s="15" t="s">
        <v>184</v>
      </c>
      <c r="BM276" s="15" t="s">
        <v>1301</v>
      </c>
    </row>
    <row r="277" spans="2:47" s="1" customFormat="1" ht="12">
      <c r="B277" s="32"/>
      <c r="C277" s="33"/>
      <c r="D277" s="197" t="s">
        <v>139</v>
      </c>
      <c r="E277" s="33"/>
      <c r="F277" s="198" t="s">
        <v>2265</v>
      </c>
      <c r="G277" s="33"/>
      <c r="H277" s="33"/>
      <c r="I277" s="101"/>
      <c r="J277" s="33"/>
      <c r="K277" s="33"/>
      <c r="L277" s="36"/>
      <c r="M277" s="199"/>
      <c r="N277" s="58"/>
      <c r="O277" s="58"/>
      <c r="P277" s="58"/>
      <c r="Q277" s="58"/>
      <c r="R277" s="58"/>
      <c r="S277" s="58"/>
      <c r="T277" s="59"/>
      <c r="AT277" s="15" t="s">
        <v>139</v>
      </c>
      <c r="AU277" s="15" t="s">
        <v>78</v>
      </c>
    </row>
    <row r="278" spans="2:65" s="1" customFormat="1" ht="16.5" customHeight="1">
      <c r="B278" s="32"/>
      <c r="C278" s="185" t="s">
        <v>754</v>
      </c>
      <c r="D278" s="185" t="s">
        <v>133</v>
      </c>
      <c r="E278" s="186" t="s">
        <v>2266</v>
      </c>
      <c r="F278" s="187" t="s">
        <v>2267</v>
      </c>
      <c r="G278" s="188" t="s">
        <v>323</v>
      </c>
      <c r="H278" s="189">
        <v>360</v>
      </c>
      <c r="I278" s="190"/>
      <c r="J278" s="191">
        <f>ROUND(I278*H278,2)</f>
        <v>0</v>
      </c>
      <c r="K278" s="187" t="s">
        <v>1</v>
      </c>
      <c r="L278" s="36"/>
      <c r="M278" s="192" t="s">
        <v>1</v>
      </c>
      <c r="N278" s="193" t="s">
        <v>41</v>
      </c>
      <c r="O278" s="58"/>
      <c r="P278" s="194">
        <f>O278*H278</f>
        <v>0</v>
      </c>
      <c r="Q278" s="194">
        <v>0</v>
      </c>
      <c r="R278" s="194">
        <f>Q278*H278</f>
        <v>0</v>
      </c>
      <c r="S278" s="194">
        <v>0</v>
      </c>
      <c r="T278" s="195">
        <f>S278*H278</f>
        <v>0</v>
      </c>
      <c r="AR278" s="15" t="s">
        <v>184</v>
      </c>
      <c r="AT278" s="15" t="s">
        <v>133</v>
      </c>
      <c r="AU278" s="15" t="s">
        <v>78</v>
      </c>
      <c r="AY278" s="15" t="s">
        <v>131</v>
      </c>
      <c r="BE278" s="196">
        <f>IF(N278="základní",J278,0)</f>
        <v>0</v>
      </c>
      <c r="BF278" s="196">
        <f>IF(N278="snížená",J278,0)</f>
        <v>0</v>
      </c>
      <c r="BG278" s="196">
        <f>IF(N278="zákl. přenesená",J278,0)</f>
        <v>0</v>
      </c>
      <c r="BH278" s="196">
        <f>IF(N278="sníž. přenesená",J278,0)</f>
        <v>0</v>
      </c>
      <c r="BI278" s="196">
        <f>IF(N278="nulová",J278,0)</f>
        <v>0</v>
      </c>
      <c r="BJ278" s="15" t="s">
        <v>78</v>
      </c>
      <c r="BK278" s="196">
        <f>ROUND(I278*H278,2)</f>
        <v>0</v>
      </c>
      <c r="BL278" s="15" t="s">
        <v>184</v>
      </c>
      <c r="BM278" s="15" t="s">
        <v>1311</v>
      </c>
    </row>
    <row r="279" spans="2:47" s="1" customFormat="1" ht="12">
      <c r="B279" s="32"/>
      <c r="C279" s="33"/>
      <c r="D279" s="197" t="s">
        <v>139</v>
      </c>
      <c r="E279" s="33"/>
      <c r="F279" s="198" t="s">
        <v>2267</v>
      </c>
      <c r="G279" s="33"/>
      <c r="H279" s="33"/>
      <c r="I279" s="101"/>
      <c r="J279" s="33"/>
      <c r="K279" s="33"/>
      <c r="L279" s="36"/>
      <c r="M279" s="199"/>
      <c r="N279" s="58"/>
      <c r="O279" s="58"/>
      <c r="P279" s="58"/>
      <c r="Q279" s="58"/>
      <c r="R279" s="58"/>
      <c r="S279" s="58"/>
      <c r="T279" s="59"/>
      <c r="AT279" s="15" t="s">
        <v>139</v>
      </c>
      <c r="AU279" s="15" t="s">
        <v>78</v>
      </c>
    </row>
    <row r="280" spans="2:65" s="1" customFormat="1" ht="16.5" customHeight="1">
      <c r="B280" s="32"/>
      <c r="C280" s="185" t="s">
        <v>764</v>
      </c>
      <c r="D280" s="185" t="s">
        <v>133</v>
      </c>
      <c r="E280" s="186" t="s">
        <v>2268</v>
      </c>
      <c r="F280" s="187" t="s">
        <v>2169</v>
      </c>
      <c r="G280" s="188" t="s">
        <v>1330</v>
      </c>
      <c r="H280" s="189">
        <v>350</v>
      </c>
      <c r="I280" s="190"/>
      <c r="J280" s="191">
        <f>ROUND(I280*H280,2)</f>
        <v>0</v>
      </c>
      <c r="K280" s="187" t="s">
        <v>1</v>
      </c>
      <c r="L280" s="36"/>
      <c r="M280" s="192" t="s">
        <v>1</v>
      </c>
      <c r="N280" s="193" t="s">
        <v>41</v>
      </c>
      <c r="O280" s="58"/>
      <c r="P280" s="194">
        <f>O280*H280</f>
        <v>0</v>
      </c>
      <c r="Q280" s="194">
        <v>0</v>
      </c>
      <c r="R280" s="194">
        <f>Q280*H280</f>
        <v>0</v>
      </c>
      <c r="S280" s="194">
        <v>0</v>
      </c>
      <c r="T280" s="195">
        <f>S280*H280</f>
        <v>0</v>
      </c>
      <c r="AR280" s="15" t="s">
        <v>184</v>
      </c>
      <c r="AT280" s="15" t="s">
        <v>133</v>
      </c>
      <c r="AU280" s="15" t="s">
        <v>78</v>
      </c>
      <c r="AY280" s="15" t="s">
        <v>131</v>
      </c>
      <c r="BE280" s="196">
        <f>IF(N280="základní",J280,0)</f>
        <v>0</v>
      </c>
      <c r="BF280" s="196">
        <f>IF(N280="snížená",J280,0)</f>
        <v>0</v>
      </c>
      <c r="BG280" s="196">
        <f>IF(N280="zákl. přenesená",J280,0)</f>
        <v>0</v>
      </c>
      <c r="BH280" s="196">
        <f>IF(N280="sníž. přenesená",J280,0)</f>
        <v>0</v>
      </c>
      <c r="BI280" s="196">
        <f>IF(N280="nulová",J280,0)</f>
        <v>0</v>
      </c>
      <c r="BJ280" s="15" t="s">
        <v>78</v>
      </c>
      <c r="BK280" s="196">
        <f>ROUND(I280*H280,2)</f>
        <v>0</v>
      </c>
      <c r="BL280" s="15" t="s">
        <v>184</v>
      </c>
      <c r="BM280" s="15" t="s">
        <v>1322</v>
      </c>
    </row>
    <row r="281" spans="2:47" s="1" customFormat="1" ht="12">
      <c r="B281" s="32"/>
      <c r="C281" s="33"/>
      <c r="D281" s="197" t="s">
        <v>139</v>
      </c>
      <c r="E281" s="33"/>
      <c r="F281" s="198" t="s">
        <v>2169</v>
      </c>
      <c r="G281" s="33"/>
      <c r="H281" s="33"/>
      <c r="I281" s="101"/>
      <c r="J281" s="33"/>
      <c r="K281" s="33"/>
      <c r="L281" s="36"/>
      <c r="M281" s="199"/>
      <c r="N281" s="58"/>
      <c r="O281" s="58"/>
      <c r="P281" s="58"/>
      <c r="Q281" s="58"/>
      <c r="R281" s="58"/>
      <c r="S281" s="58"/>
      <c r="T281" s="59"/>
      <c r="AT281" s="15" t="s">
        <v>139</v>
      </c>
      <c r="AU281" s="15" t="s">
        <v>78</v>
      </c>
    </row>
    <row r="282" spans="2:65" s="1" customFormat="1" ht="16.5" customHeight="1">
      <c r="B282" s="32"/>
      <c r="C282" s="185" t="s">
        <v>769</v>
      </c>
      <c r="D282" s="185" t="s">
        <v>133</v>
      </c>
      <c r="E282" s="186" t="s">
        <v>2269</v>
      </c>
      <c r="F282" s="187" t="s">
        <v>2270</v>
      </c>
      <c r="G282" s="188" t="s">
        <v>323</v>
      </c>
      <c r="H282" s="189">
        <v>48</v>
      </c>
      <c r="I282" s="190"/>
      <c r="J282" s="191">
        <f>ROUND(I282*H282,2)</f>
        <v>0</v>
      </c>
      <c r="K282" s="187" t="s">
        <v>1</v>
      </c>
      <c r="L282" s="36"/>
      <c r="M282" s="192" t="s">
        <v>1</v>
      </c>
      <c r="N282" s="193" t="s">
        <v>41</v>
      </c>
      <c r="O282" s="58"/>
      <c r="P282" s="194">
        <f>O282*H282</f>
        <v>0</v>
      </c>
      <c r="Q282" s="194">
        <v>0</v>
      </c>
      <c r="R282" s="194">
        <f>Q282*H282</f>
        <v>0</v>
      </c>
      <c r="S282" s="194">
        <v>0</v>
      </c>
      <c r="T282" s="195">
        <f>S282*H282</f>
        <v>0</v>
      </c>
      <c r="AR282" s="15" t="s">
        <v>184</v>
      </c>
      <c r="AT282" s="15" t="s">
        <v>133</v>
      </c>
      <c r="AU282" s="15" t="s">
        <v>78</v>
      </c>
      <c r="AY282" s="15" t="s">
        <v>131</v>
      </c>
      <c r="BE282" s="196">
        <f>IF(N282="základní",J282,0)</f>
        <v>0</v>
      </c>
      <c r="BF282" s="196">
        <f>IF(N282="snížená",J282,0)</f>
        <v>0</v>
      </c>
      <c r="BG282" s="196">
        <f>IF(N282="zákl. přenesená",J282,0)</f>
        <v>0</v>
      </c>
      <c r="BH282" s="196">
        <f>IF(N282="sníž. přenesená",J282,0)</f>
        <v>0</v>
      </c>
      <c r="BI282" s="196">
        <f>IF(N282="nulová",J282,0)</f>
        <v>0</v>
      </c>
      <c r="BJ282" s="15" t="s">
        <v>78</v>
      </c>
      <c r="BK282" s="196">
        <f>ROUND(I282*H282,2)</f>
        <v>0</v>
      </c>
      <c r="BL282" s="15" t="s">
        <v>184</v>
      </c>
      <c r="BM282" s="15" t="s">
        <v>1332</v>
      </c>
    </row>
    <row r="283" spans="2:47" s="1" customFormat="1" ht="12">
      <c r="B283" s="32"/>
      <c r="C283" s="33"/>
      <c r="D283" s="197" t="s">
        <v>139</v>
      </c>
      <c r="E283" s="33"/>
      <c r="F283" s="198" t="s">
        <v>2270</v>
      </c>
      <c r="G283" s="33"/>
      <c r="H283" s="33"/>
      <c r="I283" s="101"/>
      <c r="J283" s="33"/>
      <c r="K283" s="33"/>
      <c r="L283" s="36"/>
      <c r="M283" s="199"/>
      <c r="N283" s="58"/>
      <c r="O283" s="58"/>
      <c r="P283" s="58"/>
      <c r="Q283" s="58"/>
      <c r="R283" s="58"/>
      <c r="S283" s="58"/>
      <c r="T283" s="59"/>
      <c r="AT283" s="15" t="s">
        <v>139</v>
      </c>
      <c r="AU283" s="15" t="s">
        <v>78</v>
      </c>
    </row>
    <row r="284" spans="2:65" s="1" customFormat="1" ht="16.5" customHeight="1">
      <c r="B284" s="32"/>
      <c r="C284" s="185" t="s">
        <v>776</v>
      </c>
      <c r="D284" s="185" t="s">
        <v>133</v>
      </c>
      <c r="E284" s="186" t="s">
        <v>2271</v>
      </c>
      <c r="F284" s="187" t="s">
        <v>2272</v>
      </c>
      <c r="G284" s="188" t="s">
        <v>323</v>
      </c>
      <c r="H284" s="189">
        <v>85</v>
      </c>
      <c r="I284" s="190"/>
      <c r="J284" s="191">
        <f>ROUND(I284*H284,2)</f>
        <v>0</v>
      </c>
      <c r="K284" s="187" t="s">
        <v>1</v>
      </c>
      <c r="L284" s="36"/>
      <c r="M284" s="192" t="s">
        <v>1</v>
      </c>
      <c r="N284" s="193" t="s">
        <v>41</v>
      </c>
      <c r="O284" s="58"/>
      <c r="P284" s="194">
        <f>O284*H284</f>
        <v>0</v>
      </c>
      <c r="Q284" s="194">
        <v>0</v>
      </c>
      <c r="R284" s="194">
        <f>Q284*H284</f>
        <v>0</v>
      </c>
      <c r="S284" s="194">
        <v>0</v>
      </c>
      <c r="T284" s="195">
        <f>S284*H284</f>
        <v>0</v>
      </c>
      <c r="AR284" s="15" t="s">
        <v>184</v>
      </c>
      <c r="AT284" s="15" t="s">
        <v>133</v>
      </c>
      <c r="AU284" s="15" t="s">
        <v>78</v>
      </c>
      <c r="AY284" s="15" t="s">
        <v>131</v>
      </c>
      <c r="BE284" s="196">
        <f>IF(N284="základní",J284,0)</f>
        <v>0</v>
      </c>
      <c r="BF284" s="196">
        <f>IF(N284="snížená",J284,0)</f>
        <v>0</v>
      </c>
      <c r="BG284" s="196">
        <f>IF(N284="zákl. přenesená",J284,0)</f>
        <v>0</v>
      </c>
      <c r="BH284" s="196">
        <f>IF(N284="sníž. přenesená",J284,0)</f>
        <v>0</v>
      </c>
      <c r="BI284" s="196">
        <f>IF(N284="nulová",J284,0)</f>
        <v>0</v>
      </c>
      <c r="BJ284" s="15" t="s">
        <v>78</v>
      </c>
      <c r="BK284" s="196">
        <f>ROUND(I284*H284,2)</f>
        <v>0</v>
      </c>
      <c r="BL284" s="15" t="s">
        <v>184</v>
      </c>
      <c r="BM284" s="15" t="s">
        <v>1342</v>
      </c>
    </row>
    <row r="285" spans="2:47" s="1" customFormat="1" ht="12">
      <c r="B285" s="32"/>
      <c r="C285" s="33"/>
      <c r="D285" s="197" t="s">
        <v>139</v>
      </c>
      <c r="E285" s="33"/>
      <c r="F285" s="198" t="s">
        <v>2272</v>
      </c>
      <c r="G285" s="33"/>
      <c r="H285" s="33"/>
      <c r="I285" s="101"/>
      <c r="J285" s="33"/>
      <c r="K285" s="33"/>
      <c r="L285" s="36"/>
      <c r="M285" s="199"/>
      <c r="N285" s="58"/>
      <c r="O285" s="58"/>
      <c r="P285" s="58"/>
      <c r="Q285" s="58"/>
      <c r="R285" s="58"/>
      <c r="S285" s="58"/>
      <c r="T285" s="59"/>
      <c r="AT285" s="15" t="s">
        <v>139</v>
      </c>
      <c r="AU285" s="15" t="s">
        <v>78</v>
      </c>
    </row>
    <row r="286" spans="2:65" s="1" customFormat="1" ht="16.5" customHeight="1">
      <c r="B286" s="32"/>
      <c r="C286" s="185" t="s">
        <v>783</v>
      </c>
      <c r="D286" s="185" t="s">
        <v>133</v>
      </c>
      <c r="E286" s="186" t="s">
        <v>2273</v>
      </c>
      <c r="F286" s="187" t="s">
        <v>2274</v>
      </c>
      <c r="G286" s="188" t="s">
        <v>323</v>
      </c>
      <c r="H286" s="189">
        <v>45</v>
      </c>
      <c r="I286" s="190"/>
      <c r="J286" s="191">
        <f>ROUND(I286*H286,2)</f>
        <v>0</v>
      </c>
      <c r="K286" s="187" t="s">
        <v>1</v>
      </c>
      <c r="L286" s="36"/>
      <c r="M286" s="192" t="s">
        <v>1</v>
      </c>
      <c r="N286" s="193" t="s">
        <v>41</v>
      </c>
      <c r="O286" s="58"/>
      <c r="P286" s="194">
        <f>O286*H286</f>
        <v>0</v>
      </c>
      <c r="Q286" s="194">
        <v>0</v>
      </c>
      <c r="R286" s="194">
        <f>Q286*H286</f>
        <v>0</v>
      </c>
      <c r="S286" s="194">
        <v>0</v>
      </c>
      <c r="T286" s="195">
        <f>S286*H286</f>
        <v>0</v>
      </c>
      <c r="AR286" s="15" t="s">
        <v>184</v>
      </c>
      <c r="AT286" s="15" t="s">
        <v>133</v>
      </c>
      <c r="AU286" s="15" t="s">
        <v>78</v>
      </c>
      <c r="AY286" s="15" t="s">
        <v>131</v>
      </c>
      <c r="BE286" s="196">
        <f>IF(N286="základní",J286,0)</f>
        <v>0</v>
      </c>
      <c r="BF286" s="196">
        <f>IF(N286="snížená",J286,0)</f>
        <v>0</v>
      </c>
      <c r="BG286" s="196">
        <f>IF(N286="zákl. přenesená",J286,0)</f>
        <v>0</v>
      </c>
      <c r="BH286" s="196">
        <f>IF(N286="sníž. přenesená",J286,0)</f>
        <v>0</v>
      </c>
      <c r="BI286" s="196">
        <f>IF(N286="nulová",J286,0)</f>
        <v>0</v>
      </c>
      <c r="BJ286" s="15" t="s">
        <v>78</v>
      </c>
      <c r="BK286" s="196">
        <f>ROUND(I286*H286,2)</f>
        <v>0</v>
      </c>
      <c r="BL286" s="15" t="s">
        <v>184</v>
      </c>
      <c r="BM286" s="15" t="s">
        <v>1352</v>
      </c>
    </row>
    <row r="287" spans="2:47" s="1" customFormat="1" ht="12">
      <c r="B287" s="32"/>
      <c r="C287" s="33"/>
      <c r="D287" s="197" t="s">
        <v>139</v>
      </c>
      <c r="E287" s="33"/>
      <c r="F287" s="198" t="s">
        <v>2274</v>
      </c>
      <c r="G287" s="33"/>
      <c r="H287" s="33"/>
      <c r="I287" s="101"/>
      <c r="J287" s="33"/>
      <c r="K287" s="33"/>
      <c r="L287" s="36"/>
      <c r="M287" s="199"/>
      <c r="N287" s="58"/>
      <c r="O287" s="58"/>
      <c r="P287" s="58"/>
      <c r="Q287" s="58"/>
      <c r="R287" s="58"/>
      <c r="S287" s="58"/>
      <c r="T287" s="59"/>
      <c r="AT287" s="15" t="s">
        <v>139</v>
      </c>
      <c r="AU287" s="15" t="s">
        <v>78</v>
      </c>
    </row>
    <row r="288" spans="2:65" s="1" customFormat="1" ht="16.5" customHeight="1">
      <c r="B288" s="32"/>
      <c r="C288" s="185" t="s">
        <v>791</v>
      </c>
      <c r="D288" s="185" t="s">
        <v>133</v>
      </c>
      <c r="E288" s="186" t="s">
        <v>2275</v>
      </c>
      <c r="F288" s="187" t="s">
        <v>2276</v>
      </c>
      <c r="G288" s="188" t="s">
        <v>1330</v>
      </c>
      <c r="H288" s="189">
        <v>1</v>
      </c>
      <c r="I288" s="190"/>
      <c r="J288" s="191">
        <f>ROUND(I288*H288,2)</f>
        <v>0</v>
      </c>
      <c r="K288" s="187" t="s">
        <v>1</v>
      </c>
      <c r="L288" s="36"/>
      <c r="M288" s="192" t="s">
        <v>1</v>
      </c>
      <c r="N288" s="193" t="s">
        <v>41</v>
      </c>
      <c r="O288" s="58"/>
      <c r="P288" s="194">
        <f>O288*H288</f>
        <v>0</v>
      </c>
      <c r="Q288" s="194">
        <v>0</v>
      </c>
      <c r="R288" s="194">
        <f>Q288*H288</f>
        <v>0</v>
      </c>
      <c r="S288" s="194">
        <v>0</v>
      </c>
      <c r="T288" s="195">
        <f>S288*H288</f>
        <v>0</v>
      </c>
      <c r="AR288" s="15" t="s">
        <v>184</v>
      </c>
      <c r="AT288" s="15" t="s">
        <v>133</v>
      </c>
      <c r="AU288" s="15" t="s">
        <v>78</v>
      </c>
      <c r="AY288" s="15" t="s">
        <v>131</v>
      </c>
      <c r="BE288" s="196">
        <f>IF(N288="základní",J288,0)</f>
        <v>0</v>
      </c>
      <c r="BF288" s="196">
        <f>IF(N288="snížená",J288,0)</f>
        <v>0</v>
      </c>
      <c r="BG288" s="196">
        <f>IF(N288="zákl. přenesená",J288,0)</f>
        <v>0</v>
      </c>
      <c r="BH288" s="196">
        <f>IF(N288="sníž. přenesená",J288,0)</f>
        <v>0</v>
      </c>
      <c r="BI288" s="196">
        <f>IF(N288="nulová",J288,0)</f>
        <v>0</v>
      </c>
      <c r="BJ288" s="15" t="s">
        <v>78</v>
      </c>
      <c r="BK288" s="196">
        <f>ROUND(I288*H288,2)</f>
        <v>0</v>
      </c>
      <c r="BL288" s="15" t="s">
        <v>184</v>
      </c>
      <c r="BM288" s="15" t="s">
        <v>1362</v>
      </c>
    </row>
    <row r="289" spans="2:47" s="1" customFormat="1" ht="12">
      <c r="B289" s="32"/>
      <c r="C289" s="33"/>
      <c r="D289" s="197" t="s">
        <v>139</v>
      </c>
      <c r="E289" s="33"/>
      <c r="F289" s="198" t="s">
        <v>2276</v>
      </c>
      <c r="G289" s="33"/>
      <c r="H289" s="33"/>
      <c r="I289" s="101"/>
      <c r="J289" s="33"/>
      <c r="K289" s="33"/>
      <c r="L289" s="36"/>
      <c r="M289" s="199"/>
      <c r="N289" s="58"/>
      <c r="O289" s="58"/>
      <c r="P289" s="58"/>
      <c r="Q289" s="58"/>
      <c r="R289" s="58"/>
      <c r="S289" s="58"/>
      <c r="T289" s="59"/>
      <c r="AT289" s="15" t="s">
        <v>139</v>
      </c>
      <c r="AU289" s="15" t="s">
        <v>78</v>
      </c>
    </row>
    <row r="290" spans="2:65" s="1" customFormat="1" ht="16.5" customHeight="1">
      <c r="B290" s="32"/>
      <c r="C290" s="185" t="s">
        <v>801</v>
      </c>
      <c r="D290" s="185" t="s">
        <v>133</v>
      </c>
      <c r="E290" s="186" t="s">
        <v>2168</v>
      </c>
      <c r="F290" s="187" t="s">
        <v>2169</v>
      </c>
      <c r="G290" s="188" t="s">
        <v>1330</v>
      </c>
      <c r="H290" s="189">
        <v>285</v>
      </c>
      <c r="I290" s="190"/>
      <c r="J290" s="191">
        <f>ROUND(I290*H290,2)</f>
        <v>0</v>
      </c>
      <c r="K290" s="187" t="s">
        <v>1</v>
      </c>
      <c r="L290" s="36"/>
      <c r="M290" s="192" t="s">
        <v>1</v>
      </c>
      <c r="N290" s="193" t="s">
        <v>41</v>
      </c>
      <c r="O290" s="58"/>
      <c r="P290" s="194">
        <f>O290*H290</f>
        <v>0</v>
      </c>
      <c r="Q290" s="194">
        <v>0</v>
      </c>
      <c r="R290" s="194">
        <f>Q290*H290</f>
        <v>0</v>
      </c>
      <c r="S290" s="194">
        <v>0</v>
      </c>
      <c r="T290" s="195">
        <f>S290*H290</f>
        <v>0</v>
      </c>
      <c r="AR290" s="15" t="s">
        <v>184</v>
      </c>
      <c r="AT290" s="15" t="s">
        <v>133</v>
      </c>
      <c r="AU290" s="15" t="s">
        <v>78</v>
      </c>
      <c r="AY290" s="15" t="s">
        <v>131</v>
      </c>
      <c r="BE290" s="196">
        <f>IF(N290="základní",J290,0)</f>
        <v>0</v>
      </c>
      <c r="BF290" s="196">
        <f>IF(N290="snížená",J290,0)</f>
        <v>0</v>
      </c>
      <c r="BG290" s="196">
        <f>IF(N290="zákl. přenesená",J290,0)</f>
        <v>0</v>
      </c>
      <c r="BH290" s="196">
        <f>IF(N290="sníž. přenesená",J290,0)</f>
        <v>0</v>
      </c>
      <c r="BI290" s="196">
        <f>IF(N290="nulová",J290,0)</f>
        <v>0</v>
      </c>
      <c r="BJ290" s="15" t="s">
        <v>78</v>
      </c>
      <c r="BK290" s="196">
        <f>ROUND(I290*H290,2)</f>
        <v>0</v>
      </c>
      <c r="BL290" s="15" t="s">
        <v>184</v>
      </c>
      <c r="BM290" s="15" t="s">
        <v>1372</v>
      </c>
    </row>
    <row r="291" spans="2:47" s="1" customFormat="1" ht="12">
      <c r="B291" s="32"/>
      <c r="C291" s="33"/>
      <c r="D291" s="197" t="s">
        <v>139</v>
      </c>
      <c r="E291" s="33"/>
      <c r="F291" s="198" t="s">
        <v>2169</v>
      </c>
      <c r="G291" s="33"/>
      <c r="H291" s="33"/>
      <c r="I291" s="101"/>
      <c r="J291" s="33"/>
      <c r="K291" s="33"/>
      <c r="L291" s="36"/>
      <c r="M291" s="199"/>
      <c r="N291" s="58"/>
      <c r="O291" s="58"/>
      <c r="P291" s="58"/>
      <c r="Q291" s="58"/>
      <c r="R291" s="58"/>
      <c r="S291" s="58"/>
      <c r="T291" s="59"/>
      <c r="AT291" s="15" t="s">
        <v>139</v>
      </c>
      <c r="AU291" s="15" t="s">
        <v>78</v>
      </c>
    </row>
    <row r="292" spans="2:65" s="1" customFormat="1" ht="16.5" customHeight="1">
      <c r="B292" s="32"/>
      <c r="C292" s="185" t="s">
        <v>808</v>
      </c>
      <c r="D292" s="185" t="s">
        <v>133</v>
      </c>
      <c r="E292" s="186" t="s">
        <v>2277</v>
      </c>
      <c r="F292" s="187" t="s">
        <v>2278</v>
      </c>
      <c r="G292" s="188" t="s">
        <v>1330</v>
      </c>
      <c r="H292" s="189">
        <v>285</v>
      </c>
      <c r="I292" s="190"/>
      <c r="J292" s="191">
        <f>ROUND(I292*H292,2)</f>
        <v>0</v>
      </c>
      <c r="K292" s="187" t="s">
        <v>1</v>
      </c>
      <c r="L292" s="36"/>
      <c r="M292" s="192" t="s">
        <v>1</v>
      </c>
      <c r="N292" s="193" t="s">
        <v>41</v>
      </c>
      <c r="O292" s="58"/>
      <c r="P292" s="194">
        <f>O292*H292</f>
        <v>0</v>
      </c>
      <c r="Q292" s="194">
        <v>0</v>
      </c>
      <c r="R292" s="194">
        <f>Q292*H292</f>
        <v>0</v>
      </c>
      <c r="S292" s="194">
        <v>0</v>
      </c>
      <c r="T292" s="195">
        <f>S292*H292</f>
        <v>0</v>
      </c>
      <c r="AR292" s="15" t="s">
        <v>184</v>
      </c>
      <c r="AT292" s="15" t="s">
        <v>133</v>
      </c>
      <c r="AU292" s="15" t="s">
        <v>78</v>
      </c>
      <c r="AY292" s="15" t="s">
        <v>131</v>
      </c>
      <c r="BE292" s="196">
        <f>IF(N292="základní",J292,0)</f>
        <v>0</v>
      </c>
      <c r="BF292" s="196">
        <f>IF(N292="snížená",J292,0)</f>
        <v>0</v>
      </c>
      <c r="BG292" s="196">
        <f>IF(N292="zákl. přenesená",J292,0)</f>
        <v>0</v>
      </c>
      <c r="BH292" s="196">
        <f>IF(N292="sníž. přenesená",J292,0)</f>
        <v>0</v>
      </c>
      <c r="BI292" s="196">
        <f>IF(N292="nulová",J292,0)</f>
        <v>0</v>
      </c>
      <c r="BJ292" s="15" t="s">
        <v>78</v>
      </c>
      <c r="BK292" s="196">
        <f>ROUND(I292*H292,2)</f>
        <v>0</v>
      </c>
      <c r="BL292" s="15" t="s">
        <v>184</v>
      </c>
      <c r="BM292" s="15" t="s">
        <v>1386</v>
      </c>
    </row>
    <row r="293" spans="2:47" s="1" customFormat="1" ht="12">
      <c r="B293" s="32"/>
      <c r="C293" s="33"/>
      <c r="D293" s="197" t="s">
        <v>139</v>
      </c>
      <c r="E293" s="33"/>
      <c r="F293" s="198" t="s">
        <v>2278</v>
      </c>
      <c r="G293" s="33"/>
      <c r="H293" s="33"/>
      <c r="I293" s="101"/>
      <c r="J293" s="33"/>
      <c r="K293" s="33"/>
      <c r="L293" s="36"/>
      <c r="M293" s="199"/>
      <c r="N293" s="58"/>
      <c r="O293" s="58"/>
      <c r="P293" s="58"/>
      <c r="Q293" s="58"/>
      <c r="R293" s="58"/>
      <c r="S293" s="58"/>
      <c r="T293" s="59"/>
      <c r="AT293" s="15" t="s">
        <v>139</v>
      </c>
      <c r="AU293" s="15" t="s">
        <v>78</v>
      </c>
    </row>
    <row r="294" spans="2:65" s="1" customFormat="1" ht="16.5" customHeight="1">
      <c r="B294" s="32"/>
      <c r="C294" s="185" t="s">
        <v>815</v>
      </c>
      <c r="D294" s="185" t="s">
        <v>133</v>
      </c>
      <c r="E294" s="186" t="s">
        <v>2279</v>
      </c>
      <c r="F294" s="187" t="s">
        <v>2280</v>
      </c>
      <c r="G294" s="188" t="s">
        <v>1330</v>
      </c>
      <c r="H294" s="189">
        <v>125</v>
      </c>
      <c r="I294" s="190"/>
      <c r="J294" s="191">
        <f>ROUND(I294*H294,2)</f>
        <v>0</v>
      </c>
      <c r="K294" s="187" t="s">
        <v>1</v>
      </c>
      <c r="L294" s="36"/>
      <c r="M294" s="192" t="s">
        <v>1</v>
      </c>
      <c r="N294" s="193" t="s">
        <v>41</v>
      </c>
      <c r="O294" s="58"/>
      <c r="P294" s="194">
        <f>O294*H294</f>
        <v>0</v>
      </c>
      <c r="Q294" s="194">
        <v>0</v>
      </c>
      <c r="R294" s="194">
        <f>Q294*H294</f>
        <v>0</v>
      </c>
      <c r="S294" s="194">
        <v>0</v>
      </c>
      <c r="T294" s="195">
        <f>S294*H294</f>
        <v>0</v>
      </c>
      <c r="AR294" s="15" t="s">
        <v>184</v>
      </c>
      <c r="AT294" s="15" t="s">
        <v>133</v>
      </c>
      <c r="AU294" s="15" t="s">
        <v>78</v>
      </c>
      <c r="AY294" s="15" t="s">
        <v>131</v>
      </c>
      <c r="BE294" s="196">
        <f>IF(N294="základní",J294,0)</f>
        <v>0</v>
      </c>
      <c r="BF294" s="196">
        <f>IF(N294="snížená",J294,0)</f>
        <v>0</v>
      </c>
      <c r="BG294" s="196">
        <f>IF(N294="zákl. přenesená",J294,0)</f>
        <v>0</v>
      </c>
      <c r="BH294" s="196">
        <f>IF(N294="sníž. přenesená",J294,0)</f>
        <v>0</v>
      </c>
      <c r="BI294" s="196">
        <f>IF(N294="nulová",J294,0)</f>
        <v>0</v>
      </c>
      <c r="BJ294" s="15" t="s">
        <v>78</v>
      </c>
      <c r="BK294" s="196">
        <f>ROUND(I294*H294,2)</f>
        <v>0</v>
      </c>
      <c r="BL294" s="15" t="s">
        <v>184</v>
      </c>
      <c r="BM294" s="15" t="s">
        <v>1397</v>
      </c>
    </row>
    <row r="295" spans="2:47" s="1" customFormat="1" ht="12">
      <c r="B295" s="32"/>
      <c r="C295" s="33"/>
      <c r="D295" s="197" t="s">
        <v>139</v>
      </c>
      <c r="E295" s="33"/>
      <c r="F295" s="198" t="s">
        <v>2280</v>
      </c>
      <c r="G295" s="33"/>
      <c r="H295" s="33"/>
      <c r="I295" s="101"/>
      <c r="J295" s="33"/>
      <c r="K295" s="33"/>
      <c r="L295" s="36"/>
      <c r="M295" s="199"/>
      <c r="N295" s="58"/>
      <c r="O295" s="58"/>
      <c r="P295" s="58"/>
      <c r="Q295" s="58"/>
      <c r="R295" s="58"/>
      <c r="S295" s="58"/>
      <c r="T295" s="59"/>
      <c r="AT295" s="15" t="s">
        <v>139</v>
      </c>
      <c r="AU295" s="15" t="s">
        <v>78</v>
      </c>
    </row>
    <row r="296" spans="2:65" s="1" customFormat="1" ht="16.5" customHeight="1">
      <c r="B296" s="32"/>
      <c r="C296" s="185" t="s">
        <v>822</v>
      </c>
      <c r="D296" s="185" t="s">
        <v>133</v>
      </c>
      <c r="E296" s="186" t="s">
        <v>2281</v>
      </c>
      <c r="F296" s="187" t="s">
        <v>2282</v>
      </c>
      <c r="G296" s="188" t="s">
        <v>323</v>
      </c>
      <c r="H296" s="189">
        <v>17</v>
      </c>
      <c r="I296" s="190"/>
      <c r="J296" s="191">
        <f>ROUND(I296*H296,2)</f>
        <v>0</v>
      </c>
      <c r="K296" s="187" t="s">
        <v>1</v>
      </c>
      <c r="L296" s="36"/>
      <c r="M296" s="192" t="s">
        <v>1</v>
      </c>
      <c r="N296" s="193" t="s">
        <v>41</v>
      </c>
      <c r="O296" s="58"/>
      <c r="P296" s="194">
        <f>O296*H296</f>
        <v>0</v>
      </c>
      <c r="Q296" s="194">
        <v>0</v>
      </c>
      <c r="R296" s="194">
        <f>Q296*H296</f>
        <v>0</v>
      </c>
      <c r="S296" s="194">
        <v>0</v>
      </c>
      <c r="T296" s="195">
        <f>S296*H296</f>
        <v>0</v>
      </c>
      <c r="AR296" s="15" t="s">
        <v>184</v>
      </c>
      <c r="AT296" s="15" t="s">
        <v>133</v>
      </c>
      <c r="AU296" s="15" t="s">
        <v>78</v>
      </c>
      <c r="AY296" s="15" t="s">
        <v>131</v>
      </c>
      <c r="BE296" s="196">
        <f>IF(N296="základní",J296,0)</f>
        <v>0</v>
      </c>
      <c r="BF296" s="196">
        <f>IF(N296="snížená",J296,0)</f>
        <v>0</v>
      </c>
      <c r="BG296" s="196">
        <f>IF(N296="zákl. přenesená",J296,0)</f>
        <v>0</v>
      </c>
      <c r="BH296" s="196">
        <f>IF(N296="sníž. přenesená",J296,0)</f>
        <v>0</v>
      </c>
      <c r="BI296" s="196">
        <f>IF(N296="nulová",J296,0)</f>
        <v>0</v>
      </c>
      <c r="BJ296" s="15" t="s">
        <v>78</v>
      </c>
      <c r="BK296" s="196">
        <f>ROUND(I296*H296,2)</f>
        <v>0</v>
      </c>
      <c r="BL296" s="15" t="s">
        <v>184</v>
      </c>
      <c r="BM296" s="15" t="s">
        <v>1407</v>
      </c>
    </row>
    <row r="297" spans="2:47" s="1" customFormat="1" ht="12">
      <c r="B297" s="32"/>
      <c r="C297" s="33"/>
      <c r="D297" s="197" t="s">
        <v>139</v>
      </c>
      <c r="E297" s="33"/>
      <c r="F297" s="198" t="s">
        <v>2282</v>
      </c>
      <c r="G297" s="33"/>
      <c r="H297" s="33"/>
      <c r="I297" s="101"/>
      <c r="J297" s="33"/>
      <c r="K297" s="33"/>
      <c r="L297" s="36"/>
      <c r="M297" s="199"/>
      <c r="N297" s="58"/>
      <c r="O297" s="58"/>
      <c r="P297" s="58"/>
      <c r="Q297" s="58"/>
      <c r="R297" s="58"/>
      <c r="S297" s="58"/>
      <c r="T297" s="59"/>
      <c r="AT297" s="15" t="s">
        <v>139</v>
      </c>
      <c r="AU297" s="15" t="s">
        <v>78</v>
      </c>
    </row>
    <row r="298" spans="2:65" s="1" customFormat="1" ht="16.5" customHeight="1">
      <c r="B298" s="32"/>
      <c r="C298" s="185" t="s">
        <v>829</v>
      </c>
      <c r="D298" s="185" t="s">
        <v>133</v>
      </c>
      <c r="E298" s="186" t="s">
        <v>2283</v>
      </c>
      <c r="F298" s="187" t="s">
        <v>2284</v>
      </c>
      <c r="G298" s="188" t="s">
        <v>323</v>
      </c>
      <c r="H298" s="189">
        <v>36</v>
      </c>
      <c r="I298" s="190"/>
      <c r="J298" s="191">
        <f>ROUND(I298*H298,2)</f>
        <v>0</v>
      </c>
      <c r="K298" s="187" t="s">
        <v>1</v>
      </c>
      <c r="L298" s="36"/>
      <c r="M298" s="192" t="s">
        <v>1</v>
      </c>
      <c r="N298" s="193" t="s">
        <v>41</v>
      </c>
      <c r="O298" s="58"/>
      <c r="P298" s="194">
        <f>O298*H298</f>
        <v>0</v>
      </c>
      <c r="Q298" s="194">
        <v>0</v>
      </c>
      <c r="R298" s="194">
        <f>Q298*H298</f>
        <v>0</v>
      </c>
      <c r="S298" s="194">
        <v>0</v>
      </c>
      <c r="T298" s="195">
        <f>S298*H298</f>
        <v>0</v>
      </c>
      <c r="AR298" s="15" t="s">
        <v>184</v>
      </c>
      <c r="AT298" s="15" t="s">
        <v>133</v>
      </c>
      <c r="AU298" s="15" t="s">
        <v>78</v>
      </c>
      <c r="AY298" s="15" t="s">
        <v>131</v>
      </c>
      <c r="BE298" s="196">
        <f>IF(N298="základní",J298,0)</f>
        <v>0</v>
      </c>
      <c r="BF298" s="196">
        <f>IF(N298="snížená",J298,0)</f>
        <v>0</v>
      </c>
      <c r="BG298" s="196">
        <f>IF(N298="zákl. přenesená",J298,0)</f>
        <v>0</v>
      </c>
      <c r="BH298" s="196">
        <f>IF(N298="sníž. přenesená",J298,0)</f>
        <v>0</v>
      </c>
      <c r="BI298" s="196">
        <f>IF(N298="nulová",J298,0)</f>
        <v>0</v>
      </c>
      <c r="BJ298" s="15" t="s">
        <v>78</v>
      </c>
      <c r="BK298" s="196">
        <f>ROUND(I298*H298,2)</f>
        <v>0</v>
      </c>
      <c r="BL298" s="15" t="s">
        <v>184</v>
      </c>
      <c r="BM298" s="15" t="s">
        <v>1419</v>
      </c>
    </row>
    <row r="299" spans="2:47" s="1" customFormat="1" ht="12">
      <c r="B299" s="32"/>
      <c r="C299" s="33"/>
      <c r="D299" s="197" t="s">
        <v>139</v>
      </c>
      <c r="E299" s="33"/>
      <c r="F299" s="198" t="s">
        <v>2284</v>
      </c>
      <c r="G299" s="33"/>
      <c r="H299" s="33"/>
      <c r="I299" s="101"/>
      <c r="J299" s="33"/>
      <c r="K299" s="33"/>
      <c r="L299" s="36"/>
      <c r="M299" s="199"/>
      <c r="N299" s="58"/>
      <c r="O299" s="58"/>
      <c r="P299" s="58"/>
      <c r="Q299" s="58"/>
      <c r="R299" s="58"/>
      <c r="S299" s="58"/>
      <c r="T299" s="59"/>
      <c r="AT299" s="15" t="s">
        <v>139</v>
      </c>
      <c r="AU299" s="15" t="s">
        <v>78</v>
      </c>
    </row>
    <row r="300" spans="2:65" s="1" customFormat="1" ht="16.5" customHeight="1">
      <c r="B300" s="32"/>
      <c r="C300" s="185" t="s">
        <v>836</v>
      </c>
      <c r="D300" s="185" t="s">
        <v>133</v>
      </c>
      <c r="E300" s="186" t="s">
        <v>2285</v>
      </c>
      <c r="F300" s="187" t="s">
        <v>2286</v>
      </c>
      <c r="G300" s="188" t="s">
        <v>323</v>
      </c>
      <c r="H300" s="189">
        <v>48</v>
      </c>
      <c r="I300" s="190"/>
      <c r="J300" s="191">
        <f>ROUND(I300*H300,2)</f>
        <v>0</v>
      </c>
      <c r="K300" s="187" t="s">
        <v>1</v>
      </c>
      <c r="L300" s="36"/>
      <c r="M300" s="192" t="s">
        <v>1</v>
      </c>
      <c r="N300" s="193" t="s">
        <v>41</v>
      </c>
      <c r="O300" s="58"/>
      <c r="P300" s="194">
        <f>O300*H300</f>
        <v>0</v>
      </c>
      <c r="Q300" s="194">
        <v>0</v>
      </c>
      <c r="R300" s="194">
        <f>Q300*H300</f>
        <v>0</v>
      </c>
      <c r="S300" s="194">
        <v>0</v>
      </c>
      <c r="T300" s="195">
        <f>S300*H300</f>
        <v>0</v>
      </c>
      <c r="AR300" s="15" t="s">
        <v>184</v>
      </c>
      <c r="AT300" s="15" t="s">
        <v>133</v>
      </c>
      <c r="AU300" s="15" t="s">
        <v>78</v>
      </c>
      <c r="AY300" s="15" t="s">
        <v>131</v>
      </c>
      <c r="BE300" s="196">
        <f>IF(N300="základní",J300,0)</f>
        <v>0</v>
      </c>
      <c r="BF300" s="196">
        <f>IF(N300="snížená",J300,0)</f>
        <v>0</v>
      </c>
      <c r="BG300" s="196">
        <f>IF(N300="zákl. přenesená",J300,0)</f>
        <v>0</v>
      </c>
      <c r="BH300" s="196">
        <f>IF(N300="sníž. přenesená",J300,0)</f>
        <v>0</v>
      </c>
      <c r="BI300" s="196">
        <f>IF(N300="nulová",J300,0)</f>
        <v>0</v>
      </c>
      <c r="BJ300" s="15" t="s">
        <v>78</v>
      </c>
      <c r="BK300" s="196">
        <f>ROUND(I300*H300,2)</f>
        <v>0</v>
      </c>
      <c r="BL300" s="15" t="s">
        <v>184</v>
      </c>
      <c r="BM300" s="15" t="s">
        <v>1435</v>
      </c>
    </row>
    <row r="301" spans="2:47" s="1" customFormat="1" ht="12">
      <c r="B301" s="32"/>
      <c r="C301" s="33"/>
      <c r="D301" s="197" t="s">
        <v>139</v>
      </c>
      <c r="E301" s="33"/>
      <c r="F301" s="198" t="s">
        <v>2286</v>
      </c>
      <c r="G301" s="33"/>
      <c r="H301" s="33"/>
      <c r="I301" s="101"/>
      <c r="J301" s="33"/>
      <c r="K301" s="33"/>
      <c r="L301" s="36"/>
      <c r="M301" s="199"/>
      <c r="N301" s="58"/>
      <c r="O301" s="58"/>
      <c r="P301" s="58"/>
      <c r="Q301" s="58"/>
      <c r="R301" s="58"/>
      <c r="S301" s="58"/>
      <c r="T301" s="59"/>
      <c r="AT301" s="15" t="s">
        <v>139</v>
      </c>
      <c r="AU301" s="15" t="s">
        <v>78</v>
      </c>
    </row>
    <row r="302" spans="2:65" s="1" customFormat="1" ht="16.5" customHeight="1">
      <c r="B302" s="32"/>
      <c r="C302" s="185" t="s">
        <v>843</v>
      </c>
      <c r="D302" s="185" t="s">
        <v>133</v>
      </c>
      <c r="E302" s="186" t="s">
        <v>2287</v>
      </c>
      <c r="F302" s="187" t="s">
        <v>2288</v>
      </c>
      <c r="G302" s="188" t="s">
        <v>1330</v>
      </c>
      <c r="H302" s="189">
        <v>2</v>
      </c>
      <c r="I302" s="190"/>
      <c r="J302" s="191">
        <f>ROUND(I302*H302,2)</f>
        <v>0</v>
      </c>
      <c r="K302" s="187" t="s">
        <v>1</v>
      </c>
      <c r="L302" s="36"/>
      <c r="M302" s="192" t="s">
        <v>1</v>
      </c>
      <c r="N302" s="193" t="s">
        <v>41</v>
      </c>
      <c r="O302" s="58"/>
      <c r="P302" s="194">
        <f>O302*H302</f>
        <v>0</v>
      </c>
      <c r="Q302" s="194">
        <v>0</v>
      </c>
      <c r="R302" s="194">
        <f>Q302*H302</f>
        <v>0</v>
      </c>
      <c r="S302" s="194">
        <v>0</v>
      </c>
      <c r="T302" s="195">
        <f>S302*H302</f>
        <v>0</v>
      </c>
      <c r="AR302" s="15" t="s">
        <v>184</v>
      </c>
      <c r="AT302" s="15" t="s">
        <v>133</v>
      </c>
      <c r="AU302" s="15" t="s">
        <v>78</v>
      </c>
      <c r="AY302" s="15" t="s">
        <v>131</v>
      </c>
      <c r="BE302" s="196">
        <f>IF(N302="základní",J302,0)</f>
        <v>0</v>
      </c>
      <c r="BF302" s="196">
        <f>IF(N302="snížená",J302,0)</f>
        <v>0</v>
      </c>
      <c r="BG302" s="196">
        <f>IF(N302="zákl. přenesená",J302,0)</f>
        <v>0</v>
      </c>
      <c r="BH302" s="196">
        <f>IF(N302="sníž. přenesená",J302,0)</f>
        <v>0</v>
      </c>
      <c r="BI302" s="196">
        <f>IF(N302="nulová",J302,0)</f>
        <v>0</v>
      </c>
      <c r="BJ302" s="15" t="s">
        <v>78</v>
      </c>
      <c r="BK302" s="196">
        <f>ROUND(I302*H302,2)</f>
        <v>0</v>
      </c>
      <c r="BL302" s="15" t="s">
        <v>184</v>
      </c>
      <c r="BM302" s="15" t="s">
        <v>1445</v>
      </c>
    </row>
    <row r="303" spans="2:47" s="1" customFormat="1" ht="12">
      <c r="B303" s="32"/>
      <c r="C303" s="33"/>
      <c r="D303" s="197" t="s">
        <v>139</v>
      </c>
      <c r="E303" s="33"/>
      <c r="F303" s="198" t="s">
        <v>2288</v>
      </c>
      <c r="G303" s="33"/>
      <c r="H303" s="33"/>
      <c r="I303" s="101"/>
      <c r="J303" s="33"/>
      <c r="K303" s="33"/>
      <c r="L303" s="36"/>
      <c r="M303" s="199"/>
      <c r="N303" s="58"/>
      <c r="O303" s="58"/>
      <c r="P303" s="58"/>
      <c r="Q303" s="58"/>
      <c r="R303" s="58"/>
      <c r="S303" s="58"/>
      <c r="T303" s="59"/>
      <c r="AT303" s="15" t="s">
        <v>139</v>
      </c>
      <c r="AU303" s="15" t="s">
        <v>78</v>
      </c>
    </row>
    <row r="304" spans="2:65" s="1" customFormat="1" ht="16.5" customHeight="1">
      <c r="B304" s="32"/>
      <c r="C304" s="185" t="s">
        <v>850</v>
      </c>
      <c r="D304" s="185" t="s">
        <v>133</v>
      </c>
      <c r="E304" s="186" t="s">
        <v>2289</v>
      </c>
      <c r="F304" s="187" t="s">
        <v>2290</v>
      </c>
      <c r="G304" s="188" t="s">
        <v>1330</v>
      </c>
      <c r="H304" s="189">
        <v>1</v>
      </c>
      <c r="I304" s="190"/>
      <c r="J304" s="191">
        <f>ROUND(I304*H304,2)</f>
        <v>0</v>
      </c>
      <c r="K304" s="187" t="s">
        <v>1</v>
      </c>
      <c r="L304" s="36"/>
      <c r="M304" s="192" t="s">
        <v>1</v>
      </c>
      <c r="N304" s="193" t="s">
        <v>41</v>
      </c>
      <c r="O304" s="58"/>
      <c r="P304" s="194">
        <f>O304*H304</f>
        <v>0</v>
      </c>
      <c r="Q304" s="194">
        <v>0</v>
      </c>
      <c r="R304" s="194">
        <f>Q304*H304</f>
        <v>0</v>
      </c>
      <c r="S304" s="194">
        <v>0</v>
      </c>
      <c r="T304" s="195">
        <f>S304*H304</f>
        <v>0</v>
      </c>
      <c r="AR304" s="15" t="s">
        <v>184</v>
      </c>
      <c r="AT304" s="15" t="s">
        <v>133</v>
      </c>
      <c r="AU304" s="15" t="s">
        <v>78</v>
      </c>
      <c r="AY304" s="15" t="s">
        <v>131</v>
      </c>
      <c r="BE304" s="196">
        <f>IF(N304="základní",J304,0)</f>
        <v>0</v>
      </c>
      <c r="BF304" s="196">
        <f>IF(N304="snížená",J304,0)</f>
        <v>0</v>
      </c>
      <c r="BG304" s="196">
        <f>IF(N304="zákl. přenesená",J304,0)</f>
        <v>0</v>
      </c>
      <c r="BH304" s="196">
        <f>IF(N304="sníž. přenesená",J304,0)</f>
        <v>0</v>
      </c>
      <c r="BI304" s="196">
        <f>IF(N304="nulová",J304,0)</f>
        <v>0</v>
      </c>
      <c r="BJ304" s="15" t="s">
        <v>78</v>
      </c>
      <c r="BK304" s="196">
        <f>ROUND(I304*H304,2)</f>
        <v>0</v>
      </c>
      <c r="BL304" s="15" t="s">
        <v>184</v>
      </c>
      <c r="BM304" s="15" t="s">
        <v>1455</v>
      </c>
    </row>
    <row r="305" spans="2:47" s="1" customFormat="1" ht="12">
      <c r="B305" s="32"/>
      <c r="C305" s="33"/>
      <c r="D305" s="197" t="s">
        <v>139</v>
      </c>
      <c r="E305" s="33"/>
      <c r="F305" s="198" t="s">
        <v>2290</v>
      </c>
      <c r="G305" s="33"/>
      <c r="H305" s="33"/>
      <c r="I305" s="101"/>
      <c r="J305" s="33"/>
      <c r="K305" s="33"/>
      <c r="L305" s="36"/>
      <c r="M305" s="199"/>
      <c r="N305" s="58"/>
      <c r="O305" s="58"/>
      <c r="P305" s="58"/>
      <c r="Q305" s="58"/>
      <c r="R305" s="58"/>
      <c r="S305" s="58"/>
      <c r="T305" s="59"/>
      <c r="AT305" s="15" t="s">
        <v>139</v>
      </c>
      <c r="AU305" s="15" t="s">
        <v>78</v>
      </c>
    </row>
    <row r="306" spans="2:63" s="10" customFormat="1" ht="25.95" customHeight="1">
      <c r="B306" s="169"/>
      <c r="C306" s="170"/>
      <c r="D306" s="171" t="s">
        <v>69</v>
      </c>
      <c r="E306" s="172" t="s">
        <v>2065</v>
      </c>
      <c r="F306" s="172" t="s">
        <v>2291</v>
      </c>
      <c r="G306" s="170"/>
      <c r="H306" s="170"/>
      <c r="I306" s="173"/>
      <c r="J306" s="174">
        <f>BK306</f>
        <v>0</v>
      </c>
      <c r="K306" s="170"/>
      <c r="L306" s="175"/>
      <c r="M306" s="176"/>
      <c r="N306" s="177"/>
      <c r="O306" s="177"/>
      <c r="P306" s="178">
        <f>SUM(P307:P320)</f>
        <v>0</v>
      </c>
      <c r="Q306" s="177"/>
      <c r="R306" s="178">
        <f>SUM(R307:R320)</f>
        <v>0</v>
      </c>
      <c r="S306" s="177"/>
      <c r="T306" s="179">
        <f>SUM(T307:T320)</f>
        <v>0</v>
      </c>
      <c r="AR306" s="180" t="s">
        <v>78</v>
      </c>
      <c r="AT306" s="181" t="s">
        <v>69</v>
      </c>
      <c r="AU306" s="181" t="s">
        <v>70</v>
      </c>
      <c r="AY306" s="180" t="s">
        <v>131</v>
      </c>
      <c r="BK306" s="182">
        <f>SUM(BK307:BK320)</f>
        <v>0</v>
      </c>
    </row>
    <row r="307" spans="2:65" s="1" customFormat="1" ht="16.5" customHeight="1">
      <c r="B307" s="32"/>
      <c r="C307" s="185" t="s">
        <v>857</v>
      </c>
      <c r="D307" s="185" t="s">
        <v>133</v>
      </c>
      <c r="E307" s="186" t="s">
        <v>2292</v>
      </c>
      <c r="F307" s="187" t="s">
        <v>2293</v>
      </c>
      <c r="G307" s="188" t="s">
        <v>1330</v>
      </c>
      <c r="H307" s="189">
        <v>2</v>
      </c>
      <c r="I307" s="190"/>
      <c r="J307" s="191">
        <f>ROUND(I307*H307,2)</f>
        <v>0</v>
      </c>
      <c r="K307" s="187" t="s">
        <v>1</v>
      </c>
      <c r="L307" s="36"/>
      <c r="M307" s="192" t="s">
        <v>1</v>
      </c>
      <c r="N307" s="193" t="s">
        <v>41</v>
      </c>
      <c r="O307" s="58"/>
      <c r="P307" s="194">
        <f>O307*H307</f>
        <v>0</v>
      </c>
      <c r="Q307" s="194">
        <v>0</v>
      </c>
      <c r="R307" s="194">
        <f>Q307*H307</f>
        <v>0</v>
      </c>
      <c r="S307" s="194">
        <v>0</v>
      </c>
      <c r="T307" s="195">
        <f>S307*H307</f>
        <v>0</v>
      </c>
      <c r="AR307" s="15" t="s">
        <v>184</v>
      </c>
      <c r="AT307" s="15" t="s">
        <v>133</v>
      </c>
      <c r="AU307" s="15" t="s">
        <v>78</v>
      </c>
      <c r="AY307" s="15" t="s">
        <v>131</v>
      </c>
      <c r="BE307" s="196">
        <f>IF(N307="základní",J307,0)</f>
        <v>0</v>
      </c>
      <c r="BF307" s="196">
        <f>IF(N307="snížená",J307,0)</f>
        <v>0</v>
      </c>
      <c r="BG307" s="196">
        <f>IF(N307="zákl. přenesená",J307,0)</f>
        <v>0</v>
      </c>
      <c r="BH307" s="196">
        <f>IF(N307="sníž. přenesená",J307,0)</f>
        <v>0</v>
      </c>
      <c r="BI307" s="196">
        <f>IF(N307="nulová",J307,0)</f>
        <v>0</v>
      </c>
      <c r="BJ307" s="15" t="s">
        <v>78</v>
      </c>
      <c r="BK307" s="196">
        <f>ROUND(I307*H307,2)</f>
        <v>0</v>
      </c>
      <c r="BL307" s="15" t="s">
        <v>184</v>
      </c>
      <c r="BM307" s="15" t="s">
        <v>1467</v>
      </c>
    </row>
    <row r="308" spans="2:47" s="1" customFormat="1" ht="12">
      <c r="B308" s="32"/>
      <c r="C308" s="33"/>
      <c r="D308" s="197" t="s">
        <v>139</v>
      </c>
      <c r="E308" s="33"/>
      <c r="F308" s="198" t="s">
        <v>2293</v>
      </c>
      <c r="G308" s="33"/>
      <c r="H308" s="33"/>
      <c r="I308" s="101"/>
      <c r="J308" s="33"/>
      <c r="K308" s="33"/>
      <c r="L308" s="36"/>
      <c r="M308" s="199"/>
      <c r="N308" s="58"/>
      <c r="O308" s="58"/>
      <c r="P308" s="58"/>
      <c r="Q308" s="58"/>
      <c r="R308" s="58"/>
      <c r="S308" s="58"/>
      <c r="T308" s="59"/>
      <c r="AT308" s="15" t="s">
        <v>139</v>
      </c>
      <c r="AU308" s="15" t="s">
        <v>78</v>
      </c>
    </row>
    <row r="309" spans="2:65" s="1" customFormat="1" ht="16.5" customHeight="1">
      <c r="B309" s="32"/>
      <c r="C309" s="185" t="s">
        <v>866</v>
      </c>
      <c r="D309" s="185" t="s">
        <v>133</v>
      </c>
      <c r="E309" s="186" t="s">
        <v>2294</v>
      </c>
      <c r="F309" s="187" t="s">
        <v>2295</v>
      </c>
      <c r="G309" s="188" t="s">
        <v>1330</v>
      </c>
      <c r="H309" s="189">
        <v>1</v>
      </c>
      <c r="I309" s="190"/>
      <c r="J309" s="191">
        <f>ROUND(I309*H309,2)</f>
        <v>0</v>
      </c>
      <c r="K309" s="187" t="s">
        <v>1</v>
      </c>
      <c r="L309" s="36"/>
      <c r="M309" s="192" t="s">
        <v>1</v>
      </c>
      <c r="N309" s="193" t="s">
        <v>41</v>
      </c>
      <c r="O309" s="58"/>
      <c r="P309" s="194">
        <f>O309*H309</f>
        <v>0</v>
      </c>
      <c r="Q309" s="194">
        <v>0</v>
      </c>
      <c r="R309" s="194">
        <f>Q309*H309</f>
        <v>0</v>
      </c>
      <c r="S309" s="194">
        <v>0</v>
      </c>
      <c r="T309" s="195">
        <f>S309*H309</f>
        <v>0</v>
      </c>
      <c r="AR309" s="15" t="s">
        <v>184</v>
      </c>
      <c r="AT309" s="15" t="s">
        <v>133</v>
      </c>
      <c r="AU309" s="15" t="s">
        <v>78</v>
      </c>
      <c r="AY309" s="15" t="s">
        <v>131</v>
      </c>
      <c r="BE309" s="196">
        <f>IF(N309="základní",J309,0)</f>
        <v>0</v>
      </c>
      <c r="BF309" s="196">
        <f>IF(N309="snížená",J309,0)</f>
        <v>0</v>
      </c>
      <c r="BG309" s="196">
        <f>IF(N309="zákl. přenesená",J309,0)</f>
        <v>0</v>
      </c>
      <c r="BH309" s="196">
        <f>IF(N309="sníž. přenesená",J309,0)</f>
        <v>0</v>
      </c>
      <c r="BI309" s="196">
        <f>IF(N309="nulová",J309,0)</f>
        <v>0</v>
      </c>
      <c r="BJ309" s="15" t="s">
        <v>78</v>
      </c>
      <c r="BK309" s="196">
        <f>ROUND(I309*H309,2)</f>
        <v>0</v>
      </c>
      <c r="BL309" s="15" t="s">
        <v>184</v>
      </c>
      <c r="BM309" s="15" t="s">
        <v>1485</v>
      </c>
    </row>
    <row r="310" spans="2:47" s="1" customFormat="1" ht="12">
      <c r="B310" s="32"/>
      <c r="C310" s="33"/>
      <c r="D310" s="197" t="s">
        <v>139</v>
      </c>
      <c r="E310" s="33"/>
      <c r="F310" s="198" t="s">
        <v>2295</v>
      </c>
      <c r="G310" s="33"/>
      <c r="H310" s="33"/>
      <c r="I310" s="101"/>
      <c r="J310" s="33"/>
      <c r="K310" s="33"/>
      <c r="L310" s="36"/>
      <c r="M310" s="199"/>
      <c r="N310" s="58"/>
      <c r="O310" s="58"/>
      <c r="P310" s="58"/>
      <c r="Q310" s="58"/>
      <c r="R310" s="58"/>
      <c r="S310" s="58"/>
      <c r="T310" s="59"/>
      <c r="AT310" s="15" t="s">
        <v>139</v>
      </c>
      <c r="AU310" s="15" t="s">
        <v>78</v>
      </c>
    </row>
    <row r="311" spans="2:65" s="1" customFormat="1" ht="16.5" customHeight="1">
      <c r="B311" s="32"/>
      <c r="C311" s="185" t="s">
        <v>876</v>
      </c>
      <c r="D311" s="185" t="s">
        <v>133</v>
      </c>
      <c r="E311" s="186" t="s">
        <v>2296</v>
      </c>
      <c r="F311" s="187" t="s">
        <v>2297</v>
      </c>
      <c r="G311" s="188" t="s">
        <v>323</v>
      </c>
      <c r="H311" s="189">
        <v>12</v>
      </c>
      <c r="I311" s="190"/>
      <c r="J311" s="191">
        <f>ROUND(I311*H311,2)</f>
        <v>0</v>
      </c>
      <c r="K311" s="187" t="s">
        <v>1</v>
      </c>
      <c r="L311" s="36"/>
      <c r="M311" s="192" t="s">
        <v>1</v>
      </c>
      <c r="N311" s="193" t="s">
        <v>41</v>
      </c>
      <c r="O311" s="58"/>
      <c r="P311" s="194">
        <f>O311*H311</f>
        <v>0</v>
      </c>
      <c r="Q311" s="194">
        <v>0</v>
      </c>
      <c r="R311" s="194">
        <f>Q311*H311</f>
        <v>0</v>
      </c>
      <c r="S311" s="194">
        <v>0</v>
      </c>
      <c r="T311" s="195">
        <f>S311*H311</f>
        <v>0</v>
      </c>
      <c r="AR311" s="15" t="s">
        <v>184</v>
      </c>
      <c r="AT311" s="15" t="s">
        <v>133</v>
      </c>
      <c r="AU311" s="15" t="s">
        <v>78</v>
      </c>
      <c r="AY311" s="15" t="s">
        <v>131</v>
      </c>
      <c r="BE311" s="196">
        <f>IF(N311="základní",J311,0)</f>
        <v>0</v>
      </c>
      <c r="BF311" s="196">
        <f>IF(N311="snížená",J311,0)</f>
        <v>0</v>
      </c>
      <c r="BG311" s="196">
        <f>IF(N311="zákl. přenesená",J311,0)</f>
        <v>0</v>
      </c>
      <c r="BH311" s="196">
        <f>IF(N311="sníž. přenesená",J311,0)</f>
        <v>0</v>
      </c>
      <c r="BI311" s="196">
        <f>IF(N311="nulová",J311,0)</f>
        <v>0</v>
      </c>
      <c r="BJ311" s="15" t="s">
        <v>78</v>
      </c>
      <c r="BK311" s="196">
        <f>ROUND(I311*H311,2)</f>
        <v>0</v>
      </c>
      <c r="BL311" s="15" t="s">
        <v>184</v>
      </c>
      <c r="BM311" s="15" t="s">
        <v>1494</v>
      </c>
    </row>
    <row r="312" spans="2:47" s="1" customFormat="1" ht="12">
      <c r="B312" s="32"/>
      <c r="C312" s="33"/>
      <c r="D312" s="197" t="s">
        <v>139</v>
      </c>
      <c r="E312" s="33"/>
      <c r="F312" s="198" t="s">
        <v>2297</v>
      </c>
      <c r="G312" s="33"/>
      <c r="H312" s="33"/>
      <c r="I312" s="101"/>
      <c r="J312" s="33"/>
      <c r="K312" s="33"/>
      <c r="L312" s="36"/>
      <c r="M312" s="199"/>
      <c r="N312" s="58"/>
      <c r="O312" s="58"/>
      <c r="P312" s="58"/>
      <c r="Q312" s="58"/>
      <c r="R312" s="58"/>
      <c r="S312" s="58"/>
      <c r="T312" s="59"/>
      <c r="AT312" s="15" t="s">
        <v>139</v>
      </c>
      <c r="AU312" s="15" t="s">
        <v>78</v>
      </c>
    </row>
    <row r="313" spans="2:65" s="1" customFormat="1" ht="16.5" customHeight="1">
      <c r="B313" s="32"/>
      <c r="C313" s="185" t="s">
        <v>883</v>
      </c>
      <c r="D313" s="185" t="s">
        <v>133</v>
      </c>
      <c r="E313" s="186" t="s">
        <v>2298</v>
      </c>
      <c r="F313" s="187" t="s">
        <v>2299</v>
      </c>
      <c r="G313" s="188" t="s">
        <v>1330</v>
      </c>
      <c r="H313" s="189">
        <v>90</v>
      </c>
      <c r="I313" s="190"/>
      <c r="J313" s="191">
        <f>ROUND(I313*H313,2)</f>
        <v>0</v>
      </c>
      <c r="K313" s="187" t="s">
        <v>1</v>
      </c>
      <c r="L313" s="36"/>
      <c r="M313" s="192" t="s">
        <v>1</v>
      </c>
      <c r="N313" s="193" t="s">
        <v>41</v>
      </c>
      <c r="O313" s="58"/>
      <c r="P313" s="194">
        <f>O313*H313</f>
        <v>0</v>
      </c>
      <c r="Q313" s="194">
        <v>0</v>
      </c>
      <c r="R313" s="194">
        <f>Q313*H313</f>
        <v>0</v>
      </c>
      <c r="S313" s="194">
        <v>0</v>
      </c>
      <c r="T313" s="195">
        <f>S313*H313</f>
        <v>0</v>
      </c>
      <c r="AR313" s="15" t="s">
        <v>184</v>
      </c>
      <c r="AT313" s="15" t="s">
        <v>133</v>
      </c>
      <c r="AU313" s="15" t="s">
        <v>78</v>
      </c>
      <c r="AY313" s="15" t="s">
        <v>131</v>
      </c>
      <c r="BE313" s="196">
        <f>IF(N313="základní",J313,0)</f>
        <v>0</v>
      </c>
      <c r="BF313" s="196">
        <f>IF(N313="snížená",J313,0)</f>
        <v>0</v>
      </c>
      <c r="BG313" s="196">
        <f>IF(N313="zákl. přenesená",J313,0)</f>
        <v>0</v>
      </c>
      <c r="BH313" s="196">
        <f>IF(N313="sníž. přenesená",J313,0)</f>
        <v>0</v>
      </c>
      <c r="BI313" s="196">
        <f>IF(N313="nulová",J313,0)</f>
        <v>0</v>
      </c>
      <c r="BJ313" s="15" t="s">
        <v>78</v>
      </c>
      <c r="BK313" s="196">
        <f>ROUND(I313*H313,2)</f>
        <v>0</v>
      </c>
      <c r="BL313" s="15" t="s">
        <v>184</v>
      </c>
      <c r="BM313" s="15" t="s">
        <v>1505</v>
      </c>
    </row>
    <row r="314" spans="2:47" s="1" customFormat="1" ht="12">
      <c r="B314" s="32"/>
      <c r="C314" s="33"/>
      <c r="D314" s="197" t="s">
        <v>139</v>
      </c>
      <c r="E314" s="33"/>
      <c r="F314" s="198" t="s">
        <v>2299</v>
      </c>
      <c r="G314" s="33"/>
      <c r="H314" s="33"/>
      <c r="I314" s="101"/>
      <c r="J314" s="33"/>
      <c r="K314" s="33"/>
      <c r="L314" s="36"/>
      <c r="M314" s="199"/>
      <c r="N314" s="58"/>
      <c r="O314" s="58"/>
      <c r="P314" s="58"/>
      <c r="Q314" s="58"/>
      <c r="R314" s="58"/>
      <c r="S314" s="58"/>
      <c r="T314" s="59"/>
      <c r="AT314" s="15" t="s">
        <v>139</v>
      </c>
      <c r="AU314" s="15" t="s">
        <v>78</v>
      </c>
    </row>
    <row r="315" spans="2:65" s="1" customFormat="1" ht="16.5" customHeight="1">
      <c r="B315" s="32"/>
      <c r="C315" s="185" t="s">
        <v>888</v>
      </c>
      <c r="D315" s="185" t="s">
        <v>133</v>
      </c>
      <c r="E315" s="186" t="s">
        <v>2300</v>
      </c>
      <c r="F315" s="187" t="s">
        <v>2301</v>
      </c>
      <c r="G315" s="188" t="s">
        <v>323</v>
      </c>
      <c r="H315" s="189">
        <v>47</v>
      </c>
      <c r="I315" s="190"/>
      <c r="J315" s="191">
        <f>ROUND(I315*H315,2)</f>
        <v>0</v>
      </c>
      <c r="K315" s="187" t="s">
        <v>1</v>
      </c>
      <c r="L315" s="36"/>
      <c r="M315" s="192" t="s">
        <v>1</v>
      </c>
      <c r="N315" s="193" t="s">
        <v>41</v>
      </c>
      <c r="O315" s="58"/>
      <c r="P315" s="194">
        <f>O315*H315</f>
        <v>0</v>
      </c>
      <c r="Q315" s="194">
        <v>0</v>
      </c>
      <c r="R315" s="194">
        <f>Q315*H315</f>
        <v>0</v>
      </c>
      <c r="S315" s="194">
        <v>0</v>
      </c>
      <c r="T315" s="195">
        <f>S315*H315</f>
        <v>0</v>
      </c>
      <c r="AR315" s="15" t="s">
        <v>184</v>
      </c>
      <c r="AT315" s="15" t="s">
        <v>133</v>
      </c>
      <c r="AU315" s="15" t="s">
        <v>78</v>
      </c>
      <c r="AY315" s="15" t="s">
        <v>131</v>
      </c>
      <c r="BE315" s="196">
        <f>IF(N315="základní",J315,0)</f>
        <v>0</v>
      </c>
      <c r="BF315" s="196">
        <f>IF(N315="snížená",J315,0)</f>
        <v>0</v>
      </c>
      <c r="BG315" s="196">
        <f>IF(N315="zákl. přenesená",J315,0)</f>
        <v>0</v>
      </c>
      <c r="BH315" s="196">
        <f>IF(N315="sníž. přenesená",J315,0)</f>
        <v>0</v>
      </c>
      <c r="BI315" s="196">
        <f>IF(N315="nulová",J315,0)</f>
        <v>0</v>
      </c>
      <c r="BJ315" s="15" t="s">
        <v>78</v>
      </c>
      <c r="BK315" s="196">
        <f>ROUND(I315*H315,2)</f>
        <v>0</v>
      </c>
      <c r="BL315" s="15" t="s">
        <v>184</v>
      </c>
      <c r="BM315" s="15" t="s">
        <v>1517</v>
      </c>
    </row>
    <row r="316" spans="2:47" s="1" customFormat="1" ht="12">
      <c r="B316" s="32"/>
      <c r="C316" s="33"/>
      <c r="D316" s="197" t="s">
        <v>139</v>
      </c>
      <c r="E316" s="33"/>
      <c r="F316" s="198" t="s">
        <v>2301</v>
      </c>
      <c r="G316" s="33"/>
      <c r="H316" s="33"/>
      <c r="I316" s="101"/>
      <c r="J316" s="33"/>
      <c r="K316" s="33"/>
      <c r="L316" s="36"/>
      <c r="M316" s="199"/>
      <c r="N316" s="58"/>
      <c r="O316" s="58"/>
      <c r="P316" s="58"/>
      <c r="Q316" s="58"/>
      <c r="R316" s="58"/>
      <c r="S316" s="58"/>
      <c r="T316" s="59"/>
      <c r="AT316" s="15" t="s">
        <v>139</v>
      </c>
      <c r="AU316" s="15" t="s">
        <v>78</v>
      </c>
    </row>
    <row r="317" spans="2:65" s="1" customFormat="1" ht="16.5" customHeight="1">
      <c r="B317" s="32"/>
      <c r="C317" s="185" t="s">
        <v>905</v>
      </c>
      <c r="D317" s="185" t="s">
        <v>133</v>
      </c>
      <c r="E317" s="186" t="s">
        <v>2302</v>
      </c>
      <c r="F317" s="187" t="s">
        <v>2303</v>
      </c>
      <c r="G317" s="188" t="s">
        <v>323</v>
      </c>
      <c r="H317" s="189">
        <v>5</v>
      </c>
      <c r="I317" s="190"/>
      <c r="J317" s="191">
        <f>ROUND(I317*H317,2)</f>
        <v>0</v>
      </c>
      <c r="K317" s="187" t="s">
        <v>1</v>
      </c>
      <c r="L317" s="36"/>
      <c r="M317" s="192" t="s">
        <v>1</v>
      </c>
      <c r="N317" s="193" t="s">
        <v>41</v>
      </c>
      <c r="O317" s="58"/>
      <c r="P317" s="194">
        <f>O317*H317</f>
        <v>0</v>
      </c>
      <c r="Q317" s="194">
        <v>0</v>
      </c>
      <c r="R317" s="194">
        <f>Q317*H317</f>
        <v>0</v>
      </c>
      <c r="S317" s="194">
        <v>0</v>
      </c>
      <c r="T317" s="195">
        <f>S317*H317</f>
        <v>0</v>
      </c>
      <c r="AR317" s="15" t="s">
        <v>184</v>
      </c>
      <c r="AT317" s="15" t="s">
        <v>133</v>
      </c>
      <c r="AU317" s="15" t="s">
        <v>78</v>
      </c>
      <c r="AY317" s="15" t="s">
        <v>131</v>
      </c>
      <c r="BE317" s="196">
        <f>IF(N317="základní",J317,0)</f>
        <v>0</v>
      </c>
      <c r="BF317" s="196">
        <f>IF(N317="snížená",J317,0)</f>
        <v>0</v>
      </c>
      <c r="BG317" s="196">
        <f>IF(N317="zákl. přenesená",J317,0)</f>
        <v>0</v>
      </c>
      <c r="BH317" s="196">
        <f>IF(N317="sníž. přenesená",J317,0)</f>
        <v>0</v>
      </c>
      <c r="BI317" s="196">
        <f>IF(N317="nulová",J317,0)</f>
        <v>0</v>
      </c>
      <c r="BJ317" s="15" t="s">
        <v>78</v>
      </c>
      <c r="BK317" s="196">
        <f>ROUND(I317*H317,2)</f>
        <v>0</v>
      </c>
      <c r="BL317" s="15" t="s">
        <v>184</v>
      </c>
      <c r="BM317" s="15" t="s">
        <v>1533</v>
      </c>
    </row>
    <row r="318" spans="2:47" s="1" customFormat="1" ht="12">
      <c r="B318" s="32"/>
      <c r="C318" s="33"/>
      <c r="D318" s="197" t="s">
        <v>139</v>
      </c>
      <c r="E318" s="33"/>
      <c r="F318" s="198" t="s">
        <v>2303</v>
      </c>
      <c r="G318" s="33"/>
      <c r="H318" s="33"/>
      <c r="I318" s="101"/>
      <c r="J318" s="33"/>
      <c r="K318" s="33"/>
      <c r="L318" s="36"/>
      <c r="M318" s="199"/>
      <c r="N318" s="58"/>
      <c r="O318" s="58"/>
      <c r="P318" s="58"/>
      <c r="Q318" s="58"/>
      <c r="R318" s="58"/>
      <c r="S318" s="58"/>
      <c r="T318" s="59"/>
      <c r="AT318" s="15" t="s">
        <v>139</v>
      </c>
      <c r="AU318" s="15" t="s">
        <v>78</v>
      </c>
    </row>
    <row r="319" spans="2:65" s="1" customFormat="1" ht="16.5" customHeight="1">
      <c r="B319" s="32"/>
      <c r="C319" s="185" t="s">
        <v>911</v>
      </c>
      <c r="D319" s="185" t="s">
        <v>133</v>
      </c>
      <c r="E319" s="186" t="s">
        <v>2304</v>
      </c>
      <c r="F319" s="187" t="s">
        <v>2305</v>
      </c>
      <c r="G319" s="188" t="s">
        <v>323</v>
      </c>
      <c r="H319" s="189">
        <v>5</v>
      </c>
      <c r="I319" s="190"/>
      <c r="J319" s="191">
        <f>ROUND(I319*H319,2)</f>
        <v>0</v>
      </c>
      <c r="K319" s="187" t="s">
        <v>1</v>
      </c>
      <c r="L319" s="36"/>
      <c r="M319" s="192" t="s">
        <v>1</v>
      </c>
      <c r="N319" s="193" t="s">
        <v>41</v>
      </c>
      <c r="O319" s="58"/>
      <c r="P319" s="194">
        <f>O319*H319</f>
        <v>0</v>
      </c>
      <c r="Q319" s="194">
        <v>0</v>
      </c>
      <c r="R319" s="194">
        <f>Q319*H319</f>
        <v>0</v>
      </c>
      <c r="S319" s="194">
        <v>0</v>
      </c>
      <c r="T319" s="195">
        <f>S319*H319</f>
        <v>0</v>
      </c>
      <c r="AR319" s="15" t="s">
        <v>184</v>
      </c>
      <c r="AT319" s="15" t="s">
        <v>133</v>
      </c>
      <c r="AU319" s="15" t="s">
        <v>78</v>
      </c>
      <c r="AY319" s="15" t="s">
        <v>131</v>
      </c>
      <c r="BE319" s="196">
        <f>IF(N319="základní",J319,0)</f>
        <v>0</v>
      </c>
      <c r="BF319" s="196">
        <f>IF(N319="snížená",J319,0)</f>
        <v>0</v>
      </c>
      <c r="BG319" s="196">
        <f>IF(N319="zákl. přenesená",J319,0)</f>
        <v>0</v>
      </c>
      <c r="BH319" s="196">
        <f>IF(N319="sníž. přenesená",J319,0)</f>
        <v>0</v>
      </c>
      <c r="BI319" s="196">
        <f>IF(N319="nulová",J319,0)</f>
        <v>0</v>
      </c>
      <c r="BJ319" s="15" t="s">
        <v>78</v>
      </c>
      <c r="BK319" s="196">
        <f>ROUND(I319*H319,2)</f>
        <v>0</v>
      </c>
      <c r="BL319" s="15" t="s">
        <v>184</v>
      </c>
      <c r="BM319" s="15" t="s">
        <v>1544</v>
      </c>
    </row>
    <row r="320" spans="2:47" s="1" customFormat="1" ht="12">
      <c r="B320" s="32"/>
      <c r="C320" s="33"/>
      <c r="D320" s="197" t="s">
        <v>139</v>
      </c>
      <c r="E320" s="33"/>
      <c r="F320" s="198" t="s">
        <v>2305</v>
      </c>
      <c r="G320" s="33"/>
      <c r="H320" s="33"/>
      <c r="I320" s="101"/>
      <c r="J320" s="33"/>
      <c r="K320" s="33"/>
      <c r="L320" s="36"/>
      <c r="M320" s="199"/>
      <c r="N320" s="58"/>
      <c r="O320" s="58"/>
      <c r="P320" s="58"/>
      <c r="Q320" s="58"/>
      <c r="R320" s="58"/>
      <c r="S320" s="58"/>
      <c r="T320" s="59"/>
      <c r="AT320" s="15" t="s">
        <v>139</v>
      </c>
      <c r="AU320" s="15" t="s">
        <v>78</v>
      </c>
    </row>
    <row r="321" spans="2:63" s="10" customFormat="1" ht="25.95" customHeight="1">
      <c r="B321" s="169"/>
      <c r="C321" s="170"/>
      <c r="D321" s="171" t="s">
        <v>69</v>
      </c>
      <c r="E321" s="172" t="s">
        <v>2071</v>
      </c>
      <c r="F321" s="172" t="s">
        <v>2306</v>
      </c>
      <c r="G321" s="170"/>
      <c r="H321" s="170"/>
      <c r="I321" s="173"/>
      <c r="J321" s="174">
        <f>BK321</f>
        <v>0</v>
      </c>
      <c r="K321" s="170"/>
      <c r="L321" s="175"/>
      <c r="M321" s="176"/>
      <c r="N321" s="177"/>
      <c r="O321" s="177"/>
      <c r="P321" s="178">
        <f>SUM(P322:P337)</f>
        <v>0</v>
      </c>
      <c r="Q321" s="177"/>
      <c r="R321" s="178">
        <f>SUM(R322:R337)</f>
        <v>0</v>
      </c>
      <c r="S321" s="177"/>
      <c r="T321" s="179">
        <f>SUM(T322:T337)</f>
        <v>0</v>
      </c>
      <c r="AR321" s="180" t="s">
        <v>78</v>
      </c>
      <c r="AT321" s="181" t="s">
        <v>69</v>
      </c>
      <c r="AU321" s="181" t="s">
        <v>70</v>
      </c>
      <c r="AY321" s="180" t="s">
        <v>131</v>
      </c>
      <c r="BK321" s="182">
        <f>SUM(BK322:BK337)</f>
        <v>0</v>
      </c>
    </row>
    <row r="322" spans="2:65" s="1" customFormat="1" ht="16.5" customHeight="1">
      <c r="B322" s="32"/>
      <c r="C322" s="185" t="s">
        <v>916</v>
      </c>
      <c r="D322" s="185" t="s">
        <v>133</v>
      </c>
      <c r="E322" s="186" t="s">
        <v>2307</v>
      </c>
      <c r="F322" s="187" t="s">
        <v>2308</v>
      </c>
      <c r="G322" s="188" t="s">
        <v>323</v>
      </c>
      <c r="H322" s="189">
        <v>45</v>
      </c>
      <c r="I322" s="190"/>
      <c r="J322" s="191">
        <f>ROUND(I322*H322,2)</f>
        <v>0</v>
      </c>
      <c r="K322" s="187" t="s">
        <v>1</v>
      </c>
      <c r="L322" s="36"/>
      <c r="M322" s="192" t="s">
        <v>1</v>
      </c>
      <c r="N322" s="193" t="s">
        <v>41</v>
      </c>
      <c r="O322" s="58"/>
      <c r="P322" s="194">
        <f>O322*H322</f>
        <v>0</v>
      </c>
      <c r="Q322" s="194">
        <v>0</v>
      </c>
      <c r="R322" s="194">
        <f>Q322*H322</f>
        <v>0</v>
      </c>
      <c r="S322" s="194">
        <v>0</v>
      </c>
      <c r="T322" s="195">
        <f>S322*H322</f>
        <v>0</v>
      </c>
      <c r="AR322" s="15" t="s">
        <v>184</v>
      </c>
      <c r="AT322" s="15" t="s">
        <v>133</v>
      </c>
      <c r="AU322" s="15" t="s">
        <v>78</v>
      </c>
      <c r="AY322" s="15" t="s">
        <v>131</v>
      </c>
      <c r="BE322" s="196">
        <f>IF(N322="základní",J322,0)</f>
        <v>0</v>
      </c>
      <c r="BF322" s="196">
        <f>IF(N322="snížená",J322,0)</f>
        <v>0</v>
      </c>
      <c r="BG322" s="196">
        <f>IF(N322="zákl. přenesená",J322,0)</f>
        <v>0</v>
      </c>
      <c r="BH322" s="196">
        <f>IF(N322="sníž. přenesená",J322,0)</f>
        <v>0</v>
      </c>
      <c r="BI322" s="196">
        <f>IF(N322="nulová",J322,0)</f>
        <v>0</v>
      </c>
      <c r="BJ322" s="15" t="s">
        <v>78</v>
      </c>
      <c r="BK322" s="196">
        <f>ROUND(I322*H322,2)</f>
        <v>0</v>
      </c>
      <c r="BL322" s="15" t="s">
        <v>184</v>
      </c>
      <c r="BM322" s="15" t="s">
        <v>1847</v>
      </c>
    </row>
    <row r="323" spans="2:47" s="1" customFormat="1" ht="12">
      <c r="B323" s="32"/>
      <c r="C323" s="33"/>
      <c r="D323" s="197" t="s">
        <v>139</v>
      </c>
      <c r="E323" s="33"/>
      <c r="F323" s="198" t="s">
        <v>2308</v>
      </c>
      <c r="G323" s="33"/>
      <c r="H323" s="33"/>
      <c r="I323" s="101"/>
      <c r="J323" s="33"/>
      <c r="K323" s="33"/>
      <c r="L323" s="36"/>
      <c r="M323" s="199"/>
      <c r="N323" s="58"/>
      <c r="O323" s="58"/>
      <c r="P323" s="58"/>
      <c r="Q323" s="58"/>
      <c r="R323" s="58"/>
      <c r="S323" s="58"/>
      <c r="T323" s="59"/>
      <c r="AT323" s="15" t="s">
        <v>139</v>
      </c>
      <c r="AU323" s="15" t="s">
        <v>78</v>
      </c>
    </row>
    <row r="324" spans="2:65" s="1" customFormat="1" ht="16.5" customHeight="1">
      <c r="B324" s="32"/>
      <c r="C324" s="185" t="s">
        <v>922</v>
      </c>
      <c r="D324" s="185" t="s">
        <v>133</v>
      </c>
      <c r="E324" s="186" t="s">
        <v>2309</v>
      </c>
      <c r="F324" s="187" t="s">
        <v>2310</v>
      </c>
      <c r="G324" s="188" t="s">
        <v>1330</v>
      </c>
      <c r="H324" s="189">
        <v>4</v>
      </c>
      <c r="I324" s="190"/>
      <c r="J324" s="191">
        <f>ROUND(I324*H324,2)</f>
        <v>0</v>
      </c>
      <c r="K324" s="187" t="s">
        <v>1</v>
      </c>
      <c r="L324" s="36"/>
      <c r="M324" s="192" t="s">
        <v>1</v>
      </c>
      <c r="N324" s="193" t="s">
        <v>41</v>
      </c>
      <c r="O324" s="58"/>
      <c r="P324" s="194">
        <f>O324*H324</f>
        <v>0</v>
      </c>
      <c r="Q324" s="194">
        <v>0</v>
      </c>
      <c r="R324" s="194">
        <f>Q324*H324</f>
        <v>0</v>
      </c>
      <c r="S324" s="194">
        <v>0</v>
      </c>
      <c r="T324" s="195">
        <f>S324*H324</f>
        <v>0</v>
      </c>
      <c r="AR324" s="15" t="s">
        <v>184</v>
      </c>
      <c r="AT324" s="15" t="s">
        <v>133</v>
      </c>
      <c r="AU324" s="15" t="s">
        <v>78</v>
      </c>
      <c r="AY324" s="15" t="s">
        <v>131</v>
      </c>
      <c r="BE324" s="196">
        <f>IF(N324="základní",J324,0)</f>
        <v>0</v>
      </c>
      <c r="BF324" s="196">
        <f>IF(N324="snížená",J324,0)</f>
        <v>0</v>
      </c>
      <c r="BG324" s="196">
        <f>IF(N324="zákl. přenesená",J324,0)</f>
        <v>0</v>
      </c>
      <c r="BH324" s="196">
        <f>IF(N324="sníž. přenesená",J324,0)</f>
        <v>0</v>
      </c>
      <c r="BI324" s="196">
        <f>IF(N324="nulová",J324,0)</f>
        <v>0</v>
      </c>
      <c r="BJ324" s="15" t="s">
        <v>78</v>
      </c>
      <c r="BK324" s="196">
        <f>ROUND(I324*H324,2)</f>
        <v>0</v>
      </c>
      <c r="BL324" s="15" t="s">
        <v>184</v>
      </c>
      <c r="BM324" s="15" t="s">
        <v>1852</v>
      </c>
    </row>
    <row r="325" spans="2:47" s="1" customFormat="1" ht="12">
      <c r="B325" s="32"/>
      <c r="C325" s="33"/>
      <c r="D325" s="197" t="s">
        <v>139</v>
      </c>
      <c r="E325" s="33"/>
      <c r="F325" s="198" t="s">
        <v>2310</v>
      </c>
      <c r="G325" s="33"/>
      <c r="H325" s="33"/>
      <c r="I325" s="101"/>
      <c r="J325" s="33"/>
      <c r="K325" s="33"/>
      <c r="L325" s="36"/>
      <c r="M325" s="199"/>
      <c r="N325" s="58"/>
      <c r="O325" s="58"/>
      <c r="P325" s="58"/>
      <c r="Q325" s="58"/>
      <c r="R325" s="58"/>
      <c r="S325" s="58"/>
      <c r="T325" s="59"/>
      <c r="AT325" s="15" t="s">
        <v>139</v>
      </c>
      <c r="AU325" s="15" t="s">
        <v>78</v>
      </c>
    </row>
    <row r="326" spans="2:65" s="1" customFormat="1" ht="16.5" customHeight="1">
      <c r="B326" s="32"/>
      <c r="C326" s="185" t="s">
        <v>929</v>
      </c>
      <c r="D326" s="185" t="s">
        <v>133</v>
      </c>
      <c r="E326" s="186" t="s">
        <v>2311</v>
      </c>
      <c r="F326" s="187" t="s">
        <v>2312</v>
      </c>
      <c r="G326" s="188" t="s">
        <v>1330</v>
      </c>
      <c r="H326" s="189">
        <v>6</v>
      </c>
      <c r="I326" s="190"/>
      <c r="J326" s="191">
        <f>ROUND(I326*H326,2)</f>
        <v>0</v>
      </c>
      <c r="K326" s="187" t="s">
        <v>1</v>
      </c>
      <c r="L326" s="36"/>
      <c r="M326" s="192" t="s">
        <v>1</v>
      </c>
      <c r="N326" s="193" t="s">
        <v>41</v>
      </c>
      <c r="O326" s="58"/>
      <c r="P326" s="194">
        <f>O326*H326</f>
        <v>0</v>
      </c>
      <c r="Q326" s="194">
        <v>0</v>
      </c>
      <c r="R326" s="194">
        <f>Q326*H326</f>
        <v>0</v>
      </c>
      <c r="S326" s="194">
        <v>0</v>
      </c>
      <c r="T326" s="195">
        <f>S326*H326</f>
        <v>0</v>
      </c>
      <c r="AR326" s="15" t="s">
        <v>184</v>
      </c>
      <c r="AT326" s="15" t="s">
        <v>133</v>
      </c>
      <c r="AU326" s="15" t="s">
        <v>78</v>
      </c>
      <c r="AY326" s="15" t="s">
        <v>131</v>
      </c>
      <c r="BE326" s="196">
        <f>IF(N326="základní",J326,0)</f>
        <v>0</v>
      </c>
      <c r="BF326" s="196">
        <f>IF(N326="snížená",J326,0)</f>
        <v>0</v>
      </c>
      <c r="BG326" s="196">
        <f>IF(N326="zákl. přenesená",J326,0)</f>
        <v>0</v>
      </c>
      <c r="BH326" s="196">
        <f>IF(N326="sníž. přenesená",J326,0)</f>
        <v>0</v>
      </c>
      <c r="BI326" s="196">
        <f>IF(N326="nulová",J326,0)</f>
        <v>0</v>
      </c>
      <c r="BJ326" s="15" t="s">
        <v>78</v>
      </c>
      <c r="BK326" s="196">
        <f>ROUND(I326*H326,2)</f>
        <v>0</v>
      </c>
      <c r="BL326" s="15" t="s">
        <v>184</v>
      </c>
      <c r="BM326" s="15" t="s">
        <v>1856</v>
      </c>
    </row>
    <row r="327" spans="2:47" s="1" customFormat="1" ht="12">
      <c r="B327" s="32"/>
      <c r="C327" s="33"/>
      <c r="D327" s="197" t="s">
        <v>139</v>
      </c>
      <c r="E327" s="33"/>
      <c r="F327" s="198" t="s">
        <v>2312</v>
      </c>
      <c r="G327" s="33"/>
      <c r="H327" s="33"/>
      <c r="I327" s="101"/>
      <c r="J327" s="33"/>
      <c r="K327" s="33"/>
      <c r="L327" s="36"/>
      <c r="M327" s="199"/>
      <c r="N327" s="58"/>
      <c r="O327" s="58"/>
      <c r="P327" s="58"/>
      <c r="Q327" s="58"/>
      <c r="R327" s="58"/>
      <c r="S327" s="58"/>
      <c r="T327" s="59"/>
      <c r="AT327" s="15" t="s">
        <v>139</v>
      </c>
      <c r="AU327" s="15" t="s">
        <v>78</v>
      </c>
    </row>
    <row r="328" spans="2:65" s="1" customFormat="1" ht="16.5" customHeight="1">
      <c r="B328" s="32"/>
      <c r="C328" s="185" t="s">
        <v>938</v>
      </c>
      <c r="D328" s="185" t="s">
        <v>133</v>
      </c>
      <c r="E328" s="186" t="s">
        <v>2313</v>
      </c>
      <c r="F328" s="187" t="s">
        <v>2314</v>
      </c>
      <c r="G328" s="188" t="s">
        <v>1330</v>
      </c>
      <c r="H328" s="189">
        <v>4</v>
      </c>
      <c r="I328" s="190"/>
      <c r="J328" s="191">
        <f>ROUND(I328*H328,2)</f>
        <v>0</v>
      </c>
      <c r="K328" s="187" t="s">
        <v>1</v>
      </c>
      <c r="L328" s="36"/>
      <c r="M328" s="192" t="s">
        <v>1</v>
      </c>
      <c r="N328" s="193" t="s">
        <v>41</v>
      </c>
      <c r="O328" s="58"/>
      <c r="P328" s="194">
        <f>O328*H328</f>
        <v>0</v>
      </c>
      <c r="Q328" s="194">
        <v>0</v>
      </c>
      <c r="R328" s="194">
        <f>Q328*H328</f>
        <v>0</v>
      </c>
      <c r="S328" s="194">
        <v>0</v>
      </c>
      <c r="T328" s="195">
        <f>S328*H328</f>
        <v>0</v>
      </c>
      <c r="AR328" s="15" t="s">
        <v>184</v>
      </c>
      <c r="AT328" s="15" t="s">
        <v>133</v>
      </c>
      <c r="AU328" s="15" t="s">
        <v>78</v>
      </c>
      <c r="AY328" s="15" t="s">
        <v>131</v>
      </c>
      <c r="BE328" s="196">
        <f>IF(N328="základní",J328,0)</f>
        <v>0</v>
      </c>
      <c r="BF328" s="196">
        <f>IF(N328="snížená",J328,0)</f>
        <v>0</v>
      </c>
      <c r="BG328" s="196">
        <f>IF(N328="zákl. přenesená",J328,0)</f>
        <v>0</v>
      </c>
      <c r="BH328" s="196">
        <f>IF(N328="sníž. přenesená",J328,0)</f>
        <v>0</v>
      </c>
      <c r="BI328" s="196">
        <f>IF(N328="nulová",J328,0)</f>
        <v>0</v>
      </c>
      <c r="BJ328" s="15" t="s">
        <v>78</v>
      </c>
      <c r="BK328" s="196">
        <f>ROUND(I328*H328,2)</f>
        <v>0</v>
      </c>
      <c r="BL328" s="15" t="s">
        <v>184</v>
      </c>
      <c r="BM328" s="15" t="s">
        <v>1859</v>
      </c>
    </row>
    <row r="329" spans="2:47" s="1" customFormat="1" ht="12">
      <c r="B329" s="32"/>
      <c r="C329" s="33"/>
      <c r="D329" s="197" t="s">
        <v>139</v>
      </c>
      <c r="E329" s="33"/>
      <c r="F329" s="198" t="s">
        <v>2314</v>
      </c>
      <c r="G329" s="33"/>
      <c r="H329" s="33"/>
      <c r="I329" s="101"/>
      <c r="J329" s="33"/>
      <c r="K329" s="33"/>
      <c r="L329" s="36"/>
      <c r="M329" s="199"/>
      <c r="N329" s="58"/>
      <c r="O329" s="58"/>
      <c r="P329" s="58"/>
      <c r="Q329" s="58"/>
      <c r="R329" s="58"/>
      <c r="S329" s="58"/>
      <c r="T329" s="59"/>
      <c r="AT329" s="15" t="s">
        <v>139</v>
      </c>
      <c r="AU329" s="15" t="s">
        <v>78</v>
      </c>
    </row>
    <row r="330" spans="2:65" s="1" customFormat="1" ht="16.5" customHeight="1">
      <c r="B330" s="32"/>
      <c r="C330" s="185" t="s">
        <v>946</v>
      </c>
      <c r="D330" s="185" t="s">
        <v>133</v>
      </c>
      <c r="E330" s="186" t="s">
        <v>2315</v>
      </c>
      <c r="F330" s="187" t="s">
        <v>2316</v>
      </c>
      <c r="G330" s="188" t="s">
        <v>323</v>
      </c>
      <c r="H330" s="189">
        <v>15</v>
      </c>
      <c r="I330" s="190"/>
      <c r="J330" s="191">
        <f>ROUND(I330*H330,2)</f>
        <v>0</v>
      </c>
      <c r="K330" s="187" t="s">
        <v>1</v>
      </c>
      <c r="L330" s="36"/>
      <c r="M330" s="192" t="s">
        <v>1</v>
      </c>
      <c r="N330" s="193" t="s">
        <v>41</v>
      </c>
      <c r="O330" s="58"/>
      <c r="P330" s="194">
        <f>O330*H330</f>
        <v>0</v>
      </c>
      <c r="Q330" s="194">
        <v>0</v>
      </c>
      <c r="R330" s="194">
        <f>Q330*H330</f>
        <v>0</v>
      </c>
      <c r="S330" s="194">
        <v>0</v>
      </c>
      <c r="T330" s="195">
        <f>S330*H330</f>
        <v>0</v>
      </c>
      <c r="AR330" s="15" t="s">
        <v>184</v>
      </c>
      <c r="AT330" s="15" t="s">
        <v>133</v>
      </c>
      <c r="AU330" s="15" t="s">
        <v>78</v>
      </c>
      <c r="AY330" s="15" t="s">
        <v>131</v>
      </c>
      <c r="BE330" s="196">
        <f>IF(N330="základní",J330,0)</f>
        <v>0</v>
      </c>
      <c r="BF330" s="196">
        <f>IF(N330="snížená",J330,0)</f>
        <v>0</v>
      </c>
      <c r="BG330" s="196">
        <f>IF(N330="zákl. přenesená",J330,0)</f>
        <v>0</v>
      </c>
      <c r="BH330" s="196">
        <f>IF(N330="sníž. přenesená",J330,0)</f>
        <v>0</v>
      </c>
      <c r="BI330" s="196">
        <f>IF(N330="nulová",J330,0)</f>
        <v>0</v>
      </c>
      <c r="BJ330" s="15" t="s">
        <v>78</v>
      </c>
      <c r="BK330" s="196">
        <f>ROUND(I330*H330,2)</f>
        <v>0</v>
      </c>
      <c r="BL330" s="15" t="s">
        <v>184</v>
      </c>
      <c r="BM330" s="15" t="s">
        <v>1862</v>
      </c>
    </row>
    <row r="331" spans="2:47" s="1" customFormat="1" ht="12">
      <c r="B331" s="32"/>
      <c r="C331" s="33"/>
      <c r="D331" s="197" t="s">
        <v>139</v>
      </c>
      <c r="E331" s="33"/>
      <c r="F331" s="198" t="s">
        <v>2316</v>
      </c>
      <c r="G331" s="33"/>
      <c r="H331" s="33"/>
      <c r="I331" s="101"/>
      <c r="J331" s="33"/>
      <c r="K331" s="33"/>
      <c r="L331" s="36"/>
      <c r="M331" s="199"/>
      <c r="N331" s="58"/>
      <c r="O331" s="58"/>
      <c r="P331" s="58"/>
      <c r="Q331" s="58"/>
      <c r="R331" s="58"/>
      <c r="S331" s="58"/>
      <c r="T331" s="59"/>
      <c r="AT331" s="15" t="s">
        <v>139</v>
      </c>
      <c r="AU331" s="15" t="s">
        <v>78</v>
      </c>
    </row>
    <row r="332" spans="2:65" s="1" customFormat="1" ht="16.5" customHeight="1">
      <c r="B332" s="32"/>
      <c r="C332" s="185" t="s">
        <v>952</v>
      </c>
      <c r="D332" s="185" t="s">
        <v>133</v>
      </c>
      <c r="E332" s="186" t="s">
        <v>2300</v>
      </c>
      <c r="F332" s="187" t="s">
        <v>2301</v>
      </c>
      <c r="G332" s="188" t="s">
        <v>323</v>
      </c>
      <c r="H332" s="189">
        <v>47</v>
      </c>
      <c r="I332" s="190"/>
      <c r="J332" s="191">
        <f>ROUND(I332*H332,2)</f>
        <v>0</v>
      </c>
      <c r="K332" s="187" t="s">
        <v>1</v>
      </c>
      <c r="L332" s="36"/>
      <c r="M332" s="192" t="s">
        <v>1</v>
      </c>
      <c r="N332" s="193" t="s">
        <v>41</v>
      </c>
      <c r="O332" s="58"/>
      <c r="P332" s="194">
        <f>O332*H332</f>
        <v>0</v>
      </c>
      <c r="Q332" s="194">
        <v>0</v>
      </c>
      <c r="R332" s="194">
        <f>Q332*H332</f>
        <v>0</v>
      </c>
      <c r="S332" s="194">
        <v>0</v>
      </c>
      <c r="T332" s="195">
        <f>S332*H332</f>
        <v>0</v>
      </c>
      <c r="AR332" s="15" t="s">
        <v>184</v>
      </c>
      <c r="AT332" s="15" t="s">
        <v>133</v>
      </c>
      <c r="AU332" s="15" t="s">
        <v>78</v>
      </c>
      <c r="AY332" s="15" t="s">
        <v>131</v>
      </c>
      <c r="BE332" s="196">
        <f>IF(N332="základní",J332,0)</f>
        <v>0</v>
      </c>
      <c r="BF332" s="196">
        <f>IF(N332="snížená",J332,0)</f>
        <v>0</v>
      </c>
      <c r="BG332" s="196">
        <f>IF(N332="zákl. přenesená",J332,0)</f>
        <v>0</v>
      </c>
      <c r="BH332" s="196">
        <f>IF(N332="sníž. přenesená",J332,0)</f>
        <v>0</v>
      </c>
      <c r="BI332" s="196">
        <f>IF(N332="nulová",J332,0)</f>
        <v>0</v>
      </c>
      <c r="BJ332" s="15" t="s">
        <v>78</v>
      </c>
      <c r="BK332" s="196">
        <f>ROUND(I332*H332,2)</f>
        <v>0</v>
      </c>
      <c r="BL332" s="15" t="s">
        <v>184</v>
      </c>
      <c r="BM332" s="15" t="s">
        <v>1865</v>
      </c>
    </row>
    <row r="333" spans="2:47" s="1" customFormat="1" ht="12">
      <c r="B333" s="32"/>
      <c r="C333" s="33"/>
      <c r="D333" s="197" t="s">
        <v>139</v>
      </c>
      <c r="E333" s="33"/>
      <c r="F333" s="198" t="s">
        <v>2301</v>
      </c>
      <c r="G333" s="33"/>
      <c r="H333" s="33"/>
      <c r="I333" s="101"/>
      <c r="J333" s="33"/>
      <c r="K333" s="33"/>
      <c r="L333" s="36"/>
      <c r="M333" s="199"/>
      <c r="N333" s="58"/>
      <c r="O333" s="58"/>
      <c r="P333" s="58"/>
      <c r="Q333" s="58"/>
      <c r="R333" s="58"/>
      <c r="S333" s="58"/>
      <c r="T333" s="59"/>
      <c r="AT333" s="15" t="s">
        <v>139</v>
      </c>
      <c r="AU333" s="15" t="s">
        <v>78</v>
      </c>
    </row>
    <row r="334" spans="2:65" s="1" customFormat="1" ht="16.5" customHeight="1">
      <c r="B334" s="32"/>
      <c r="C334" s="185" t="s">
        <v>957</v>
      </c>
      <c r="D334" s="185" t="s">
        <v>133</v>
      </c>
      <c r="E334" s="186" t="s">
        <v>2317</v>
      </c>
      <c r="F334" s="187" t="s">
        <v>2318</v>
      </c>
      <c r="G334" s="188" t="s">
        <v>323</v>
      </c>
      <c r="H334" s="189">
        <v>30</v>
      </c>
      <c r="I334" s="190"/>
      <c r="J334" s="191">
        <f>ROUND(I334*H334,2)</f>
        <v>0</v>
      </c>
      <c r="K334" s="187" t="s">
        <v>1</v>
      </c>
      <c r="L334" s="36"/>
      <c r="M334" s="192" t="s">
        <v>1</v>
      </c>
      <c r="N334" s="193" t="s">
        <v>41</v>
      </c>
      <c r="O334" s="58"/>
      <c r="P334" s="194">
        <f>O334*H334</f>
        <v>0</v>
      </c>
      <c r="Q334" s="194">
        <v>0</v>
      </c>
      <c r="R334" s="194">
        <f>Q334*H334</f>
        <v>0</v>
      </c>
      <c r="S334" s="194">
        <v>0</v>
      </c>
      <c r="T334" s="195">
        <f>S334*H334</f>
        <v>0</v>
      </c>
      <c r="AR334" s="15" t="s">
        <v>184</v>
      </c>
      <c r="AT334" s="15" t="s">
        <v>133</v>
      </c>
      <c r="AU334" s="15" t="s">
        <v>78</v>
      </c>
      <c r="AY334" s="15" t="s">
        <v>131</v>
      </c>
      <c r="BE334" s="196">
        <f>IF(N334="základní",J334,0)</f>
        <v>0</v>
      </c>
      <c r="BF334" s="196">
        <f>IF(N334="snížená",J334,0)</f>
        <v>0</v>
      </c>
      <c r="BG334" s="196">
        <f>IF(N334="zákl. přenesená",J334,0)</f>
        <v>0</v>
      </c>
      <c r="BH334" s="196">
        <f>IF(N334="sníž. přenesená",J334,0)</f>
        <v>0</v>
      </c>
      <c r="BI334" s="196">
        <f>IF(N334="nulová",J334,0)</f>
        <v>0</v>
      </c>
      <c r="BJ334" s="15" t="s">
        <v>78</v>
      </c>
      <c r="BK334" s="196">
        <f>ROUND(I334*H334,2)</f>
        <v>0</v>
      </c>
      <c r="BL334" s="15" t="s">
        <v>184</v>
      </c>
      <c r="BM334" s="15" t="s">
        <v>2319</v>
      </c>
    </row>
    <row r="335" spans="2:47" s="1" customFormat="1" ht="12">
      <c r="B335" s="32"/>
      <c r="C335" s="33"/>
      <c r="D335" s="197" t="s">
        <v>139</v>
      </c>
      <c r="E335" s="33"/>
      <c r="F335" s="198" t="s">
        <v>2318</v>
      </c>
      <c r="G335" s="33"/>
      <c r="H335" s="33"/>
      <c r="I335" s="101"/>
      <c r="J335" s="33"/>
      <c r="K335" s="33"/>
      <c r="L335" s="36"/>
      <c r="M335" s="199"/>
      <c r="N335" s="58"/>
      <c r="O335" s="58"/>
      <c r="P335" s="58"/>
      <c r="Q335" s="58"/>
      <c r="R335" s="58"/>
      <c r="S335" s="58"/>
      <c r="T335" s="59"/>
      <c r="AT335" s="15" t="s">
        <v>139</v>
      </c>
      <c r="AU335" s="15" t="s">
        <v>78</v>
      </c>
    </row>
    <row r="336" spans="2:65" s="1" customFormat="1" ht="16.5" customHeight="1">
      <c r="B336" s="32"/>
      <c r="C336" s="185" t="s">
        <v>962</v>
      </c>
      <c r="D336" s="185" t="s">
        <v>133</v>
      </c>
      <c r="E336" s="186" t="s">
        <v>2320</v>
      </c>
      <c r="F336" s="187" t="s">
        <v>2321</v>
      </c>
      <c r="G336" s="188" t="s">
        <v>323</v>
      </c>
      <c r="H336" s="189">
        <v>30</v>
      </c>
      <c r="I336" s="190"/>
      <c r="J336" s="191">
        <f>ROUND(I336*H336,2)</f>
        <v>0</v>
      </c>
      <c r="K336" s="187" t="s">
        <v>1</v>
      </c>
      <c r="L336" s="36"/>
      <c r="M336" s="192" t="s">
        <v>1</v>
      </c>
      <c r="N336" s="193" t="s">
        <v>41</v>
      </c>
      <c r="O336" s="58"/>
      <c r="P336" s="194">
        <f>O336*H336</f>
        <v>0</v>
      </c>
      <c r="Q336" s="194">
        <v>0</v>
      </c>
      <c r="R336" s="194">
        <f>Q336*H336</f>
        <v>0</v>
      </c>
      <c r="S336" s="194">
        <v>0</v>
      </c>
      <c r="T336" s="195">
        <f>S336*H336</f>
        <v>0</v>
      </c>
      <c r="AR336" s="15" t="s">
        <v>184</v>
      </c>
      <c r="AT336" s="15" t="s">
        <v>133</v>
      </c>
      <c r="AU336" s="15" t="s">
        <v>78</v>
      </c>
      <c r="AY336" s="15" t="s">
        <v>131</v>
      </c>
      <c r="BE336" s="196">
        <f>IF(N336="základní",J336,0)</f>
        <v>0</v>
      </c>
      <c r="BF336" s="196">
        <f>IF(N336="snížená",J336,0)</f>
        <v>0</v>
      </c>
      <c r="BG336" s="196">
        <f>IF(N336="zákl. přenesená",J336,0)</f>
        <v>0</v>
      </c>
      <c r="BH336" s="196">
        <f>IF(N336="sníž. přenesená",J336,0)</f>
        <v>0</v>
      </c>
      <c r="BI336" s="196">
        <f>IF(N336="nulová",J336,0)</f>
        <v>0</v>
      </c>
      <c r="BJ336" s="15" t="s">
        <v>78</v>
      </c>
      <c r="BK336" s="196">
        <f>ROUND(I336*H336,2)</f>
        <v>0</v>
      </c>
      <c r="BL336" s="15" t="s">
        <v>184</v>
      </c>
      <c r="BM336" s="15" t="s">
        <v>1870</v>
      </c>
    </row>
    <row r="337" spans="2:47" s="1" customFormat="1" ht="12">
      <c r="B337" s="32"/>
      <c r="C337" s="33"/>
      <c r="D337" s="197" t="s">
        <v>139</v>
      </c>
      <c r="E337" s="33"/>
      <c r="F337" s="198" t="s">
        <v>2321</v>
      </c>
      <c r="G337" s="33"/>
      <c r="H337" s="33"/>
      <c r="I337" s="101"/>
      <c r="J337" s="33"/>
      <c r="K337" s="33"/>
      <c r="L337" s="36"/>
      <c r="M337" s="199"/>
      <c r="N337" s="58"/>
      <c r="O337" s="58"/>
      <c r="P337" s="58"/>
      <c r="Q337" s="58"/>
      <c r="R337" s="58"/>
      <c r="S337" s="58"/>
      <c r="T337" s="59"/>
      <c r="AT337" s="15" t="s">
        <v>139</v>
      </c>
      <c r="AU337" s="15" t="s">
        <v>78</v>
      </c>
    </row>
    <row r="338" spans="2:63" s="10" customFormat="1" ht="25.95" customHeight="1">
      <c r="B338" s="169"/>
      <c r="C338" s="170"/>
      <c r="D338" s="171" t="s">
        <v>69</v>
      </c>
      <c r="E338" s="172" t="s">
        <v>2079</v>
      </c>
      <c r="F338" s="172" t="s">
        <v>2322</v>
      </c>
      <c r="G338" s="170"/>
      <c r="H338" s="170"/>
      <c r="I338" s="173"/>
      <c r="J338" s="174">
        <f>BK338</f>
        <v>0</v>
      </c>
      <c r="K338" s="170"/>
      <c r="L338" s="175"/>
      <c r="M338" s="176"/>
      <c r="N338" s="177"/>
      <c r="O338" s="177"/>
      <c r="P338" s="178">
        <f>SUM(P339:P344)</f>
        <v>0</v>
      </c>
      <c r="Q338" s="177"/>
      <c r="R338" s="178">
        <f>SUM(R339:R344)</f>
        <v>0</v>
      </c>
      <c r="S338" s="177"/>
      <c r="T338" s="179">
        <f>SUM(T339:T344)</f>
        <v>0</v>
      </c>
      <c r="AR338" s="180" t="s">
        <v>78</v>
      </c>
      <c r="AT338" s="181" t="s">
        <v>69</v>
      </c>
      <c r="AU338" s="181" t="s">
        <v>70</v>
      </c>
      <c r="AY338" s="180" t="s">
        <v>131</v>
      </c>
      <c r="BK338" s="182">
        <f>SUM(BK339:BK344)</f>
        <v>0</v>
      </c>
    </row>
    <row r="339" spans="2:65" s="1" customFormat="1" ht="16.5" customHeight="1">
      <c r="B339" s="32"/>
      <c r="C339" s="185" t="s">
        <v>967</v>
      </c>
      <c r="D339" s="185" t="s">
        <v>133</v>
      </c>
      <c r="E339" s="186" t="s">
        <v>2323</v>
      </c>
      <c r="F339" s="187" t="s">
        <v>2324</v>
      </c>
      <c r="G339" s="188" t="s">
        <v>1330</v>
      </c>
      <c r="H339" s="189">
        <v>25</v>
      </c>
      <c r="I339" s="190"/>
      <c r="J339" s="191">
        <f>ROUND(I339*H339,2)</f>
        <v>0</v>
      </c>
      <c r="K339" s="187" t="s">
        <v>1</v>
      </c>
      <c r="L339" s="36"/>
      <c r="M339" s="192" t="s">
        <v>1</v>
      </c>
      <c r="N339" s="193" t="s">
        <v>41</v>
      </c>
      <c r="O339" s="58"/>
      <c r="P339" s="194">
        <f>O339*H339</f>
        <v>0</v>
      </c>
      <c r="Q339" s="194">
        <v>0</v>
      </c>
      <c r="R339" s="194">
        <f>Q339*H339</f>
        <v>0</v>
      </c>
      <c r="S339" s="194">
        <v>0</v>
      </c>
      <c r="T339" s="195">
        <f>S339*H339</f>
        <v>0</v>
      </c>
      <c r="AR339" s="15" t="s">
        <v>184</v>
      </c>
      <c r="AT339" s="15" t="s">
        <v>133</v>
      </c>
      <c r="AU339" s="15" t="s">
        <v>78</v>
      </c>
      <c r="AY339" s="15" t="s">
        <v>131</v>
      </c>
      <c r="BE339" s="196">
        <f>IF(N339="základní",J339,0)</f>
        <v>0</v>
      </c>
      <c r="BF339" s="196">
        <f>IF(N339="snížená",J339,0)</f>
        <v>0</v>
      </c>
      <c r="BG339" s="196">
        <f>IF(N339="zákl. přenesená",J339,0)</f>
        <v>0</v>
      </c>
      <c r="BH339" s="196">
        <f>IF(N339="sníž. přenesená",J339,0)</f>
        <v>0</v>
      </c>
      <c r="BI339" s="196">
        <f>IF(N339="nulová",J339,0)</f>
        <v>0</v>
      </c>
      <c r="BJ339" s="15" t="s">
        <v>78</v>
      </c>
      <c r="BK339" s="196">
        <f>ROUND(I339*H339,2)</f>
        <v>0</v>
      </c>
      <c r="BL339" s="15" t="s">
        <v>184</v>
      </c>
      <c r="BM339" s="15" t="s">
        <v>1874</v>
      </c>
    </row>
    <row r="340" spans="2:47" s="1" customFormat="1" ht="12">
      <c r="B340" s="32"/>
      <c r="C340" s="33"/>
      <c r="D340" s="197" t="s">
        <v>139</v>
      </c>
      <c r="E340" s="33"/>
      <c r="F340" s="198" t="s">
        <v>2324</v>
      </c>
      <c r="G340" s="33"/>
      <c r="H340" s="33"/>
      <c r="I340" s="101"/>
      <c r="J340" s="33"/>
      <c r="K340" s="33"/>
      <c r="L340" s="36"/>
      <c r="M340" s="199"/>
      <c r="N340" s="58"/>
      <c r="O340" s="58"/>
      <c r="P340" s="58"/>
      <c r="Q340" s="58"/>
      <c r="R340" s="58"/>
      <c r="S340" s="58"/>
      <c r="T340" s="59"/>
      <c r="AT340" s="15" t="s">
        <v>139</v>
      </c>
      <c r="AU340" s="15" t="s">
        <v>78</v>
      </c>
    </row>
    <row r="341" spans="2:65" s="1" customFormat="1" ht="16.5" customHeight="1">
      <c r="B341" s="32"/>
      <c r="C341" s="185" t="s">
        <v>973</v>
      </c>
      <c r="D341" s="185" t="s">
        <v>133</v>
      </c>
      <c r="E341" s="186" t="s">
        <v>2325</v>
      </c>
      <c r="F341" s="187" t="s">
        <v>2326</v>
      </c>
      <c r="G341" s="188" t="s">
        <v>1330</v>
      </c>
      <c r="H341" s="189">
        <v>28</v>
      </c>
      <c r="I341" s="190"/>
      <c r="J341" s="191">
        <f>ROUND(I341*H341,2)</f>
        <v>0</v>
      </c>
      <c r="K341" s="187" t="s">
        <v>1</v>
      </c>
      <c r="L341" s="36"/>
      <c r="M341" s="192" t="s">
        <v>1</v>
      </c>
      <c r="N341" s="193" t="s">
        <v>41</v>
      </c>
      <c r="O341" s="58"/>
      <c r="P341" s="194">
        <f>O341*H341</f>
        <v>0</v>
      </c>
      <c r="Q341" s="194">
        <v>0</v>
      </c>
      <c r="R341" s="194">
        <f>Q341*H341</f>
        <v>0</v>
      </c>
      <c r="S341" s="194">
        <v>0</v>
      </c>
      <c r="T341" s="195">
        <f>S341*H341</f>
        <v>0</v>
      </c>
      <c r="AR341" s="15" t="s">
        <v>184</v>
      </c>
      <c r="AT341" s="15" t="s">
        <v>133</v>
      </c>
      <c r="AU341" s="15" t="s">
        <v>78</v>
      </c>
      <c r="AY341" s="15" t="s">
        <v>131</v>
      </c>
      <c r="BE341" s="196">
        <f>IF(N341="základní",J341,0)</f>
        <v>0</v>
      </c>
      <c r="BF341" s="196">
        <f>IF(N341="snížená",J341,0)</f>
        <v>0</v>
      </c>
      <c r="BG341" s="196">
        <f>IF(N341="zákl. přenesená",J341,0)</f>
        <v>0</v>
      </c>
      <c r="BH341" s="196">
        <f>IF(N341="sníž. přenesená",J341,0)</f>
        <v>0</v>
      </c>
      <c r="BI341" s="196">
        <f>IF(N341="nulová",J341,0)</f>
        <v>0</v>
      </c>
      <c r="BJ341" s="15" t="s">
        <v>78</v>
      </c>
      <c r="BK341" s="196">
        <f>ROUND(I341*H341,2)</f>
        <v>0</v>
      </c>
      <c r="BL341" s="15" t="s">
        <v>184</v>
      </c>
      <c r="BM341" s="15" t="s">
        <v>1877</v>
      </c>
    </row>
    <row r="342" spans="2:47" s="1" customFormat="1" ht="12">
      <c r="B342" s="32"/>
      <c r="C342" s="33"/>
      <c r="D342" s="197" t="s">
        <v>139</v>
      </c>
      <c r="E342" s="33"/>
      <c r="F342" s="198" t="s">
        <v>2326</v>
      </c>
      <c r="G342" s="33"/>
      <c r="H342" s="33"/>
      <c r="I342" s="101"/>
      <c r="J342" s="33"/>
      <c r="K342" s="33"/>
      <c r="L342" s="36"/>
      <c r="M342" s="199"/>
      <c r="N342" s="58"/>
      <c r="O342" s="58"/>
      <c r="P342" s="58"/>
      <c r="Q342" s="58"/>
      <c r="R342" s="58"/>
      <c r="S342" s="58"/>
      <c r="T342" s="59"/>
      <c r="AT342" s="15" t="s">
        <v>139</v>
      </c>
      <c r="AU342" s="15" t="s">
        <v>78</v>
      </c>
    </row>
    <row r="343" spans="2:65" s="1" customFormat="1" ht="16.5" customHeight="1">
      <c r="B343" s="32"/>
      <c r="C343" s="185" t="s">
        <v>981</v>
      </c>
      <c r="D343" s="185" t="s">
        <v>133</v>
      </c>
      <c r="E343" s="186" t="s">
        <v>2327</v>
      </c>
      <c r="F343" s="187" t="s">
        <v>2328</v>
      </c>
      <c r="G343" s="188" t="s">
        <v>1330</v>
      </c>
      <c r="H343" s="189">
        <v>55</v>
      </c>
      <c r="I343" s="190"/>
      <c r="J343" s="191">
        <f>ROUND(I343*H343,2)</f>
        <v>0</v>
      </c>
      <c r="K343" s="187" t="s">
        <v>1</v>
      </c>
      <c r="L343" s="36"/>
      <c r="M343" s="192" t="s">
        <v>1</v>
      </c>
      <c r="N343" s="193" t="s">
        <v>41</v>
      </c>
      <c r="O343" s="58"/>
      <c r="P343" s="194">
        <f>O343*H343</f>
        <v>0</v>
      </c>
      <c r="Q343" s="194">
        <v>0</v>
      </c>
      <c r="R343" s="194">
        <f>Q343*H343</f>
        <v>0</v>
      </c>
      <c r="S343" s="194">
        <v>0</v>
      </c>
      <c r="T343" s="195">
        <f>S343*H343</f>
        <v>0</v>
      </c>
      <c r="AR343" s="15" t="s">
        <v>184</v>
      </c>
      <c r="AT343" s="15" t="s">
        <v>133</v>
      </c>
      <c r="AU343" s="15" t="s">
        <v>78</v>
      </c>
      <c r="AY343" s="15" t="s">
        <v>131</v>
      </c>
      <c r="BE343" s="196">
        <f>IF(N343="základní",J343,0)</f>
        <v>0</v>
      </c>
      <c r="BF343" s="196">
        <f>IF(N343="snížená",J343,0)</f>
        <v>0</v>
      </c>
      <c r="BG343" s="196">
        <f>IF(N343="zákl. přenesená",J343,0)</f>
        <v>0</v>
      </c>
      <c r="BH343" s="196">
        <f>IF(N343="sníž. přenesená",J343,0)</f>
        <v>0</v>
      </c>
      <c r="BI343" s="196">
        <f>IF(N343="nulová",J343,0)</f>
        <v>0</v>
      </c>
      <c r="BJ343" s="15" t="s">
        <v>78</v>
      </c>
      <c r="BK343" s="196">
        <f>ROUND(I343*H343,2)</f>
        <v>0</v>
      </c>
      <c r="BL343" s="15" t="s">
        <v>184</v>
      </c>
      <c r="BM343" s="15" t="s">
        <v>1880</v>
      </c>
    </row>
    <row r="344" spans="2:47" s="1" customFormat="1" ht="12">
      <c r="B344" s="32"/>
      <c r="C344" s="33"/>
      <c r="D344" s="197" t="s">
        <v>139</v>
      </c>
      <c r="E344" s="33"/>
      <c r="F344" s="198" t="s">
        <v>2328</v>
      </c>
      <c r="G344" s="33"/>
      <c r="H344" s="33"/>
      <c r="I344" s="101"/>
      <c r="J344" s="33"/>
      <c r="K344" s="33"/>
      <c r="L344" s="36"/>
      <c r="M344" s="199"/>
      <c r="N344" s="58"/>
      <c r="O344" s="58"/>
      <c r="P344" s="58"/>
      <c r="Q344" s="58"/>
      <c r="R344" s="58"/>
      <c r="S344" s="58"/>
      <c r="T344" s="59"/>
      <c r="AT344" s="15" t="s">
        <v>139</v>
      </c>
      <c r="AU344" s="15" t="s">
        <v>78</v>
      </c>
    </row>
    <row r="345" spans="2:63" s="10" customFormat="1" ht="25.95" customHeight="1">
      <c r="B345" s="169"/>
      <c r="C345" s="170"/>
      <c r="D345" s="171" t="s">
        <v>69</v>
      </c>
      <c r="E345" s="172" t="s">
        <v>2329</v>
      </c>
      <c r="F345" s="172" t="s">
        <v>2330</v>
      </c>
      <c r="G345" s="170"/>
      <c r="H345" s="170"/>
      <c r="I345" s="173"/>
      <c r="J345" s="174">
        <f>BK345</f>
        <v>0</v>
      </c>
      <c r="K345" s="170"/>
      <c r="L345" s="175"/>
      <c r="M345" s="176"/>
      <c r="N345" s="177"/>
      <c r="O345" s="177"/>
      <c r="P345" s="178">
        <f>SUM(P346:P363)</f>
        <v>0</v>
      </c>
      <c r="Q345" s="177"/>
      <c r="R345" s="178">
        <f>SUM(R346:R363)</f>
        <v>0</v>
      </c>
      <c r="S345" s="177"/>
      <c r="T345" s="179">
        <f>SUM(T346:T363)</f>
        <v>0</v>
      </c>
      <c r="AR345" s="180" t="s">
        <v>78</v>
      </c>
      <c r="AT345" s="181" t="s">
        <v>69</v>
      </c>
      <c r="AU345" s="181" t="s">
        <v>70</v>
      </c>
      <c r="AY345" s="180" t="s">
        <v>131</v>
      </c>
      <c r="BK345" s="182">
        <f>SUM(BK346:BK363)</f>
        <v>0</v>
      </c>
    </row>
    <row r="346" spans="2:65" s="1" customFormat="1" ht="16.5" customHeight="1">
      <c r="B346" s="32"/>
      <c r="C346" s="185" t="s">
        <v>992</v>
      </c>
      <c r="D346" s="185" t="s">
        <v>133</v>
      </c>
      <c r="E346" s="186" t="s">
        <v>2331</v>
      </c>
      <c r="F346" s="187" t="s">
        <v>2332</v>
      </c>
      <c r="G346" s="188" t="s">
        <v>2126</v>
      </c>
      <c r="H346" s="189">
        <v>40</v>
      </c>
      <c r="I346" s="190"/>
      <c r="J346" s="191">
        <f>ROUND(I346*H346,2)</f>
        <v>0</v>
      </c>
      <c r="K346" s="187" t="s">
        <v>1</v>
      </c>
      <c r="L346" s="36"/>
      <c r="M346" s="192" t="s">
        <v>1</v>
      </c>
      <c r="N346" s="193" t="s">
        <v>41</v>
      </c>
      <c r="O346" s="58"/>
      <c r="P346" s="194">
        <f>O346*H346</f>
        <v>0</v>
      </c>
      <c r="Q346" s="194">
        <v>0</v>
      </c>
      <c r="R346" s="194">
        <f>Q346*H346</f>
        <v>0</v>
      </c>
      <c r="S346" s="194">
        <v>0</v>
      </c>
      <c r="T346" s="195">
        <f>S346*H346</f>
        <v>0</v>
      </c>
      <c r="AR346" s="15" t="s">
        <v>184</v>
      </c>
      <c r="AT346" s="15" t="s">
        <v>133</v>
      </c>
      <c r="AU346" s="15" t="s">
        <v>78</v>
      </c>
      <c r="AY346" s="15" t="s">
        <v>131</v>
      </c>
      <c r="BE346" s="196">
        <f>IF(N346="základní",J346,0)</f>
        <v>0</v>
      </c>
      <c r="BF346" s="196">
        <f>IF(N346="snížená",J346,0)</f>
        <v>0</v>
      </c>
      <c r="BG346" s="196">
        <f>IF(N346="zákl. přenesená",J346,0)</f>
        <v>0</v>
      </c>
      <c r="BH346" s="196">
        <f>IF(N346="sníž. přenesená",J346,0)</f>
        <v>0</v>
      </c>
      <c r="BI346" s="196">
        <f>IF(N346="nulová",J346,0)</f>
        <v>0</v>
      </c>
      <c r="BJ346" s="15" t="s">
        <v>78</v>
      </c>
      <c r="BK346" s="196">
        <f>ROUND(I346*H346,2)</f>
        <v>0</v>
      </c>
      <c r="BL346" s="15" t="s">
        <v>184</v>
      </c>
      <c r="BM346" s="15" t="s">
        <v>1883</v>
      </c>
    </row>
    <row r="347" spans="2:47" s="1" customFormat="1" ht="12">
      <c r="B347" s="32"/>
      <c r="C347" s="33"/>
      <c r="D347" s="197" t="s">
        <v>139</v>
      </c>
      <c r="E347" s="33"/>
      <c r="F347" s="198" t="s">
        <v>2332</v>
      </c>
      <c r="G347" s="33"/>
      <c r="H347" s="33"/>
      <c r="I347" s="101"/>
      <c r="J347" s="33"/>
      <c r="K347" s="33"/>
      <c r="L347" s="36"/>
      <c r="M347" s="199"/>
      <c r="N347" s="58"/>
      <c r="O347" s="58"/>
      <c r="P347" s="58"/>
      <c r="Q347" s="58"/>
      <c r="R347" s="58"/>
      <c r="S347" s="58"/>
      <c r="T347" s="59"/>
      <c r="AT347" s="15" t="s">
        <v>139</v>
      </c>
      <c r="AU347" s="15" t="s">
        <v>78</v>
      </c>
    </row>
    <row r="348" spans="2:65" s="1" customFormat="1" ht="16.5" customHeight="1">
      <c r="B348" s="32"/>
      <c r="C348" s="185" t="s">
        <v>997</v>
      </c>
      <c r="D348" s="185" t="s">
        <v>133</v>
      </c>
      <c r="E348" s="186" t="s">
        <v>2333</v>
      </c>
      <c r="F348" s="187" t="s">
        <v>2334</v>
      </c>
      <c r="G348" s="188" t="s">
        <v>2126</v>
      </c>
      <c r="H348" s="189">
        <v>12</v>
      </c>
      <c r="I348" s="190"/>
      <c r="J348" s="191">
        <f>ROUND(I348*H348,2)</f>
        <v>0</v>
      </c>
      <c r="K348" s="187" t="s">
        <v>1</v>
      </c>
      <c r="L348" s="36"/>
      <c r="M348" s="192" t="s">
        <v>1</v>
      </c>
      <c r="N348" s="193" t="s">
        <v>41</v>
      </c>
      <c r="O348" s="58"/>
      <c r="P348" s="194">
        <f>O348*H348</f>
        <v>0</v>
      </c>
      <c r="Q348" s="194">
        <v>0</v>
      </c>
      <c r="R348" s="194">
        <f>Q348*H348</f>
        <v>0</v>
      </c>
      <c r="S348" s="194">
        <v>0</v>
      </c>
      <c r="T348" s="195">
        <f>S348*H348</f>
        <v>0</v>
      </c>
      <c r="AR348" s="15" t="s">
        <v>184</v>
      </c>
      <c r="AT348" s="15" t="s">
        <v>133</v>
      </c>
      <c r="AU348" s="15" t="s">
        <v>78</v>
      </c>
      <c r="AY348" s="15" t="s">
        <v>131</v>
      </c>
      <c r="BE348" s="196">
        <f>IF(N348="základní",J348,0)</f>
        <v>0</v>
      </c>
      <c r="BF348" s="196">
        <f>IF(N348="snížená",J348,0)</f>
        <v>0</v>
      </c>
      <c r="BG348" s="196">
        <f>IF(N348="zákl. přenesená",J348,0)</f>
        <v>0</v>
      </c>
      <c r="BH348" s="196">
        <f>IF(N348="sníž. přenesená",J348,0)</f>
        <v>0</v>
      </c>
      <c r="BI348" s="196">
        <f>IF(N348="nulová",J348,0)</f>
        <v>0</v>
      </c>
      <c r="BJ348" s="15" t="s">
        <v>78</v>
      </c>
      <c r="BK348" s="196">
        <f>ROUND(I348*H348,2)</f>
        <v>0</v>
      </c>
      <c r="BL348" s="15" t="s">
        <v>184</v>
      </c>
      <c r="BM348" s="15" t="s">
        <v>1886</v>
      </c>
    </row>
    <row r="349" spans="2:47" s="1" customFormat="1" ht="12">
      <c r="B349" s="32"/>
      <c r="C349" s="33"/>
      <c r="D349" s="197" t="s">
        <v>139</v>
      </c>
      <c r="E349" s="33"/>
      <c r="F349" s="198" t="s">
        <v>2334</v>
      </c>
      <c r="G349" s="33"/>
      <c r="H349" s="33"/>
      <c r="I349" s="101"/>
      <c r="J349" s="33"/>
      <c r="K349" s="33"/>
      <c r="L349" s="36"/>
      <c r="M349" s="199"/>
      <c r="N349" s="58"/>
      <c r="O349" s="58"/>
      <c r="P349" s="58"/>
      <c r="Q349" s="58"/>
      <c r="R349" s="58"/>
      <c r="S349" s="58"/>
      <c r="T349" s="59"/>
      <c r="AT349" s="15" t="s">
        <v>139</v>
      </c>
      <c r="AU349" s="15" t="s">
        <v>78</v>
      </c>
    </row>
    <row r="350" spans="2:65" s="1" customFormat="1" ht="16.5" customHeight="1">
      <c r="B350" s="32"/>
      <c r="C350" s="185" t="s">
        <v>1007</v>
      </c>
      <c r="D350" s="185" t="s">
        <v>133</v>
      </c>
      <c r="E350" s="186" t="s">
        <v>2335</v>
      </c>
      <c r="F350" s="187" t="s">
        <v>2336</v>
      </c>
      <c r="G350" s="188" t="s">
        <v>2337</v>
      </c>
      <c r="H350" s="189">
        <v>10</v>
      </c>
      <c r="I350" s="190"/>
      <c r="J350" s="191">
        <f>ROUND(I350*H350,2)</f>
        <v>0</v>
      </c>
      <c r="K350" s="187" t="s">
        <v>1</v>
      </c>
      <c r="L350" s="36"/>
      <c r="M350" s="192" t="s">
        <v>1</v>
      </c>
      <c r="N350" s="193" t="s">
        <v>41</v>
      </c>
      <c r="O350" s="58"/>
      <c r="P350" s="194">
        <f>O350*H350</f>
        <v>0</v>
      </c>
      <c r="Q350" s="194">
        <v>0</v>
      </c>
      <c r="R350" s="194">
        <f>Q350*H350</f>
        <v>0</v>
      </c>
      <c r="S350" s="194">
        <v>0</v>
      </c>
      <c r="T350" s="195">
        <f>S350*H350</f>
        <v>0</v>
      </c>
      <c r="AR350" s="15" t="s">
        <v>184</v>
      </c>
      <c r="AT350" s="15" t="s">
        <v>133</v>
      </c>
      <c r="AU350" s="15" t="s">
        <v>78</v>
      </c>
      <c r="AY350" s="15" t="s">
        <v>131</v>
      </c>
      <c r="BE350" s="196">
        <f>IF(N350="základní",J350,0)</f>
        <v>0</v>
      </c>
      <c r="BF350" s="196">
        <f>IF(N350="snížená",J350,0)</f>
        <v>0</v>
      </c>
      <c r="BG350" s="196">
        <f>IF(N350="zákl. přenesená",J350,0)</f>
        <v>0</v>
      </c>
      <c r="BH350" s="196">
        <f>IF(N350="sníž. přenesená",J350,0)</f>
        <v>0</v>
      </c>
      <c r="BI350" s="196">
        <f>IF(N350="nulová",J350,0)</f>
        <v>0</v>
      </c>
      <c r="BJ350" s="15" t="s">
        <v>78</v>
      </c>
      <c r="BK350" s="196">
        <f>ROUND(I350*H350,2)</f>
        <v>0</v>
      </c>
      <c r="BL350" s="15" t="s">
        <v>184</v>
      </c>
      <c r="BM350" s="15" t="s">
        <v>1891</v>
      </c>
    </row>
    <row r="351" spans="2:47" s="1" customFormat="1" ht="12">
      <c r="B351" s="32"/>
      <c r="C351" s="33"/>
      <c r="D351" s="197" t="s">
        <v>139</v>
      </c>
      <c r="E351" s="33"/>
      <c r="F351" s="198" t="s">
        <v>2336</v>
      </c>
      <c r="G351" s="33"/>
      <c r="H351" s="33"/>
      <c r="I351" s="101"/>
      <c r="J351" s="33"/>
      <c r="K351" s="33"/>
      <c r="L351" s="36"/>
      <c r="M351" s="199"/>
      <c r="N351" s="58"/>
      <c r="O351" s="58"/>
      <c r="P351" s="58"/>
      <c r="Q351" s="58"/>
      <c r="R351" s="58"/>
      <c r="S351" s="58"/>
      <c r="T351" s="59"/>
      <c r="AT351" s="15" t="s">
        <v>139</v>
      </c>
      <c r="AU351" s="15" t="s">
        <v>78</v>
      </c>
    </row>
    <row r="352" spans="2:65" s="1" customFormat="1" ht="16.5" customHeight="1">
      <c r="B352" s="32"/>
      <c r="C352" s="185" t="s">
        <v>1012</v>
      </c>
      <c r="D352" s="185" t="s">
        <v>133</v>
      </c>
      <c r="E352" s="186" t="s">
        <v>2338</v>
      </c>
      <c r="F352" s="187" t="s">
        <v>2339</v>
      </c>
      <c r="G352" s="188" t="s">
        <v>2126</v>
      </c>
      <c r="H352" s="189">
        <v>5</v>
      </c>
      <c r="I352" s="190"/>
      <c r="J352" s="191">
        <f>ROUND(I352*H352,2)</f>
        <v>0</v>
      </c>
      <c r="K352" s="187" t="s">
        <v>1</v>
      </c>
      <c r="L352" s="36"/>
      <c r="M352" s="192" t="s">
        <v>1</v>
      </c>
      <c r="N352" s="193" t="s">
        <v>41</v>
      </c>
      <c r="O352" s="58"/>
      <c r="P352" s="194">
        <f>O352*H352</f>
        <v>0</v>
      </c>
      <c r="Q352" s="194">
        <v>0</v>
      </c>
      <c r="R352" s="194">
        <f>Q352*H352</f>
        <v>0</v>
      </c>
      <c r="S352" s="194">
        <v>0</v>
      </c>
      <c r="T352" s="195">
        <f>S352*H352</f>
        <v>0</v>
      </c>
      <c r="AR352" s="15" t="s">
        <v>184</v>
      </c>
      <c r="AT352" s="15" t="s">
        <v>133</v>
      </c>
      <c r="AU352" s="15" t="s">
        <v>78</v>
      </c>
      <c r="AY352" s="15" t="s">
        <v>131</v>
      </c>
      <c r="BE352" s="196">
        <f>IF(N352="základní",J352,0)</f>
        <v>0</v>
      </c>
      <c r="BF352" s="196">
        <f>IF(N352="snížená",J352,0)</f>
        <v>0</v>
      </c>
      <c r="BG352" s="196">
        <f>IF(N352="zákl. přenesená",J352,0)</f>
        <v>0</v>
      </c>
      <c r="BH352" s="196">
        <f>IF(N352="sníž. přenesená",J352,0)</f>
        <v>0</v>
      </c>
      <c r="BI352" s="196">
        <f>IF(N352="nulová",J352,0)</f>
        <v>0</v>
      </c>
      <c r="BJ352" s="15" t="s">
        <v>78</v>
      </c>
      <c r="BK352" s="196">
        <f>ROUND(I352*H352,2)</f>
        <v>0</v>
      </c>
      <c r="BL352" s="15" t="s">
        <v>184</v>
      </c>
      <c r="BM352" s="15" t="s">
        <v>1894</v>
      </c>
    </row>
    <row r="353" spans="2:47" s="1" customFormat="1" ht="12">
      <c r="B353" s="32"/>
      <c r="C353" s="33"/>
      <c r="D353" s="197" t="s">
        <v>139</v>
      </c>
      <c r="E353" s="33"/>
      <c r="F353" s="198" t="s">
        <v>2339</v>
      </c>
      <c r="G353" s="33"/>
      <c r="H353" s="33"/>
      <c r="I353" s="101"/>
      <c r="J353" s="33"/>
      <c r="K353" s="33"/>
      <c r="L353" s="36"/>
      <c r="M353" s="199"/>
      <c r="N353" s="58"/>
      <c r="O353" s="58"/>
      <c r="P353" s="58"/>
      <c r="Q353" s="58"/>
      <c r="R353" s="58"/>
      <c r="S353" s="58"/>
      <c r="T353" s="59"/>
      <c r="AT353" s="15" t="s">
        <v>139</v>
      </c>
      <c r="AU353" s="15" t="s">
        <v>78</v>
      </c>
    </row>
    <row r="354" spans="2:65" s="1" customFormat="1" ht="16.5" customHeight="1">
      <c r="B354" s="32"/>
      <c r="C354" s="185" t="s">
        <v>1016</v>
      </c>
      <c r="D354" s="185" t="s">
        <v>133</v>
      </c>
      <c r="E354" s="186" t="s">
        <v>2340</v>
      </c>
      <c r="F354" s="187" t="s">
        <v>2341</v>
      </c>
      <c r="G354" s="188" t="s">
        <v>2126</v>
      </c>
      <c r="H354" s="189">
        <v>20</v>
      </c>
      <c r="I354" s="190"/>
      <c r="J354" s="191">
        <f>ROUND(I354*H354,2)</f>
        <v>0</v>
      </c>
      <c r="K354" s="187" t="s">
        <v>1</v>
      </c>
      <c r="L354" s="36"/>
      <c r="M354" s="192" t="s">
        <v>1</v>
      </c>
      <c r="N354" s="193" t="s">
        <v>41</v>
      </c>
      <c r="O354" s="58"/>
      <c r="P354" s="194">
        <f>O354*H354</f>
        <v>0</v>
      </c>
      <c r="Q354" s="194">
        <v>0</v>
      </c>
      <c r="R354" s="194">
        <f>Q354*H354</f>
        <v>0</v>
      </c>
      <c r="S354" s="194">
        <v>0</v>
      </c>
      <c r="T354" s="195">
        <f>S354*H354</f>
        <v>0</v>
      </c>
      <c r="AR354" s="15" t="s">
        <v>184</v>
      </c>
      <c r="AT354" s="15" t="s">
        <v>133</v>
      </c>
      <c r="AU354" s="15" t="s">
        <v>78</v>
      </c>
      <c r="AY354" s="15" t="s">
        <v>131</v>
      </c>
      <c r="BE354" s="196">
        <f>IF(N354="základní",J354,0)</f>
        <v>0</v>
      </c>
      <c r="BF354" s="196">
        <f>IF(N354="snížená",J354,0)</f>
        <v>0</v>
      </c>
      <c r="BG354" s="196">
        <f>IF(N354="zákl. přenesená",J354,0)</f>
        <v>0</v>
      </c>
      <c r="BH354" s="196">
        <f>IF(N354="sníž. přenesená",J354,0)</f>
        <v>0</v>
      </c>
      <c r="BI354" s="196">
        <f>IF(N354="nulová",J354,0)</f>
        <v>0</v>
      </c>
      <c r="BJ354" s="15" t="s">
        <v>78</v>
      </c>
      <c r="BK354" s="196">
        <f>ROUND(I354*H354,2)</f>
        <v>0</v>
      </c>
      <c r="BL354" s="15" t="s">
        <v>184</v>
      </c>
      <c r="BM354" s="15" t="s">
        <v>2342</v>
      </c>
    </row>
    <row r="355" spans="2:47" s="1" customFormat="1" ht="12">
      <c r="B355" s="32"/>
      <c r="C355" s="33"/>
      <c r="D355" s="197" t="s">
        <v>139</v>
      </c>
      <c r="E355" s="33"/>
      <c r="F355" s="198" t="s">
        <v>2341</v>
      </c>
      <c r="G355" s="33"/>
      <c r="H355" s="33"/>
      <c r="I355" s="101"/>
      <c r="J355" s="33"/>
      <c r="K355" s="33"/>
      <c r="L355" s="36"/>
      <c r="M355" s="199"/>
      <c r="N355" s="58"/>
      <c r="O355" s="58"/>
      <c r="P355" s="58"/>
      <c r="Q355" s="58"/>
      <c r="R355" s="58"/>
      <c r="S355" s="58"/>
      <c r="T355" s="59"/>
      <c r="AT355" s="15" t="s">
        <v>139</v>
      </c>
      <c r="AU355" s="15" t="s">
        <v>78</v>
      </c>
    </row>
    <row r="356" spans="2:65" s="1" customFormat="1" ht="16.5" customHeight="1">
      <c r="B356" s="32"/>
      <c r="C356" s="185" t="s">
        <v>1023</v>
      </c>
      <c r="D356" s="185" t="s">
        <v>133</v>
      </c>
      <c r="E356" s="186" t="s">
        <v>2343</v>
      </c>
      <c r="F356" s="187" t="s">
        <v>2344</v>
      </c>
      <c r="G356" s="188" t="s">
        <v>2126</v>
      </c>
      <c r="H356" s="189">
        <v>22</v>
      </c>
      <c r="I356" s="190"/>
      <c r="J356" s="191">
        <f>ROUND(I356*H356,2)</f>
        <v>0</v>
      </c>
      <c r="K356" s="187" t="s">
        <v>1</v>
      </c>
      <c r="L356" s="36"/>
      <c r="M356" s="192" t="s">
        <v>1</v>
      </c>
      <c r="N356" s="193" t="s">
        <v>41</v>
      </c>
      <c r="O356" s="58"/>
      <c r="P356" s="194">
        <f>O356*H356</f>
        <v>0</v>
      </c>
      <c r="Q356" s="194">
        <v>0</v>
      </c>
      <c r="R356" s="194">
        <f>Q356*H356</f>
        <v>0</v>
      </c>
      <c r="S356" s="194">
        <v>0</v>
      </c>
      <c r="T356" s="195">
        <f>S356*H356</f>
        <v>0</v>
      </c>
      <c r="AR356" s="15" t="s">
        <v>184</v>
      </c>
      <c r="AT356" s="15" t="s">
        <v>133</v>
      </c>
      <c r="AU356" s="15" t="s">
        <v>78</v>
      </c>
      <c r="AY356" s="15" t="s">
        <v>131</v>
      </c>
      <c r="BE356" s="196">
        <f>IF(N356="základní",J356,0)</f>
        <v>0</v>
      </c>
      <c r="BF356" s="196">
        <f>IF(N356="snížená",J356,0)</f>
        <v>0</v>
      </c>
      <c r="BG356" s="196">
        <f>IF(N356="zákl. přenesená",J356,0)</f>
        <v>0</v>
      </c>
      <c r="BH356" s="196">
        <f>IF(N356="sníž. přenesená",J356,0)</f>
        <v>0</v>
      </c>
      <c r="BI356" s="196">
        <f>IF(N356="nulová",J356,0)</f>
        <v>0</v>
      </c>
      <c r="BJ356" s="15" t="s">
        <v>78</v>
      </c>
      <c r="BK356" s="196">
        <f>ROUND(I356*H356,2)</f>
        <v>0</v>
      </c>
      <c r="BL356" s="15" t="s">
        <v>184</v>
      </c>
      <c r="BM356" s="15" t="s">
        <v>2345</v>
      </c>
    </row>
    <row r="357" spans="2:47" s="1" customFormat="1" ht="12">
      <c r="B357" s="32"/>
      <c r="C357" s="33"/>
      <c r="D357" s="197" t="s">
        <v>139</v>
      </c>
      <c r="E357" s="33"/>
      <c r="F357" s="198" t="s">
        <v>2344</v>
      </c>
      <c r="G357" s="33"/>
      <c r="H357" s="33"/>
      <c r="I357" s="101"/>
      <c r="J357" s="33"/>
      <c r="K357" s="33"/>
      <c r="L357" s="36"/>
      <c r="M357" s="199"/>
      <c r="N357" s="58"/>
      <c r="O357" s="58"/>
      <c r="P357" s="58"/>
      <c r="Q357" s="58"/>
      <c r="R357" s="58"/>
      <c r="S357" s="58"/>
      <c r="T357" s="59"/>
      <c r="AT357" s="15" t="s">
        <v>139</v>
      </c>
      <c r="AU357" s="15" t="s">
        <v>78</v>
      </c>
    </row>
    <row r="358" spans="2:65" s="1" customFormat="1" ht="16.5" customHeight="1">
      <c r="B358" s="32"/>
      <c r="C358" s="185" t="s">
        <v>1029</v>
      </c>
      <c r="D358" s="185" t="s">
        <v>133</v>
      </c>
      <c r="E358" s="186" t="s">
        <v>2346</v>
      </c>
      <c r="F358" s="187" t="s">
        <v>2347</v>
      </c>
      <c r="G358" s="188" t="s">
        <v>404</v>
      </c>
      <c r="H358" s="189">
        <v>1</v>
      </c>
      <c r="I358" s="190"/>
      <c r="J358" s="191">
        <f>ROUND(I358*H358,2)</f>
        <v>0</v>
      </c>
      <c r="K358" s="187" t="s">
        <v>1</v>
      </c>
      <c r="L358" s="36"/>
      <c r="M358" s="192" t="s">
        <v>1</v>
      </c>
      <c r="N358" s="193" t="s">
        <v>41</v>
      </c>
      <c r="O358" s="58"/>
      <c r="P358" s="194">
        <f>O358*H358</f>
        <v>0</v>
      </c>
      <c r="Q358" s="194">
        <v>0</v>
      </c>
      <c r="R358" s="194">
        <f>Q358*H358</f>
        <v>0</v>
      </c>
      <c r="S358" s="194">
        <v>0</v>
      </c>
      <c r="T358" s="195">
        <f>S358*H358</f>
        <v>0</v>
      </c>
      <c r="AR358" s="15" t="s">
        <v>184</v>
      </c>
      <c r="AT358" s="15" t="s">
        <v>133</v>
      </c>
      <c r="AU358" s="15" t="s">
        <v>78</v>
      </c>
      <c r="AY358" s="15" t="s">
        <v>131</v>
      </c>
      <c r="BE358" s="196">
        <f>IF(N358="základní",J358,0)</f>
        <v>0</v>
      </c>
      <c r="BF358" s="196">
        <f>IF(N358="snížená",J358,0)</f>
        <v>0</v>
      </c>
      <c r="BG358" s="196">
        <f>IF(N358="zákl. přenesená",J358,0)</f>
        <v>0</v>
      </c>
      <c r="BH358" s="196">
        <f>IF(N358="sníž. přenesená",J358,0)</f>
        <v>0</v>
      </c>
      <c r="BI358" s="196">
        <f>IF(N358="nulová",J358,0)</f>
        <v>0</v>
      </c>
      <c r="BJ358" s="15" t="s">
        <v>78</v>
      </c>
      <c r="BK358" s="196">
        <f>ROUND(I358*H358,2)</f>
        <v>0</v>
      </c>
      <c r="BL358" s="15" t="s">
        <v>184</v>
      </c>
      <c r="BM358" s="15" t="s">
        <v>2348</v>
      </c>
    </row>
    <row r="359" spans="2:47" s="1" customFormat="1" ht="12">
      <c r="B359" s="32"/>
      <c r="C359" s="33"/>
      <c r="D359" s="197" t="s">
        <v>139</v>
      </c>
      <c r="E359" s="33"/>
      <c r="F359" s="198" t="s">
        <v>2347</v>
      </c>
      <c r="G359" s="33"/>
      <c r="H359" s="33"/>
      <c r="I359" s="101"/>
      <c r="J359" s="33"/>
      <c r="K359" s="33"/>
      <c r="L359" s="36"/>
      <c r="M359" s="199"/>
      <c r="N359" s="58"/>
      <c r="O359" s="58"/>
      <c r="P359" s="58"/>
      <c r="Q359" s="58"/>
      <c r="R359" s="58"/>
      <c r="S359" s="58"/>
      <c r="T359" s="59"/>
      <c r="AT359" s="15" t="s">
        <v>139</v>
      </c>
      <c r="AU359" s="15" t="s">
        <v>78</v>
      </c>
    </row>
    <row r="360" spans="2:65" s="1" customFormat="1" ht="16.5" customHeight="1">
      <c r="B360" s="32"/>
      <c r="C360" s="185" t="s">
        <v>1035</v>
      </c>
      <c r="D360" s="185" t="s">
        <v>133</v>
      </c>
      <c r="E360" s="186" t="s">
        <v>2349</v>
      </c>
      <c r="F360" s="187" t="s">
        <v>2350</v>
      </c>
      <c r="G360" s="188" t="s">
        <v>1</v>
      </c>
      <c r="H360" s="189">
        <v>1</v>
      </c>
      <c r="I360" s="190"/>
      <c r="J360" s="191">
        <f>ROUND(I360*H360,2)</f>
        <v>0</v>
      </c>
      <c r="K360" s="187" t="s">
        <v>1</v>
      </c>
      <c r="L360" s="36"/>
      <c r="M360" s="192" t="s">
        <v>1</v>
      </c>
      <c r="N360" s="193" t="s">
        <v>41</v>
      </c>
      <c r="O360" s="58"/>
      <c r="P360" s="194">
        <f>O360*H360</f>
        <v>0</v>
      </c>
      <c r="Q360" s="194">
        <v>0</v>
      </c>
      <c r="R360" s="194">
        <f>Q360*H360</f>
        <v>0</v>
      </c>
      <c r="S360" s="194">
        <v>0</v>
      </c>
      <c r="T360" s="195">
        <f>S360*H360</f>
        <v>0</v>
      </c>
      <c r="AR360" s="15" t="s">
        <v>184</v>
      </c>
      <c r="AT360" s="15" t="s">
        <v>133</v>
      </c>
      <c r="AU360" s="15" t="s">
        <v>78</v>
      </c>
      <c r="AY360" s="15" t="s">
        <v>131</v>
      </c>
      <c r="BE360" s="196">
        <f>IF(N360="základní",J360,0)</f>
        <v>0</v>
      </c>
      <c r="BF360" s="196">
        <f>IF(N360="snížená",J360,0)</f>
        <v>0</v>
      </c>
      <c r="BG360" s="196">
        <f>IF(N360="zákl. přenesená",J360,0)</f>
        <v>0</v>
      </c>
      <c r="BH360" s="196">
        <f>IF(N360="sníž. přenesená",J360,0)</f>
        <v>0</v>
      </c>
      <c r="BI360" s="196">
        <f>IF(N360="nulová",J360,0)</f>
        <v>0</v>
      </c>
      <c r="BJ360" s="15" t="s">
        <v>78</v>
      </c>
      <c r="BK360" s="196">
        <f>ROUND(I360*H360,2)</f>
        <v>0</v>
      </c>
      <c r="BL360" s="15" t="s">
        <v>184</v>
      </c>
      <c r="BM360" s="15" t="s">
        <v>2351</v>
      </c>
    </row>
    <row r="361" spans="2:47" s="1" customFormat="1" ht="12">
      <c r="B361" s="32"/>
      <c r="C361" s="33"/>
      <c r="D361" s="197" t="s">
        <v>139</v>
      </c>
      <c r="E361" s="33"/>
      <c r="F361" s="198" t="s">
        <v>2350</v>
      </c>
      <c r="G361" s="33"/>
      <c r="H361" s="33"/>
      <c r="I361" s="101"/>
      <c r="J361" s="33"/>
      <c r="K361" s="33"/>
      <c r="L361" s="36"/>
      <c r="M361" s="199"/>
      <c r="N361" s="58"/>
      <c r="O361" s="58"/>
      <c r="P361" s="58"/>
      <c r="Q361" s="58"/>
      <c r="R361" s="58"/>
      <c r="S361" s="58"/>
      <c r="T361" s="59"/>
      <c r="AT361" s="15" t="s">
        <v>139</v>
      </c>
      <c r="AU361" s="15" t="s">
        <v>78</v>
      </c>
    </row>
    <row r="362" spans="2:65" s="1" customFormat="1" ht="16.5" customHeight="1">
      <c r="B362" s="32"/>
      <c r="C362" s="185" t="s">
        <v>1042</v>
      </c>
      <c r="D362" s="185" t="s">
        <v>133</v>
      </c>
      <c r="E362" s="186" t="s">
        <v>2352</v>
      </c>
      <c r="F362" s="187" t="s">
        <v>2353</v>
      </c>
      <c r="G362" s="188" t="s">
        <v>1</v>
      </c>
      <c r="H362" s="189">
        <v>1</v>
      </c>
      <c r="I362" s="190"/>
      <c r="J362" s="191">
        <f>ROUND(I362*H362,2)</f>
        <v>0</v>
      </c>
      <c r="K362" s="187" t="s">
        <v>1</v>
      </c>
      <c r="L362" s="36"/>
      <c r="M362" s="192" t="s">
        <v>1</v>
      </c>
      <c r="N362" s="193" t="s">
        <v>41</v>
      </c>
      <c r="O362" s="58"/>
      <c r="P362" s="194">
        <f>O362*H362</f>
        <v>0</v>
      </c>
      <c r="Q362" s="194">
        <v>0</v>
      </c>
      <c r="R362" s="194">
        <f>Q362*H362</f>
        <v>0</v>
      </c>
      <c r="S362" s="194">
        <v>0</v>
      </c>
      <c r="T362" s="195">
        <f>S362*H362</f>
        <v>0</v>
      </c>
      <c r="AR362" s="15" t="s">
        <v>184</v>
      </c>
      <c r="AT362" s="15" t="s">
        <v>133</v>
      </c>
      <c r="AU362" s="15" t="s">
        <v>78</v>
      </c>
      <c r="AY362" s="15" t="s">
        <v>131</v>
      </c>
      <c r="BE362" s="196">
        <f>IF(N362="základní",J362,0)</f>
        <v>0</v>
      </c>
      <c r="BF362" s="196">
        <f>IF(N362="snížená",J362,0)</f>
        <v>0</v>
      </c>
      <c r="BG362" s="196">
        <f>IF(N362="zákl. přenesená",J362,0)</f>
        <v>0</v>
      </c>
      <c r="BH362" s="196">
        <f>IF(N362="sníž. přenesená",J362,0)</f>
        <v>0</v>
      </c>
      <c r="BI362" s="196">
        <f>IF(N362="nulová",J362,0)</f>
        <v>0</v>
      </c>
      <c r="BJ362" s="15" t="s">
        <v>78</v>
      </c>
      <c r="BK362" s="196">
        <f>ROUND(I362*H362,2)</f>
        <v>0</v>
      </c>
      <c r="BL362" s="15" t="s">
        <v>184</v>
      </c>
      <c r="BM362" s="15" t="s">
        <v>2354</v>
      </c>
    </row>
    <row r="363" spans="2:47" s="1" customFormat="1" ht="12">
      <c r="B363" s="32"/>
      <c r="C363" s="33"/>
      <c r="D363" s="197" t="s">
        <v>139</v>
      </c>
      <c r="E363" s="33"/>
      <c r="F363" s="198" t="s">
        <v>2353</v>
      </c>
      <c r="G363" s="33"/>
      <c r="H363" s="33"/>
      <c r="I363" s="101"/>
      <c r="J363" s="33"/>
      <c r="K363" s="33"/>
      <c r="L363" s="36"/>
      <c r="M363" s="200"/>
      <c r="N363" s="201"/>
      <c r="O363" s="201"/>
      <c r="P363" s="201"/>
      <c r="Q363" s="201"/>
      <c r="R363" s="201"/>
      <c r="S363" s="201"/>
      <c r="T363" s="202"/>
      <c r="AT363" s="15" t="s">
        <v>139</v>
      </c>
      <c r="AU363" s="15" t="s">
        <v>78</v>
      </c>
    </row>
    <row r="364" spans="2:12" s="1" customFormat="1" ht="6.9" customHeight="1">
      <c r="B364" s="44"/>
      <c r="C364" s="45"/>
      <c r="D364" s="45"/>
      <c r="E364" s="45"/>
      <c r="F364" s="45"/>
      <c r="G364" s="45"/>
      <c r="H364" s="45"/>
      <c r="I364" s="126"/>
      <c r="J364" s="45"/>
      <c r="K364" s="45"/>
      <c r="L364" s="36"/>
    </row>
  </sheetData>
  <sheetProtection algorithmName="SHA-512" hashValue="pHiGvxrT4hAgmwoO8fDrNrwuks3mQYIGZ+DeBWQBb2JO/zU2njjpK4AIcSo1FwB7oQQEkkuwQp2vmdQGYRNsgw==" saltValue="ud33rCQ7NR95FlkK1Ai77T7yzhVKkZHMFSgJe7maBughi4aTr0WV42rXDUmDlfHX183Mo68bUFjIiUH4x/uYFQ==" spinCount="100000" sheet="1" objects="1" scenarios="1" formatColumns="0" formatRows="0" autoFilter="0"/>
  <autoFilter ref="C99:K363"/>
  <mergeCells count="14">
    <mergeCell ref="D78:F78"/>
    <mergeCell ref="E90:H90"/>
    <mergeCell ref="E92:H92"/>
    <mergeCell ref="L2:V2"/>
    <mergeCell ref="E52:H52"/>
    <mergeCell ref="D74:F74"/>
    <mergeCell ref="D75:F75"/>
    <mergeCell ref="D76:F76"/>
    <mergeCell ref="D77:F77"/>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landscape" paperSize="9" scale="87" r:id="rId2"/>
  <headerFooter>
    <oddFooter>&amp;CStrana &amp;P z &amp;N</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B3E398B4830C439BAAC9CD503413BA" ma:contentTypeVersion="4" ma:contentTypeDescription="Vytvoří nový dokument" ma:contentTypeScope="" ma:versionID="c867744e0c64379345d960c70d57b225">
  <xsd:schema xmlns:xsd="http://www.w3.org/2001/XMLSchema" xmlns:xs="http://www.w3.org/2001/XMLSchema" xmlns:p="http://schemas.microsoft.com/office/2006/metadata/properties" xmlns:ns2="ef328c91-78b1-4837-99f8-7589d1f2e0e4" xmlns:ns3="47c7fe9b-5961-412e-b9e3-69ac943a7198" targetNamespace="http://schemas.microsoft.com/office/2006/metadata/properties" ma:root="true" ma:fieldsID="14fc974e73476cc381dedf8508153be5" ns2:_="" ns3:_="">
    <xsd:import namespace="ef328c91-78b1-4837-99f8-7589d1f2e0e4"/>
    <xsd:import namespace="47c7fe9b-5961-412e-b9e3-69ac943a719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28c91-78b1-4837-99f8-7589d1f2e0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c7fe9b-5961-412e-b9e3-69ac943a7198"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EEA432-BFAB-488A-8C92-8D4E6E78CE28}"/>
</file>

<file path=customXml/itemProps2.xml><?xml version="1.0" encoding="utf-8"?>
<ds:datastoreItem xmlns:ds="http://schemas.openxmlformats.org/officeDocument/2006/customXml" ds:itemID="{875F5025-3006-4E08-95FD-B312E2F00C43}"/>
</file>

<file path=customXml/itemProps3.xml><?xml version="1.0" encoding="utf-8"?>
<ds:datastoreItem xmlns:ds="http://schemas.openxmlformats.org/officeDocument/2006/customXml" ds:itemID="{05B5E312-E83E-464B-A078-3463266A9B1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Jan Hawlik</dc:creator>
  <cp:keywords/>
  <dc:description/>
  <cp:lastModifiedBy>Chlebiš Libor</cp:lastModifiedBy>
  <cp:lastPrinted>2019-02-08T11:57:43Z</cp:lastPrinted>
  <dcterms:created xsi:type="dcterms:W3CDTF">2019-02-08T09:55:35Z</dcterms:created>
  <dcterms:modified xsi:type="dcterms:W3CDTF">2019-02-08T15:14:58Z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0x010100F0B3E398B4830C439BAAC9CD503413BA</vt:lpwstr>
  </property>
</Properties>
</file>