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an0017\Desktop\A305 FINAL\KANCELÁŘ_305_FINAL\STAVEBNÍ ČÁST_Kancelář 305\ROZPOČET\"/>
    </mc:Choice>
  </mc:AlternateContent>
  <xr:revisionPtr revIDLastSave="0" documentId="13_ncr:1_{3CC570F5-BFC5-4133-BE1B-EEEBCF0210D6}" xr6:coauthVersionLast="36" xr6:coauthVersionMax="36" xr10:uidLastSave="{00000000-0000-0000-0000-000000000000}"/>
  <bookViews>
    <workbookView xWindow="0" yWindow="0" windowWidth="27870" windowHeight="13920" firstSheet="1" activeTab="1" xr2:uid="{00000000-000D-0000-FFFF-FFFF00000000}"/>
  </bookViews>
  <sheets>
    <sheet name="Rekapitulace stavby" sheetId="1" state="veryHidden" r:id="rId1"/>
    <sheet name="01 - Stavební úpravy kanc..." sheetId="2" r:id="rId2"/>
  </sheets>
  <definedNames>
    <definedName name="_xlnm._FilterDatabase" localSheetId="1" hidden="1">'01 - Stavební úpravy kanc...'!$C$134:$K$337</definedName>
    <definedName name="_xlnm.Print_Titles" localSheetId="1">'01 - Stavební úpravy kanc...'!$134:$134</definedName>
    <definedName name="_xlnm.Print_Titles" localSheetId="0">'Rekapitulace stavby'!$92:$92</definedName>
    <definedName name="_xlnm.Print_Area" localSheetId="1">'01 - Stavební úpravy kanc...'!$C$4:$J$76,'01 - Stavební úpravy kanc...'!$C$82:$J$116,'01 - Stavební úpravy kanc...'!$C$122:$J$337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BK272" i="2" l="1"/>
  <c r="BI272" i="2"/>
  <c r="BH272" i="2"/>
  <c r="BG272" i="2"/>
  <c r="BF272" i="2"/>
  <c r="T272" i="2"/>
  <c r="R272" i="2"/>
  <c r="P272" i="2"/>
  <c r="J272" i="2"/>
  <c r="BE272" i="2" s="1"/>
  <c r="J37" i="2" l="1"/>
  <c r="J36" i="2"/>
  <c r="AY95" i="1" s="1"/>
  <c r="J35" i="2"/>
  <c r="AX95" i="1" s="1"/>
  <c r="BI336" i="2"/>
  <c r="BH336" i="2"/>
  <c r="BG336" i="2"/>
  <c r="BF336" i="2"/>
  <c r="T336" i="2"/>
  <c r="R336" i="2"/>
  <c r="P336" i="2"/>
  <c r="BI325" i="2"/>
  <c r="BH325" i="2"/>
  <c r="BG325" i="2"/>
  <c r="BF325" i="2"/>
  <c r="T325" i="2"/>
  <c r="R325" i="2"/>
  <c r="R324" i="2" s="1"/>
  <c r="P325" i="2"/>
  <c r="P324" i="2" s="1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T241" i="2" s="1"/>
  <c r="R242" i="2"/>
  <c r="R241" i="2" s="1"/>
  <c r="P242" i="2"/>
  <c r="P241" i="2" s="1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T217" i="2"/>
  <c r="R218" i="2"/>
  <c r="R217" i="2" s="1"/>
  <c r="P218" i="2"/>
  <c r="P217" i="2" s="1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T191" i="2" s="1"/>
  <c r="R192" i="2"/>
  <c r="R191" i="2" s="1"/>
  <c r="P192" i="2"/>
  <c r="P191" i="2" s="1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T180" i="2" s="1"/>
  <c r="R181" i="2"/>
  <c r="R180" i="2"/>
  <c r="P181" i="2"/>
  <c r="P180" i="2" s="1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T137" i="2"/>
  <c r="R138" i="2"/>
  <c r="R137" i="2" s="1"/>
  <c r="P138" i="2"/>
  <c r="P137" i="2"/>
  <c r="J132" i="2"/>
  <c r="J131" i="2"/>
  <c r="F131" i="2"/>
  <c r="F129" i="2"/>
  <c r="E127" i="2"/>
  <c r="J92" i="2"/>
  <c r="J91" i="2"/>
  <c r="F91" i="2"/>
  <c r="F89" i="2"/>
  <c r="E87" i="2"/>
  <c r="J18" i="2"/>
  <c r="E18" i="2"/>
  <c r="F132" i="2" s="1"/>
  <c r="J17" i="2"/>
  <c r="J89" i="2"/>
  <c r="E7" i="2"/>
  <c r="E125" i="2"/>
  <c r="L90" i="1"/>
  <c r="AM90" i="1"/>
  <c r="AM89" i="1"/>
  <c r="L89" i="1"/>
  <c r="AM87" i="1"/>
  <c r="L87" i="1"/>
  <c r="L85" i="1"/>
  <c r="L84" i="1"/>
  <c r="BK307" i="2"/>
  <c r="BK286" i="2"/>
  <c r="BK265" i="2"/>
  <c r="BK230" i="2"/>
  <c r="J214" i="2"/>
  <c r="BK189" i="2"/>
  <c r="J164" i="2"/>
  <c r="AS94" i="1"/>
  <c r="J320" i="2"/>
  <c r="BK305" i="2"/>
  <c r="BK293" i="2"/>
  <c r="BK285" i="2"/>
  <c r="J278" i="2"/>
  <c r="J264" i="2"/>
  <c r="BK246" i="2"/>
  <c r="BK233" i="2"/>
  <c r="BK216" i="2"/>
  <c r="BK192" i="2"/>
  <c r="J166" i="2"/>
  <c r="BK336" i="2"/>
  <c r="J300" i="2"/>
  <c r="J287" i="2"/>
  <c r="J269" i="2"/>
  <c r="BK242" i="2"/>
  <c r="J228" i="2"/>
  <c r="BK214" i="2"/>
  <c r="BK201" i="2"/>
  <c r="BK187" i="2"/>
  <c r="J168" i="2"/>
  <c r="J321" i="2"/>
  <c r="BK288" i="2"/>
  <c r="J282" i="2"/>
  <c r="J263" i="2"/>
  <c r="BK239" i="2"/>
  <c r="J216" i="2"/>
  <c r="BK203" i="2"/>
  <c r="J181" i="2"/>
  <c r="J336" i="2"/>
  <c r="BK304" i="2"/>
  <c r="J291" i="2"/>
  <c r="BK266" i="2"/>
  <c r="J239" i="2"/>
  <c r="BK228" i="2"/>
  <c r="BK205" i="2"/>
  <c r="J187" i="2"/>
  <c r="BK149" i="2"/>
  <c r="BK325" i="2"/>
  <c r="BK321" i="2"/>
  <c r="J307" i="2"/>
  <c r="J302" i="2"/>
  <c r="J292" i="2"/>
  <c r="BK284" i="2"/>
  <c r="J277" i="2"/>
  <c r="BK261" i="2"/>
  <c r="BK236" i="2"/>
  <c r="J218" i="2"/>
  <c r="BK213" i="2"/>
  <c r="BK186" i="2"/>
  <c r="BK173" i="2"/>
  <c r="BK147" i="2"/>
  <c r="J319" i="2"/>
  <c r="J295" i="2"/>
  <c r="J285" i="2"/>
  <c r="J266" i="2"/>
  <c r="BK257" i="2"/>
  <c r="J224" i="2"/>
  <c r="J198" i="2"/>
  <c r="BK179" i="2"/>
  <c r="BK143" i="2"/>
  <c r="BK310" i="2"/>
  <c r="BK287" i="2"/>
  <c r="BK269" i="2"/>
  <c r="J246" i="2"/>
  <c r="BK218" i="2"/>
  <c r="J205" i="2"/>
  <c r="BK166" i="2"/>
  <c r="BK320" i="2"/>
  <c r="J305" i="2"/>
  <c r="J297" i="2"/>
  <c r="J273" i="2"/>
  <c r="BK252" i="2"/>
  <c r="BK234" i="2"/>
  <c r="BK208" i="2"/>
  <c r="J186" i="2"/>
  <c r="J147" i="2"/>
  <c r="BK323" i="2"/>
  <c r="BK319" i="2"/>
  <c r="J310" i="2"/>
  <c r="BK295" i="2"/>
  <c r="BK291" i="2"/>
  <c r="J279" i="2"/>
  <c r="BK273" i="2"/>
  <c r="J252" i="2"/>
  <c r="J234" i="2"/>
  <c r="J203" i="2"/>
  <c r="BK181" i="2"/>
  <c r="BK151" i="2"/>
  <c r="J143" i="2"/>
  <c r="J322" i="2"/>
  <c r="J293" i="2"/>
  <c r="BK279" i="2"/>
  <c r="J265" i="2"/>
  <c r="J233" i="2"/>
  <c r="J227" i="2"/>
  <c r="J213" i="2"/>
  <c r="BK196" i="2"/>
  <c r="BK172" i="2"/>
  <c r="J323" i="2"/>
  <c r="BK292" i="2"/>
  <c r="BK277" i="2"/>
  <c r="J257" i="2"/>
  <c r="J237" i="2"/>
  <c r="J212" i="2"/>
  <c r="J196" i="2"/>
  <c r="J172" i="2"/>
  <c r="J151" i="2"/>
  <c r="J318" i="2"/>
  <c r="BK300" i="2"/>
  <c r="BK278" i="2"/>
  <c r="BK264" i="2"/>
  <c r="J236" i="2"/>
  <c r="BK224" i="2"/>
  <c r="BK198" i="2"/>
  <c r="BK168" i="2"/>
  <c r="J138" i="2"/>
  <c r="BK322" i="2"/>
  <c r="BK318" i="2"/>
  <c r="J304" i="2"/>
  <c r="J288" i="2"/>
  <c r="BK282" i="2"/>
  <c r="BK263" i="2"/>
  <c r="BK237" i="2"/>
  <c r="BK221" i="2"/>
  <c r="J201" i="2"/>
  <c r="J179" i="2"/>
  <c r="J149" i="2"/>
  <c r="J325" i="2"/>
  <c r="BK297" i="2"/>
  <c r="J286" i="2"/>
  <c r="BK268" i="2"/>
  <c r="J261" i="2"/>
  <c r="J230" i="2"/>
  <c r="J221" i="2"/>
  <c r="BK212" i="2"/>
  <c r="J189" i="2"/>
  <c r="J173" i="2"/>
  <c r="BK138" i="2"/>
  <c r="BK302" i="2"/>
  <c r="J284" i="2"/>
  <c r="J268" i="2"/>
  <c r="J242" i="2"/>
  <c r="BK227" i="2"/>
  <c r="J208" i="2"/>
  <c r="J192" i="2"/>
  <c r="BK164" i="2"/>
  <c r="T324" i="2" l="1"/>
  <c r="T142" i="2"/>
  <c r="R185" i="2"/>
  <c r="R136" i="2" s="1"/>
  <c r="R195" i="2"/>
  <c r="T211" i="2"/>
  <c r="BK220" i="2"/>
  <c r="T220" i="2"/>
  <c r="P226" i="2"/>
  <c r="T226" i="2"/>
  <c r="R232" i="2"/>
  <c r="P142" i="2"/>
  <c r="P185" i="2"/>
  <c r="BK195" i="2"/>
  <c r="J195" i="2"/>
  <c r="J103" i="2"/>
  <c r="T195" i="2"/>
  <c r="R211" i="2"/>
  <c r="P220" i="2"/>
  <c r="R226" i="2"/>
  <c r="P232" i="2"/>
  <c r="P245" i="2"/>
  <c r="BK281" i="2"/>
  <c r="J281" i="2"/>
  <c r="J112" i="2" s="1"/>
  <c r="T281" i="2"/>
  <c r="R294" i="2"/>
  <c r="P309" i="2"/>
  <c r="BK142" i="2"/>
  <c r="J142" i="2" s="1"/>
  <c r="J99" i="2" s="1"/>
  <c r="BK185" i="2"/>
  <c r="J185" i="2" s="1"/>
  <c r="J101" i="2" s="1"/>
  <c r="T185" i="2"/>
  <c r="P195" i="2"/>
  <c r="BK211" i="2"/>
  <c r="J211" i="2" s="1"/>
  <c r="J104" i="2" s="1"/>
  <c r="P211" i="2"/>
  <c r="R220" i="2"/>
  <c r="BK226" i="2"/>
  <c r="J226" i="2"/>
  <c r="J108" i="2"/>
  <c r="BK232" i="2"/>
  <c r="J232" i="2" s="1"/>
  <c r="J109" i="2" s="1"/>
  <c r="R245" i="2"/>
  <c r="P281" i="2"/>
  <c r="BK294" i="2"/>
  <c r="J294" i="2" s="1"/>
  <c r="J113" i="2" s="1"/>
  <c r="T294" i="2"/>
  <c r="T309" i="2"/>
  <c r="R142" i="2"/>
  <c r="T232" i="2"/>
  <c r="BK245" i="2"/>
  <c r="J245" i="2" s="1"/>
  <c r="J111" i="2" s="1"/>
  <c r="T245" i="2"/>
  <c r="R281" i="2"/>
  <c r="P294" i="2"/>
  <c r="BK309" i="2"/>
  <c r="J309" i="2" s="1"/>
  <c r="J114" i="2" s="1"/>
  <c r="R309" i="2"/>
  <c r="BK137" i="2"/>
  <c r="J137" i="2" s="1"/>
  <c r="J98" i="2" s="1"/>
  <c r="BK180" i="2"/>
  <c r="J180" i="2"/>
  <c r="J100" i="2" s="1"/>
  <c r="BK217" i="2"/>
  <c r="J217" i="2"/>
  <c r="J105" i="2" s="1"/>
  <c r="BK191" i="2"/>
  <c r="J191" i="2" s="1"/>
  <c r="J102" i="2" s="1"/>
  <c r="BK241" i="2"/>
  <c r="J241" i="2" s="1"/>
  <c r="J110" i="2" s="1"/>
  <c r="BK324" i="2"/>
  <c r="J324" i="2" s="1"/>
  <c r="J115" i="2" s="1"/>
  <c r="E85" i="2"/>
  <c r="F92" i="2"/>
  <c r="J129" i="2"/>
  <c r="BE138" i="2"/>
  <c r="BE143" i="2"/>
  <c r="BE147" i="2"/>
  <c r="BE168" i="2"/>
  <c r="BE173" i="2"/>
  <c r="BE186" i="2"/>
  <c r="BE187" i="2"/>
  <c r="BE189" i="2"/>
  <c r="BE198" i="2"/>
  <c r="BE213" i="2"/>
  <c r="BE221" i="2"/>
  <c r="BE230" i="2"/>
  <c r="BE234" i="2"/>
  <c r="BE261" i="2"/>
  <c r="BE264" i="2"/>
  <c r="BE265" i="2"/>
  <c r="BE278" i="2"/>
  <c r="BE293" i="2"/>
  <c r="BE295" i="2"/>
  <c r="BE304" i="2"/>
  <c r="BE318" i="2"/>
  <c r="BE319" i="2"/>
  <c r="BE320" i="2"/>
  <c r="BE322" i="2"/>
  <c r="BE149" i="2"/>
  <c r="BE151" i="2"/>
  <c r="BE164" i="2"/>
  <c r="BE181" i="2"/>
  <c r="BE192" i="2"/>
  <c r="BE203" i="2"/>
  <c r="BE218" i="2"/>
  <c r="BE233" i="2"/>
  <c r="BE236" i="2"/>
  <c r="BE237" i="2"/>
  <c r="BE242" i="2"/>
  <c r="BE246" i="2"/>
  <c r="BE263" i="2"/>
  <c r="BE269" i="2"/>
  <c r="BE277" i="2"/>
  <c r="BE288" i="2"/>
  <c r="BE291" i="2"/>
  <c r="BE302" i="2"/>
  <c r="BE305" i="2"/>
  <c r="BE323" i="2"/>
  <c r="BE166" i="2"/>
  <c r="BE196" i="2"/>
  <c r="BE201" i="2"/>
  <c r="BE205" i="2"/>
  <c r="BE208" i="2"/>
  <c r="BE214" i="2"/>
  <c r="BE224" i="2"/>
  <c r="BE227" i="2"/>
  <c r="BE228" i="2"/>
  <c r="BE239" i="2"/>
  <c r="BE252" i="2"/>
  <c r="BE266" i="2"/>
  <c r="BE268" i="2"/>
  <c r="BE273" i="2"/>
  <c r="BE286" i="2"/>
  <c r="BE297" i="2"/>
  <c r="BE300" i="2"/>
  <c r="BE172" i="2"/>
  <c r="BE179" i="2"/>
  <c r="BE212" i="2"/>
  <c r="BE216" i="2"/>
  <c r="BE257" i="2"/>
  <c r="BE279" i="2"/>
  <c r="BE282" i="2"/>
  <c r="BE284" i="2"/>
  <c r="BE285" i="2"/>
  <c r="BE287" i="2"/>
  <c r="BE292" i="2"/>
  <c r="BE307" i="2"/>
  <c r="BE310" i="2"/>
  <c r="BE321" i="2"/>
  <c r="BE325" i="2"/>
  <c r="BE336" i="2"/>
  <c r="F34" i="2"/>
  <c r="BA95" i="1" s="1"/>
  <c r="BA94" i="1" s="1"/>
  <c r="W30" i="1" s="1"/>
  <c r="F36" i="2"/>
  <c r="BC95" i="1" s="1"/>
  <c r="BC94" i="1" s="1"/>
  <c r="W32" i="1" s="1"/>
  <c r="F35" i="2"/>
  <c r="BB95" i="1" s="1"/>
  <c r="BB94" i="1" s="1"/>
  <c r="W31" i="1" s="1"/>
  <c r="J34" i="2"/>
  <c r="AW95" i="1" s="1"/>
  <c r="F37" i="2"/>
  <c r="BD95" i="1" s="1"/>
  <c r="BD94" i="1" s="1"/>
  <c r="W33" i="1" s="1"/>
  <c r="P136" i="2" l="1"/>
  <c r="T136" i="2"/>
  <c r="R219" i="2"/>
  <c r="R135" i="2" s="1"/>
  <c r="BK219" i="2"/>
  <c r="J219" i="2" s="1"/>
  <c r="J106" i="2" s="1"/>
  <c r="P219" i="2"/>
  <c r="P135" i="2"/>
  <c r="AU95" i="1" s="1"/>
  <c r="AU94" i="1" s="1"/>
  <c r="T219" i="2"/>
  <c r="T135" i="2" s="1"/>
  <c r="J220" i="2"/>
  <c r="J107" i="2"/>
  <c r="BK136" i="2"/>
  <c r="J136" i="2" s="1"/>
  <c r="J97" i="2" s="1"/>
  <c r="AX94" i="1"/>
  <c r="AW94" i="1"/>
  <c r="AK30" i="1" s="1"/>
  <c r="AY94" i="1"/>
  <c r="F33" i="2"/>
  <c r="AZ95" i="1" s="1"/>
  <c r="AZ94" i="1" s="1"/>
  <c r="AV94" i="1" s="1"/>
  <c r="AK29" i="1" s="1"/>
  <c r="J33" i="2"/>
  <c r="AV95" i="1" s="1"/>
  <c r="AT95" i="1" s="1"/>
  <c r="BK135" i="2" l="1"/>
  <c r="J135" i="2" s="1"/>
  <c r="J96" i="2" s="1"/>
  <c r="W29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<sst xmlns="http://schemas.openxmlformats.org/spreadsheetml/2006/main" count="2244" uniqueCount="542">
  <si>
    <t>Export Komplet</t>
  </si>
  <si>
    <t/>
  </si>
  <si>
    <t>2.0</t>
  </si>
  <si>
    <t>False</t>
  </si>
  <si>
    <t>{6c1d2243-63e8-46e7-80d6-313a3c4219da}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</si>
  <si>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</si>
  <si>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</si>
  <si>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</si>
  <si>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</si>
  <si>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</si>
  <si>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</si>
  <si>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</si>
  <si>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</si>
  <si>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</si>
  <si>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U/K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</si>
  <si>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</si>
  <si>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</si>
  <si>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p.č. 1210/8</t>
  </si>
  <si>
    <t>KSO:</t>
  </si>
  <si>
    <t>CC-CZ:</t>
  </si>
  <si>
    <t>Místo:</t>
  </si>
  <si>
    <t xml:space="preserve"> 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</si>
  <si>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</si>
  <si>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</si>
  <si>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</si>
  <si>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</si>
  <si>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</si>
  <si>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</si>
  <si>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</si>
  <si>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</si>
  <si>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</si>
  <si>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</si>
  <si>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</si>
  <si>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</si>
  <si>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</si>
  <si>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</si>
  <si>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</si>
  <si>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</si>
  <si>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</si>
  <si>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</si>
  <si>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</si>
  <si>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</si>
  <si>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</si>
  <si>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</si>
  <si>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</si>
  <si>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</si>
  <si>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</si>
  <si>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</si>
  <si>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</si>
  <si>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</si>
  <si>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</si>
  <si>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</si>
  <si>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</si>
  <si>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</si>
  <si>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</si>
  <si>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</si>
  <si>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</si>
  <si>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</si>
  <si>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</si>
  <si>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</si>
  <si>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</si>
  <si>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</si>
  <si>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</si>
  <si>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</si>
  <si>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</si>
  <si>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</si>
  <si>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</si>
  <si>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</si>
  <si>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</si>
  <si>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</si>
  <si>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</si>
  <si>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</si>
  <si>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</si>
  <si>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</si>
  <si>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</si>
  <si>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</si>
  <si>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</si>
  <si>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</si>
  <si>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</si>
  <si>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</si>
  <si>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</si>
  <si>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</si>
  <si>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kanceláře A 305</t>
  </si>
  <si>
    <t>STA</t>
  </si>
  <si>
    <t>1</t>
  </si>
  <si>
    <t>{f818a3d0-81e3-4982-99af-14b9511a08c7}</t>
  </si>
  <si>
    <t>2</t>
  </si>
  <si>
    <t>KRYCÍ LIST SOUPISU PRACÍ</t>
  </si>
  <si>
    <t>Objekt:</t>
  </si>
  <si>
    <t>01 - Stavební úpravy kanceláře A 305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</si>
  <si>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</si>
  <si>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</si>
  <si>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</si>
  <si>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</si>
  <si>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</si>
  <si>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</si>
  <si>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</si>
  <si>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</si>
  <si>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</si>
  <si>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95 - Dokončovací konstrukce a práce </t>
  </si>
  <si>
    <t xml:space="preserve">    96 - Bourání konstrukcí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</si>
  <si>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</si>
  <si>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</si>
  <si>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</si>
  <si>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</si>
  <si>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</si>
  <si>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</si>
  <si>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</si>
  <si>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</si>
  <si>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</si>
  <si>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</si>
  <si>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</si>
  <si>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</si>
  <si>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</si>
  <si>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</si>
  <si>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</si>
  <si>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</si>
  <si>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</si>
  <si>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</si>
  <si>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</si>
  <si>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</si>
  <si>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</si>
  <si>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</si>
  <si>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</si>
  <si>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</si>
  <si>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</si>
  <si>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</si>
  <si>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</si>
  <si>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</si>
  <si>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</si>
  <si>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</si>
  <si>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</si>
  <si>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</si>
  <si>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319202321</t>
  </si>
  <si>
    <t>Vyrovnání povrchu zdiva tl přes 30 do 80 mm přizděním</t>
  </si>
  <si>
    <t>m2</t>
  </si>
  <si>
    <t>4</t>
  </si>
  <si>
    <t>1632183950</t>
  </si>
  <si>
    <t>Online PSC</t>
  </si>
  <si>
    <t>https://podminky.urs.cz/item/CS_URS_2025_01/319202321</t>
  </si>
  <si>
    <t>VV</t>
  </si>
  <si>
    <t>"5</t>
  </si>
  <si>
    <t>0,45*3,0</t>
  </si>
  <si>
    <t>61</t>
  </si>
  <si>
    <t>Úprava povrchů vnitřních</t>
  </si>
  <si>
    <t>611131121</t>
  </si>
  <si>
    <t>Penetrační disperzní nátěr vnitřních stropů nanášený ručně</t>
  </si>
  <si>
    <t>1544300152</t>
  </si>
  <si>
    <t>https://podminky.urs.cz/item/CS_URS_2025_01/611131121</t>
  </si>
  <si>
    <t>(6,28*5,18)-(1,5*0,45)-(0,4*0,4)-(0,2*0,4)-0,015</t>
  </si>
  <si>
    <t>Součet</t>
  </si>
  <si>
    <t>611325422</t>
  </si>
  <si>
    <t>Oprava vnitřní vápenocementové štukové omítky tl jádrové omítky do 20 mm a tl štuku do 3 mm stropů v rozsahu plochy přes 10 do 30 %</t>
  </si>
  <si>
    <t>-1277951584</t>
  </si>
  <si>
    <t>https://podminky.urs.cz/item/CS_URS_2025_01/611325422</t>
  </si>
  <si>
    <t>611341131</t>
  </si>
  <si>
    <t>Sádrový štuk vnitřních rovných stropů tloušťky do 3 mm</t>
  </si>
  <si>
    <t>1682368085</t>
  </si>
  <si>
    <t>https://podminky.urs.cz/item/CS_URS_2025_01/611341131</t>
  </si>
  <si>
    <t>5</t>
  </si>
  <si>
    <t>612131121</t>
  </si>
  <si>
    <t>Penetrační disperzní nátěr vnitřních stěn</t>
  </si>
  <si>
    <t>-2078466304</t>
  </si>
  <si>
    <t>(6,28+5,17+0,4+0,6)*2*2,95</t>
  </si>
  <si>
    <t>Mezisoučet</t>
  </si>
  <si>
    <t>"odpočet</t>
  </si>
  <si>
    <t>"otvory</t>
  </si>
  <si>
    <t>-(0,8*2,0)*3+(3,0+1,5)*2,05</t>
  </si>
  <si>
    <t>"keramický obklad</t>
  </si>
  <si>
    <t>-(0,6+1,0+0,6)*2,0</t>
  </si>
  <si>
    <t>Mezisoučet - odpočet</t>
  </si>
  <si>
    <t>"přípočet ostění</t>
  </si>
  <si>
    <t>(3,0+1,5+(2,05*4))*0,20</t>
  </si>
  <si>
    <t>6</t>
  </si>
  <si>
    <t>612325422</t>
  </si>
  <si>
    <t>Oprava vnitřní vápenocementové štukové omítky tl jádrové omítky do 20 mm a tl štuku do 3 mm stěn v rozsahu plochy přes 10 do 30 %</t>
  </si>
  <si>
    <t>796875759</t>
  </si>
  <si>
    <t>https://podminky.urs.cz/item/CS_URS_2025_01/612325422</t>
  </si>
  <si>
    <t>7</t>
  </si>
  <si>
    <t>612341131</t>
  </si>
  <si>
    <t>Sádrový štuk vnitřních stěn tloušťky do 3 mm</t>
  </si>
  <si>
    <t>822065685</t>
  </si>
  <si>
    <t>https://podminky.urs.cz/item/CS_URS_2025_01/612341131</t>
  </si>
  <si>
    <t>8</t>
  </si>
  <si>
    <t>619995001</t>
  </si>
  <si>
    <t>Začištění omítek kolem oken, dveří, podlah nebo obkladů</t>
  </si>
  <si>
    <t>m</t>
  </si>
  <si>
    <t>-388111620</t>
  </si>
  <si>
    <t>https://podminky.urs.cz/item/CS_URS_2025_01/619995001</t>
  </si>
  <si>
    <t>"nové dveře</t>
  </si>
  <si>
    <t>(2,0+0,9+2,0)*2*3</t>
  </si>
  <si>
    <t>9</t>
  </si>
  <si>
    <t>619996147</t>
  </si>
  <si>
    <t>Ochrana předmětů zakrytím geotextilií</t>
  </si>
  <si>
    <t>-1578529240</t>
  </si>
  <si>
    <t>10</t>
  </si>
  <si>
    <t>622143005</t>
  </si>
  <si>
    <t>Montáž omítníků plastových, pozinkovaných nebo dřevěných</t>
  </si>
  <si>
    <t>-707384142</t>
  </si>
  <si>
    <t>"ostění oken</t>
  </si>
  <si>
    <t>2,05*3</t>
  </si>
  <si>
    <t>"rohy u dveří</t>
  </si>
  <si>
    <t>2,95*3</t>
  </si>
  <si>
    <t>11</t>
  </si>
  <si>
    <t>M</t>
  </si>
  <si>
    <t>59051516</t>
  </si>
  <si>
    <t>profil začišťovací PVC pro ostění vnitřních omítek</t>
  </si>
  <si>
    <t>-1563005877</t>
  </si>
  <si>
    <t>63</t>
  </si>
  <si>
    <t>Podlahy a podlahové konstrukce</t>
  </si>
  <si>
    <t>633811111</t>
  </si>
  <si>
    <t>Broušení nerovností betonových podlah do 2 mm - stržení šlemu</t>
  </si>
  <si>
    <t>-1478047630</t>
  </si>
  <si>
    <t>https://podminky.urs.cz/item/CS_URS_2025_01/633811111</t>
  </si>
  <si>
    <t>"podlaha</t>
  </si>
  <si>
    <t>95</t>
  </si>
  <si>
    <t xml:space="preserve">Dokončovací konstrukce a práce </t>
  </si>
  <si>
    <t>13</t>
  </si>
  <si>
    <t>950001</t>
  </si>
  <si>
    <t>Demontáž osvětlovacích těles</t>
  </si>
  <si>
    <t>kpl</t>
  </si>
  <si>
    <t>720365873</t>
  </si>
  <si>
    <t>14</t>
  </si>
  <si>
    <t>952902021</t>
  </si>
  <si>
    <t>Čištění budov zametení hladkých podlah</t>
  </si>
  <si>
    <t>1806275810</t>
  </si>
  <si>
    <t>https://podminky.urs.cz/item/CS_URS_2025_01/952902021</t>
  </si>
  <si>
    <t>15</t>
  </si>
  <si>
    <t>952902031</t>
  </si>
  <si>
    <t>Čištění budov omytí hladkých podlah</t>
  </si>
  <si>
    <t>-129745411</t>
  </si>
  <si>
    <t>https://podminky.urs.cz/item/CS_URS_2025_01/952902031</t>
  </si>
  <si>
    <t>96</t>
  </si>
  <si>
    <t>Bourání konstrukcí</t>
  </si>
  <si>
    <t>16</t>
  </si>
  <si>
    <t>968072455</t>
  </si>
  <si>
    <t>Vybourání kovových dveřních zárubní pl do 2 m2</t>
  </si>
  <si>
    <t>2113093449</t>
  </si>
  <si>
    <t>https://podminky.urs.cz/item/CS_URS_2025_01/968072455</t>
  </si>
  <si>
    <t>(0,8*2,0)*2</t>
  </si>
  <si>
    <t>97</t>
  </si>
  <si>
    <t>Ostatní bourací práce</t>
  </si>
  <si>
    <t>17</t>
  </si>
  <si>
    <t>766691914</t>
  </si>
  <si>
    <t>Vyvěšení dřevěných křídel dveří pl do 2 m2</t>
  </si>
  <si>
    <t>kus</t>
  </si>
  <si>
    <t>-1160603871</t>
  </si>
  <si>
    <t>https://podminky.urs.cz/item/CS_URS_2025_01/766691914</t>
  </si>
  <si>
    <t>18</t>
  </si>
  <si>
    <t>971033641</t>
  </si>
  <si>
    <t>Vybourání otvorů ve zdivu cihelném pl do 4 m2 na MVC nebo MV tl do 300 mm</t>
  </si>
  <si>
    <t>m3</t>
  </si>
  <si>
    <t>-362169083</t>
  </si>
  <si>
    <t>https://podminky.urs.cz/item/CS_URS_2025_01/971033641</t>
  </si>
  <si>
    <t>1,0*2,0</t>
  </si>
  <si>
    <t>19</t>
  </si>
  <si>
    <t>978011141</t>
  </si>
  <si>
    <t>Otlučení (osekání) vnitřní vápenné nebo vápenocementové omítky stropů v rozsahu přes 10 do 30 %</t>
  </si>
  <si>
    <t>-634379951</t>
  </si>
  <si>
    <t>https://podminky.urs.cz/item/CS_URS_2025_01/978011141</t>
  </si>
  <si>
    <t>20</t>
  </si>
  <si>
    <t>978013141</t>
  </si>
  <si>
    <t>Otlučení (osekání) vnitřní vápenné nebo vápenocementové omítky stěn v rozsahu přes 10 do 30 %</t>
  </si>
  <si>
    <t>1433076546</t>
  </si>
  <si>
    <t>https://podminky.urs.cz/item/CS_URS_2025_01/978013141</t>
  </si>
  <si>
    <t>978013191</t>
  </si>
  <si>
    <t>Otlučení (osekání) vnitřní vápenné nebo vápenocementové omítky stěn v rozsahu přes 50 do 100 %</t>
  </si>
  <si>
    <t>1232891477</t>
  </si>
  <si>
    <t>https://podminky.urs.cz/item/CS_URS_2025_01/978013191</t>
  </si>
  <si>
    <t>(0,6+1,0+0,6)*2,1</t>
  </si>
  <si>
    <t>22</t>
  </si>
  <si>
    <t>978059511</t>
  </si>
  <si>
    <t xml:space="preserve">Odsekání a odebrání obkladů stěn z vnitřních obkládaček </t>
  </si>
  <si>
    <t>-580658646</t>
  </si>
  <si>
    <t>https://podminky.urs.cz/item/CS_URS_2025_01/978059511</t>
  </si>
  <si>
    <t>997</t>
  </si>
  <si>
    <t>Doprava suti a vybouraných hmot</t>
  </si>
  <si>
    <t>23</t>
  </si>
  <si>
    <t>997013211</t>
  </si>
  <si>
    <t>Vnitrostaveništní doprava suti a vybouraných hmot pro budovy v do 6 m ručně</t>
  </si>
  <si>
    <t>t</t>
  </si>
  <si>
    <t>-848810763</t>
  </si>
  <si>
    <t>24</t>
  </si>
  <si>
    <t>997013501</t>
  </si>
  <si>
    <t>Odvoz suti a vybouraných hmot na skládku nebo meziskládku do 1 km se složením</t>
  </si>
  <si>
    <t>1825124531</t>
  </si>
  <si>
    <t>25</t>
  </si>
  <si>
    <t>997013509</t>
  </si>
  <si>
    <t>Příplatek k odvozu suti a vybouraných hmot na skládku ZKD 1 km přes 1 km</t>
  </si>
  <si>
    <t>-1516000894</t>
  </si>
  <si>
    <t>2,94*9 'Přepočtené koeficientem množství</t>
  </si>
  <si>
    <t>26</t>
  </si>
  <si>
    <t>997013601</t>
  </si>
  <si>
    <t>Poplatek za uložení na skládce</t>
  </si>
  <si>
    <t>-1112299029</t>
  </si>
  <si>
    <t>998</t>
  </si>
  <si>
    <t>Přesun hmot</t>
  </si>
  <si>
    <t>27</t>
  </si>
  <si>
    <t>998018002</t>
  </si>
  <si>
    <t>Přesun hmot pro budovy ruční pro budovy v přes 6 do 12 m</t>
  </si>
  <si>
    <t>833930910</t>
  </si>
  <si>
    <t>PSV</t>
  </si>
  <si>
    <t>Práce a dodávky PSV</t>
  </si>
  <si>
    <t>711</t>
  </si>
  <si>
    <t>Izolace proti vodě, vlhkosti a plynům</t>
  </si>
  <si>
    <t>28</t>
  </si>
  <si>
    <t>711113127</t>
  </si>
  <si>
    <t>Izolace proti vlhkosti na svislé ploše za studena těsnicí stěrkou jednosložkovou na bázi cementu</t>
  </si>
  <si>
    <t>-1070985264</t>
  </si>
  <si>
    <t>https://podminky.urs.cz/item/CS_URS_2025_01/711113127</t>
  </si>
  <si>
    <t>(0,6+1,0+0,6)*2,0</t>
  </si>
  <si>
    <t>29</t>
  </si>
  <si>
    <t>998711121</t>
  </si>
  <si>
    <t>Přesun hmot pro izolace proti vodě, vlhkosti a plynům ruční v objektech v do 6 m</t>
  </si>
  <si>
    <t>1211593861</t>
  </si>
  <si>
    <t>https://podminky.urs.cz/item/CS_URS_2025_01/998711121</t>
  </si>
  <si>
    <t>722</t>
  </si>
  <si>
    <t>Zdravotechnika - vnitřní vodovod</t>
  </si>
  <si>
    <t>30</t>
  </si>
  <si>
    <t>722001</t>
  </si>
  <si>
    <t xml:space="preserve">Ostatní doplňkové práce </t>
  </si>
  <si>
    <t>soub</t>
  </si>
  <si>
    <t>-383891306</t>
  </si>
  <si>
    <t>31</t>
  </si>
  <si>
    <t>722130234</t>
  </si>
  <si>
    <t>Potrubí vodovodní ocelové závitové pozinkované svařované běžné DN 32</t>
  </si>
  <si>
    <t>1754049946</t>
  </si>
  <si>
    <t>https://podminky.urs.cz/item/CS_URS_2025_01/722130234</t>
  </si>
  <si>
    <t>32</t>
  </si>
  <si>
    <t>722130802</t>
  </si>
  <si>
    <t>Demontáž potrubí ocelové pozinkované závitové DN  do 40</t>
  </si>
  <si>
    <t>-10171818</t>
  </si>
  <si>
    <t>https://podminky.urs.cz/item/CS_URS_2025_01/722130802</t>
  </si>
  <si>
    <t>725</t>
  </si>
  <si>
    <t>Zdravotechnika - zařizovací předměty</t>
  </si>
  <si>
    <t>33</t>
  </si>
  <si>
    <t>725001</t>
  </si>
  <si>
    <t>Modul pro umyvadlo - D+M</t>
  </si>
  <si>
    <t>-1444955828</t>
  </si>
  <si>
    <t>34</t>
  </si>
  <si>
    <t>725210821</t>
  </si>
  <si>
    <t>Demontáž umyvadel bez výtokových armatur</t>
  </si>
  <si>
    <t>soubor</t>
  </si>
  <si>
    <t>1811335193</t>
  </si>
  <si>
    <t>https://podminky.urs.cz/item/CS_URS_2025_01/725210821</t>
  </si>
  <si>
    <t>35</t>
  </si>
  <si>
    <t>72521161R</t>
  </si>
  <si>
    <t xml:space="preserve">Umyvadlo keramické bílé šířky 600 mm </t>
  </si>
  <si>
    <t>-611722552</t>
  </si>
  <si>
    <t>36</t>
  </si>
  <si>
    <t>725820801</t>
  </si>
  <si>
    <t>Demontáž baterie nástěnné do G 3 / 4</t>
  </si>
  <si>
    <t>-1857600090</t>
  </si>
  <si>
    <t>https://podminky.urs.cz/item/CS_URS_2025_01/725820801</t>
  </si>
  <si>
    <t>37</t>
  </si>
  <si>
    <t>725822613</t>
  </si>
  <si>
    <t>Baterie umyvadlová stojánková páková s výpustí</t>
  </si>
  <si>
    <t>716810699</t>
  </si>
  <si>
    <t>https://podminky.urs.cz/item/CS_URS_2025_01/725822613</t>
  </si>
  <si>
    <t>763</t>
  </si>
  <si>
    <t>Konstrukce suché výstavby</t>
  </si>
  <si>
    <t>38</t>
  </si>
  <si>
    <t>763121413</t>
  </si>
  <si>
    <t>SDK stěna předsazená tl 87,5 mm profil CW+UW 75 deska 1xA 12,5 bez izolace EI 15</t>
  </si>
  <si>
    <t>-506245356</t>
  </si>
  <si>
    <t>https://podminky.urs.cz/item/CS_URS_2025_01/763121413</t>
  </si>
  <si>
    <t>(0,15+1,0+0,15)*1,2</t>
  </si>
  <si>
    <t>766</t>
  </si>
  <si>
    <t>Konstrukce truhlářské</t>
  </si>
  <si>
    <t>39</t>
  </si>
  <si>
    <t>766411811</t>
  </si>
  <si>
    <t>Demontáž truhlářského obložení stěn z panelů plochy do 1,5 m2</t>
  </si>
  <si>
    <t>137516527</t>
  </si>
  <si>
    <t>"3</t>
  </si>
  <si>
    <t>(5,18+(0,6*2)+0,9+0,45)*2,95</t>
  </si>
  <si>
    <t>(-0,8*2,0)*2</t>
  </si>
  <si>
    <t>-0,004</t>
  </si>
  <si>
    <t>40</t>
  </si>
  <si>
    <t>76641182R</t>
  </si>
  <si>
    <t>Demontáž, montáž a dodávka nových krytů  radiátorů</t>
  </si>
  <si>
    <t>-1369918443</t>
  </si>
  <si>
    <t>"1</t>
  </si>
  <si>
    <t>(5,2-0,4)*(0,75+0,63)</t>
  </si>
  <si>
    <t>-0,024</t>
  </si>
  <si>
    <t>41</t>
  </si>
  <si>
    <t>766417831</t>
  </si>
  <si>
    <t>Demontáž podkladového roštu dřevěného obkladu</t>
  </si>
  <si>
    <t>316153351</t>
  </si>
  <si>
    <t>(3,0*6)+(5,2*4)</t>
  </si>
  <si>
    <t>42</t>
  </si>
  <si>
    <t>766660171</t>
  </si>
  <si>
    <t>Montáž dveřních křídel otvíravých jednokřídlových š do 0,8 m do obložkové zárubně</t>
  </si>
  <si>
    <t>-1558126425</t>
  </si>
  <si>
    <t>https://podminky.urs.cz/item/CS_URS_2025_01/766660171</t>
  </si>
  <si>
    <t>43</t>
  </si>
  <si>
    <t>61164071</t>
  </si>
  <si>
    <t>dveře jednokřídlové 80x197 cm</t>
  </si>
  <si>
    <t>-640467790</t>
  </si>
  <si>
    <t>44</t>
  </si>
  <si>
    <t>76666018R</t>
  </si>
  <si>
    <t>Montáž dveřních křídel protihlukových vč. zárubně</t>
  </si>
  <si>
    <t>1952113199</t>
  </si>
  <si>
    <t>45</t>
  </si>
  <si>
    <t>1941801R</t>
  </si>
  <si>
    <t xml:space="preserve">dveře protihlukové křídlo - včetně zárubně </t>
  </si>
  <si>
    <t>1129264800</t>
  </si>
  <si>
    <t>46</t>
  </si>
  <si>
    <t>766682111</t>
  </si>
  <si>
    <t>Montáž zárubní obložkových pro dveře jednokřídlové tl stěny do 170 mm</t>
  </si>
  <si>
    <t>-1023799664</t>
  </si>
  <si>
    <t>https://podminky.urs.cz/item/CS_URS_2025_01/766682111</t>
  </si>
  <si>
    <t>47</t>
  </si>
  <si>
    <t>61182307</t>
  </si>
  <si>
    <t>zárubeň jednokřídlá obložková s laminátovým povrchem tl stěny 60-150mm rozměru 600-1100/1970, 2100mm</t>
  </si>
  <si>
    <t>-1377148407</t>
  </si>
  <si>
    <t>48</t>
  </si>
  <si>
    <t>766691811</t>
  </si>
  <si>
    <t>Demontáž parapetních desek dřevěných nebo plastových šířky do 300 mm</t>
  </si>
  <si>
    <t>355531699</t>
  </si>
  <si>
    <t>https://podminky.urs.cz/item/CS_URS_2025_01/766691811</t>
  </si>
  <si>
    <t>3,0+1,5+(0,5*4)</t>
  </si>
  <si>
    <t>766691915</t>
  </si>
  <si>
    <t xml:space="preserve">Vyvěšení dřevěných křídel dveří pl přes 2 m2 </t>
  </si>
  <si>
    <t>-672862573</t>
  </si>
  <si>
    <t>"4</t>
  </si>
  <si>
    <t>76669523R</t>
  </si>
  <si>
    <t>Práh dveří jednokřídlových - hliníkový - D+M</t>
  </si>
  <si>
    <t>-1371682182</t>
  </si>
  <si>
    <t>76682582R</t>
  </si>
  <si>
    <t>Demontáž truhlářských vestavěných skříní dvoukřídlových</t>
  </si>
  <si>
    <t>1676313920</t>
  </si>
  <si>
    <t>998766122</t>
  </si>
  <si>
    <t>Přesun hmot pro kce truhlářské ruční v objektech v přes 6 do 12 m</t>
  </si>
  <si>
    <t>142935489</t>
  </si>
  <si>
    <t>https://podminky.urs.cz/item/CS_URS_2025_01/998766122</t>
  </si>
  <si>
    <t>776</t>
  </si>
  <si>
    <t>Podlahy povlakové</t>
  </si>
  <si>
    <t>771151011</t>
  </si>
  <si>
    <t>Samonivelační stěrka podlah pevnosti 20 MPa tl do 3 mm</t>
  </si>
  <si>
    <t>241317849</t>
  </si>
  <si>
    <t>https://podminky.urs.cz/item/CS_URS_2025_01/771151011</t>
  </si>
  <si>
    <t>776121321</t>
  </si>
  <si>
    <t>Penetrace savého podkladu povlakových podlah</t>
  </si>
  <si>
    <t>83223946</t>
  </si>
  <si>
    <t>776201812</t>
  </si>
  <si>
    <t>Demontáž lepených povlakových podlah s podložkou</t>
  </si>
  <si>
    <t>-1037235861</t>
  </si>
  <si>
    <t>776241121</t>
  </si>
  <si>
    <t>Položení koberců lepením</t>
  </si>
  <si>
    <t>-1327205752</t>
  </si>
  <si>
    <t>ANV.TD</t>
  </si>
  <si>
    <t>Podlahovina textilní - upřesní se dle výběru investora</t>
  </si>
  <si>
    <t>-1286516015</t>
  </si>
  <si>
    <t>776410811</t>
  </si>
  <si>
    <t>Odstranění soklíků a lišt pryžových nebo plastových</t>
  </si>
  <si>
    <t>861592855</t>
  </si>
  <si>
    <t>(6,3+5,2+0,4+0,6)*2-((0,8*3)+1,0+1,2)</t>
  </si>
  <si>
    <t>776411112</t>
  </si>
  <si>
    <t>Montáž obvodových soklíků výšky do 100 mm</t>
  </si>
  <si>
    <t>2023895936</t>
  </si>
  <si>
    <t>19416013</t>
  </si>
  <si>
    <t>lišta ukončovací nerezová 12,5mm</t>
  </si>
  <si>
    <t>-611802572</t>
  </si>
  <si>
    <t>998776102</t>
  </si>
  <si>
    <t>Přesun hmot  pro podlahy povlakové v objektech v do 12 m</t>
  </si>
  <si>
    <t>-1115900343</t>
  </si>
  <si>
    <t>781</t>
  </si>
  <si>
    <t>Dokončovací práce - obklady</t>
  </si>
  <si>
    <t>781001</t>
  </si>
  <si>
    <t>Ličta nerezová- ukončení obkladu - D+M</t>
  </si>
  <si>
    <t>-2094485452</t>
  </si>
  <si>
    <t>0,6+1,0+0,6</t>
  </si>
  <si>
    <t>781121011</t>
  </si>
  <si>
    <t>Nátěr penetrační na stěnu</t>
  </si>
  <si>
    <t>563702236</t>
  </si>
  <si>
    <t>https://podminky.urs.cz/item/CS_URS_2025_01/781121011</t>
  </si>
  <si>
    <t>781151031</t>
  </si>
  <si>
    <t>Celoplošné vyrovnání podkladu stěrkou tl 3 mm</t>
  </si>
  <si>
    <t>-1788682740</t>
  </si>
  <si>
    <t>https://podminky.urs.cz/item/CS_URS_2025_01/781151031</t>
  </si>
  <si>
    <t>781472291</t>
  </si>
  <si>
    <t>Příplatek k montáži obkladů keramických lepených cementovým flexibilním lepidlem za plochu do 10 m2</t>
  </si>
  <si>
    <t>1494028024</t>
  </si>
  <si>
    <t>https://podminky.urs.cz/item/CS_URS_2025_01/781472291</t>
  </si>
  <si>
    <t>78147521R</t>
  </si>
  <si>
    <t xml:space="preserve">Montáž obkladů keramických hladkých lepených disperzním lepidlem </t>
  </si>
  <si>
    <t>862682364</t>
  </si>
  <si>
    <t>5976171R</t>
  </si>
  <si>
    <t>Obklad keramický hladký - upřesní se dle skutečnosti</t>
  </si>
  <si>
    <t>1660216809</t>
  </si>
  <si>
    <t>4,54545454545455*1,1 'Přepočtené koeficientem množství</t>
  </si>
  <si>
    <t>998781122</t>
  </si>
  <si>
    <t>Přesun hmot pro obklady keramické ruční v objektech v přes 6 do 12 m</t>
  </si>
  <si>
    <t>-2142974472</t>
  </si>
  <si>
    <t>https://podminky.urs.cz/item/CS_URS_2025_01/998781122</t>
  </si>
  <si>
    <t>783</t>
  </si>
  <si>
    <t>Nátěry</t>
  </si>
  <si>
    <t>783301311</t>
  </si>
  <si>
    <t>Odmaštění zámečnických konstrukcí vodou ředitelným odmašťovačem</t>
  </si>
  <si>
    <t>1151726907</t>
  </si>
  <si>
    <t>"radiátory ( 2 ks )</t>
  </si>
  <si>
    <t>((0,25*0,65)*2*11+(1,1*0,65)*2)*2-0,01</t>
  </si>
  <si>
    <t>"tyče krytů radiátorů</t>
  </si>
  <si>
    <t>4,0</t>
  </si>
  <si>
    <t>783314101</t>
  </si>
  <si>
    <t>Základní jednonásobný syntetický nátěr zámečnických konstrukcí</t>
  </si>
  <si>
    <t>92086240</t>
  </si>
  <si>
    <t>783315101</t>
  </si>
  <si>
    <t>Mezinátěr jednonásobný syntetický standardní zámečnických konstrukcí</t>
  </si>
  <si>
    <t>-1815128359</t>
  </si>
  <si>
    <t>783317101</t>
  </si>
  <si>
    <t>Krycí jednonásobný syntetický standardní nátěr zámečnických konstrukcí</t>
  </si>
  <si>
    <t>1637762150</t>
  </si>
  <si>
    <t>783327101</t>
  </si>
  <si>
    <t>Krycí jednonásobný akrylátový nátěr zámečnických konstrukcí</t>
  </si>
  <si>
    <t>-1328106814</t>
  </si>
  <si>
    <t>783614141</t>
  </si>
  <si>
    <t>Základní jednonásobný syntetický nátěr litinových otopných těles</t>
  </si>
  <si>
    <t>-166411695</t>
  </si>
  <si>
    <t>783617147</t>
  </si>
  <si>
    <t>Krycí dvojnásobný syntetický nátěr litinových otopných těles</t>
  </si>
  <si>
    <t>906850702</t>
  </si>
  <si>
    <t>784</t>
  </si>
  <si>
    <t>Malby</t>
  </si>
  <si>
    <t>784181111</t>
  </si>
  <si>
    <t>Základní silikátová jednonásobná bezbarvá penetrace podkladu v místnostech v do 3,80 m</t>
  </si>
  <si>
    <t>1940671776</t>
  </si>
  <si>
    <t>https://podminky.urs.cz/item/CS_URS_2025_01/784181111</t>
  </si>
  <si>
    <t>"strop</t>
  </si>
  <si>
    <t>31,6</t>
  </si>
  <si>
    <t>"stěny</t>
  </si>
  <si>
    <t>73,46</t>
  </si>
  <si>
    <t>"ostění</t>
  </si>
  <si>
    <t>2,54</t>
  </si>
  <si>
    <t>"keram. obklad</t>
  </si>
  <si>
    <t>-4,40</t>
  </si>
  <si>
    <t>784321031</t>
  </si>
  <si>
    <t>Dvojnásobné silikátové bílé malby v místnosti v do 3,80 m</t>
  </si>
  <si>
    <t>-540543855</t>
  </si>
  <si>
    <t>https://podminky.urs.cz/item/CS_URS_2025_01/784321031</t>
  </si>
  <si>
    <t>76669412R</t>
  </si>
  <si>
    <t>Desky parapetníí postformingové 2x slepené do celk.hloubky 650 mm vč. Al mřížek -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</si>
</sst>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71033641" TargetMode="External"/><Relationship Id="rId18" Type="http://schemas.openxmlformats.org/officeDocument/2006/relationships/hyperlink" Target="https://podminky.urs.cz/item/CS_URS_2025_01/711113127" TargetMode="External"/><Relationship Id="rId26" Type="http://schemas.openxmlformats.org/officeDocument/2006/relationships/hyperlink" Target="https://podminky.urs.cz/item/CS_URS_2025_01/766660171" TargetMode="External"/><Relationship Id="rId21" Type="http://schemas.openxmlformats.org/officeDocument/2006/relationships/hyperlink" Target="https://podminky.urs.cz/item/CS_URS_2025_01/722130802" TargetMode="External"/><Relationship Id="rId34" Type="http://schemas.openxmlformats.org/officeDocument/2006/relationships/hyperlink" Target="https://podminky.urs.cz/item/CS_URS_2025_01/998781122" TargetMode="External"/><Relationship Id="rId7" Type="http://schemas.openxmlformats.org/officeDocument/2006/relationships/hyperlink" Target="https://podminky.urs.cz/item/CS_URS_2025_01/619995001" TargetMode="External"/><Relationship Id="rId12" Type="http://schemas.openxmlformats.org/officeDocument/2006/relationships/hyperlink" Target="https://podminky.urs.cz/item/CS_URS_2025_01/766691914" TargetMode="External"/><Relationship Id="rId17" Type="http://schemas.openxmlformats.org/officeDocument/2006/relationships/hyperlink" Target="https://podminky.urs.cz/item/CS_URS_2025_01/978059511" TargetMode="External"/><Relationship Id="rId25" Type="http://schemas.openxmlformats.org/officeDocument/2006/relationships/hyperlink" Target="https://podminky.urs.cz/item/CS_URS_2025_01/763121413" TargetMode="External"/><Relationship Id="rId33" Type="http://schemas.openxmlformats.org/officeDocument/2006/relationships/hyperlink" Target="https://podminky.urs.cz/item/CS_URS_2025_01/781472291" TargetMode="External"/><Relationship Id="rId2" Type="http://schemas.openxmlformats.org/officeDocument/2006/relationships/hyperlink" Target="https://podminky.urs.cz/item/CS_URS_2025_01/611131121" TargetMode="External"/><Relationship Id="rId16" Type="http://schemas.openxmlformats.org/officeDocument/2006/relationships/hyperlink" Target="https://podminky.urs.cz/item/CS_URS_2025_01/978013191" TargetMode="External"/><Relationship Id="rId20" Type="http://schemas.openxmlformats.org/officeDocument/2006/relationships/hyperlink" Target="https://podminky.urs.cz/item/CS_URS_2025_01/722130234" TargetMode="External"/><Relationship Id="rId29" Type="http://schemas.openxmlformats.org/officeDocument/2006/relationships/hyperlink" Target="https://podminky.urs.cz/item/CS_URS_2025_01/998766122" TargetMode="External"/><Relationship Id="rId1" Type="http://schemas.openxmlformats.org/officeDocument/2006/relationships/hyperlink" Target="https://podminky.urs.cz/item/CS_URS_2025_01/319202321" TargetMode="External"/><Relationship Id="rId6" Type="http://schemas.openxmlformats.org/officeDocument/2006/relationships/hyperlink" Target="https://podminky.urs.cz/item/CS_URS_2025_01/612341131" TargetMode="External"/><Relationship Id="rId11" Type="http://schemas.openxmlformats.org/officeDocument/2006/relationships/hyperlink" Target="https://podminky.urs.cz/item/CS_URS_2025_01/968072455" TargetMode="External"/><Relationship Id="rId24" Type="http://schemas.openxmlformats.org/officeDocument/2006/relationships/hyperlink" Target="https://podminky.urs.cz/item/CS_URS_2025_01/725822613" TargetMode="External"/><Relationship Id="rId32" Type="http://schemas.openxmlformats.org/officeDocument/2006/relationships/hyperlink" Target="https://podminky.urs.cz/item/CS_URS_2025_01/781151031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612325422" TargetMode="External"/><Relationship Id="rId15" Type="http://schemas.openxmlformats.org/officeDocument/2006/relationships/hyperlink" Target="https://podminky.urs.cz/item/CS_URS_2025_01/978013141" TargetMode="External"/><Relationship Id="rId23" Type="http://schemas.openxmlformats.org/officeDocument/2006/relationships/hyperlink" Target="https://podminky.urs.cz/item/CS_URS_2025_01/725820801" TargetMode="External"/><Relationship Id="rId28" Type="http://schemas.openxmlformats.org/officeDocument/2006/relationships/hyperlink" Target="https://podminky.urs.cz/item/CS_URS_2025_01/766691811" TargetMode="External"/><Relationship Id="rId36" Type="http://schemas.openxmlformats.org/officeDocument/2006/relationships/hyperlink" Target="https://podminky.urs.cz/item/CS_URS_2025_01/784321031" TargetMode="External"/><Relationship Id="rId10" Type="http://schemas.openxmlformats.org/officeDocument/2006/relationships/hyperlink" Target="https://podminky.urs.cz/item/CS_URS_2025_01/952902031" TargetMode="External"/><Relationship Id="rId19" Type="http://schemas.openxmlformats.org/officeDocument/2006/relationships/hyperlink" Target="https://podminky.urs.cz/item/CS_URS_2025_01/998711121" TargetMode="External"/><Relationship Id="rId31" Type="http://schemas.openxmlformats.org/officeDocument/2006/relationships/hyperlink" Target="https://podminky.urs.cz/item/CS_URS_2025_01/781121011" TargetMode="External"/><Relationship Id="rId4" Type="http://schemas.openxmlformats.org/officeDocument/2006/relationships/hyperlink" Target="https://podminky.urs.cz/item/CS_URS_2025_01/611341131" TargetMode="External"/><Relationship Id="rId9" Type="http://schemas.openxmlformats.org/officeDocument/2006/relationships/hyperlink" Target="https://podminky.urs.cz/item/CS_URS_2025_01/952902021" TargetMode="External"/><Relationship Id="rId14" Type="http://schemas.openxmlformats.org/officeDocument/2006/relationships/hyperlink" Target="https://podminky.urs.cz/item/CS_URS_2025_01/978011141" TargetMode="External"/><Relationship Id="rId22" Type="http://schemas.openxmlformats.org/officeDocument/2006/relationships/hyperlink" Target="https://podminky.urs.cz/item/CS_URS_2025_01/725210821" TargetMode="External"/><Relationship Id="rId27" Type="http://schemas.openxmlformats.org/officeDocument/2006/relationships/hyperlink" Target="https://podminky.urs.cz/item/CS_URS_2025_01/766682111" TargetMode="External"/><Relationship Id="rId30" Type="http://schemas.openxmlformats.org/officeDocument/2006/relationships/hyperlink" Target="https://podminky.urs.cz/item/CS_URS_2025_01/771151011" TargetMode="External"/><Relationship Id="rId35" Type="http://schemas.openxmlformats.org/officeDocument/2006/relationships/hyperlink" Target="https://podminky.urs.cz/item/CS_URS_2025_01/784181111" TargetMode="External"/><Relationship Id="rId8" Type="http://schemas.openxmlformats.org/officeDocument/2006/relationships/hyperlink" Target="https://podminky.urs.cz/item/CS_URS_2025_01/633811111" TargetMode="External"/><Relationship Id="rId3" Type="http://schemas.openxmlformats.org/officeDocument/2006/relationships/hyperlink" Target="https://podminky.urs.cz/item/CS_URS_2025_01/6113254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9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R5" s="21"/>
      <c r="BE5" s="21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R6" s="21"/>
      <c r="BE6" s="21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13"/>
      <c r="BS8" s="18" t="s">
        <v>6</v>
      </c>
    </row>
    <row r="9" spans="1:74" s="1" customFormat="1" ht="14.45" customHeight="1">
      <c r="B9" s="21"/>
      <c r="AR9" s="21"/>
      <c r="BE9" s="21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13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13"/>
      <c r="BS11" s="18" t="s">
        <v>6</v>
      </c>
    </row>
    <row r="12" spans="1:74" s="1" customFormat="1" ht="6.95" customHeight="1">
      <c r="B12" s="21"/>
      <c r="AR12" s="21"/>
      <c r="BE12" s="213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13"/>
      <c r="BS13" s="18" t="s">
        <v>6</v>
      </c>
    </row>
    <row r="14" spans="1:74" ht="12.75">
      <c r="B14" s="21"/>
      <c r="E14" s="218" t="s">
        <v>29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8" t="s">
        <v>27</v>
      </c>
      <c r="AN14" s="30" t="s">
        <v>29</v>
      </c>
      <c r="AR14" s="21"/>
      <c r="BE14" s="213"/>
      <c r="BS14" s="18" t="s">
        <v>6</v>
      </c>
    </row>
    <row r="15" spans="1:74" s="1" customFormat="1" ht="6.95" customHeight="1">
      <c r="B15" s="21"/>
      <c r="AR15" s="21"/>
      <c r="BE15" s="213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13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13"/>
      <c r="BS17" s="18" t="s">
        <v>32</v>
      </c>
    </row>
    <row r="18" spans="1:71" s="1" customFormat="1" ht="6.95" customHeight="1">
      <c r="B18" s="21"/>
      <c r="AR18" s="21"/>
      <c r="BE18" s="213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13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13"/>
      <c r="BS20" s="18" t="s">
        <v>32</v>
      </c>
    </row>
    <row r="21" spans="1:71" s="1" customFormat="1" ht="6.95" customHeight="1">
      <c r="B21" s="21"/>
      <c r="AR21" s="21"/>
      <c r="BE21" s="213"/>
    </row>
    <row r="22" spans="1:71" s="1" customFormat="1" ht="12" customHeight="1">
      <c r="B22" s="21"/>
      <c r="D22" s="28" t="s">
        <v>35</v>
      </c>
      <c r="AR22" s="21"/>
      <c r="BE22" s="213"/>
    </row>
    <row r="23" spans="1:71" s="1" customFormat="1" ht="16.5" customHeight="1">
      <c r="B23" s="21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1"/>
      <c r="BE23" s="213"/>
    </row>
    <row r="24" spans="1:71" s="1" customFormat="1" ht="6.95" customHeight="1">
      <c r="B24" s="21"/>
      <c r="AR24" s="21"/>
      <c r="BE24" s="21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3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1">
        <f>ROUND(AG94,2)</f>
        <v>0</v>
      </c>
      <c r="AL26" s="222"/>
      <c r="AM26" s="222"/>
      <c r="AN26" s="222"/>
      <c r="AO26" s="222"/>
      <c r="AP26" s="33"/>
      <c r="AQ26" s="33"/>
      <c r="AR26" s="34"/>
      <c r="BE26" s="21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3" t="s">
        <v>37</v>
      </c>
      <c r="M28" s="223"/>
      <c r="N28" s="223"/>
      <c r="O28" s="223"/>
      <c r="P28" s="223"/>
      <c r="Q28" s="33"/>
      <c r="R28" s="33"/>
      <c r="S28" s="33"/>
      <c r="T28" s="33"/>
      <c r="U28" s="33"/>
      <c r="V28" s="33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3"/>
      <c r="AG28" s="33"/>
      <c r="AH28" s="33"/>
      <c r="AI28" s="33"/>
      <c r="AJ28" s="33"/>
      <c r="AK28" s="223" t="s">
        <v>39</v>
      </c>
      <c r="AL28" s="223"/>
      <c r="AM28" s="223"/>
      <c r="AN28" s="223"/>
      <c r="AO28" s="223"/>
      <c r="AP28" s="33"/>
      <c r="AQ28" s="33"/>
      <c r="AR28" s="34"/>
      <c r="BE28" s="213"/>
    </row>
    <row r="29" spans="1:71" s="3" customFormat="1" ht="14.45" customHeight="1">
      <c r="B29" s="38"/>
      <c r="D29" s="28" t="s">
        <v>40</v>
      </c>
      <c r="F29" s="28" t="s">
        <v>41</v>
      </c>
      <c r="L29" s="211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8"/>
      <c r="BE29" s="214"/>
    </row>
    <row r="30" spans="1:71" s="3" customFormat="1" ht="14.45" customHeight="1">
      <c r="B30" s="38"/>
      <c r="F30" s="28" t="s">
        <v>42</v>
      </c>
      <c r="L30" s="211">
        <v>0.12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8"/>
      <c r="BE30" s="214"/>
    </row>
    <row r="31" spans="1:71" s="3" customFormat="1" ht="14.45" hidden="1" customHeight="1">
      <c r="B31" s="38"/>
      <c r="F31" s="28" t="s">
        <v>43</v>
      </c>
      <c r="L31" s="211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8"/>
      <c r="BE31" s="214"/>
    </row>
    <row r="32" spans="1:71" s="3" customFormat="1" ht="14.45" hidden="1" customHeight="1">
      <c r="B32" s="38"/>
      <c r="F32" s="28" t="s">
        <v>44</v>
      </c>
      <c r="L32" s="211">
        <v>0.12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8"/>
      <c r="BE32" s="214"/>
    </row>
    <row r="33" spans="1:57" s="3" customFormat="1" ht="14.45" hidden="1" customHeight="1">
      <c r="B33" s="38"/>
      <c r="F33" s="28" t="s">
        <v>45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8"/>
      <c r="BE33" s="21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3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44" t="s">
        <v>48</v>
      </c>
      <c r="Y35" s="245"/>
      <c r="Z35" s="245"/>
      <c r="AA35" s="245"/>
      <c r="AB35" s="245"/>
      <c r="AC35" s="41"/>
      <c r="AD35" s="41"/>
      <c r="AE35" s="41"/>
      <c r="AF35" s="41"/>
      <c r="AG35" s="41"/>
      <c r="AH35" s="41"/>
      <c r="AI35" s="41"/>
      <c r="AJ35" s="41"/>
      <c r="AK35" s="246">
        <f>SUM(AK26:AK33)</f>
        <v>0</v>
      </c>
      <c r="AL35" s="245"/>
      <c r="AM35" s="245"/>
      <c r="AN35" s="245"/>
      <c r="AO35" s="247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U/K</v>
      </c>
      <c r="AR84" s="52"/>
    </row>
    <row r="85" spans="1:91" s="5" customFormat="1" ht="36.950000000000003" customHeight="1">
      <c r="B85" s="53"/>
      <c r="C85" s="54" t="s">
        <v>16</v>
      </c>
      <c r="L85" s="235" t="str">
        <f>K6</f>
        <v>Slezská univerzita - p.č. 1210/8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7" t="str">
        <f>IF(AN8= "","",AN8)</f>
        <v>10. 2. 2025</v>
      </c>
      <c r="AN87" s="237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Slezská univerzita v Opavě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8" t="str">
        <f>IF(E17="","",E17)</f>
        <v>ing. Kateřina Swiatková</v>
      </c>
      <c r="AN89" s="239"/>
      <c r="AO89" s="239"/>
      <c r="AP89" s="239"/>
      <c r="AQ89" s="33"/>
      <c r="AR89" s="34"/>
      <c r="AS89" s="240" t="s">
        <v>56</v>
      </c>
      <c r="AT89" s="24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8" t="str">
        <f>IF(E20="","",E20)</f>
        <v>ing. Jiří Krejča</v>
      </c>
      <c r="AN90" s="239"/>
      <c r="AO90" s="239"/>
      <c r="AP90" s="239"/>
      <c r="AQ90" s="33"/>
      <c r="AR90" s="34"/>
      <c r="AS90" s="242"/>
      <c r="AT90" s="24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2"/>
      <c r="AT91" s="24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0" t="s">
        <v>57</v>
      </c>
      <c r="D92" s="231"/>
      <c r="E92" s="231"/>
      <c r="F92" s="231"/>
      <c r="G92" s="231"/>
      <c r="H92" s="61"/>
      <c r="I92" s="232" t="s">
        <v>58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3" t="s">
        <v>59</v>
      </c>
      <c r="AH92" s="231"/>
      <c r="AI92" s="231"/>
      <c r="AJ92" s="231"/>
      <c r="AK92" s="231"/>
      <c r="AL92" s="231"/>
      <c r="AM92" s="231"/>
      <c r="AN92" s="232" t="s">
        <v>60</v>
      </c>
      <c r="AO92" s="231"/>
      <c r="AP92" s="234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>
      <c r="A95" s="80" t="s">
        <v>80</v>
      </c>
      <c r="B95" s="81"/>
      <c r="C95" s="82"/>
      <c r="D95" s="226" t="s">
        <v>81</v>
      </c>
      <c r="E95" s="226"/>
      <c r="F95" s="226"/>
      <c r="G95" s="226"/>
      <c r="H95" s="226"/>
      <c r="I95" s="83"/>
      <c r="J95" s="226" t="s">
        <v>82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'01 - Stavební úpravy kanc...'!J30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4" t="s">
        <v>83</v>
      </c>
      <c r="AR95" s="81"/>
      <c r="AS95" s="85">
        <v>0</v>
      </c>
      <c r="AT95" s="86">
        <f>ROUND(SUM(AV95:AW95),2)</f>
        <v>0</v>
      </c>
      <c r="AU95" s="87">
        <f>'01 - Stavební úpravy kanc...'!P135</f>
        <v>0</v>
      </c>
      <c r="AV95" s="86">
        <f>'01 - Stavební úpravy kanc...'!J33</f>
        <v>0</v>
      </c>
      <c r="AW95" s="86">
        <f>'01 - Stavební úpravy kanc...'!J34</f>
        <v>0</v>
      </c>
      <c r="AX95" s="86">
        <f>'01 - Stavební úpravy kanc...'!J35</f>
        <v>0</v>
      </c>
      <c r="AY95" s="86">
        <f>'01 - Stavební úpravy kanc...'!J36</f>
        <v>0</v>
      </c>
      <c r="AZ95" s="86">
        <f>'01 - Stavební úpravy kanc...'!F33</f>
        <v>0</v>
      </c>
      <c r="BA95" s="86">
        <f>'01 - Stavební úpravy kanc...'!F34</f>
        <v>0</v>
      </c>
      <c r="BB95" s="86">
        <f>'01 - Stavební úpravy kanc...'!F35</f>
        <v>0</v>
      </c>
      <c r="BC95" s="86">
        <f>'01 - Stavební úpravy kanc...'!F36</f>
        <v>0</v>
      </c>
      <c r="BD95" s="88">
        <f>'01 - Stavební úpravy kanc...'!F37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</v>
      </c>
      <c r="CM95" s="89" t="s">
        <v>86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1 - Stavební úpravy kan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8"/>
  <sheetViews>
    <sheetView showGridLines="0" tabSelected="1" topLeftCell="A247" workbookViewId="0">
      <selection activeCell="F272" sqref="F2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pans="1:46" s="1" customFormat="1" ht="24.95" customHeight="1">
      <c r="B4" s="21"/>
      <c r="D4" s="22" t="s">
        <v>87</v>
      </c>
      <c r="L4" s="21"/>
      <c r="M4" s="90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49" t="str">
        <f>'Rekapitulace stavby'!K6</f>
        <v>Slezská univerzita - p.č. 1210/8</v>
      </c>
      <c r="F7" s="250"/>
      <c r="G7" s="250"/>
      <c r="H7" s="250"/>
      <c r="L7" s="21"/>
    </row>
    <row r="8" spans="1:46" s="2" customFormat="1" ht="12" customHeight="1">
      <c r="A8" s="33"/>
      <c r="B8" s="34"/>
      <c r="C8" s="33"/>
      <c r="D8" s="28" t="s">
        <v>88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5" t="s">
        <v>89</v>
      </c>
      <c r="F9" s="248"/>
      <c r="G9" s="248"/>
      <c r="H9" s="24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>
        <v>45769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15"/>
      <c r="G18" s="215"/>
      <c r="H18" s="215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1"/>
      <c r="B27" s="92"/>
      <c r="C27" s="91"/>
      <c r="D27" s="91"/>
      <c r="E27" s="220" t="s">
        <v>1</v>
      </c>
      <c r="F27" s="220"/>
      <c r="G27" s="220"/>
      <c r="H27" s="220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4" t="s">
        <v>36</v>
      </c>
      <c r="E30" s="33"/>
      <c r="F30" s="33"/>
      <c r="G30" s="33"/>
      <c r="H30" s="33"/>
      <c r="I30" s="33"/>
      <c r="J30" s="72">
        <f>ROUND(J135,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5" t="s">
        <v>40</v>
      </c>
      <c r="E33" s="28" t="s">
        <v>41</v>
      </c>
      <c r="F33" s="96">
        <f>ROUND((SUM(BE135:BE337)),  2)</f>
        <v>0</v>
      </c>
      <c r="G33" s="33"/>
      <c r="H33" s="33"/>
      <c r="I33" s="97">
        <v>0.21</v>
      </c>
      <c r="J33" s="96">
        <f>ROUND(((SUM(BE135:BE337))*I33),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96">
        <f>ROUND((SUM(BF135:BF337)),  2)</f>
        <v>0</v>
      </c>
      <c r="G34" s="33"/>
      <c r="H34" s="33"/>
      <c r="I34" s="97">
        <v>0.12</v>
      </c>
      <c r="J34" s="96">
        <f>ROUND(((SUM(BF135:BF337))*I34),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6">
        <f>ROUND((SUM(BG135:BG337)),  2)</f>
        <v>0</v>
      </c>
      <c r="G35" s="33"/>
      <c r="H35" s="33"/>
      <c r="I35" s="97">
        <v>0.21</v>
      </c>
      <c r="J35" s="96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6">
        <f>ROUND((SUM(BH135:BH337)),  2)</f>
        <v>0</v>
      </c>
      <c r="G36" s="33"/>
      <c r="H36" s="33"/>
      <c r="I36" s="97">
        <v>0.12</v>
      </c>
      <c r="J36" s="96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6">
        <f>ROUND((SUM(BI135:BI337)),  2)</f>
        <v>0</v>
      </c>
      <c r="G37" s="33"/>
      <c r="H37" s="33"/>
      <c r="I37" s="97">
        <v>0</v>
      </c>
      <c r="J37" s="96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8"/>
      <c r="D39" s="99" t="s">
        <v>46</v>
      </c>
      <c r="E39" s="61"/>
      <c r="F39" s="61"/>
      <c r="G39" s="100" t="s">
        <v>47</v>
      </c>
      <c r="H39" s="101" t="s">
        <v>48</v>
      </c>
      <c r="I39" s="61"/>
      <c r="J39" s="102">
        <f>SUM(J30:J37)</f>
        <v>0</v>
      </c>
      <c r="K39" s="10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4" t="s">
        <v>52</v>
      </c>
      <c r="G61" s="46" t="s">
        <v>51</v>
      </c>
      <c r="H61" s="36"/>
      <c r="I61" s="36"/>
      <c r="J61" s="105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4" t="s">
        <v>52</v>
      </c>
      <c r="G76" s="46" t="s">
        <v>51</v>
      </c>
      <c r="H76" s="36"/>
      <c r="I76" s="36"/>
      <c r="J76" s="105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9" t="str">
        <f>E7</f>
        <v>Slezská univerzita - p.č. 1210/8</v>
      </c>
      <c r="F85" s="250"/>
      <c r="G85" s="250"/>
      <c r="H85" s="250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5" t="str">
        <f>E9</f>
        <v>01 - Stavební úpravy kanceláře A 305</v>
      </c>
      <c r="F87" s="248"/>
      <c r="G87" s="248"/>
      <c r="H87" s="24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28" t="s">
        <v>22</v>
      </c>
      <c r="J89" s="56">
        <f>IF(J12="","",J12)</f>
        <v>45769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3"/>
      <c r="E91" s="33"/>
      <c r="F91" s="26" t="str">
        <f>E15</f>
        <v>Slezská univerzita v Opavě</v>
      </c>
      <c r="G91" s="33"/>
      <c r="H91" s="33"/>
      <c r="I91" s="28" t="s">
        <v>30</v>
      </c>
      <c r="J91" s="31" t="str">
        <f>E21</f>
        <v>ing. Kateřina Swiatková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ing. Jiří Krejča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6" t="s">
        <v>91</v>
      </c>
      <c r="D94" s="98"/>
      <c r="E94" s="98"/>
      <c r="F94" s="98"/>
      <c r="G94" s="98"/>
      <c r="H94" s="98"/>
      <c r="I94" s="98"/>
      <c r="J94" s="107" t="s">
        <v>92</v>
      </c>
      <c r="K94" s="98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8" t="s">
        <v>93</v>
      </c>
      <c r="D96" s="33"/>
      <c r="E96" s="33"/>
      <c r="F96" s="33"/>
      <c r="G96" s="33"/>
      <c r="H96" s="33"/>
      <c r="I96" s="33"/>
      <c r="J96" s="72">
        <f>J135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94</v>
      </c>
    </row>
    <row r="97" spans="2:12" s="9" customFormat="1" ht="24.95" customHeight="1">
      <c r="B97" s="109"/>
      <c r="D97" s="110" t="s">
        <v>95</v>
      </c>
      <c r="E97" s="111"/>
      <c r="F97" s="111"/>
      <c r="G97" s="111"/>
      <c r="H97" s="111"/>
      <c r="I97" s="111"/>
      <c r="J97" s="112">
        <f>J136</f>
        <v>0</v>
      </c>
      <c r="L97" s="109"/>
    </row>
    <row r="98" spans="2:12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116">
        <f>J137</f>
        <v>0</v>
      </c>
      <c r="L98" s="113"/>
    </row>
    <row r="99" spans="2:12" s="10" customFormat="1" ht="19.899999999999999" customHeight="1">
      <c r="B99" s="113"/>
      <c r="D99" s="114" t="s">
        <v>97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10" customFormat="1" ht="19.899999999999999" customHeight="1">
      <c r="B100" s="113"/>
      <c r="D100" s="114" t="s">
        <v>98</v>
      </c>
      <c r="E100" s="115"/>
      <c r="F100" s="115"/>
      <c r="G100" s="115"/>
      <c r="H100" s="115"/>
      <c r="I100" s="115"/>
      <c r="J100" s="116">
        <f>J180</f>
        <v>0</v>
      </c>
      <c r="L100" s="113"/>
    </row>
    <row r="101" spans="2:12" s="10" customFormat="1" ht="19.899999999999999" customHeight="1">
      <c r="B101" s="113"/>
      <c r="D101" s="114" t="s">
        <v>99</v>
      </c>
      <c r="E101" s="115"/>
      <c r="F101" s="115"/>
      <c r="G101" s="115"/>
      <c r="H101" s="115"/>
      <c r="I101" s="115"/>
      <c r="J101" s="116">
        <f>J185</f>
        <v>0</v>
      </c>
      <c r="L101" s="113"/>
    </row>
    <row r="102" spans="2:12" s="10" customFormat="1" ht="19.899999999999999" customHeight="1">
      <c r="B102" s="113"/>
      <c r="D102" s="114" t="s">
        <v>100</v>
      </c>
      <c r="E102" s="115"/>
      <c r="F102" s="115"/>
      <c r="G102" s="115"/>
      <c r="H102" s="115"/>
      <c r="I102" s="115"/>
      <c r="J102" s="116">
        <f>J191</f>
        <v>0</v>
      </c>
      <c r="L102" s="113"/>
    </row>
    <row r="103" spans="2:12" s="10" customFormat="1" ht="19.899999999999999" customHeight="1">
      <c r="B103" s="113"/>
      <c r="D103" s="114" t="s">
        <v>101</v>
      </c>
      <c r="E103" s="115"/>
      <c r="F103" s="115"/>
      <c r="G103" s="115"/>
      <c r="H103" s="115"/>
      <c r="I103" s="115"/>
      <c r="J103" s="116">
        <f>J195</f>
        <v>0</v>
      </c>
      <c r="L103" s="113"/>
    </row>
    <row r="104" spans="2:12" s="10" customFormat="1" ht="19.899999999999999" customHeight="1">
      <c r="B104" s="113"/>
      <c r="D104" s="114" t="s">
        <v>102</v>
      </c>
      <c r="E104" s="115"/>
      <c r="F104" s="115"/>
      <c r="G104" s="115"/>
      <c r="H104" s="115"/>
      <c r="I104" s="115"/>
      <c r="J104" s="116">
        <f>J211</f>
        <v>0</v>
      </c>
      <c r="L104" s="113"/>
    </row>
    <row r="105" spans="2:12" s="10" customFormat="1" ht="19.899999999999999" customHeight="1">
      <c r="B105" s="113"/>
      <c r="D105" s="114" t="s">
        <v>103</v>
      </c>
      <c r="E105" s="115"/>
      <c r="F105" s="115"/>
      <c r="G105" s="115"/>
      <c r="H105" s="115"/>
      <c r="I105" s="115"/>
      <c r="J105" s="116">
        <f>J217</f>
        <v>0</v>
      </c>
      <c r="L105" s="113"/>
    </row>
    <row r="106" spans="2:12" s="9" customFormat="1" ht="24.95" customHeight="1">
      <c r="B106" s="109"/>
      <c r="D106" s="110" t="s">
        <v>104</v>
      </c>
      <c r="E106" s="111"/>
      <c r="F106" s="111"/>
      <c r="G106" s="111"/>
      <c r="H106" s="111"/>
      <c r="I106" s="111"/>
      <c r="J106" s="112">
        <f>J219</f>
        <v>0</v>
      </c>
      <c r="L106" s="109"/>
    </row>
    <row r="107" spans="2:12" s="10" customFormat="1" ht="19.899999999999999" customHeight="1">
      <c r="B107" s="113"/>
      <c r="D107" s="114" t="s">
        <v>105</v>
      </c>
      <c r="E107" s="115"/>
      <c r="F107" s="115"/>
      <c r="G107" s="115"/>
      <c r="H107" s="115"/>
      <c r="I107" s="115"/>
      <c r="J107" s="116">
        <f>J220</f>
        <v>0</v>
      </c>
      <c r="L107" s="113"/>
    </row>
    <row r="108" spans="2:12" s="10" customFormat="1" ht="19.899999999999999" customHeight="1">
      <c r="B108" s="113"/>
      <c r="D108" s="114" t="s">
        <v>106</v>
      </c>
      <c r="E108" s="115"/>
      <c r="F108" s="115"/>
      <c r="G108" s="115"/>
      <c r="H108" s="115"/>
      <c r="I108" s="115"/>
      <c r="J108" s="116">
        <f>J226</f>
        <v>0</v>
      </c>
      <c r="L108" s="113"/>
    </row>
    <row r="109" spans="2:12" s="10" customFormat="1" ht="19.899999999999999" customHeight="1">
      <c r="B109" s="113"/>
      <c r="D109" s="114" t="s">
        <v>107</v>
      </c>
      <c r="E109" s="115"/>
      <c r="F109" s="115"/>
      <c r="G109" s="115"/>
      <c r="H109" s="115"/>
      <c r="I109" s="115"/>
      <c r="J109" s="116">
        <f>J232</f>
        <v>0</v>
      </c>
      <c r="L109" s="113"/>
    </row>
    <row r="110" spans="2:12" s="10" customFormat="1" ht="19.899999999999999" customHeight="1">
      <c r="B110" s="113"/>
      <c r="D110" s="114" t="s">
        <v>108</v>
      </c>
      <c r="E110" s="115"/>
      <c r="F110" s="115"/>
      <c r="G110" s="115"/>
      <c r="H110" s="115"/>
      <c r="I110" s="115"/>
      <c r="J110" s="116">
        <f>J241</f>
        <v>0</v>
      </c>
      <c r="L110" s="113"/>
    </row>
    <row r="111" spans="2:12" s="10" customFormat="1" ht="19.899999999999999" customHeight="1">
      <c r="B111" s="113"/>
      <c r="D111" s="114" t="s">
        <v>109</v>
      </c>
      <c r="E111" s="115"/>
      <c r="F111" s="115"/>
      <c r="G111" s="115"/>
      <c r="H111" s="115"/>
      <c r="I111" s="115"/>
      <c r="J111" s="116">
        <f>J245</f>
        <v>0</v>
      </c>
      <c r="L111" s="113"/>
    </row>
    <row r="112" spans="2:12" s="10" customFormat="1" ht="19.899999999999999" customHeight="1">
      <c r="B112" s="113"/>
      <c r="D112" s="114" t="s">
        <v>110</v>
      </c>
      <c r="E112" s="115"/>
      <c r="F112" s="115"/>
      <c r="G112" s="115"/>
      <c r="H112" s="115"/>
      <c r="I112" s="115"/>
      <c r="J112" s="116">
        <f>J281</f>
        <v>0</v>
      </c>
      <c r="L112" s="113"/>
    </row>
    <row r="113" spans="1:31" s="10" customFormat="1" ht="19.899999999999999" customHeight="1">
      <c r="B113" s="113"/>
      <c r="D113" s="114" t="s">
        <v>111</v>
      </c>
      <c r="E113" s="115"/>
      <c r="F113" s="115"/>
      <c r="G113" s="115"/>
      <c r="H113" s="115"/>
      <c r="I113" s="115"/>
      <c r="J113" s="116">
        <f>J294</f>
        <v>0</v>
      </c>
      <c r="L113" s="113"/>
    </row>
    <row r="114" spans="1:31" s="10" customFormat="1" ht="19.899999999999999" customHeight="1">
      <c r="B114" s="113"/>
      <c r="D114" s="114" t="s">
        <v>112</v>
      </c>
      <c r="E114" s="115"/>
      <c r="F114" s="115"/>
      <c r="G114" s="115"/>
      <c r="H114" s="115"/>
      <c r="I114" s="115"/>
      <c r="J114" s="116">
        <f>J309</f>
        <v>0</v>
      </c>
      <c r="L114" s="113"/>
    </row>
    <row r="115" spans="1:31" s="10" customFormat="1" ht="19.899999999999999" customHeight="1">
      <c r="B115" s="113"/>
      <c r="D115" s="114" t="s">
        <v>113</v>
      </c>
      <c r="E115" s="115"/>
      <c r="F115" s="115"/>
      <c r="G115" s="115"/>
      <c r="H115" s="115"/>
      <c r="I115" s="115"/>
      <c r="J115" s="116">
        <f>J324</f>
        <v>0</v>
      </c>
      <c r="L115" s="113"/>
    </row>
    <row r="116" spans="1:31" s="2" customFormat="1" ht="21.7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>
      <c r="A121" s="33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>
      <c r="A122" s="33"/>
      <c r="B122" s="34"/>
      <c r="C122" s="22" t="s">
        <v>114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49" t="str">
        <f>E7</f>
        <v>Slezská univerzita - p.č. 1210/8</v>
      </c>
      <c r="F125" s="250"/>
      <c r="G125" s="250"/>
      <c r="H125" s="250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88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3"/>
      <c r="D127" s="33"/>
      <c r="E127" s="235" t="str">
        <f>E9</f>
        <v>01 - Stavební úpravy kanceláře A 305</v>
      </c>
      <c r="F127" s="248"/>
      <c r="G127" s="248"/>
      <c r="H127" s="248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3"/>
      <c r="E129" s="33"/>
      <c r="F129" s="26" t="str">
        <f>F12</f>
        <v xml:space="preserve"> </v>
      </c>
      <c r="G129" s="33"/>
      <c r="H129" s="33"/>
      <c r="I129" s="28" t="s">
        <v>22</v>
      </c>
      <c r="J129" s="56">
        <f>IF(J12="","",J12)</f>
        <v>45769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25.7" customHeight="1">
      <c r="A131" s="33"/>
      <c r="B131" s="34"/>
      <c r="C131" s="28" t="s">
        <v>24</v>
      </c>
      <c r="D131" s="33"/>
      <c r="E131" s="33"/>
      <c r="F131" s="26" t="str">
        <f>E15</f>
        <v>Slezská univerzita v Opavě</v>
      </c>
      <c r="G131" s="33"/>
      <c r="H131" s="33"/>
      <c r="I131" s="28" t="s">
        <v>30</v>
      </c>
      <c r="J131" s="31" t="str">
        <f>E21</f>
        <v>ing. Kateřina Swiatková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28</v>
      </c>
      <c r="D132" s="33"/>
      <c r="E132" s="33"/>
      <c r="F132" s="26" t="str">
        <f>IF(E18="","",E18)</f>
        <v>Vyplň údaj</v>
      </c>
      <c r="G132" s="33"/>
      <c r="H132" s="33"/>
      <c r="I132" s="28" t="s">
        <v>33</v>
      </c>
      <c r="J132" s="31" t="str">
        <f>E24</f>
        <v>ing. Jiří Krejča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3"/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17"/>
      <c r="B134" s="118"/>
      <c r="C134" s="119" t="s">
        <v>115</v>
      </c>
      <c r="D134" s="120" t="s">
        <v>61</v>
      </c>
      <c r="E134" s="120" t="s">
        <v>57</v>
      </c>
      <c r="F134" s="120" t="s">
        <v>58</v>
      </c>
      <c r="G134" s="120" t="s">
        <v>116</v>
      </c>
      <c r="H134" s="120" t="s">
        <v>117</v>
      </c>
      <c r="I134" s="120" t="s">
        <v>118</v>
      </c>
      <c r="J134" s="121" t="s">
        <v>92</v>
      </c>
      <c r="K134" s="122" t="s">
        <v>119</v>
      </c>
      <c r="L134" s="123"/>
      <c r="M134" s="63" t="s">
        <v>1</v>
      </c>
      <c r="N134" s="64" t="s">
        <v>40</v>
      </c>
      <c r="O134" s="64" t="s">
        <v>120</v>
      </c>
      <c r="P134" s="64" t="s">
        <v>121</v>
      </c>
      <c r="Q134" s="64" t="s">
        <v>122</v>
      </c>
      <c r="R134" s="64" t="s">
        <v>123</v>
      </c>
      <c r="S134" s="64" t="s">
        <v>124</v>
      </c>
      <c r="T134" s="65" t="s">
        <v>125</v>
      </c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</row>
    <row r="135" spans="1:65" s="2" customFormat="1" ht="22.9" customHeight="1">
      <c r="A135" s="33"/>
      <c r="B135" s="34"/>
      <c r="C135" s="70" t="s">
        <v>126</v>
      </c>
      <c r="D135" s="33"/>
      <c r="E135" s="33"/>
      <c r="F135" s="33"/>
      <c r="G135" s="33"/>
      <c r="H135" s="33"/>
      <c r="I135" s="33"/>
      <c r="J135" s="124">
        <f>BK135</f>
        <v>0</v>
      </c>
      <c r="K135" s="33"/>
      <c r="L135" s="34"/>
      <c r="M135" s="66"/>
      <c r="N135" s="57"/>
      <c r="O135" s="67"/>
      <c r="P135" s="125">
        <f>P136+P219</f>
        <v>0</v>
      </c>
      <c r="Q135" s="67"/>
      <c r="R135" s="125">
        <f>R136+R219</f>
        <v>2.9399196999999999</v>
      </c>
      <c r="S135" s="67"/>
      <c r="T135" s="126">
        <f>T136+T219</f>
        <v>5.8952399999999994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75</v>
      </c>
      <c r="AU135" s="18" t="s">
        <v>94</v>
      </c>
      <c r="BK135" s="127">
        <f>BK136+BK219</f>
        <v>0</v>
      </c>
    </row>
    <row r="136" spans="1:65" s="12" customFormat="1" ht="25.9" customHeight="1">
      <c r="B136" s="128"/>
      <c r="D136" s="129" t="s">
        <v>75</v>
      </c>
      <c r="E136" s="130" t="s">
        <v>127</v>
      </c>
      <c r="F136" s="130" t="s">
        <v>128</v>
      </c>
      <c r="I136" s="131"/>
      <c r="J136" s="132">
        <f>BK136</f>
        <v>0</v>
      </c>
      <c r="L136" s="128"/>
      <c r="M136" s="133"/>
      <c r="N136" s="134"/>
      <c r="O136" s="134"/>
      <c r="P136" s="135">
        <f>P137+P142+P180+P185+P191+P195+P211+P217</f>
        <v>0</v>
      </c>
      <c r="Q136" s="134"/>
      <c r="R136" s="135">
        <f>R137+R142+R180+R185+R191+R195+R211+R217</f>
        <v>2.3881504999999996</v>
      </c>
      <c r="S136" s="134"/>
      <c r="T136" s="136">
        <f>T137+T142+T180+T185+T191+T195+T211+T217</f>
        <v>5.4940799999999994</v>
      </c>
      <c r="AR136" s="129" t="s">
        <v>84</v>
      </c>
      <c r="AT136" s="137" t="s">
        <v>75</v>
      </c>
      <c r="AU136" s="137" t="s">
        <v>76</v>
      </c>
      <c r="AY136" s="129" t="s">
        <v>129</v>
      </c>
      <c r="BK136" s="138">
        <f>BK137+BK142+BK180+BK185+BK191+BK195+BK211+BK217</f>
        <v>0</v>
      </c>
    </row>
    <row r="137" spans="1:65" s="12" customFormat="1" ht="22.9" customHeight="1">
      <c r="B137" s="128"/>
      <c r="D137" s="129" t="s">
        <v>75</v>
      </c>
      <c r="E137" s="139" t="s">
        <v>130</v>
      </c>
      <c r="F137" s="139" t="s">
        <v>131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SUM(P138:P141)</f>
        <v>0</v>
      </c>
      <c r="Q137" s="134"/>
      <c r="R137" s="135">
        <f>SUM(R138:R141)</f>
        <v>6.4732499999999998E-2</v>
      </c>
      <c r="S137" s="134"/>
      <c r="T137" s="136">
        <f>SUM(T138:T141)</f>
        <v>0</v>
      </c>
      <c r="AR137" s="129" t="s">
        <v>84</v>
      </c>
      <c r="AT137" s="137" t="s">
        <v>75</v>
      </c>
      <c r="AU137" s="137" t="s">
        <v>84</v>
      </c>
      <c r="AY137" s="129" t="s">
        <v>129</v>
      </c>
      <c r="BK137" s="138">
        <f>SUM(BK138:BK141)</f>
        <v>0</v>
      </c>
    </row>
    <row r="138" spans="1:65" s="2" customFormat="1" ht="21.75" customHeight="1">
      <c r="A138" s="33"/>
      <c r="B138" s="141"/>
      <c r="C138" s="142" t="s">
        <v>84</v>
      </c>
      <c r="D138" s="142" t="s">
        <v>132</v>
      </c>
      <c r="E138" s="143" t="s">
        <v>133</v>
      </c>
      <c r="F138" s="144" t="s">
        <v>134</v>
      </c>
      <c r="G138" s="145" t="s">
        <v>135</v>
      </c>
      <c r="H138" s="146">
        <v>1.35</v>
      </c>
      <c r="I138" s="147"/>
      <c r="J138" s="148">
        <f>ROUND(I138*H138,2)</f>
        <v>0</v>
      </c>
      <c r="K138" s="149"/>
      <c r="L138" s="34"/>
      <c r="M138" s="150" t="s">
        <v>1</v>
      </c>
      <c r="N138" s="151" t="s">
        <v>41</v>
      </c>
      <c r="O138" s="59"/>
      <c r="P138" s="152">
        <f>O138*H138</f>
        <v>0</v>
      </c>
      <c r="Q138" s="152">
        <v>4.795E-2</v>
      </c>
      <c r="R138" s="152">
        <f>Q138*H138</f>
        <v>6.4732499999999998E-2</v>
      </c>
      <c r="S138" s="152">
        <v>0</v>
      </c>
      <c r="T138" s="15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4" t="s">
        <v>136</v>
      </c>
      <c r="AT138" s="154" t="s">
        <v>132</v>
      </c>
      <c r="AU138" s="154" t="s">
        <v>86</v>
      </c>
      <c r="AY138" s="18" t="s">
        <v>129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84</v>
      </c>
      <c r="BK138" s="155">
        <f>ROUND(I138*H138,2)</f>
        <v>0</v>
      </c>
      <c r="BL138" s="18" t="s">
        <v>136</v>
      </c>
      <c r="BM138" s="154" t="s">
        <v>137</v>
      </c>
    </row>
    <row r="139" spans="1:65" s="2" customFormat="1">
      <c r="A139" s="33"/>
      <c r="B139" s="34"/>
      <c r="C139" s="33"/>
      <c r="D139" s="156" t="s">
        <v>138</v>
      </c>
      <c r="E139" s="33"/>
      <c r="F139" s="157" t="s">
        <v>139</v>
      </c>
      <c r="G139" s="33"/>
      <c r="H139" s="33"/>
      <c r="I139" s="158"/>
      <c r="J139" s="33"/>
      <c r="K139" s="33"/>
      <c r="L139" s="34"/>
      <c r="M139" s="159"/>
      <c r="N139" s="160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138</v>
      </c>
      <c r="AU139" s="18" t="s">
        <v>86</v>
      </c>
    </row>
    <row r="140" spans="1:65" s="13" customFormat="1">
      <c r="B140" s="161"/>
      <c r="D140" s="162" t="s">
        <v>140</v>
      </c>
      <c r="E140" s="163" t="s">
        <v>1</v>
      </c>
      <c r="F140" s="164" t="s">
        <v>141</v>
      </c>
      <c r="H140" s="163" t="s">
        <v>1</v>
      </c>
      <c r="I140" s="165"/>
      <c r="L140" s="161"/>
      <c r="M140" s="166"/>
      <c r="N140" s="167"/>
      <c r="O140" s="167"/>
      <c r="P140" s="167"/>
      <c r="Q140" s="167"/>
      <c r="R140" s="167"/>
      <c r="S140" s="167"/>
      <c r="T140" s="168"/>
      <c r="AT140" s="163" t="s">
        <v>140</v>
      </c>
      <c r="AU140" s="163" t="s">
        <v>86</v>
      </c>
      <c r="AV140" s="13" t="s">
        <v>84</v>
      </c>
      <c r="AW140" s="13" t="s">
        <v>32</v>
      </c>
      <c r="AX140" s="13" t="s">
        <v>76</v>
      </c>
      <c r="AY140" s="163" t="s">
        <v>129</v>
      </c>
    </row>
    <row r="141" spans="1:65" s="14" customFormat="1">
      <c r="B141" s="169"/>
      <c r="D141" s="162" t="s">
        <v>140</v>
      </c>
      <c r="E141" s="170" t="s">
        <v>1</v>
      </c>
      <c r="F141" s="171" t="s">
        <v>142</v>
      </c>
      <c r="H141" s="172">
        <v>1.35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140</v>
      </c>
      <c r="AU141" s="170" t="s">
        <v>86</v>
      </c>
      <c r="AV141" s="14" t="s">
        <v>86</v>
      </c>
      <c r="AW141" s="14" t="s">
        <v>32</v>
      </c>
      <c r="AX141" s="14" t="s">
        <v>84</v>
      </c>
      <c r="AY141" s="170" t="s">
        <v>129</v>
      </c>
    </row>
    <row r="142" spans="1:65" s="12" customFormat="1" ht="22.9" customHeight="1">
      <c r="B142" s="128"/>
      <c r="D142" s="129" t="s">
        <v>75</v>
      </c>
      <c r="E142" s="139" t="s">
        <v>143</v>
      </c>
      <c r="F142" s="139" t="s">
        <v>144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SUM(P143:P179)</f>
        <v>0</v>
      </c>
      <c r="Q142" s="134"/>
      <c r="R142" s="135">
        <f>SUM(R143:R179)</f>
        <v>2.3230979999999999</v>
      </c>
      <c r="S142" s="134"/>
      <c r="T142" s="136">
        <f>SUM(T143:T179)</f>
        <v>0</v>
      </c>
      <c r="AR142" s="129" t="s">
        <v>84</v>
      </c>
      <c r="AT142" s="137" t="s">
        <v>75</v>
      </c>
      <c r="AU142" s="137" t="s">
        <v>84</v>
      </c>
      <c r="AY142" s="129" t="s">
        <v>129</v>
      </c>
      <c r="BK142" s="138">
        <f>SUM(BK143:BK179)</f>
        <v>0</v>
      </c>
    </row>
    <row r="143" spans="1:65" s="2" customFormat="1" ht="24.2" customHeight="1">
      <c r="A143" s="33"/>
      <c r="B143" s="141"/>
      <c r="C143" s="142" t="s">
        <v>86</v>
      </c>
      <c r="D143" s="142" t="s">
        <v>132</v>
      </c>
      <c r="E143" s="143" t="s">
        <v>145</v>
      </c>
      <c r="F143" s="144" t="s">
        <v>146</v>
      </c>
      <c r="G143" s="145" t="s">
        <v>135</v>
      </c>
      <c r="H143" s="146">
        <v>31.6</v>
      </c>
      <c r="I143" s="147"/>
      <c r="J143" s="148">
        <f>ROUND(I143*H143,2)</f>
        <v>0</v>
      </c>
      <c r="K143" s="149"/>
      <c r="L143" s="34"/>
      <c r="M143" s="150" t="s">
        <v>1</v>
      </c>
      <c r="N143" s="151" t="s">
        <v>41</v>
      </c>
      <c r="O143" s="59"/>
      <c r="P143" s="152">
        <f>O143*H143</f>
        <v>0</v>
      </c>
      <c r="Q143" s="152">
        <v>2.5999999999999998E-4</v>
      </c>
      <c r="R143" s="152">
        <f>Q143*H143</f>
        <v>8.2159999999999993E-3</v>
      </c>
      <c r="S143" s="152">
        <v>0</v>
      </c>
      <c r="T143" s="15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4" t="s">
        <v>136</v>
      </c>
      <c r="AT143" s="154" t="s">
        <v>132</v>
      </c>
      <c r="AU143" s="154" t="s">
        <v>86</v>
      </c>
      <c r="AY143" s="18" t="s">
        <v>129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8" t="s">
        <v>84</v>
      </c>
      <c r="BK143" s="155">
        <f>ROUND(I143*H143,2)</f>
        <v>0</v>
      </c>
      <c r="BL143" s="18" t="s">
        <v>136</v>
      </c>
      <c r="BM143" s="154" t="s">
        <v>147</v>
      </c>
    </row>
    <row r="144" spans="1:65" s="2" customFormat="1">
      <c r="A144" s="33"/>
      <c r="B144" s="34"/>
      <c r="C144" s="33"/>
      <c r="D144" s="156" t="s">
        <v>138</v>
      </c>
      <c r="E144" s="33"/>
      <c r="F144" s="157" t="s">
        <v>148</v>
      </c>
      <c r="G144" s="33"/>
      <c r="H144" s="33"/>
      <c r="I144" s="158"/>
      <c r="J144" s="33"/>
      <c r="K144" s="33"/>
      <c r="L144" s="34"/>
      <c r="M144" s="159"/>
      <c r="N144" s="160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138</v>
      </c>
      <c r="AU144" s="18" t="s">
        <v>86</v>
      </c>
    </row>
    <row r="145" spans="1:65" s="14" customFormat="1">
      <c r="B145" s="169"/>
      <c r="D145" s="162" t="s">
        <v>140</v>
      </c>
      <c r="E145" s="170" t="s">
        <v>1</v>
      </c>
      <c r="F145" s="171" t="s">
        <v>149</v>
      </c>
      <c r="H145" s="172">
        <v>31.6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140</v>
      </c>
      <c r="AU145" s="170" t="s">
        <v>86</v>
      </c>
      <c r="AV145" s="14" t="s">
        <v>86</v>
      </c>
      <c r="AW145" s="14" t="s">
        <v>32</v>
      </c>
      <c r="AX145" s="14" t="s">
        <v>76</v>
      </c>
      <c r="AY145" s="170" t="s">
        <v>129</v>
      </c>
    </row>
    <row r="146" spans="1:65" s="15" customFormat="1">
      <c r="B146" s="177"/>
      <c r="D146" s="162" t="s">
        <v>140</v>
      </c>
      <c r="E146" s="178" t="s">
        <v>1</v>
      </c>
      <c r="F146" s="179" t="s">
        <v>150</v>
      </c>
      <c r="H146" s="180">
        <v>31.6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8" t="s">
        <v>140</v>
      </c>
      <c r="AU146" s="178" t="s">
        <v>86</v>
      </c>
      <c r="AV146" s="15" t="s">
        <v>136</v>
      </c>
      <c r="AW146" s="15" t="s">
        <v>32</v>
      </c>
      <c r="AX146" s="15" t="s">
        <v>84</v>
      </c>
      <c r="AY146" s="178" t="s">
        <v>129</v>
      </c>
    </row>
    <row r="147" spans="1:65" s="2" customFormat="1" ht="37.9" customHeight="1">
      <c r="A147" s="33"/>
      <c r="B147" s="141"/>
      <c r="C147" s="142" t="s">
        <v>130</v>
      </c>
      <c r="D147" s="142" t="s">
        <v>132</v>
      </c>
      <c r="E147" s="143" t="s">
        <v>151</v>
      </c>
      <c r="F147" s="144" t="s">
        <v>152</v>
      </c>
      <c r="G147" s="145" t="s">
        <v>135</v>
      </c>
      <c r="H147" s="146">
        <v>31.6</v>
      </c>
      <c r="I147" s="147"/>
      <c r="J147" s="148">
        <f>ROUND(I147*H147,2)</f>
        <v>0</v>
      </c>
      <c r="K147" s="149"/>
      <c r="L147" s="34"/>
      <c r="M147" s="150" t="s">
        <v>1</v>
      </c>
      <c r="N147" s="151" t="s">
        <v>41</v>
      </c>
      <c r="O147" s="59"/>
      <c r="P147" s="152">
        <f>O147*H147</f>
        <v>0</v>
      </c>
      <c r="Q147" s="152">
        <v>1.7600000000000001E-2</v>
      </c>
      <c r="R147" s="152">
        <f>Q147*H147</f>
        <v>0.5561600000000001</v>
      </c>
      <c r="S147" s="152">
        <v>0</v>
      </c>
      <c r="T147" s="15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4" t="s">
        <v>136</v>
      </c>
      <c r="AT147" s="154" t="s">
        <v>132</v>
      </c>
      <c r="AU147" s="154" t="s">
        <v>86</v>
      </c>
      <c r="AY147" s="18" t="s">
        <v>129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8" t="s">
        <v>84</v>
      </c>
      <c r="BK147" s="155">
        <f>ROUND(I147*H147,2)</f>
        <v>0</v>
      </c>
      <c r="BL147" s="18" t="s">
        <v>136</v>
      </c>
      <c r="BM147" s="154" t="s">
        <v>153</v>
      </c>
    </row>
    <row r="148" spans="1:65" s="2" customFormat="1">
      <c r="A148" s="33"/>
      <c r="B148" s="34"/>
      <c r="C148" s="33"/>
      <c r="D148" s="156" t="s">
        <v>138</v>
      </c>
      <c r="E148" s="33"/>
      <c r="F148" s="157" t="s">
        <v>154</v>
      </c>
      <c r="G148" s="33"/>
      <c r="H148" s="33"/>
      <c r="I148" s="158"/>
      <c r="J148" s="33"/>
      <c r="K148" s="33"/>
      <c r="L148" s="34"/>
      <c r="M148" s="159"/>
      <c r="N148" s="160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138</v>
      </c>
      <c r="AU148" s="18" t="s">
        <v>86</v>
      </c>
    </row>
    <row r="149" spans="1:65" s="2" customFormat="1" ht="21.75" customHeight="1">
      <c r="A149" s="33"/>
      <c r="B149" s="141"/>
      <c r="C149" s="142" t="s">
        <v>136</v>
      </c>
      <c r="D149" s="142" t="s">
        <v>132</v>
      </c>
      <c r="E149" s="143" t="s">
        <v>155</v>
      </c>
      <c r="F149" s="144" t="s">
        <v>156</v>
      </c>
      <c r="G149" s="145" t="s">
        <v>135</v>
      </c>
      <c r="H149" s="146">
        <v>31.6</v>
      </c>
      <c r="I149" s="147"/>
      <c r="J149" s="148">
        <f>ROUND(I149*H149,2)</f>
        <v>0</v>
      </c>
      <c r="K149" s="149"/>
      <c r="L149" s="34"/>
      <c r="M149" s="150" t="s">
        <v>1</v>
      </c>
      <c r="N149" s="151" t="s">
        <v>41</v>
      </c>
      <c r="O149" s="59"/>
      <c r="P149" s="152">
        <f>O149*H149</f>
        <v>0</v>
      </c>
      <c r="Q149" s="152">
        <v>3.5000000000000001E-3</v>
      </c>
      <c r="R149" s="152">
        <f>Q149*H149</f>
        <v>0.1106</v>
      </c>
      <c r="S149" s="152">
        <v>0</v>
      </c>
      <c r="T149" s="15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4" t="s">
        <v>136</v>
      </c>
      <c r="AT149" s="154" t="s">
        <v>132</v>
      </c>
      <c r="AU149" s="154" t="s">
        <v>86</v>
      </c>
      <c r="AY149" s="18" t="s">
        <v>129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8" t="s">
        <v>84</v>
      </c>
      <c r="BK149" s="155">
        <f>ROUND(I149*H149,2)</f>
        <v>0</v>
      </c>
      <c r="BL149" s="18" t="s">
        <v>136</v>
      </c>
      <c r="BM149" s="154" t="s">
        <v>157</v>
      </c>
    </row>
    <row r="150" spans="1:65" s="2" customFormat="1">
      <c r="A150" s="33"/>
      <c r="B150" s="34"/>
      <c r="C150" s="33"/>
      <c r="D150" s="156" t="s">
        <v>138</v>
      </c>
      <c r="E150" s="33"/>
      <c r="F150" s="157" t="s">
        <v>158</v>
      </c>
      <c r="G150" s="33"/>
      <c r="H150" s="33"/>
      <c r="I150" s="158"/>
      <c r="J150" s="33"/>
      <c r="K150" s="33"/>
      <c r="L150" s="34"/>
      <c r="M150" s="159"/>
      <c r="N150" s="160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138</v>
      </c>
      <c r="AU150" s="18" t="s">
        <v>86</v>
      </c>
    </row>
    <row r="151" spans="1:65" s="2" customFormat="1" ht="16.5" customHeight="1">
      <c r="A151" s="33"/>
      <c r="B151" s="141"/>
      <c r="C151" s="142" t="s">
        <v>159</v>
      </c>
      <c r="D151" s="142" t="s">
        <v>132</v>
      </c>
      <c r="E151" s="143" t="s">
        <v>160</v>
      </c>
      <c r="F151" s="144" t="s">
        <v>161</v>
      </c>
      <c r="G151" s="145" t="s">
        <v>135</v>
      </c>
      <c r="H151" s="146">
        <v>76.02</v>
      </c>
      <c r="I151" s="147"/>
      <c r="J151" s="148">
        <f>ROUND(I151*H151,2)</f>
        <v>0</v>
      </c>
      <c r="K151" s="149"/>
      <c r="L151" s="34"/>
      <c r="M151" s="150" t="s">
        <v>1</v>
      </c>
      <c r="N151" s="151" t="s">
        <v>41</v>
      </c>
      <c r="O151" s="59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4" t="s">
        <v>136</v>
      </c>
      <c r="AT151" s="154" t="s">
        <v>132</v>
      </c>
      <c r="AU151" s="154" t="s">
        <v>86</v>
      </c>
      <c r="AY151" s="18" t="s">
        <v>129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8" t="s">
        <v>84</v>
      </c>
      <c r="BK151" s="155">
        <f>ROUND(I151*H151,2)</f>
        <v>0</v>
      </c>
      <c r="BL151" s="18" t="s">
        <v>136</v>
      </c>
      <c r="BM151" s="154" t="s">
        <v>162</v>
      </c>
    </row>
    <row r="152" spans="1:65" s="14" customFormat="1">
      <c r="B152" s="169"/>
      <c r="D152" s="162" t="s">
        <v>140</v>
      </c>
      <c r="E152" s="170" t="s">
        <v>1</v>
      </c>
      <c r="F152" s="171" t="s">
        <v>163</v>
      </c>
      <c r="H152" s="172">
        <v>73.454999999999998</v>
      </c>
      <c r="I152" s="173"/>
      <c r="L152" s="169"/>
      <c r="M152" s="174"/>
      <c r="N152" s="175"/>
      <c r="O152" s="175"/>
      <c r="P152" s="175"/>
      <c r="Q152" s="175"/>
      <c r="R152" s="175"/>
      <c r="S152" s="175"/>
      <c r="T152" s="176"/>
      <c r="AT152" s="170" t="s">
        <v>140</v>
      </c>
      <c r="AU152" s="170" t="s">
        <v>86</v>
      </c>
      <c r="AV152" s="14" t="s">
        <v>86</v>
      </c>
      <c r="AW152" s="14" t="s">
        <v>32</v>
      </c>
      <c r="AX152" s="14" t="s">
        <v>76</v>
      </c>
      <c r="AY152" s="170" t="s">
        <v>129</v>
      </c>
    </row>
    <row r="153" spans="1:65" s="16" customFormat="1">
      <c r="B153" s="185"/>
      <c r="D153" s="162" t="s">
        <v>140</v>
      </c>
      <c r="E153" s="186" t="s">
        <v>1</v>
      </c>
      <c r="F153" s="187" t="s">
        <v>164</v>
      </c>
      <c r="H153" s="188">
        <v>73.454999999999998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140</v>
      </c>
      <c r="AU153" s="186" t="s">
        <v>86</v>
      </c>
      <c r="AV153" s="16" t="s">
        <v>130</v>
      </c>
      <c r="AW153" s="16" t="s">
        <v>32</v>
      </c>
      <c r="AX153" s="16" t="s">
        <v>76</v>
      </c>
      <c r="AY153" s="186" t="s">
        <v>129</v>
      </c>
    </row>
    <row r="154" spans="1:65" s="13" customFormat="1">
      <c r="B154" s="161"/>
      <c r="D154" s="162" t="s">
        <v>140</v>
      </c>
      <c r="E154" s="163" t="s">
        <v>1</v>
      </c>
      <c r="F154" s="164" t="s">
        <v>165</v>
      </c>
      <c r="H154" s="163" t="s">
        <v>1</v>
      </c>
      <c r="I154" s="165"/>
      <c r="L154" s="161"/>
      <c r="M154" s="166"/>
      <c r="N154" s="167"/>
      <c r="O154" s="167"/>
      <c r="P154" s="167"/>
      <c r="Q154" s="167"/>
      <c r="R154" s="167"/>
      <c r="S154" s="167"/>
      <c r="T154" s="168"/>
      <c r="AT154" s="163" t="s">
        <v>140</v>
      </c>
      <c r="AU154" s="163" t="s">
        <v>86</v>
      </c>
      <c r="AV154" s="13" t="s">
        <v>84</v>
      </c>
      <c r="AW154" s="13" t="s">
        <v>32</v>
      </c>
      <c r="AX154" s="13" t="s">
        <v>76</v>
      </c>
      <c r="AY154" s="163" t="s">
        <v>129</v>
      </c>
    </row>
    <row r="155" spans="1:65" s="13" customFormat="1">
      <c r="B155" s="161"/>
      <c r="D155" s="162" t="s">
        <v>140</v>
      </c>
      <c r="E155" s="163" t="s">
        <v>1</v>
      </c>
      <c r="F155" s="164" t="s">
        <v>166</v>
      </c>
      <c r="H155" s="163" t="s">
        <v>1</v>
      </c>
      <c r="I155" s="165"/>
      <c r="L155" s="161"/>
      <c r="M155" s="166"/>
      <c r="N155" s="167"/>
      <c r="O155" s="167"/>
      <c r="P155" s="167"/>
      <c r="Q155" s="167"/>
      <c r="R155" s="167"/>
      <c r="S155" s="167"/>
      <c r="T155" s="168"/>
      <c r="AT155" s="163" t="s">
        <v>140</v>
      </c>
      <c r="AU155" s="163" t="s">
        <v>86</v>
      </c>
      <c r="AV155" s="13" t="s">
        <v>84</v>
      </c>
      <c r="AW155" s="13" t="s">
        <v>32</v>
      </c>
      <c r="AX155" s="13" t="s">
        <v>76</v>
      </c>
      <c r="AY155" s="163" t="s">
        <v>129</v>
      </c>
    </row>
    <row r="156" spans="1:65" s="14" customFormat="1">
      <c r="B156" s="169"/>
      <c r="D156" s="162" t="s">
        <v>140</v>
      </c>
      <c r="E156" s="170" t="s">
        <v>1</v>
      </c>
      <c r="F156" s="171" t="s">
        <v>167</v>
      </c>
      <c r="H156" s="172">
        <v>4.4249999999999998</v>
      </c>
      <c r="I156" s="173"/>
      <c r="L156" s="169"/>
      <c r="M156" s="174"/>
      <c r="N156" s="175"/>
      <c r="O156" s="175"/>
      <c r="P156" s="175"/>
      <c r="Q156" s="175"/>
      <c r="R156" s="175"/>
      <c r="S156" s="175"/>
      <c r="T156" s="176"/>
      <c r="AT156" s="170" t="s">
        <v>140</v>
      </c>
      <c r="AU156" s="170" t="s">
        <v>86</v>
      </c>
      <c r="AV156" s="14" t="s">
        <v>86</v>
      </c>
      <c r="AW156" s="14" t="s">
        <v>32</v>
      </c>
      <c r="AX156" s="14" t="s">
        <v>76</v>
      </c>
      <c r="AY156" s="170" t="s">
        <v>129</v>
      </c>
    </row>
    <row r="157" spans="1:65" s="13" customFormat="1">
      <c r="B157" s="161"/>
      <c r="D157" s="162" t="s">
        <v>140</v>
      </c>
      <c r="E157" s="163" t="s">
        <v>1</v>
      </c>
      <c r="F157" s="164" t="s">
        <v>168</v>
      </c>
      <c r="H157" s="163" t="s">
        <v>1</v>
      </c>
      <c r="I157" s="165"/>
      <c r="L157" s="161"/>
      <c r="M157" s="166"/>
      <c r="N157" s="167"/>
      <c r="O157" s="167"/>
      <c r="P157" s="167"/>
      <c r="Q157" s="167"/>
      <c r="R157" s="167"/>
      <c r="S157" s="167"/>
      <c r="T157" s="168"/>
      <c r="AT157" s="163" t="s">
        <v>140</v>
      </c>
      <c r="AU157" s="163" t="s">
        <v>86</v>
      </c>
      <c r="AV157" s="13" t="s">
        <v>84</v>
      </c>
      <c r="AW157" s="13" t="s">
        <v>32</v>
      </c>
      <c r="AX157" s="13" t="s">
        <v>76</v>
      </c>
      <c r="AY157" s="163" t="s">
        <v>129</v>
      </c>
    </row>
    <row r="158" spans="1:65" s="14" customFormat="1">
      <c r="B158" s="169"/>
      <c r="D158" s="162" t="s">
        <v>140</v>
      </c>
      <c r="E158" s="170" t="s">
        <v>1</v>
      </c>
      <c r="F158" s="171" t="s">
        <v>169</v>
      </c>
      <c r="H158" s="172">
        <v>-4.4000000000000004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140</v>
      </c>
      <c r="AU158" s="170" t="s">
        <v>86</v>
      </c>
      <c r="AV158" s="14" t="s">
        <v>86</v>
      </c>
      <c r="AW158" s="14" t="s">
        <v>32</v>
      </c>
      <c r="AX158" s="14" t="s">
        <v>76</v>
      </c>
      <c r="AY158" s="170" t="s">
        <v>129</v>
      </c>
    </row>
    <row r="159" spans="1:65" s="16" customFormat="1">
      <c r="B159" s="185"/>
      <c r="D159" s="162" t="s">
        <v>140</v>
      </c>
      <c r="E159" s="186" t="s">
        <v>1</v>
      </c>
      <c r="F159" s="187" t="s">
        <v>170</v>
      </c>
      <c r="H159" s="188">
        <v>2.4999999999999467E-2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140</v>
      </c>
      <c r="AU159" s="186" t="s">
        <v>86</v>
      </c>
      <c r="AV159" s="16" t="s">
        <v>130</v>
      </c>
      <c r="AW159" s="16" t="s">
        <v>32</v>
      </c>
      <c r="AX159" s="16" t="s">
        <v>76</v>
      </c>
      <c r="AY159" s="186" t="s">
        <v>129</v>
      </c>
    </row>
    <row r="160" spans="1:65" s="13" customFormat="1">
      <c r="B160" s="161"/>
      <c r="D160" s="162" t="s">
        <v>140</v>
      </c>
      <c r="E160" s="163" t="s">
        <v>1</v>
      </c>
      <c r="F160" s="164" t="s">
        <v>171</v>
      </c>
      <c r="H160" s="163" t="s">
        <v>1</v>
      </c>
      <c r="I160" s="165"/>
      <c r="L160" s="161"/>
      <c r="M160" s="166"/>
      <c r="N160" s="167"/>
      <c r="O160" s="167"/>
      <c r="P160" s="167"/>
      <c r="Q160" s="167"/>
      <c r="R160" s="167"/>
      <c r="S160" s="167"/>
      <c r="T160" s="168"/>
      <c r="AT160" s="163" t="s">
        <v>140</v>
      </c>
      <c r="AU160" s="163" t="s">
        <v>86</v>
      </c>
      <c r="AV160" s="13" t="s">
        <v>84</v>
      </c>
      <c r="AW160" s="13" t="s">
        <v>32</v>
      </c>
      <c r="AX160" s="13" t="s">
        <v>76</v>
      </c>
      <c r="AY160" s="163" t="s">
        <v>129</v>
      </c>
    </row>
    <row r="161" spans="1:65" s="14" customFormat="1">
      <c r="B161" s="169"/>
      <c r="D161" s="162" t="s">
        <v>140</v>
      </c>
      <c r="E161" s="170" t="s">
        <v>1</v>
      </c>
      <c r="F161" s="171" t="s">
        <v>172</v>
      </c>
      <c r="H161" s="172">
        <v>2.54</v>
      </c>
      <c r="I161" s="173"/>
      <c r="L161" s="169"/>
      <c r="M161" s="174"/>
      <c r="N161" s="175"/>
      <c r="O161" s="175"/>
      <c r="P161" s="175"/>
      <c r="Q161" s="175"/>
      <c r="R161" s="175"/>
      <c r="S161" s="175"/>
      <c r="T161" s="176"/>
      <c r="AT161" s="170" t="s">
        <v>140</v>
      </c>
      <c r="AU161" s="170" t="s">
        <v>86</v>
      </c>
      <c r="AV161" s="14" t="s">
        <v>86</v>
      </c>
      <c r="AW161" s="14" t="s">
        <v>32</v>
      </c>
      <c r="AX161" s="14" t="s">
        <v>76</v>
      </c>
      <c r="AY161" s="170" t="s">
        <v>129</v>
      </c>
    </row>
    <row r="162" spans="1:65" s="16" customFormat="1">
      <c r="B162" s="185"/>
      <c r="D162" s="162" t="s">
        <v>140</v>
      </c>
      <c r="E162" s="186" t="s">
        <v>1</v>
      </c>
      <c r="F162" s="187" t="s">
        <v>164</v>
      </c>
      <c r="H162" s="188">
        <v>2.54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140</v>
      </c>
      <c r="AU162" s="186" t="s">
        <v>86</v>
      </c>
      <c r="AV162" s="16" t="s">
        <v>130</v>
      </c>
      <c r="AW162" s="16" t="s">
        <v>32</v>
      </c>
      <c r="AX162" s="16" t="s">
        <v>76</v>
      </c>
      <c r="AY162" s="186" t="s">
        <v>129</v>
      </c>
    </row>
    <row r="163" spans="1:65" s="15" customFormat="1">
      <c r="B163" s="177"/>
      <c r="D163" s="162" t="s">
        <v>140</v>
      </c>
      <c r="E163" s="178" t="s">
        <v>1</v>
      </c>
      <c r="F163" s="179" t="s">
        <v>150</v>
      </c>
      <c r="H163" s="180">
        <v>76.02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8" t="s">
        <v>140</v>
      </c>
      <c r="AU163" s="178" t="s">
        <v>86</v>
      </c>
      <c r="AV163" s="15" t="s">
        <v>136</v>
      </c>
      <c r="AW163" s="15" t="s">
        <v>32</v>
      </c>
      <c r="AX163" s="15" t="s">
        <v>84</v>
      </c>
      <c r="AY163" s="178" t="s">
        <v>129</v>
      </c>
    </row>
    <row r="164" spans="1:65" s="2" customFormat="1" ht="37.9" customHeight="1">
      <c r="A164" s="33"/>
      <c r="B164" s="141"/>
      <c r="C164" s="142" t="s">
        <v>173</v>
      </c>
      <c r="D164" s="142" t="s">
        <v>132</v>
      </c>
      <c r="E164" s="143" t="s">
        <v>174</v>
      </c>
      <c r="F164" s="144" t="s">
        <v>175</v>
      </c>
      <c r="G164" s="145" t="s">
        <v>135</v>
      </c>
      <c r="H164" s="146">
        <v>76.02</v>
      </c>
      <c r="I164" s="147"/>
      <c r="J164" s="148">
        <f>ROUND(I164*H164,2)</f>
        <v>0</v>
      </c>
      <c r="K164" s="149"/>
      <c r="L164" s="34"/>
      <c r="M164" s="150" t="s">
        <v>1</v>
      </c>
      <c r="N164" s="151" t="s">
        <v>41</v>
      </c>
      <c r="O164" s="59"/>
      <c r="P164" s="152">
        <f>O164*H164</f>
        <v>0</v>
      </c>
      <c r="Q164" s="152">
        <v>1.7600000000000001E-2</v>
      </c>
      <c r="R164" s="152">
        <f>Q164*H164</f>
        <v>1.337952</v>
      </c>
      <c r="S164" s="152">
        <v>0</v>
      </c>
      <c r="T164" s="15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4" t="s">
        <v>136</v>
      </c>
      <c r="AT164" s="154" t="s">
        <v>132</v>
      </c>
      <c r="AU164" s="154" t="s">
        <v>86</v>
      </c>
      <c r="AY164" s="18" t="s">
        <v>129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8" t="s">
        <v>84</v>
      </c>
      <c r="BK164" s="155">
        <f>ROUND(I164*H164,2)</f>
        <v>0</v>
      </c>
      <c r="BL164" s="18" t="s">
        <v>136</v>
      </c>
      <c r="BM164" s="154" t="s">
        <v>176</v>
      </c>
    </row>
    <row r="165" spans="1:65" s="2" customFormat="1">
      <c r="A165" s="33"/>
      <c r="B165" s="34"/>
      <c r="C165" s="33"/>
      <c r="D165" s="156" t="s">
        <v>138</v>
      </c>
      <c r="E165" s="33"/>
      <c r="F165" s="157" t="s">
        <v>177</v>
      </c>
      <c r="G165" s="33"/>
      <c r="H165" s="33"/>
      <c r="I165" s="158"/>
      <c r="J165" s="33"/>
      <c r="K165" s="33"/>
      <c r="L165" s="34"/>
      <c r="M165" s="159"/>
      <c r="N165" s="160"/>
      <c r="O165" s="59"/>
      <c r="P165" s="59"/>
      <c r="Q165" s="59"/>
      <c r="R165" s="59"/>
      <c r="S165" s="59"/>
      <c r="T165" s="60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138</v>
      </c>
      <c r="AU165" s="18" t="s">
        <v>86</v>
      </c>
    </row>
    <row r="166" spans="1:65" s="2" customFormat="1" ht="16.5" customHeight="1">
      <c r="A166" s="33"/>
      <c r="B166" s="141"/>
      <c r="C166" s="142" t="s">
        <v>178</v>
      </c>
      <c r="D166" s="142" t="s">
        <v>132</v>
      </c>
      <c r="E166" s="143" t="s">
        <v>179</v>
      </c>
      <c r="F166" s="144" t="s">
        <v>180</v>
      </c>
      <c r="G166" s="145" t="s">
        <v>135</v>
      </c>
      <c r="H166" s="146">
        <v>76.02</v>
      </c>
      <c r="I166" s="147"/>
      <c r="J166" s="148">
        <f>ROUND(I166*H166,2)</f>
        <v>0</v>
      </c>
      <c r="K166" s="149"/>
      <c r="L166" s="34"/>
      <c r="M166" s="150" t="s">
        <v>1</v>
      </c>
      <c r="N166" s="151" t="s">
        <v>41</v>
      </c>
      <c r="O166" s="59"/>
      <c r="P166" s="152">
        <f>O166*H166</f>
        <v>0</v>
      </c>
      <c r="Q166" s="152">
        <v>3.5000000000000001E-3</v>
      </c>
      <c r="R166" s="152">
        <f>Q166*H166</f>
        <v>0.26606999999999997</v>
      </c>
      <c r="S166" s="152">
        <v>0</v>
      </c>
      <c r="T166" s="15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4" t="s">
        <v>136</v>
      </c>
      <c r="AT166" s="154" t="s">
        <v>132</v>
      </c>
      <c r="AU166" s="154" t="s">
        <v>86</v>
      </c>
      <c r="AY166" s="18" t="s">
        <v>129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8" t="s">
        <v>84</v>
      </c>
      <c r="BK166" s="155">
        <f>ROUND(I166*H166,2)</f>
        <v>0</v>
      </c>
      <c r="BL166" s="18" t="s">
        <v>136</v>
      </c>
      <c r="BM166" s="154" t="s">
        <v>181</v>
      </c>
    </row>
    <row r="167" spans="1:65" s="2" customFormat="1">
      <c r="A167" s="33"/>
      <c r="B167" s="34"/>
      <c r="C167" s="33"/>
      <c r="D167" s="156" t="s">
        <v>138</v>
      </c>
      <c r="E167" s="33"/>
      <c r="F167" s="157" t="s">
        <v>182</v>
      </c>
      <c r="G167" s="33"/>
      <c r="H167" s="33"/>
      <c r="I167" s="158"/>
      <c r="J167" s="33"/>
      <c r="K167" s="33"/>
      <c r="L167" s="34"/>
      <c r="M167" s="159"/>
      <c r="N167" s="160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138</v>
      </c>
      <c r="AU167" s="18" t="s">
        <v>86</v>
      </c>
    </row>
    <row r="168" spans="1:65" s="2" customFormat="1" ht="24.2" customHeight="1">
      <c r="A168" s="33"/>
      <c r="B168" s="141"/>
      <c r="C168" s="142" t="s">
        <v>183</v>
      </c>
      <c r="D168" s="142" t="s">
        <v>132</v>
      </c>
      <c r="E168" s="143" t="s">
        <v>184</v>
      </c>
      <c r="F168" s="144" t="s">
        <v>185</v>
      </c>
      <c r="G168" s="145" t="s">
        <v>186</v>
      </c>
      <c r="H168" s="146">
        <v>29.4</v>
      </c>
      <c r="I168" s="147"/>
      <c r="J168" s="148">
        <f>ROUND(I168*H168,2)</f>
        <v>0</v>
      </c>
      <c r="K168" s="149"/>
      <c r="L168" s="34"/>
      <c r="M168" s="150" t="s">
        <v>1</v>
      </c>
      <c r="N168" s="151" t="s">
        <v>41</v>
      </c>
      <c r="O168" s="59"/>
      <c r="P168" s="152">
        <f>O168*H168</f>
        <v>0</v>
      </c>
      <c r="Q168" s="152">
        <v>1.5E-3</v>
      </c>
      <c r="R168" s="152">
        <f>Q168*H168</f>
        <v>4.41E-2</v>
      </c>
      <c r="S168" s="152">
        <v>0</v>
      </c>
      <c r="T168" s="15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4" t="s">
        <v>136</v>
      </c>
      <c r="AT168" s="154" t="s">
        <v>132</v>
      </c>
      <c r="AU168" s="154" t="s">
        <v>86</v>
      </c>
      <c r="AY168" s="18" t="s">
        <v>129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8" t="s">
        <v>84</v>
      </c>
      <c r="BK168" s="155">
        <f>ROUND(I168*H168,2)</f>
        <v>0</v>
      </c>
      <c r="BL168" s="18" t="s">
        <v>136</v>
      </c>
      <c r="BM168" s="154" t="s">
        <v>187</v>
      </c>
    </row>
    <row r="169" spans="1:65" s="2" customFormat="1">
      <c r="A169" s="33"/>
      <c r="B169" s="34"/>
      <c r="C169" s="33"/>
      <c r="D169" s="156" t="s">
        <v>138</v>
      </c>
      <c r="E169" s="33"/>
      <c r="F169" s="157" t="s">
        <v>188</v>
      </c>
      <c r="G169" s="33"/>
      <c r="H169" s="33"/>
      <c r="I169" s="158"/>
      <c r="J169" s="33"/>
      <c r="K169" s="33"/>
      <c r="L169" s="34"/>
      <c r="M169" s="159"/>
      <c r="N169" s="160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138</v>
      </c>
      <c r="AU169" s="18" t="s">
        <v>86</v>
      </c>
    </row>
    <row r="170" spans="1:65" s="13" customFormat="1">
      <c r="B170" s="161"/>
      <c r="D170" s="162" t="s">
        <v>140</v>
      </c>
      <c r="E170" s="163" t="s">
        <v>1</v>
      </c>
      <c r="F170" s="164" t="s">
        <v>189</v>
      </c>
      <c r="H170" s="163" t="s">
        <v>1</v>
      </c>
      <c r="I170" s="165"/>
      <c r="L170" s="161"/>
      <c r="M170" s="166"/>
      <c r="N170" s="167"/>
      <c r="O170" s="167"/>
      <c r="P170" s="167"/>
      <c r="Q170" s="167"/>
      <c r="R170" s="167"/>
      <c r="S170" s="167"/>
      <c r="T170" s="168"/>
      <c r="AT170" s="163" t="s">
        <v>140</v>
      </c>
      <c r="AU170" s="163" t="s">
        <v>86</v>
      </c>
      <c r="AV170" s="13" t="s">
        <v>84</v>
      </c>
      <c r="AW170" s="13" t="s">
        <v>32</v>
      </c>
      <c r="AX170" s="13" t="s">
        <v>76</v>
      </c>
      <c r="AY170" s="163" t="s">
        <v>129</v>
      </c>
    </row>
    <row r="171" spans="1:65" s="14" customFormat="1">
      <c r="B171" s="169"/>
      <c r="D171" s="162" t="s">
        <v>140</v>
      </c>
      <c r="E171" s="170" t="s">
        <v>1</v>
      </c>
      <c r="F171" s="171" t="s">
        <v>190</v>
      </c>
      <c r="H171" s="172">
        <v>29.4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140</v>
      </c>
      <c r="AU171" s="170" t="s">
        <v>86</v>
      </c>
      <c r="AV171" s="14" t="s">
        <v>86</v>
      </c>
      <c r="AW171" s="14" t="s">
        <v>32</v>
      </c>
      <c r="AX171" s="14" t="s">
        <v>84</v>
      </c>
      <c r="AY171" s="170" t="s">
        <v>129</v>
      </c>
    </row>
    <row r="172" spans="1:65" s="2" customFormat="1" ht="16.5" customHeight="1">
      <c r="A172" s="33"/>
      <c r="B172" s="141"/>
      <c r="C172" s="142" t="s">
        <v>191</v>
      </c>
      <c r="D172" s="142" t="s">
        <v>132</v>
      </c>
      <c r="E172" s="143" t="s">
        <v>192</v>
      </c>
      <c r="F172" s="144" t="s">
        <v>193</v>
      </c>
      <c r="G172" s="145" t="s">
        <v>135</v>
      </c>
      <c r="H172" s="146">
        <v>30</v>
      </c>
      <c r="I172" s="147"/>
      <c r="J172" s="148">
        <f>ROUND(I172*H172,2)</f>
        <v>0</v>
      </c>
      <c r="K172" s="149"/>
      <c r="L172" s="34"/>
      <c r="M172" s="150" t="s">
        <v>1</v>
      </c>
      <c r="N172" s="151" t="s">
        <v>41</v>
      </c>
      <c r="O172" s="59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4" t="s">
        <v>136</v>
      </c>
      <c r="AT172" s="154" t="s">
        <v>132</v>
      </c>
      <c r="AU172" s="154" t="s">
        <v>86</v>
      </c>
      <c r="AY172" s="18" t="s">
        <v>129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8" t="s">
        <v>84</v>
      </c>
      <c r="BK172" s="155">
        <f>ROUND(I172*H172,2)</f>
        <v>0</v>
      </c>
      <c r="BL172" s="18" t="s">
        <v>136</v>
      </c>
      <c r="BM172" s="154" t="s">
        <v>194</v>
      </c>
    </row>
    <row r="173" spans="1:65" s="2" customFormat="1" ht="24.2" customHeight="1">
      <c r="A173" s="33"/>
      <c r="B173" s="141"/>
      <c r="C173" s="142" t="s">
        <v>195</v>
      </c>
      <c r="D173" s="142" t="s">
        <v>132</v>
      </c>
      <c r="E173" s="143" t="s">
        <v>196</v>
      </c>
      <c r="F173" s="144" t="s">
        <v>197</v>
      </c>
      <c r="G173" s="145" t="s">
        <v>186</v>
      </c>
      <c r="H173" s="146">
        <v>15</v>
      </c>
      <c r="I173" s="147"/>
      <c r="J173" s="148">
        <f>ROUND(I173*H173,2)</f>
        <v>0</v>
      </c>
      <c r="K173" s="149"/>
      <c r="L173" s="34"/>
      <c r="M173" s="150" t="s">
        <v>1</v>
      </c>
      <c r="N173" s="151" t="s">
        <v>41</v>
      </c>
      <c r="O173" s="59"/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4" t="s">
        <v>136</v>
      </c>
      <c r="AT173" s="154" t="s">
        <v>132</v>
      </c>
      <c r="AU173" s="154" t="s">
        <v>86</v>
      </c>
      <c r="AY173" s="18" t="s">
        <v>129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8" t="s">
        <v>84</v>
      </c>
      <c r="BK173" s="155">
        <f>ROUND(I173*H173,2)</f>
        <v>0</v>
      </c>
      <c r="BL173" s="18" t="s">
        <v>136</v>
      </c>
      <c r="BM173" s="154" t="s">
        <v>198</v>
      </c>
    </row>
    <row r="174" spans="1:65" s="13" customFormat="1">
      <c r="B174" s="161"/>
      <c r="D174" s="162" t="s">
        <v>140</v>
      </c>
      <c r="E174" s="163" t="s">
        <v>1</v>
      </c>
      <c r="F174" s="164" t="s">
        <v>199</v>
      </c>
      <c r="H174" s="163" t="s">
        <v>1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3" t="s">
        <v>140</v>
      </c>
      <c r="AU174" s="163" t="s">
        <v>86</v>
      </c>
      <c r="AV174" s="13" t="s">
        <v>84</v>
      </c>
      <c r="AW174" s="13" t="s">
        <v>32</v>
      </c>
      <c r="AX174" s="13" t="s">
        <v>76</v>
      </c>
      <c r="AY174" s="163" t="s">
        <v>129</v>
      </c>
    </row>
    <row r="175" spans="1:65" s="14" customFormat="1">
      <c r="B175" s="169"/>
      <c r="D175" s="162" t="s">
        <v>140</v>
      </c>
      <c r="E175" s="170" t="s">
        <v>1</v>
      </c>
      <c r="F175" s="171" t="s">
        <v>200</v>
      </c>
      <c r="H175" s="172">
        <v>6.15</v>
      </c>
      <c r="I175" s="173"/>
      <c r="L175" s="169"/>
      <c r="M175" s="174"/>
      <c r="N175" s="175"/>
      <c r="O175" s="175"/>
      <c r="P175" s="175"/>
      <c r="Q175" s="175"/>
      <c r="R175" s="175"/>
      <c r="S175" s="175"/>
      <c r="T175" s="176"/>
      <c r="AT175" s="170" t="s">
        <v>140</v>
      </c>
      <c r="AU175" s="170" t="s">
        <v>86</v>
      </c>
      <c r="AV175" s="14" t="s">
        <v>86</v>
      </c>
      <c r="AW175" s="14" t="s">
        <v>32</v>
      </c>
      <c r="AX175" s="14" t="s">
        <v>76</v>
      </c>
      <c r="AY175" s="170" t="s">
        <v>129</v>
      </c>
    </row>
    <row r="176" spans="1:65" s="13" customFormat="1">
      <c r="B176" s="161"/>
      <c r="D176" s="162" t="s">
        <v>140</v>
      </c>
      <c r="E176" s="163" t="s">
        <v>1</v>
      </c>
      <c r="F176" s="164" t="s">
        <v>201</v>
      </c>
      <c r="H176" s="163" t="s">
        <v>1</v>
      </c>
      <c r="I176" s="165"/>
      <c r="L176" s="161"/>
      <c r="M176" s="166"/>
      <c r="N176" s="167"/>
      <c r="O176" s="167"/>
      <c r="P176" s="167"/>
      <c r="Q176" s="167"/>
      <c r="R176" s="167"/>
      <c r="S176" s="167"/>
      <c r="T176" s="168"/>
      <c r="AT176" s="163" t="s">
        <v>140</v>
      </c>
      <c r="AU176" s="163" t="s">
        <v>86</v>
      </c>
      <c r="AV176" s="13" t="s">
        <v>84</v>
      </c>
      <c r="AW176" s="13" t="s">
        <v>32</v>
      </c>
      <c r="AX176" s="13" t="s">
        <v>76</v>
      </c>
      <c r="AY176" s="163" t="s">
        <v>129</v>
      </c>
    </row>
    <row r="177" spans="1:65" s="14" customFormat="1">
      <c r="B177" s="169"/>
      <c r="D177" s="162" t="s">
        <v>140</v>
      </c>
      <c r="E177" s="170" t="s">
        <v>1</v>
      </c>
      <c r="F177" s="171" t="s">
        <v>202</v>
      </c>
      <c r="H177" s="172">
        <v>8.85</v>
      </c>
      <c r="I177" s="173"/>
      <c r="L177" s="169"/>
      <c r="M177" s="174"/>
      <c r="N177" s="175"/>
      <c r="O177" s="175"/>
      <c r="P177" s="175"/>
      <c r="Q177" s="175"/>
      <c r="R177" s="175"/>
      <c r="S177" s="175"/>
      <c r="T177" s="176"/>
      <c r="AT177" s="170" t="s">
        <v>140</v>
      </c>
      <c r="AU177" s="170" t="s">
        <v>86</v>
      </c>
      <c r="AV177" s="14" t="s">
        <v>86</v>
      </c>
      <c r="AW177" s="14" t="s">
        <v>32</v>
      </c>
      <c r="AX177" s="14" t="s">
        <v>76</v>
      </c>
      <c r="AY177" s="170" t="s">
        <v>129</v>
      </c>
    </row>
    <row r="178" spans="1:65" s="15" customFormat="1">
      <c r="B178" s="177"/>
      <c r="D178" s="162" t="s">
        <v>140</v>
      </c>
      <c r="E178" s="178" t="s">
        <v>1</v>
      </c>
      <c r="F178" s="179" t="s">
        <v>150</v>
      </c>
      <c r="H178" s="180">
        <v>15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8" t="s">
        <v>140</v>
      </c>
      <c r="AU178" s="178" t="s">
        <v>86</v>
      </c>
      <c r="AV178" s="15" t="s">
        <v>136</v>
      </c>
      <c r="AW178" s="15" t="s">
        <v>32</v>
      </c>
      <c r="AX178" s="15" t="s">
        <v>84</v>
      </c>
      <c r="AY178" s="178" t="s">
        <v>129</v>
      </c>
    </row>
    <row r="179" spans="1:65" s="2" customFormat="1" ht="16.5" customHeight="1">
      <c r="A179" s="33"/>
      <c r="B179" s="141"/>
      <c r="C179" s="193" t="s">
        <v>203</v>
      </c>
      <c r="D179" s="193" t="s">
        <v>204</v>
      </c>
      <c r="E179" s="194" t="s">
        <v>205</v>
      </c>
      <c r="F179" s="195" t="s">
        <v>206</v>
      </c>
      <c r="G179" s="196" t="s">
        <v>186</v>
      </c>
      <c r="H179" s="197">
        <v>16</v>
      </c>
      <c r="I179" s="198"/>
      <c r="J179" s="199">
        <f>ROUND(I179*H179,2)</f>
        <v>0</v>
      </c>
      <c r="K179" s="200"/>
      <c r="L179" s="201"/>
      <c r="M179" s="202" t="s">
        <v>1</v>
      </c>
      <c r="N179" s="203" t="s">
        <v>41</v>
      </c>
      <c r="O179" s="59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4" t="s">
        <v>183</v>
      </c>
      <c r="AT179" s="154" t="s">
        <v>204</v>
      </c>
      <c r="AU179" s="154" t="s">
        <v>86</v>
      </c>
      <c r="AY179" s="18" t="s">
        <v>129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84</v>
      </c>
      <c r="BK179" s="155">
        <f>ROUND(I179*H179,2)</f>
        <v>0</v>
      </c>
      <c r="BL179" s="18" t="s">
        <v>136</v>
      </c>
      <c r="BM179" s="154" t="s">
        <v>207</v>
      </c>
    </row>
    <row r="180" spans="1:65" s="12" customFormat="1" ht="22.9" customHeight="1">
      <c r="B180" s="128"/>
      <c r="D180" s="129" t="s">
        <v>75</v>
      </c>
      <c r="E180" s="139" t="s">
        <v>208</v>
      </c>
      <c r="F180" s="139" t="s">
        <v>209</v>
      </c>
      <c r="I180" s="131"/>
      <c r="J180" s="140">
        <f>BK180</f>
        <v>0</v>
      </c>
      <c r="L180" s="128"/>
      <c r="M180" s="133"/>
      <c r="N180" s="134"/>
      <c r="O180" s="134"/>
      <c r="P180" s="135">
        <f>SUM(P181:P184)</f>
        <v>0</v>
      </c>
      <c r="Q180" s="134"/>
      <c r="R180" s="135">
        <f>SUM(R181:R184)</f>
        <v>0</v>
      </c>
      <c r="S180" s="134"/>
      <c r="T180" s="136">
        <f>SUM(T181:T184)</f>
        <v>0</v>
      </c>
      <c r="AR180" s="129" t="s">
        <v>84</v>
      </c>
      <c r="AT180" s="137" t="s">
        <v>75</v>
      </c>
      <c r="AU180" s="137" t="s">
        <v>84</v>
      </c>
      <c r="AY180" s="129" t="s">
        <v>129</v>
      </c>
      <c r="BK180" s="138">
        <f>SUM(BK181:BK184)</f>
        <v>0</v>
      </c>
    </row>
    <row r="181" spans="1:65" s="2" customFormat="1" ht="24.2" customHeight="1">
      <c r="A181" s="33"/>
      <c r="B181" s="141"/>
      <c r="C181" s="142" t="s">
        <v>8</v>
      </c>
      <c r="D181" s="142" t="s">
        <v>132</v>
      </c>
      <c r="E181" s="143" t="s">
        <v>210</v>
      </c>
      <c r="F181" s="144" t="s">
        <v>211</v>
      </c>
      <c r="G181" s="145" t="s">
        <v>135</v>
      </c>
      <c r="H181" s="146">
        <v>31.6</v>
      </c>
      <c r="I181" s="147"/>
      <c r="J181" s="148">
        <f>ROUND(I181*H181,2)</f>
        <v>0</v>
      </c>
      <c r="K181" s="149"/>
      <c r="L181" s="34"/>
      <c r="M181" s="150" t="s">
        <v>1</v>
      </c>
      <c r="N181" s="151" t="s">
        <v>41</v>
      </c>
      <c r="O181" s="59"/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4" t="s">
        <v>136</v>
      </c>
      <c r="AT181" s="154" t="s">
        <v>132</v>
      </c>
      <c r="AU181" s="154" t="s">
        <v>86</v>
      </c>
      <c r="AY181" s="18" t="s">
        <v>129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8" t="s">
        <v>84</v>
      </c>
      <c r="BK181" s="155">
        <f>ROUND(I181*H181,2)</f>
        <v>0</v>
      </c>
      <c r="BL181" s="18" t="s">
        <v>136</v>
      </c>
      <c r="BM181" s="154" t="s">
        <v>212</v>
      </c>
    </row>
    <row r="182" spans="1:65" s="2" customFormat="1">
      <c r="A182" s="33"/>
      <c r="B182" s="34"/>
      <c r="C182" s="33"/>
      <c r="D182" s="156" t="s">
        <v>138</v>
      </c>
      <c r="E182" s="33"/>
      <c r="F182" s="157" t="s">
        <v>213</v>
      </c>
      <c r="G182" s="33"/>
      <c r="H182" s="33"/>
      <c r="I182" s="158"/>
      <c r="J182" s="33"/>
      <c r="K182" s="33"/>
      <c r="L182" s="34"/>
      <c r="M182" s="159"/>
      <c r="N182" s="160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138</v>
      </c>
      <c r="AU182" s="18" t="s">
        <v>86</v>
      </c>
    </row>
    <row r="183" spans="1:65" s="13" customFormat="1">
      <c r="B183" s="161"/>
      <c r="D183" s="162" t="s">
        <v>140</v>
      </c>
      <c r="E183" s="163" t="s">
        <v>1</v>
      </c>
      <c r="F183" s="164" t="s">
        <v>214</v>
      </c>
      <c r="H183" s="163" t="s">
        <v>1</v>
      </c>
      <c r="I183" s="165"/>
      <c r="L183" s="161"/>
      <c r="M183" s="166"/>
      <c r="N183" s="167"/>
      <c r="O183" s="167"/>
      <c r="P183" s="167"/>
      <c r="Q183" s="167"/>
      <c r="R183" s="167"/>
      <c r="S183" s="167"/>
      <c r="T183" s="168"/>
      <c r="AT183" s="163" t="s">
        <v>140</v>
      </c>
      <c r="AU183" s="163" t="s">
        <v>86</v>
      </c>
      <c r="AV183" s="13" t="s">
        <v>84</v>
      </c>
      <c r="AW183" s="13" t="s">
        <v>32</v>
      </c>
      <c r="AX183" s="13" t="s">
        <v>76</v>
      </c>
      <c r="AY183" s="163" t="s">
        <v>129</v>
      </c>
    </row>
    <row r="184" spans="1:65" s="14" customFormat="1">
      <c r="B184" s="169"/>
      <c r="D184" s="162" t="s">
        <v>140</v>
      </c>
      <c r="E184" s="170" t="s">
        <v>1</v>
      </c>
      <c r="F184" s="171" t="s">
        <v>149</v>
      </c>
      <c r="H184" s="172">
        <v>31.6</v>
      </c>
      <c r="I184" s="173"/>
      <c r="L184" s="169"/>
      <c r="M184" s="174"/>
      <c r="N184" s="175"/>
      <c r="O184" s="175"/>
      <c r="P184" s="175"/>
      <c r="Q184" s="175"/>
      <c r="R184" s="175"/>
      <c r="S184" s="175"/>
      <c r="T184" s="176"/>
      <c r="AT184" s="170" t="s">
        <v>140</v>
      </c>
      <c r="AU184" s="170" t="s">
        <v>86</v>
      </c>
      <c r="AV184" s="14" t="s">
        <v>86</v>
      </c>
      <c r="AW184" s="14" t="s">
        <v>32</v>
      </c>
      <c r="AX184" s="14" t="s">
        <v>84</v>
      </c>
      <c r="AY184" s="170" t="s">
        <v>129</v>
      </c>
    </row>
    <row r="185" spans="1:65" s="12" customFormat="1" ht="22.9" customHeight="1">
      <c r="B185" s="128"/>
      <c r="D185" s="129" t="s">
        <v>75</v>
      </c>
      <c r="E185" s="139" t="s">
        <v>215</v>
      </c>
      <c r="F185" s="139" t="s">
        <v>216</v>
      </c>
      <c r="I185" s="131"/>
      <c r="J185" s="140">
        <f>BK185</f>
        <v>0</v>
      </c>
      <c r="L185" s="128"/>
      <c r="M185" s="133"/>
      <c r="N185" s="134"/>
      <c r="O185" s="134"/>
      <c r="P185" s="135">
        <f>SUM(P186:P190)</f>
        <v>0</v>
      </c>
      <c r="Q185" s="134"/>
      <c r="R185" s="135">
        <f>SUM(R186:R190)</f>
        <v>3.2000000000000003E-4</v>
      </c>
      <c r="S185" s="134"/>
      <c r="T185" s="136">
        <f>SUM(T186:T190)</f>
        <v>0</v>
      </c>
      <c r="AR185" s="129" t="s">
        <v>84</v>
      </c>
      <c r="AT185" s="137" t="s">
        <v>75</v>
      </c>
      <c r="AU185" s="137" t="s">
        <v>84</v>
      </c>
      <c r="AY185" s="129" t="s">
        <v>129</v>
      </c>
      <c r="BK185" s="138">
        <f>SUM(BK186:BK190)</f>
        <v>0</v>
      </c>
    </row>
    <row r="186" spans="1:65" s="2" customFormat="1" ht="16.5" customHeight="1">
      <c r="A186" s="33"/>
      <c r="B186" s="141"/>
      <c r="C186" s="142" t="s">
        <v>217</v>
      </c>
      <c r="D186" s="142" t="s">
        <v>132</v>
      </c>
      <c r="E186" s="143" t="s">
        <v>218</v>
      </c>
      <c r="F186" s="144" t="s">
        <v>219</v>
      </c>
      <c r="G186" s="145" t="s">
        <v>220</v>
      </c>
      <c r="H186" s="146">
        <v>1</v>
      </c>
      <c r="I186" s="147"/>
      <c r="J186" s="148">
        <f>ROUND(I186*H186,2)</f>
        <v>0</v>
      </c>
      <c r="K186" s="149"/>
      <c r="L186" s="34"/>
      <c r="M186" s="150" t="s">
        <v>1</v>
      </c>
      <c r="N186" s="151" t="s">
        <v>41</v>
      </c>
      <c r="O186" s="59"/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4" t="s">
        <v>136</v>
      </c>
      <c r="AT186" s="154" t="s">
        <v>132</v>
      </c>
      <c r="AU186" s="154" t="s">
        <v>86</v>
      </c>
      <c r="AY186" s="18" t="s">
        <v>129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8" t="s">
        <v>84</v>
      </c>
      <c r="BK186" s="155">
        <f>ROUND(I186*H186,2)</f>
        <v>0</v>
      </c>
      <c r="BL186" s="18" t="s">
        <v>136</v>
      </c>
      <c r="BM186" s="154" t="s">
        <v>221</v>
      </c>
    </row>
    <row r="187" spans="1:65" s="2" customFormat="1" ht="16.5" customHeight="1">
      <c r="A187" s="33"/>
      <c r="B187" s="141"/>
      <c r="C187" s="142" t="s">
        <v>222</v>
      </c>
      <c r="D187" s="142" t="s">
        <v>132</v>
      </c>
      <c r="E187" s="143" t="s">
        <v>223</v>
      </c>
      <c r="F187" s="144" t="s">
        <v>224</v>
      </c>
      <c r="G187" s="145" t="s">
        <v>135</v>
      </c>
      <c r="H187" s="146">
        <v>32</v>
      </c>
      <c r="I187" s="147"/>
      <c r="J187" s="148">
        <f>ROUND(I187*H187,2)</f>
        <v>0</v>
      </c>
      <c r="K187" s="149"/>
      <c r="L187" s="34"/>
      <c r="M187" s="150" t="s">
        <v>1</v>
      </c>
      <c r="N187" s="151" t="s">
        <v>41</v>
      </c>
      <c r="O187" s="59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4" t="s">
        <v>136</v>
      </c>
      <c r="AT187" s="154" t="s">
        <v>132</v>
      </c>
      <c r="AU187" s="154" t="s">
        <v>86</v>
      </c>
      <c r="AY187" s="18" t="s">
        <v>129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8" t="s">
        <v>84</v>
      </c>
      <c r="BK187" s="155">
        <f>ROUND(I187*H187,2)</f>
        <v>0</v>
      </c>
      <c r="BL187" s="18" t="s">
        <v>136</v>
      </c>
      <c r="BM187" s="154" t="s">
        <v>225</v>
      </c>
    </row>
    <row r="188" spans="1:65" s="2" customFormat="1">
      <c r="A188" s="33"/>
      <c r="B188" s="34"/>
      <c r="C188" s="33"/>
      <c r="D188" s="156" t="s">
        <v>138</v>
      </c>
      <c r="E188" s="33"/>
      <c r="F188" s="157" t="s">
        <v>226</v>
      </c>
      <c r="G188" s="33"/>
      <c r="H188" s="33"/>
      <c r="I188" s="158"/>
      <c r="J188" s="33"/>
      <c r="K188" s="33"/>
      <c r="L188" s="34"/>
      <c r="M188" s="159"/>
      <c r="N188" s="160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138</v>
      </c>
      <c r="AU188" s="18" t="s">
        <v>86</v>
      </c>
    </row>
    <row r="189" spans="1:65" s="2" customFormat="1" ht="16.5" customHeight="1">
      <c r="A189" s="33"/>
      <c r="B189" s="141"/>
      <c r="C189" s="142" t="s">
        <v>227</v>
      </c>
      <c r="D189" s="142" t="s">
        <v>132</v>
      </c>
      <c r="E189" s="143" t="s">
        <v>228</v>
      </c>
      <c r="F189" s="144" t="s">
        <v>229</v>
      </c>
      <c r="G189" s="145" t="s">
        <v>135</v>
      </c>
      <c r="H189" s="146">
        <v>32</v>
      </c>
      <c r="I189" s="147"/>
      <c r="J189" s="148">
        <f>ROUND(I189*H189,2)</f>
        <v>0</v>
      </c>
      <c r="K189" s="149"/>
      <c r="L189" s="34"/>
      <c r="M189" s="150" t="s">
        <v>1</v>
      </c>
      <c r="N189" s="151" t="s">
        <v>41</v>
      </c>
      <c r="O189" s="59"/>
      <c r="P189" s="152">
        <f>O189*H189</f>
        <v>0</v>
      </c>
      <c r="Q189" s="152">
        <v>1.0000000000000001E-5</v>
      </c>
      <c r="R189" s="152">
        <f>Q189*H189</f>
        <v>3.2000000000000003E-4</v>
      </c>
      <c r="S189" s="152">
        <v>0</v>
      </c>
      <c r="T189" s="153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4" t="s">
        <v>136</v>
      </c>
      <c r="AT189" s="154" t="s">
        <v>132</v>
      </c>
      <c r="AU189" s="154" t="s">
        <v>86</v>
      </c>
      <c r="AY189" s="18" t="s">
        <v>129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8" t="s">
        <v>84</v>
      </c>
      <c r="BK189" s="155">
        <f>ROUND(I189*H189,2)</f>
        <v>0</v>
      </c>
      <c r="BL189" s="18" t="s">
        <v>136</v>
      </c>
      <c r="BM189" s="154" t="s">
        <v>230</v>
      </c>
    </row>
    <row r="190" spans="1:65" s="2" customFormat="1">
      <c r="A190" s="33"/>
      <c r="B190" s="34"/>
      <c r="C190" s="33"/>
      <c r="D190" s="156" t="s">
        <v>138</v>
      </c>
      <c r="E190" s="33"/>
      <c r="F190" s="157" t="s">
        <v>231</v>
      </c>
      <c r="G190" s="33"/>
      <c r="H190" s="33"/>
      <c r="I190" s="158"/>
      <c r="J190" s="33"/>
      <c r="K190" s="33"/>
      <c r="L190" s="34"/>
      <c r="M190" s="159"/>
      <c r="N190" s="160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138</v>
      </c>
      <c r="AU190" s="18" t="s">
        <v>86</v>
      </c>
    </row>
    <row r="191" spans="1:65" s="12" customFormat="1" ht="22.9" customHeight="1">
      <c r="B191" s="128"/>
      <c r="D191" s="129" t="s">
        <v>75</v>
      </c>
      <c r="E191" s="139" t="s">
        <v>232</v>
      </c>
      <c r="F191" s="139" t="s">
        <v>233</v>
      </c>
      <c r="I191" s="131"/>
      <c r="J191" s="140">
        <f>BK191</f>
        <v>0</v>
      </c>
      <c r="L191" s="128"/>
      <c r="M191" s="133"/>
      <c r="N191" s="134"/>
      <c r="O191" s="134"/>
      <c r="P191" s="135">
        <f>SUM(P192:P194)</f>
        <v>0</v>
      </c>
      <c r="Q191" s="134"/>
      <c r="R191" s="135">
        <f>SUM(R192:R194)</f>
        <v>0</v>
      </c>
      <c r="S191" s="134"/>
      <c r="T191" s="136">
        <f>SUM(T192:T194)</f>
        <v>0.2432</v>
      </c>
      <c r="AR191" s="129" t="s">
        <v>84</v>
      </c>
      <c r="AT191" s="137" t="s">
        <v>75</v>
      </c>
      <c r="AU191" s="137" t="s">
        <v>84</v>
      </c>
      <c r="AY191" s="129" t="s">
        <v>129</v>
      </c>
      <c r="BK191" s="138">
        <f>SUM(BK192:BK194)</f>
        <v>0</v>
      </c>
    </row>
    <row r="192" spans="1:65" s="2" customFormat="1" ht="21.75" customHeight="1">
      <c r="A192" s="33"/>
      <c r="B192" s="141"/>
      <c r="C192" s="142" t="s">
        <v>234</v>
      </c>
      <c r="D192" s="142" t="s">
        <v>132</v>
      </c>
      <c r="E192" s="143" t="s">
        <v>235</v>
      </c>
      <c r="F192" s="144" t="s">
        <v>236</v>
      </c>
      <c r="G192" s="145" t="s">
        <v>135</v>
      </c>
      <c r="H192" s="146">
        <v>3.2</v>
      </c>
      <c r="I192" s="147"/>
      <c r="J192" s="148">
        <f>ROUND(I192*H192,2)</f>
        <v>0</v>
      </c>
      <c r="K192" s="149"/>
      <c r="L192" s="34"/>
      <c r="M192" s="150" t="s">
        <v>1</v>
      </c>
      <c r="N192" s="151" t="s">
        <v>41</v>
      </c>
      <c r="O192" s="59"/>
      <c r="P192" s="152">
        <f>O192*H192</f>
        <v>0</v>
      </c>
      <c r="Q192" s="152">
        <v>0</v>
      </c>
      <c r="R192" s="152">
        <f>Q192*H192</f>
        <v>0</v>
      </c>
      <c r="S192" s="152">
        <v>7.5999999999999998E-2</v>
      </c>
      <c r="T192" s="153">
        <f>S192*H192</f>
        <v>0.2432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4" t="s">
        <v>136</v>
      </c>
      <c r="AT192" s="154" t="s">
        <v>132</v>
      </c>
      <c r="AU192" s="154" t="s">
        <v>86</v>
      </c>
      <c r="AY192" s="18" t="s">
        <v>129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8" t="s">
        <v>84</v>
      </c>
      <c r="BK192" s="155">
        <f>ROUND(I192*H192,2)</f>
        <v>0</v>
      </c>
      <c r="BL192" s="18" t="s">
        <v>136</v>
      </c>
      <c r="BM192" s="154" t="s">
        <v>237</v>
      </c>
    </row>
    <row r="193" spans="1:65" s="2" customFormat="1">
      <c r="A193" s="33"/>
      <c r="B193" s="34"/>
      <c r="C193" s="33"/>
      <c r="D193" s="156" t="s">
        <v>138</v>
      </c>
      <c r="E193" s="33"/>
      <c r="F193" s="157" t="s">
        <v>238</v>
      </c>
      <c r="G193" s="33"/>
      <c r="H193" s="33"/>
      <c r="I193" s="158"/>
      <c r="J193" s="33"/>
      <c r="K193" s="33"/>
      <c r="L193" s="34"/>
      <c r="M193" s="159"/>
      <c r="N193" s="160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138</v>
      </c>
      <c r="AU193" s="18" t="s">
        <v>86</v>
      </c>
    </row>
    <row r="194" spans="1:65" s="14" customFormat="1">
      <c r="B194" s="169"/>
      <c r="D194" s="162" t="s">
        <v>140</v>
      </c>
      <c r="E194" s="170" t="s">
        <v>1</v>
      </c>
      <c r="F194" s="171" t="s">
        <v>239</v>
      </c>
      <c r="H194" s="172">
        <v>3.2</v>
      </c>
      <c r="I194" s="173"/>
      <c r="L194" s="169"/>
      <c r="M194" s="174"/>
      <c r="N194" s="175"/>
      <c r="O194" s="175"/>
      <c r="P194" s="175"/>
      <c r="Q194" s="175"/>
      <c r="R194" s="175"/>
      <c r="S194" s="175"/>
      <c r="T194" s="176"/>
      <c r="AT194" s="170" t="s">
        <v>140</v>
      </c>
      <c r="AU194" s="170" t="s">
        <v>86</v>
      </c>
      <c r="AV194" s="14" t="s">
        <v>86</v>
      </c>
      <c r="AW194" s="14" t="s">
        <v>32</v>
      </c>
      <c r="AX194" s="14" t="s">
        <v>84</v>
      </c>
      <c r="AY194" s="170" t="s">
        <v>129</v>
      </c>
    </row>
    <row r="195" spans="1:65" s="12" customFormat="1" ht="22.9" customHeight="1">
      <c r="B195" s="128"/>
      <c r="D195" s="129" t="s">
        <v>75</v>
      </c>
      <c r="E195" s="139" t="s">
        <v>240</v>
      </c>
      <c r="F195" s="139" t="s">
        <v>241</v>
      </c>
      <c r="I195" s="131"/>
      <c r="J195" s="140">
        <f>BK195</f>
        <v>0</v>
      </c>
      <c r="L195" s="128"/>
      <c r="M195" s="133"/>
      <c r="N195" s="134"/>
      <c r="O195" s="134"/>
      <c r="P195" s="135">
        <f>SUM(P196:P210)</f>
        <v>0</v>
      </c>
      <c r="Q195" s="134"/>
      <c r="R195" s="135">
        <f>SUM(R196:R210)</f>
        <v>0</v>
      </c>
      <c r="S195" s="134"/>
      <c r="T195" s="136">
        <f>SUM(T196:T210)</f>
        <v>5.2508799999999995</v>
      </c>
      <c r="AR195" s="129" t="s">
        <v>84</v>
      </c>
      <c r="AT195" s="137" t="s">
        <v>75</v>
      </c>
      <c r="AU195" s="137" t="s">
        <v>84</v>
      </c>
      <c r="AY195" s="129" t="s">
        <v>129</v>
      </c>
      <c r="BK195" s="138">
        <f>SUM(BK196:BK210)</f>
        <v>0</v>
      </c>
    </row>
    <row r="196" spans="1:65" s="2" customFormat="1" ht="16.5" customHeight="1">
      <c r="A196" s="33"/>
      <c r="B196" s="141"/>
      <c r="C196" s="142" t="s">
        <v>242</v>
      </c>
      <c r="D196" s="142" t="s">
        <v>132</v>
      </c>
      <c r="E196" s="143" t="s">
        <v>243</v>
      </c>
      <c r="F196" s="144" t="s">
        <v>244</v>
      </c>
      <c r="G196" s="145" t="s">
        <v>245</v>
      </c>
      <c r="H196" s="146">
        <v>2</v>
      </c>
      <c r="I196" s="147"/>
      <c r="J196" s="148">
        <f>ROUND(I196*H196,2)</f>
        <v>0</v>
      </c>
      <c r="K196" s="149"/>
      <c r="L196" s="34"/>
      <c r="M196" s="150" t="s">
        <v>1</v>
      </c>
      <c r="N196" s="151" t="s">
        <v>41</v>
      </c>
      <c r="O196" s="59"/>
      <c r="P196" s="152">
        <f>O196*H196</f>
        <v>0</v>
      </c>
      <c r="Q196" s="152">
        <v>0</v>
      </c>
      <c r="R196" s="152">
        <f>Q196*H196</f>
        <v>0</v>
      </c>
      <c r="S196" s="152">
        <v>2.4E-2</v>
      </c>
      <c r="T196" s="153">
        <f>S196*H196</f>
        <v>4.8000000000000001E-2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4" t="s">
        <v>136</v>
      </c>
      <c r="AT196" s="154" t="s">
        <v>132</v>
      </c>
      <c r="AU196" s="154" t="s">
        <v>86</v>
      </c>
      <c r="AY196" s="18" t="s">
        <v>129</v>
      </c>
      <c r="BE196" s="155">
        <f>IF(N196="základní",J196,0)</f>
        <v>0</v>
      </c>
      <c r="BF196" s="155">
        <f>IF(N196="snížená",J196,0)</f>
        <v>0</v>
      </c>
      <c r="BG196" s="155">
        <f>IF(N196="zákl. přenesená",J196,0)</f>
        <v>0</v>
      </c>
      <c r="BH196" s="155">
        <f>IF(N196="sníž. přenesená",J196,0)</f>
        <v>0</v>
      </c>
      <c r="BI196" s="155">
        <f>IF(N196="nulová",J196,0)</f>
        <v>0</v>
      </c>
      <c r="BJ196" s="18" t="s">
        <v>84</v>
      </c>
      <c r="BK196" s="155">
        <f>ROUND(I196*H196,2)</f>
        <v>0</v>
      </c>
      <c r="BL196" s="18" t="s">
        <v>136</v>
      </c>
      <c r="BM196" s="154" t="s">
        <v>246</v>
      </c>
    </row>
    <row r="197" spans="1:65" s="2" customFormat="1">
      <c r="A197" s="33"/>
      <c r="B197" s="34"/>
      <c r="C197" s="33"/>
      <c r="D197" s="156" t="s">
        <v>138</v>
      </c>
      <c r="E197" s="33"/>
      <c r="F197" s="157" t="s">
        <v>247</v>
      </c>
      <c r="G197" s="33"/>
      <c r="H197" s="33"/>
      <c r="I197" s="158"/>
      <c r="J197" s="33"/>
      <c r="K197" s="33"/>
      <c r="L197" s="34"/>
      <c r="M197" s="159"/>
      <c r="N197" s="160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138</v>
      </c>
      <c r="AU197" s="18" t="s">
        <v>86</v>
      </c>
    </row>
    <row r="198" spans="1:65" s="2" customFormat="1" ht="24.2" customHeight="1">
      <c r="A198" s="33"/>
      <c r="B198" s="141"/>
      <c r="C198" s="142" t="s">
        <v>248</v>
      </c>
      <c r="D198" s="142" t="s">
        <v>132</v>
      </c>
      <c r="E198" s="143" t="s">
        <v>249</v>
      </c>
      <c r="F198" s="144" t="s">
        <v>250</v>
      </c>
      <c r="G198" s="145" t="s">
        <v>251</v>
      </c>
      <c r="H198" s="146">
        <v>2</v>
      </c>
      <c r="I198" s="147"/>
      <c r="J198" s="148">
        <f>ROUND(I198*H198,2)</f>
        <v>0</v>
      </c>
      <c r="K198" s="149"/>
      <c r="L198" s="34"/>
      <c r="M198" s="150" t="s">
        <v>1</v>
      </c>
      <c r="N198" s="151" t="s">
        <v>41</v>
      </c>
      <c r="O198" s="59"/>
      <c r="P198" s="152">
        <f>O198*H198</f>
        <v>0</v>
      </c>
      <c r="Q198" s="152">
        <v>0</v>
      </c>
      <c r="R198" s="152">
        <f>Q198*H198</f>
        <v>0</v>
      </c>
      <c r="S198" s="152">
        <v>1.8</v>
      </c>
      <c r="T198" s="153">
        <f>S198*H198</f>
        <v>3.6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4" t="s">
        <v>136</v>
      </c>
      <c r="AT198" s="154" t="s">
        <v>132</v>
      </c>
      <c r="AU198" s="154" t="s">
        <v>86</v>
      </c>
      <c r="AY198" s="18" t="s">
        <v>129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8" t="s">
        <v>84</v>
      </c>
      <c r="BK198" s="155">
        <f>ROUND(I198*H198,2)</f>
        <v>0</v>
      </c>
      <c r="BL198" s="18" t="s">
        <v>136</v>
      </c>
      <c r="BM198" s="154" t="s">
        <v>252</v>
      </c>
    </row>
    <row r="199" spans="1:65" s="2" customFormat="1">
      <c r="A199" s="33"/>
      <c r="B199" s="34"/>
      <c r="C199" s="33"/>
      <c r="D199" s="156" t="s">
        <v>138</v>
      </c>
      <c r="E199" s="33"/>
      <c r="F199" s="157" t="s">
        <v>253</v>
      </c>
      <c r="G199" s="33"/>
      <c r="H199" s="33"/>
      <c r="I199" s="158"/>
      <c r="J199" s="33"/>
      <c r="K199" s="33"/>
      <c r="L199" s="34"/>
      <c r="M199" s="159"/>
      <c r="N199" s="160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138</v>
      </c>
      <c r="AU199" s="18" t="s">
        <v>86</v>
      </c>
    </row>
    <row r="200" spans="1:65" s="14" customFormat="1">
      <c r="B200" s="169"/>
      <c r="D200" s="162" t="s">
        <v>140</v>
      </c>
      <c r="E200" s="170" t="s">
        <v>1</v>
      </c>
      <c r="F200" s="171" t="s">
        <v>254</v>
      </c>
      <c r="H200" s="172">
        <v>2</v>
      </c>
      <c r="I200" s="173"/>
      <c r="L200" s="169"/>
      <c r="M200" s="174"/>
      <c r="N200" s="175"/>
      <c r="O200" s="175"/>
      <c r="P200" s="175"/>
      <c r="Q200" s="175"/>
      <c r="R200" s="175"/>
      <c r="S200" s="175"/>
      <c r="T200" s="176"/>
      <c r="AT200" s="170" t="s">
        <v>140</v>
      </c>
      <c r="AU200" s="170" t="s">
        <v>86</v>
      </c>
      <c r="AV200" s="14" t="s">
        <v>86</v>
      </c>
      <c r="AW200" s="14" t="s">
        <v>32</v>
      </c>
      <c r="AX200" s="14" t="s">
        <v>84</v>
      </c>
      <c r="AY200" s="170" t="s">
        <v>129</v>
      </c>
    </row>
    <row r="201" spans="1:65" s="2" customFormat="1" ht="37.9" customHeight="1">
      <c r="A201" s="33"/>
      <c r="B201" s="141"/>
      <c r="C201" s="142" t="s">
        <v>255</v>
      </c>
      <c r="D201" s="142" t="s">
        <v>132</v>
      </c>
      <c r="E201" s="143" t="s">
        <v>256</v>
      </c>
      <c r="F201" s="144" t="s">
        <v>257</v>
      </c>
      <c r="G201" s="145" t="s">
        <v>135</v>
      </c>
      <c r="H201" s="146">
        <v>31.6</v>
      </c>
      <c r="I201" s="147"/>
      <c r="J201" s="148">
        <f>ROUND(I201*H201,2)</f>
        <v>0</v>
      </c>
      <c r="K201" s="149"/>
      <c r="L201" s="34"/>
      <c r="M201" s="150" t="s">
        <v>1</v>
      </c>
      <c r="N201" s="151" t="s">
        <v>41</v>
      </c>
      <c r="O201" s="59"/>
      <c r="P201" s="152">
        <f>O201*H201</f>
        <v>0</v>
      </c>
      <c r="Q201" s="152">
        <v>0</v>
      </c>
      <c r="R201" s="152">
        <f>Q201*H201</f>
        <v>0</v>
      </c>
      <c r="S201" s="152">
        <v>0.01</v>
      </c>
      <c r="T201" s="153">
        <f>S201*H201</f>
        <v>0.316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4" t="s">
        <v>136</v>
      </c>
      <c r="AT201" s="154" t="s">
        <v>132</v>
      </c>
      <c r="AU201" s="154" t="s">
        <v>86</v>
      </c>
      <c r="AY201" s="18" t="s">
        <v>129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8" t="s">
        <v>84</v>
      </c>
      <c r="BK201" s="155">
        <f>ROUND(I201*H201,2)</f>
        <v>0</v>
      </c>
      <c r="BL201" s="18" t="s">
        <v>136</v>
      </c>
      <c r="BM201" s="154" t="s">
        <v>258</v>
      </c>
    </row>
    <row r="202" spans="1:65" s="2" customFormat="1">
      <c r="A202" s="33"/>
      <c r="B202" s="34"/>
      <c r="C202" s="33"/>
      <c r="D202" s="156" t="s">
        <v>138</v>
      </c>
      <c r="E202" s="33"/>
      <c r="F202" s="157" t="s">
        <v>259</v>
      </c>
      <c r="G202" s="33"/>
      <c r="H202" s="33"/>
      <c r="I202" s="158"/>
      <c r="J202" s="33"/>
      <c r="K202" s="33"/>
      <c r="L202" s="34"/>
      <c r="M202" s="159"/>
      <c r="N202" s="160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138</v>
      </c>
      <c r="AU202" s="18" t="s">
        <v>86</v>
      </c>
    </row>
    <row r="203" spans="1:65" s="2" customFormat="1" ht="37.9" customHeight="1">
      <c r="A203" s="33"/>
      <c r="B203" s="141"/>
      <c r="C203" s="142" t="s">
        <v>260</v>
      </c>
      <c r="D203" s="142" t="s">
        <v>132</v>
      </c>
      <c r="E203" s="143" t="s">
        <v>261</v>
      </c>
      <c r="F203" s="144" t="s">
        <v>262</v>
      </c>
      <c r="G203" s="145" t="s">
        <v>135</v>
      </c>
      <c r="H203" s="146">
        <v>76.02</v>
      </c>
      <c r="I203" s="147"/>
      <c r="J203" s="148">
        <f>ROUND(I203*H203,2)</f>
        <v>0</v>
      </c>
      <c r="K203" s="149"/>
      <c r="L203" s="34"/>
      <c r="M203" s="150" t="s">
        <v>1</v>
      </c>
      <c r="N203" s="151" t="s">
        <v>41</v>
      </c>
      <c r="O203" s="59"/>
      <c r="P203" s="152">
        <f>O203*H203</f>
        <v>0</v>
      </c>
      <c r="Q203" s="152">
        <v>0</v>
      </c>
      <c r="R203" s="152">
        <f>Q203*H203</f>
        <v>0</v>
      </c>
      <c r="S203" s="152">
        <v>0.01</v>
      </c>
      <c r="T203" s="153">
        <f>S203*H203</f>
        <v>0.76019999999999999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4" t="s">
        <v>136</v>
      </c>
      <c r="AT203" s="154" t="s">
        <v>132</v>
      </c>
      <c r="AU203" s="154" t="s">
        <v>86</v>
      </c>
      <c r="AY203" s="18" t="s">
        <v>129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8" t="s">
        <v>84</v>
      </c>
      <c r="BK203" s="155">
        <f>ROUND(I203*H203,2)</f>
        <v>0</v>
      </c>
      <c r="BL203" s="18" t="s">
        <v>136</v>
      </c>
      <c r="BM203" s="154" t="s">
        <v>263</v>
      </c>
    </row>
    <row r="204" spans="1:65" s="2" customFormat="1">
      <c r="A204" s="33"/>
      <c r="B204" s="34"/>
      <c r="C204" s="33"/>
      <c r="D204" s="156" t="s">
        <v>138</v>
      </c>
      <c r="E204" s="33"/>
      <c r="F204" s="157" t="s">
        <v>264</v>
      </c>
      <c r="G204" s="33"/>
      <c r="H204" s="33"/>
      <c r="I204" s="158"/>
      <c r="J204" s="33"/>
      <c r="K204" s="33"/>
      <c r="L204" s="34"/>
      <c r="M204" s="159"/>
      <c r="N204" s="160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138</v>
      </c>
      <c r="AU204" s="18" t="s">
        <v>86</v>
      </c>
    </row>
    <row r="205" spans="1:65" s="2" customFormat="1" ht="37.9" customHeight="1">
      <c r="A205" s="33"/>
      <c r="B205" s="141"/>
      <c r="C205" s="142" t="s">
        <v>7</v>
      </c>
      <c r="D205" s="142" t="s">
        <v>132</v>
      </c>
      <c r="E205" s="143" t="s">
        <v>265</v>
      </c>
      <c r="F205" s="144" t="s">
        <v>266</v>
      </c>
      <c r="G205" s="145" t="s">
        <v>135</v>
      </c>
      <c r="H205" s="146">
        <v>4.62</v>
      </c>
      <c r="I205" s="147"/>
      <c r="J205" s="148">
        <f>ROUND(I205*H205,2)</f>
        <v>0</v>
      </c>
      <c r="K205" s="149"/>
      <c r="L205" s="34"/>
      <c r="M205" s="150" t="s">
        <v>1</v>
      </c>
      <c r="N205" s="151" t="s">
        <v>41</v>
      </c>
      <c r="O205" s="59"/>
      <c r="P205" s="152">
        <f>O205*H205</f>
        <v>0</v>
      </c>
      <c r="Q205" s="152">
        <v>0</v>
      </c>
      <c r="R205" s="152">
        <f>Q205*H205</f>
        <v>0</v>
      </c>
      <c r="S205" s="152">
        <v>4.5999999999999999E-2</v>
      </c>
      <c r="T205" s="153">
        <f>S205*H205</f>
        <v>0.21252000000000001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4" t="s">
        <v>136</v>
      </c>
      <c r="AT205" s="154" t="s">
        <v>132</v>
      </c>
      <c r="AU205" s="154" t="s">
        <v>86</v>
      </c>
      <c r="AY205" s="18" t="s">
        <v>129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8" t="s">
        <v>84</v>
      </c>
      <c r="BK205" s="155">
        <f>ROUND(I205*H205,2)</f>
        <v>0</v>
      </c>
      <c r="BL205" s="18" t="s">
        <v>136</v>
      </c>
      <c r="BM205" s="154" t="s">
        <v>267</v>
      </c>
    </row>
    <row r="206" spans="1:65" s="2" customFormat="1">
      <c r="A206" s="33"/>
      <c r="B206" s="34"/>
      <c r="C206" s="33"/>
      <c r="D206" s="156" t="s">
        <v>138</v>
      </c>
      <c r="E206" s="33"/>
      <c r="F206" s="157" t="s">
        <v>268</v>
      </c>
      <c r="G206" s="33"/>
      <c r="H206" s="33"/>
      <c r="I206" s="158"/>
      <c r="J206" s="33"/>
      <c r="K206" s="33"/>
      <c r="L206" s="34"/>
      <c r="M206" s="159"/>
      <c r="N206" s="160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138</v>
      </c>
      <c r="AU206" s="18" t="s">
        <v>86</v>
      </c>
    </row>
    <row r="207" spans="1:65" s="14" customFormat="1">
      <c r="B207" s="169"/>
      <c r="D207" s="162" t="s">
        <v>140</v>
      </c>
      <c r="E207" s="170" t="s">
        <v>1</v>
      </c>
      <c r="F207" s="171" t="s">
        <v>269</v>
      </c>
      <c r="H207" s="172">
        <v>4.62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140</v>
      </c>
      <c r="AU207" s="170" t="s">
        <v>86</v>
      </c>
      <c r="AV207" s="14" t="s">
        <v>86</v>
      </c>
      <c r="AW207" s="14" t="s">
        <v>3</v>
      </c>
      <c r="AX207" s="14" t="s">
        <v>84</v>
      </c>
      <c r="AY207" s="170" t="s">
        <v>129</v>
      </c>
    </row>
    <row r="208" spans="1:65" s="2" customFormat="1" ht="24.2" customHeight="1">
      <c r="A208" s="33"/>
      <c r="B208" s="141"/>
      <c r="C208" s="142" t="s">
        <v>270</v>
      </c>
      <c r="D208" s="142" t="s">
        <v>132</v>
      </c>
      <c r="E208" s="143" t="s">
        <v>271</v>
      </c>
      <c r="F208" s="144" t="s">
        <v>272</v>
      </c>
      <c r="G208" s="145" t="s">
        <v>135</v>
      </c>
      <c r="H208" s="146">
        <v>4.62</v>
      </c>
      <c r="I208" s="147"/>
      <c r="J208" s="148">
        <f>ROUND(I208*H208,2)</f>
        <v>0</v>
      </c>
      <c r="K208" s="149"/>
      <c r="L208" s="34"/>
      <c r="M208" s="150" t="s">
        <v>1</v>
      </c>
      <c r="N208" s="151" t="s">
        <v>41</v>
      </c>
      <c r="O208" s="59"/>
      <c r="P208" s="152">
        <f>O208*H208</f>
        <v>0</v>
      </c>
      <c r="Q208" s="152">
        <v>0</v>
      </c>
      <c r="R208" s="152">
        <f>Q208*H208</f>
        <v>0</v>
      </c>
      <c r="S208" s="152">
        <v>6.8000000000000005E-2</v>
      </c>
      <c r="T208" s="153">
        <f>S208*H208</f>
        <v>0.31416000000000005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4" t="s">
        <v>136</v>
      </c>
      <c r="AT208" s="154" t="s">
        <v>132</v>
      </c>
      <c r="AU208" s="154" t="s">
        <v>86</v>
      </c>
      <c r="AY208" s="18" t="s">
        <v>129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8" t="s">
        <v>84</v>
      </c>
      <c r="BK208" s="155">
        <f>ROUND(I208*H208,2)</f>
        <v>0</v>
      </c>
      <c r="BL208" s="18" t="s">
        <v>136</v>
      </c>
      <c r="BM208" s="154" t="s">
        <v>273</v>
      </c>
    </row>
    <row r="209" spans="1:65" s="2" customFormat="1">
      <c r="A209" s="33"/>
      <c r="B209" s="34"/>
      <c r="C209" s="33"/>
      <c r="D209" s="156" t="s">
        <v>138</v>
      </c>
      <c r="E209" s="33"/>
      <c r="F209" s="157" t="s">
        <v>274</v>
      </c>
      <c r="G209" s="33"/>
      <c r="H209" s="33"/>
      <c r="I209" s="158"/>
      <c r="J209" s="33"/>
      <c r="K209" s="33"/>
      <c r="L209" s="34"/>
      <c r="M209" s="159"/>
      <c r="N209" s="160"/>
      <c r="O209" s="59"/>
      <c r="P209" s="59"/>
      <c r="Q209" s="59"/>
      <c r="R209" s="59"/>
      <c r="S209" s="59"/>
      <c r="T209" s="60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138</v>
      </c>
      <c r="AU209" s="18" t="s">
        <v>86</v>
      </c>
    </row>
    <row r="210" spans="1:65" s="14" customFormat="1">
      <c r="B210" s="169"/>
      <c r="D210" s="162" t="s">
        <v>140</v>
      </c>
      <c r="E210" s="170" t="s">
        <v>1</v>
      </c>
      <c r="F210" s="171" t="s">
        <v>269</v>
      </c>
      <c r="H210" s="172">
        <v>4.62</v>
      </c>
      <c r="I210" s="173"/>
      <c r="L210" s="169"/>
      <c r="M210" s="174"/>
      <c r="N210" s="175"/>
      <c r="O210" s="175"/>
      <c r="P210" s="175"/>
      <c r="Q210" s="175"/>
      <c r="R210" s="175"/>
      <c r="S210" s="175"/>
      <c r="T210" s="176"/>
      <c r="AT210" s="170" t="s">
        <v>140</v>
      </c>
      <c r="AU210" s="170" t="s">
        <v>86</v>
      </c>
      <c r="AV210" s="14" t="s">
        <v>86</v>
      </c>
      <c r="AW210" s="14" t="s">
        <v>3</v>
      </c>
      <c r="AX210" s="14" t="s">
        <v>84</v>
      </c>
      <c r="AY210" s="170" t="s">
        <v>129</v>
      </c>
    </row>
    <row r="211" spans="1:65" s="12" customFormat="1" ht="22.9" customHeight="1">
      <c r="B211" s="128"/>
      <c r="D211" s="129" t="s">
        <v>75</v>
      </c>
      <c r="E211" s="139" t="s">
        <v>275</v>
      </c>
      <c r="F211" s="139" t="s">
        <v>276</v>
      </c>
      <c r="I211" s="131"/>
      <c r="J211" s="140">
        <f>BK211</f>
        <v>0</v>
      </c>
      <c r="L211" s="128"/>
      <c r="M211" s="133"/>
      <c r="N211" s="134"/>
      <c r="O211" s="134"/>
      <c r="P211" s="135">
        <f>SUM(P212:P216)</f>
        <v>0</v>
      </c>
      <c r="Q211" s="134"/>
      <c r="R211" s="135">
        <f>SUM(R212:R216)</f>
        <v>0</v>
      </c>
      <c r="S211" s="134"/>
      <c r="T211" s="136">
        <f>SUM(T212:T216)</f>
        <v>0</v>
      </c>
      <c r="AR211" s="129" t="s">
        <v>84</v>
      </c>
      <c r="AT211" s="137" t="s">
        <v>75</v>
      </c>
      <c r="AU211" s="137" t="s">
        <v>84</v>
      </c>
      <c r="AY211" s="129" t="s">
        <v>129</v>
      </c>
      <c r="BK211" s="138">
        <f>SUM(BK212:BK216)</f>
        <v>0</v>
      </c>
    </row>
    <row r="212" spans="1:65" s="2" customFormat="1" ht="24.2" customHeight="1">
      <c r="A212" s="33"/>
      <c r="B212" s="141"/>
      <c r="C212" s="142" t="s">
        <v>277</v>
      </c>
      <c r="D212" s="142" t="s">
        <v>132</v>
      </c>
      <c r="E212" s="143" t="s">
        <v>278</v>
      </c>
      <c r="F212" s="144" t="s">
        <v>279</v>
      </c>
      <c r="G212" s="145" t="s">
        <v>280</v>
      </c>
      <c r="H212" s="146">
        <v>2.94</v>
      </c>
      <c r="I212" s="147"/>
      <c r="J212" s="148">
        <f>ROUND(I212*H212,2)</f>
        <v>0</v>
      </c>
      <c r="K212" s="149"/>
      <c r="L212" s="34"/>
      <c r="M212" s="150" t="s">
        <v>1</v>
      </c>
      <c r="N212" s="151" t="s">
        <v>41</v>
      </c>
      <c r="O212" s="59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4" t="s">
        <v>136</v>
      </c>
      <c r="AT212" s="154" t="s">
        <v>132</v>
      </c>
      <c r="AU212" s="154" t="s">
        <v>86</v>
      </c>
      <c r="AY212" s="18" t="s">
        <v>129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8" t="s">
        <v>84</v>
      </c>
      <c r="BK212" s="155">
        <f>ROUND(I212*H212,2)</f>
        <v>0</v>
      </c>
      <c r="BL212" s="18" t="s">
        <v>136</v>
      </c>
      <c r="BM212" s="154" t="s">
        <v>281</v>
      </c>
    </row>
    <row r="213" spans="1:65" s="2" customFormat="1" ht="24.2" customHeight="1">
      <c r="A213" s="33"/>
      <c r="B213" s="141"/>
      <c r="C213" s="142" t="s">
        <v>282</v>
      </c>
      <c r="D213" s="142" t="s">
        <v>132</v>
      </c>
      <c r="E213" s="143" t="s">
        <v>283</v>
      </c>
      <c r="F213" s="144" t="s">
        <v>284</v>
      </c>
      <c r="G213" s="145" t="s">
        <v>280</v>
      </c>
      <c r="H213" s="146">
        <v>2.94</v>
      </c>
      <c r="I213" s="147"/>
      <c r="J213" s="148">
        <f>ROUND(I213*H213,2)</f>
        <v>0</v>
      </c>
      <c r="K213" s="149"/>
      <c r="L213" s="34"/>
      <c r="M213" s="150" t="s">
        <v>1</v>
      </c>
      <c r="N213" s="151" t="s">
        <v>41</v>
      </c>
      <c r="O213" s="59"/>
      <c r="P213" s="152">
        <f>O213*H213</f>
        <v>0</v>
      </c>
      <c r="Q213" s="152">
        <v>0</v>
      </c>
      <c r="R213" s="152">
        <f>Q213*H213</f>
        <v>0</v>
      </c>
      <c r="S213" s="152">
        <v>0</v>
      </c>
      <c r="T213" s="153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4" t="s">
        <v>136</v>
      </c>
      <c r="AT213" s="154" t="s">
        <v>132</v>
      </c>
      <c r="AU213" s="154" t="s">
        <v>86</v>
      </c>
      <c r="AY213" s="18" t="s">
        <v>129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8" t="s">
        <v>84</v>
      </c>
      <c r="BK213" s="155">
        <f>ROUND(I213*H213,2)</f>
        <v>0</v>
      </c>
      <c r="BL213" s="18" t="s">
        <v>136</v>
      </c>
      <c r="BM213" s="154" t="s">
        <v>285</v>
      </c>
    </row>
    <row r="214" spans="1:65" s="2" customFormat="1" ht="24.2" customHeight="1">
      <c r="A214" s="33"/>
      <c r="B214" s="141"/>
      <c r="C214" s="142" t="s">
        <v>286</v>
      </c>
      <c r="D214" s="142" t="s">
        <v>132</v>
      </c>
      <c r="E214" s="143" t="s">
        <v>287</v>
      </c>
      <c r="F214" s="144" t="s">
        <v>288</v>
      </c>
      <c r="G214" s="145" t="s">
        <v>280</v>
      </c>
      <c r="H214" s="146">
        <v>26.46</v>
      </c>
      <c r="I214" s="147"/>
      <c r="J214" s="148">
        <f>ROUND(I214*H214,2)</f>
        <v>0</v>
      </c>
      <c r="K214" s="149"/>
      <c r="L214" s="34"/>
      <c r="M214" s="150" t="s">
        <v>1</v>
      </c>
      <c r="N214" s="151" t="s">
        <v>41</v>
      </c>
      <c r="O214" s="59"/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4" t="s">
        <v>136</v>
      </c>
      <c r="AT214" s="154" t="s">
        <v>132</v>
      </c>
      <c r="AU214" s="154" t="s">
        <v>86</v>
      </c>
      <c r="AY214" s="18" t="s">
        <v>129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8" t="s">
        <v>84</v>
      </c>
      <c r="BK214" s="155">
        <f>ROUND(I214*H214,2)</f>
        <v>0</v>
      </c>
      <c r="BL214" s="18" t="s">
        <v>136</v>
      </c>
      <c r="BM214" s="154" t="s">
        <v>289</v>
      </c>
    </row>
    <row r="215" spans="1:65" s="14" customFormat="1">
      <c r="B215" s="169"/>
      <c r="D215" s="162" t="s">
        <v>140</v>
      </c>
      <c r="F215" s="171" t="s">
        <v>290</v>
      </c>
      <c r="H215" s="172">
        <v>26.46</v>
      </c>
      <c r="I215" s="173"/>
      <c r="L215" s="169"/>
      <c r="M215" s="174"/>
      <c r="N215" s="175"/>
      <c r="O215" s="175"/>
      <c r="P215" s="175"/>
      <c r="Q215" s="175"/>
      <c r="R215" s="175"/>
      <c r="S215" s="175"/>
      <c r="T215" s="176"/>
      <c r="AT215" s="170" t="s">
        <v>140</v>
      </c>
      <c r="AU215" s="170" t="s">
        <v>86</v>
      </c>
      <c r="AV215" s="14" t="s">
        <v>86</v>
      </c>
      <c r="AW215" s="14" t="s">
        <v>3</v>
      </c>
      <c r="AX215" s="14" t="s">
        <v>84</v>
      </c>
      <c r="AY215" s="170" t="s">
        <v>129</v>
      </c>
    </row>
    <row r="216" spans="1:65" s="2" customFormat="1" ht="16.5" customHeight="1">
      <c r="A216" s="33"/>
      <c r="B216" s="141"/>
      <c r="C216" s="142" t="s">
        <v>291</v>
      </c>
      <c r="D216" s="142" t="s">
        <v>132</v>
      </c>
      <c r="E216" s="143" t="s">
        <v>292</v>
      </c>
      <c r="F216" s="144" t="s">
        <v>293</v>
      </c>
      <c r="G216" s="145" t="s">
        <v>280</v>
      </c>
      <c r="H216" s="146">
        <v>2.94</v>
      </c>
      <c r="I216" s="147"/>
      <c r="J216" s="148">
        <f>ROUND(I216*H216,2)</f>
        <v>0</v>
      </c>
      <c r="K216" s="149"/>
      <c r="L216" s="34"/>
      <c r="M216" s="150" t="s">
        <v>1</v>
      </c>
      <c r="N216" s="151" t="s">
        <v>41</v>
      </c>
      <c r="O216" s="59"/>
      <c r="P216" s="152">
        <f>O216*H216</f>
        <v>0</v>
      </c>
      <c r="Q216" s="152">
        <v>0</v>
      </c>
      <c r="R216" s="152">
        <f>Q216*H216</f>
        <v>0</v>
      </c>
      <c r="S216" s="152">
        <v>0</v>
      </c>
      <c r="T216" s="153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4" t="s">
        <v>136</v>
      </c>
      <c r="AT216" s="154" t="s">
        <v>132</v>
      </c>
      <c r="AU216" s="154" t="s">
        <v>86</v>
      </c>
      <c r="AY216" s="18" t="s">
        <v>129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8" t="s">
        <v>84</v>
      </c>
      <c r="BK216" s="155">
        <f>ROUND(I216*H216,2)</f>
        <v>0</v>
      </c>
      <c r="BL216" s="18" t="s">
        <v>136</v>
      </c>
      <c r="BM216" s="154" t="s">
        <v>294</v>
      </c>
    </row>
    <row r="217" spans="1:65" s="12" customFormat="1" ht="22.9" customHeight="1">
      <c r="B217" s="128"/>
      <c r="D217" s="129" t="s">
        <v>75</v>
      </c>
      <c r="E217" s="139" t="s">
        <v>295</v>
      </c>
      <c r="F217" s="139" t="s">
        <v>296</v>
      </c>
      <c r="I217" s="131"/>
      <c r="J217" s="140">
        <f>BK217</f>
        <v>0</v>
      </c>
      <c r="L217" s="128"/>
      <c r="M217" s="133"/>
      <c r="N217" s="134"/>
      <c r="O217" s="134"/>
      <c r="P217" s="135">
        <f>P218</f>
        <v>0</v>
      </c>
      <c r="Q217" s="134"/>
      <c r="R217" s="135">
        <f>R218</f>
        <v>0</v>
      </c>
      <c r="S217" s="134"/>
      <c r="T217" s="136">
        <f>T218</f>
        <v>0</v>
      </c>
      <c r="AR217" s="129" t="s">
        <v>84</v>
      </c>
      <c r="AT217" s="137" t="s">
        <v>75</v>
      </c>
      <c r="AU217" s="137" t="s">
        <v>84</v>
      </c>
      <c r="AY217" s="129" t="s">
        <v>129</v>
      </c>
      <c r="BK217" s="138">
        <f>BK218</f>
        <v>0</v>
      </c>
    </row>
    <row r="218" spans="1:65" s="2" customFormat="1" ht="24.2" customHeight="1">
      <c r="A218" s="33"/>
      <c r="B218" s="141"/>
      <c r="C218" s="142" t="s">
        <v>297</v>
      </c>
      <c r="D218" s="142" t="s">
        <v>132</v>
      </c>
      <c r="E218" s="143" t="s">
        <v>298</v>
      </c>
      <c r="F218" s="144" t="s">
        <v>299</v>
      </c>
      <c r="G218" s="145" t="s">
        <v>280</v>
      </c>
      <c r="H218" s="146">
        <v>2.94</v>
      </c>
      <c r="I218" s="147"/>
      <c r="J218" s="148">
        <f>ROUND(I218*H218,2)</f>
        <v>0</v>
      </c>
      <c r="K218" s="149"/>
      <c r="L218" s="34"/>
      <c r="M218" s="150" t="s">
        <v>1</v>
      </c>
      <c r="N218" s="151" t="s">
        <v>41</v>
      </c>
      <c r="O218" s="59"/>
      <c r="P218" s="152">
        <f>O218*H218</f>
        <v>0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4" t="s">
        <v>136</v>
      </c>
      <c r="AT218" s="154" t="s">
        <v>132</v>
      </c>
      <c r="AU218" s="154" t="s">
        <v>86</v>
      </c>
      <c r="AY218" s="18" t="s">
        <v>129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8" t="s">
        <v>84</v>
      </c>
      <c r="BK218" s="155">
        <f>ROUND(I218*H218,2)</f>
        <v>0</v>
      </c>
      <c r="BL218" s="18" t="s">
        <v>136</v>
      </c>
      <c r="BM218" s="154" t="s">
        <v>300</v>
      </c>
    </row>
    <row r="219" spans="1:65" s="12" customFormat="1" ht="25.9" customHeight="1">
      <c r="B219" s="128"/>
      <c r="D219" s="129" t="s">
        <v>75</v>
      </c>
      <c r="E219" s="130" t="s">
        <v>301</v>
      </c>
      <c r="F219" s="130" t="s">
        <v>302</v>
      </c>
      <c r="I219" s="131"/>
      <c r="J219" s="132">
        <f>BK219</f>
        <v>0</v>
      </c>
      <c r="L219" s="128"/>
      <c r="M219" s="133"/>
      <c r="N219" s="134"/>
      <c r="O219" s="134"/>
      <c r="P219" s="135">
        <f>P220+P226+P232+P241+P245+P281+P294+P309+P324</f>
        <v>0</v>
      </c>
      <c r="Q219" s="134"/>
      <c r="R219" s="135">
        <f>R220+R226+R232+R241+R245+R281+R294+R309+R324</f>
        <v>0.55176920000000007</v>
      </c>
      <c r="S219" s="134"/>
      <c r="T219" s="136">
        <f>T220+T226+T232+T241+T245+T281+T294+T309+T324</f>
        <v>0.40115999999999996</v>
      </c>
      <c r="AR219" s="129" t="s">
        <v>86</v>
      </c>
      <c r="AT219" s="137" t="s">
        <v>75</v>
      </c>
      <c r="AU219" s="137" t="s">
        <v>76</v>
      </c>
      <c r="AY219" s="129" t="s">
        <v>129</v>
      </c>
      <c r="BK219" s="138">
        <f>BK220+BK226+BK232+BK241+BK245+BK281+BK294+BK309+BK324</f>
        <v>0</v>
      </c>
    </row>
    <row r="220" spans="1:65" s="12" customFormat="1" ht="22.9" customHeight="1">
      <c r="B220" s="128"/>
      <c r="D220" s="129" t="s">
        <v>75</v>
      </c>
      <c r="E220" s="139" t="s">
        <v>303</v>
      </c>
      <c r="F220" s="139" t="s">
        <v>304</v>
      </c>
      <c r="I220" s="131"/>
      <c r="J220" s="140">
        <f>BK220</f>
        <v>0</v>
      </c>
      <c r="L220" s="128"/>
      <c r="M220" s="133"/>
      <c r="N220" s="134"/>
      <c r="O220" s="134"/>
      <c r="P220" s="135">
        <f>SUM(P221:P225)</f>
        <v>0</v>
      </c>
      <c r="Q220" s="134"/>
      <c r="R220" s="135">
        <f>SUM(R221:R225)</f>
        <v>1.5400000000000002E-2</v>
      </c>
      <c r="S220" s="134"/>
      <c r="T220" s="136">
        <f>SUM(T221:T225)</f>
        <v>0</v>
      </c>
      <c r="AR220" s="129" t="s">
        <v>86</v>
      </c>
      <c r="AT220" s="137" t="s">
        <v>75</v>
      </c>
      <c r="AU220" s="137" t="s">
        <v>84</v>
      </c>
      <c r="AY220" s="129" t="s">
        <v>129</v>
      </c>
      <c r="BK220" s="138">
        <f>SUM(BK221:BK225)</f>
        <v>0</v>
      </c>
    </row>
    <row r="221" spans="1:65" s="2" customFormat="1" ht="24.2" customHeight="1">
      <c r="A221" s="33"/>
      <c r="B221" s="141"/>
      <c r="C221" s="142" t="s">
        <v>305</v>
      </c>
      <c r="D221" s="142" t="s">
        <v>132</v>
      </c>
      <c r="E221" s="143" t="s">
        <v>306</v>
      </c>
      <c r="F221" s="144" t="s">
        <v>307</v>
      </c>
      <c r="G221" s="145" t="s">
        <v>135</v>
      </c>
      <c r="H221" s="146">
        <v>4.4000000000000004</v>
      </c>
      <c r="I221" s="147"/>
      <c r="J221" s="148">
        <f>ROUND(I221*H221,2)</f>
        <v>0</v>
      </c>
      <c r="K221" s="149"/>
      <c r="L221" s="34"/>
      <c r="M221" s="150" t="s">
        <v>1</v>
      </c>
      <c r="N221" s="151" t="s">
        <v>41</v>
      </c>
      <c r="O221" s="59"/>
      <c r="P221" s="152">
        <f>O221*H221</f>
        <v>0</v>
      </c>
      <c r="Q221" s="152">
        <v>3.5000000000000001E-3</v>
      </c>
      <c r="R221" s="152">
        <f>Q221*H221</f>
        <v>1.5400000000000002E-2</v>
      </c>
      <c r="S221" s="152">
        <v>0</v>
      </c>
      <c r="T221" s="15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4" t="s">
        <v>234</v>
      </c>
      <c r="AT221" s="154" t="s">
        <v>132</v>
      </c>
      <c r="AU221" s="154" t="s">
        <v>86</v>
      </c>
      <c r="AY221" s="18" t="s">
        <v>129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8" t="s">
        <v>84</v>
      </c>
      <c r="BK221" s="155">
        <f>ROUND(I221*H221,2)</f>
        <v>0</v>
      </c>
      <c r="BL221" s="18" t="s">
        <v>234</v>
      </c>
      <c r="BM221" s="154" t="s">
        <v>308</v>
      </c>
    </row>
    <row r="222" spans="1:65" s="2" customFormat="1">
      <c r="A222" s="33"/>
      <c r="B222" s="34"/>
      <c r="C222" s="33"/>
      <c r="D222" s="156" t="s">
        <v>138</v>
      </c>
      <c r="E222" s="33"/>
      <c r="F222" s="157" t="s">
        <v>309</v>
      </c>
      <c r="G222" s="33"/>
      <c r="H222" s="33"/>
      <c r="I222" s="158"/>
      <c r="J222" s="33"/>
      <c r="K222" s="33"/>
      <c r="L222" s="34"/>
      <c r="M222" s="159"/>
      <c r="N222" s="160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138</v>
      </c>
      <c r="AU222" s="18" t="s">
        <v>86</v>
      </c>
    </row>
    <row r="223" spans="1:65" s="14" customFormat="1">
      <c r="B223" s="169"/>
      <c r="D223" s="162" t="s">
        <v>140</v>
      </c>
      <c r="E223" s="170" t="s">
        <v>1</v>
      </c>
      <c r="F223" s="171" t="s">
        <v>310</v>
      </c>
      <c r="H223" s="172">
        <v>4.4000000000000004</v>
      </c>
      <c r="I223" s="173"/>
      <c r="L223" s="169"/>
      <c r="M223" s="174"/>
      <c r="N223" s="175"/>
      <c r="O223" s="175"/>
      <c r="P223" s="175"/>
      <c r="Q223" s="175"/>
      <c r="R223" s="175"/>
      <c r="S223" s="175"/>
      <c r="T223" s="176"/>
      <c r="AT223" s="170" t="s">
        <v>140</v>
      </c>
      <c r="AU223" s="170" t="s">
        <v>86</v>
      </c>
      <c r="AV223" s="14" t="s">
        <v>86</v>
      </c>
      <c r="AW223" s="14" t="s">
        <v>32</v>
      </c>
      <c r="AX223" s="14" t="s">
        <v>84</v>
      </c>
      <c r="AY223" s="170" t="s">
        <v>129</v>
      </c>
    </row>
    <row r="224" spans="1:65" s="2" customFormat="1" ht="24.2" customHeight="1">
      <c r="A224" s="33"/>
      <c r="B224" s="141"/>
      <c r="C224" s="142" t="s">
        <v>311</v>
      </c>
      <c r="D224" s="142" t="s">
        <v>132</v>
      </c>
      <c r="E224" s="143" t="s">
        <v>312</v>
      </c>
      <c r="F224" s="144" t="s">
        <v>313</v>
      </c>
      <c r="G224" s="145" t="s">
        <v>280</v>
      </c>
      <c r="H224" s="146">
        <v>1.4999999999999999E-2</v>
      </c>
      <c r="I224" s="147"/>
      <c r="J224" s="148">
        <f>ROUND(I224*H224,2)</f>
        <v>0</v>
      </c>
      <c r="K224" s="149"/>
      <c r="L224" s="34"/>
      <c r="M224" s="150" t="s">
        <v>1</v>
      </c>
      <c r="N224" s="151" t="s">
        <v>41</v>
      </c>
      <c r="O224" s="59"/>
      <c r="P224" s="152">
        <f>O224*H224</f>
        <v>0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4" t="s">
        <v>234</v>
      </c>
      <c r="AT224" s="154" t="s">
        <v>132</v>
      </c>
      <c r="AU224" s="154" t="s">
        <v>86</v>
      </c>
      <c r="AY224" s="18" t="s">
        <v>129</v>
      </c>
      <c r="BE224" s="155">
        <f>IF(N224="základní",J224,0)</f>
        <v>0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8" t="s">
        <v>84</v>
      </c>
      <c r="BK224" s="155">
        <f>ROUND(I224*H224,2)</f>
        <v>0</v>
      </c>
      <c r="BL224" s="18" t="s">
        <v>234</v>
      </c>
      <c r="BM224" s="154" t="s">
        <v>314</v>
      </c>
    </row>
    <row r="225" spans="1:65" s="2" customFormat="1">
      <c r="A225" s="33"/>
      <c r="B225" s="34"/>
      <c r="C225" s="33"/>
      <c r="D225" s="156" t="s">
        <v>138</v>
      </c>
      <c r="E225" s="33"/>
      <c r="F225" s="157" t="s">
        <v>315</v>
      </c>
      <c r="G225" s="33"/>
      <c r="H225" s="33"/>
      <c r="I225" s="158"/>
      <c r="J225" s="33"/>
      <c r="K225" s="33"/>
      <c r="L225" s="34"/>
      <c r="M225" s="159"/>
      <c r="N225" s="160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138</v>
      </c>
      <c r="AU225" s="18" t="s">
        <v>86</v>
      </c>
    </row>
    <row r="226" spans="1:65" s="12" customFormat="1" ht="22.9" customHeight="1">
      <c r="B226" s="128"/>
      <c r="D226" s="129" t="s">
        <v>75</v>
      </c>
      <c r="E226" s="139" t="s">
        <v>316</v>
      </c>
      <c r="F226" s="139" t="s">
        <v>317</v>
      </c>
      <c r="I226" s="131"/>
      <c r="J226" s="140">
        <f>BK226</f>
        <v>0</v>
      </c>
      <c r="L226" s="128"/>
      <c r="M226" s="133"/>
      <c r="N226" s="134"/>
      <c r="O226" s="134"/>
      <c r="P226" s="135">
        <f>SUM(P227:P231)</f>
        <v>0</v>
      </c>
      <c r="Q226" s="134"/>
      <c r="R226" s="135">
        <f>SUM(R227:R231)</f>
        <v>1.1790000000000002E-2</v>
      </c>
      <c r="S226" s="134"/>
      <c r="T226" s="136">
        <f>SUM(T227:T231)</f>
        <v>9.9399999999999992E-3</v>
      </c>
      <c r="AR226" s="129" t="s">
        <v>86</v>
      </c>
      <c r="AT226" s="137" t="s">
        <v>75</v>
      </c>
      <c r="AU226" s="137" t="s">
        <v>84</v>
      </c>
      <c r="AY226" s="129" t="s">
        <v>129</v>
      </c>
      <c r="BK226" s="138">
        <f>SUM(BK227:BK231)</f>
        <v>0</v>
      </c>
    </row>
    <row r="227" spans="1:65" s="2" customFormat="1" ht="16.5" customHeight="1">
      <c r="A227" s="33"/>
      <c r="B227" s="141"/>
      <c r="C227" s="142" t="s">
        <v>318</v>
      </c>
      <c r="D227" s="142" t="s">
        <v>132</v>
      </c>
      <c r="E227" s="143" t="s">
        <v>319</v>
      </c>
      <c r="F227" s="144" t="s">
        <v>320</v>
      </c>
      <c r="G227" s="145" t="s">
        <v>321</v>
      </c>
      <c r="H227" s="146">
        <v>1</v>
      </c>
      <c r="I227" s="147"/>
      <c r="J227" s="148">
        <f>ROUND(I227*H227,2)</f>
        <v>0</v>
      </c>
      <c r="K227" s="149"/>
      <c r="L227" s="34"/>
      <c r="M227" s="150" t="s">
        <v>1</v>
      </c>
      <c r="N227" s="151" t="s">
        <v>41</v>
      </c>
      <c r="O227" s="59"/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4" t="s">
        <v>234</v>
      </c>
      <c r="AT227" s="154" t="s">
        <v>132</v>
      </c>
      <c r="AU227" s="154" t="s">
        <v>86</v>
      </c>
      <c r="AY227" s="18" t="s">
        <v>129</v>
      </c>
      <c r="BE227" s="155">
        <f>IF(N227="základní",J227,0)</f>
        <v>0</v>
      </c>
      <c r="BF227" s="155">
        <f>IF(N227="snížená",J227,0)</f>
        <v>0</v>
      </c>
      <c r="BG227" s="155">
        <f>IF(N227="zákl. přenesená",J227,0)</f>
        <v>0</v>
      </c>
      <c r="BH227" s="155">
        <f>IF(N227="sníž. přenesená",J227,0)</f>
        <v>0</v>
      </c>
      <c r="BI227" s="155">
        <f>IF(N227="nulová",J227,0)</f>
        <v>0</v>
      </c>
      <c r="BJ227" s="18" t="s">
        <v>84</v>
      </c>
      <c r="BK227" s="155">
        <f>ROUND(I227*H227,2)</f>
        <v>0</v>
      </c>
      <c r="BL227" s="18" t="s">
        <v>234</v>
      </c>
      <c r="BM227" s="154" t="s">
        <v>322</v>
      </c>
    </row>
    <row r="228" spans="1:65" s="2" customFormat="1" ht="24.2" customHeight="1">
      <c r="A228" s="33"/>
      <c r="B228" s="141"/>
      <c r="C228" s="142" t="s">
        <v>323</v>
      </c>
      <c r="D228" s="142" t="s">
        <v>132</v>
      </c>
      <c r="E228" s="143" t="s">
        <v>324</v>
      </c>
      <c r="F228" s="144" t="s">
        <v>325</v>
      </c>
      <c r="G228" s="145" t="s">
        <v>186</v>
      </c>
      <c r="H228" s="146">
        <v>3</v>
      </c>
      <c r="I228" s="147"/>
      <c r="J228" s="148">
        <f>ROUND(I228*H228,2)</f>
        <v>0</v>
      </c>
      <c r="K228" s="149"/>
      <c r="L228" s="34"/>
      <c r="M228" s="150" t="s">
        <v>1</v>
      </c>
      <c r="N228" s="151" t="s">
        <v>41</v>
      </c>
      <c r="O228" s="59"/>
      <c r="P228" s="152">
        <f>O228*H228</f>
        <v>0</v>
      </c>
      <c r="Q228" s="152">
        <v>3.9300000000000003E-3</v>
      </c>
      <c r="R228" s="152">
        <f>Q228*H228</f>
        <v>1.1790000000000002E-2</v>
      </c>
      <c r="S228" s="152">
        <v>0</v>
      </c>
      <c r="T228" s="15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54" t="s">
        <v>234</v>
      </c>
      <c r="AT228" s="154" t="s">
        <v>132</v>
      </c>
      <c r="AU228" s="154" t="s">
        <v>86</v>
      </c>
      <c r="AY228" s="18" t="s">
        <v>129</v>
      </c>
      <c r="BE228" s="155">
        <f>IF(N228="základní",J228,0)</f>
        <v>0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8" t="s">
        <v>84</v>
      </c>
      <c r="BK228" s="155">
        <f>ROUND(I228*H228,2)</f>
        <v>0</v>
      </c>
      <c r="BL228" s="18" t="s">
        <v>234</v>
      </c>
      <c r="BM228" s="154" t="s">
        <v>326</v>
      </c>
    </row>
    <row r="229" spans="1:65" s="2" customFormat="1">
      <c r="A229" s="33"/>
      <c r="B229" s="34"/>
      <c r="C229" s="33"/>
      <c r="D229" s="156" t="s">
        <v>138</v>
      </c>
      <c r="E229" s="33"/>
      <c r="F229" s="157" t="s">
        <v>327</v>
      </c>
      <c r="G229" s="33"/>
      <c r="H229" s="33"/>
      <c r="I229" s="158"/>
      <c r="J229" s="33"/>
      <c r="K229" s="33"/>
      <c r="L229" s="34"/>
      <c r="M229" s="159"/>
      <c r="N229" s="160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138</v>
      </c>
      <c r="AU229" s="18" t="s">
        <v>86</v>
      </c>
    </row>
    <row r="230" spans="1:65" s="2" customFormat="1" ht="24.2" customHeight="1">
      <c r="A230" s="33"/>
      <c r="B230" s="141"/>
      <c r="C230" s="142" t="s">
        <v>328</v>
      </c>
      <c r="D230" s="142" t="s">
        <v>132</v>
      </c>
      <c r="E230" s="143" t="s">
        <v>329</v>
      </c>
      <c r="F230" s="144" t="s">
        <v>330</v>
      </c>
      <c r="G230" s="145" t="s">
        <v>186</v>
      </c>
      <c r="H230" s="146">
        <v>2</v>
      </c>
      <c r="I230" s="147"/>
      <c r="J230" s="148">
        <f>ROUND(I230*H230,2)</f>
        <v>0</v>
      </c>
      <c r="K230" s="149"/>
      <c r="L230" s="34"/>
      <c r="M230" s="150" t="s">
        <v>1</v>
      </c>
      <c r="N230" s="151" t="s">
        <v>41</v>
      </c>
      <c r="O230" s="59"/>
      <c r="P230" s="152">
        <f>O230*H230</f>
        <v>0</v>
      </c>
      <c r="Q230" s="152">
        <v>0</v>
      </c>
      <c r="R230" s="152">
        <f>Q230*H230</f>
        <v>0</v>
      </c>
      <c r="S230" s="152">
        <v>4.9699999999999996E-3</v>
      </c>
      <c r="T230" s="153">
        <f>S230*H230</f>
        <v>9.9399999999999992E-3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54" t="s">
        <v>234</v>
      </c>
      <c r="AT230" s="154" t="s">
        <v>132</v>
      </c>
      <c r="AU230" s="154" t="s">
        <v>86</v>
      </c>
      <c r="AY230" s="18" t="s">
        <v>129</v>
      </c>
      <c r="BE230" s="155">
        <f>IF(N230="základní",J230,0)</f>
        <v>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8" t="s">
        <v>84</v>
      </c>
      <c r="BK230" s="155">
        <f>ROUND(I230*H230,2)</f>
        <v>0</v>
      </c>
      <c r="BL230" s="18" t="s">
        <v>234</v>
      </c>
      <c r="BM230" s="154" t="s">
        <v>331</v>
      </c>
    </row>
    <row r="231" spans="1:65" s="2" customFormat="1">
      <c r="A231" s="33"/>
      <c r="B231" s="34"/>
      <c r="C231" s="33"/>
      <c r="D231" s="156" t="s">
        <v>138</v>
      </c>
      <c r="E231" s="33"/>
      <c r="F231" s="157" t="s">
        <v>332</v>
      </c>
      <c r="G231" s="33"/>
      <c r="H231" s="33"/>
      <c r="I231" s="158"/>
      <c r="J231" s="33"/>
      <c r="K231" s="33"/>
      <c r="L231" s="34"/>
      <c r="M231" s="159"/>
      <c r="N231" s="160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138</v>
      </c>
      <c r="AU231" s="18" t="s">
        <v>86</v>
      </c>
    </row>
    <row r="232" spans="1:65" s="12" customFormat="1" ht="22.9" customHeight="1">
      <c r="B232" s="128"/>
      <c r="D232" s="129" t="s">
        <v>75</v>
      </c>
      <c r="E232" s="139" t="s">
        <v>333</v>
      </c>
      <c r="F232" s="139" t="s">
        <v>334</v>
      </c>
      <c r="I232" s="131"/>
      <c r="J232" s="140">
        <f>BK232</f>
        <v>0</v>
      </c>
      <c r="L232" s="128"/>
      <c r="M232" s="133"/>
      <c r="N232" s="134"/>
      <c r="O232" s="134"/>
      <c r="P232" s="135">
        <f>SUM(P233:P240)</f>
        <v>0</v>
      </c>
      <c r="Q232" s="134"/>
      <c r="R232" s="135">
        <f>SUM(R233:R240)</f>
        <v>2.4570000000000002E-2</v>
      </c>
      <c r="S232" s="134"/>
      <c r="T232" s="136">
        <f>SUM(T233:T240)</f>
        <v>2.102E-2</v>
      </c>
      <c r="AR232" s="129" t="s">
        <v>86</v>
      </c>
      <c r="AT232" s="137" t="s">
        <v>75</v>
      </c>
      <c r="AU232" s="137" t="s">
        <v>84</v>
      </c>
      <c r="AY232" s="129" t="s">
        <v>129</v>
      </c>
      <c r="BK232" s="138">
        <f>SUM(BK233:BK240)</f>
        <v>0</v>
      </c>
    </row>
    <row r="233" spans="1:65" s="2" customFormat="1" ht="16.5" customHeight="1">
      <c r="A233" s="33"/>
      <c r="B233" s="141"/>
      <c r="C233" s="142" t="s">
        <v>335</v>
      </c>
      <c r="D233" s="142" t="s">
        <v>132</v>
      </c>
      <c r="E233" s="143" t="s">
        <v>336</v>
      </c>
      <c r="F233" s="144" t="s">
        <v>337</v>
      </c>
      <c r="G233" s="145" t="s">
        <v>220</v>
      </c>
      <c r="H233" s="146">
        <v>1</v>
      </c>
      <c r="I233" s="147"/>
      <c r="J233" s="148">
        <f>ROUND(I233*H233,2)</f>
        <v>0</v>
      </c>
      <c r="K233" s="149"/>
      <c r="L233" s="34"/>
      <c r="M233" s="150" t="s">
        <v>1</v>
      </c>
      <c r="N233" s="151" t="s">
        <v>41</v>
      </c>
      <c r="O233" s="59"/>
      <c r="P233" s="152">
        <f>O233*H233</f>
        <v>0</v>
      </c>
      <c r="Q233" s="152">
        <v>0</v>
      </c>
      <c r="R233" s="152">
        <f>Q233*H233</f>
        <v>0</v>
      </c>
      <c r="S233" s="152">
        <v>0</v>
      </c>
      <c r="T233" s="153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4" t="s">
        <v>136</v>
      </c>
      <c r="AT233" s="154" t="s">
        <v>132</v>
      </c>
      <c r="AU233" s="154" t="s">
        <v>86</v>
      </c>
      <c r="AY233" s="18" t="s">
        <v>129</v>
      </c>
      <c r="BE233" s="155">
        <f>IF(N233="základní",J233,0)</f>
        <v>0</v>
      </c>
      <c r="BF233" s="155">
        <f>IF(N233="snížená",J233,0)</f>
        <v>0</v>
      </c>
      <c r="BG233" s="155">
        <f>IF(N233="zákl. přenesená",J233,0)</f>
        <v>0</v>
      </c>
      <c r="BH233" s="155">
        <f>IF(N233="sníž. přenesená",J233,0)</f>
        <v>0</v>
      </c>
      <c r="BI233" s="155">
        <f>IF(N233="nulová",J233,0)</f>
        <v>0</v>
      </c>
      <c r="BJ233" s="18" t="s">
        <v>84</v>
      </c>
      <c r="BK233" s="155">
        <f>ROUND(I233*H233,2)</f>
        <v>0</v>
      </c>
      <c r="BL233" s="18" t="s">
        <v>136</v>
      </c>
      <c r="BM233" s="154" t="s">
        <v>338</v>
      </c>
    </row>
    <row r="234" spans="1:65" s="2" customFormat="1" ht="16.5" customHeight="1">
      <c r="A234" s="33"/>
      <c r="B234" s="141"/>
      <c r="C234" s="142" t="s">
        <v>339</v>
      </c>
      <c r="D234" s="142" t="s">
        <v>132</v>
      </c>
      <c r="E234" s="143" t="s">
        <v>340</v>
      </c>
      <c r="F234" s="144" t="s">
        <v>341</v>
      </c>
      <c r="G234" s="145" t="s">
        <v>342</v>
      </c>
      <c r="H234" s="146">
        <v>1</v>
      </c>
      <c r="I234" s="147"/>
      <c r="J234" s="148">
        <f>ROUND(I234*H234,2)</f>
        <v>0</v>
      </c>
      <c r="K234" s="149"/>
      <c r="L234" s="34"/>
      <c r="M234" s="150" t="s">
        <v>1</v>
      </c>
      <c r="N234" s="151" t="s">
        <v>41</v>
      </c>
      <c r="O234" s="59"/>
      <c r="P234" s="152">
        <f>O234*H234</f>
        <v>0</v>
      </c>
      <c r="Q234" s="152">
        <v>0</v>
      </c>
      <c r="R234" s="152">
        <f>Q234*H234</f>
        <v>0</v>
      </c>
      <c r="S234" s="152">
        <v>1.9460000000000002E-2</v>
      </c>
      <c r="T234" s="153">
        <f>S234*H234</f>
        <v>1.9460000000000002E-2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4" t="s">
        <v>234</v>
      </c>
      <c r="AT234" s="154" t="s">
        <v>132</v>
      </c>
      <c r="AU234" s="154" t="s">
        <v>86</v>
      </c>
      <c r="AY234" s="18" t="s">
        <v>129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8" t="s">
        <v>84</v>
      </c>
      <c r="BK234" s="155">
        <f>ROUND(I234*H234,2)</f>
        <v>0</v>
      </c>
      <c r="BL234" s="18" t="s">
        <v>234</v>
      </c>
      <c r="BM234" s="154" t="s">
        <v>343</v>
      </c>
    </row>
    <row r="235" spans="1:65" s="2" customFormat="1">
      <c r="A235" s="33"/>
      <c r="B235" s="34"/>
      <c r="C235" s="33"/>
      <c r="D235" s="156" t="s">
        <v>138</v>
      </c>
      <c r="E235" s="33"/>
      <c r="F235" s="157" t="s">
        <v>344</v>
      </c>
      <c r="G235" s="33"/>
      <c r="H235" s="33"/>
      <c r="I235" s="158"/>
      <c r="J235" s="33"/>
      <c r="K235" s="33"/>
      <c r="L235" s="34"/>
      <c r="M235" s="159"/>
      <c r="N235" s="160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138</v>
      </c>
      <c r="AU235" s="18" t="s">
        <v>86</v>
      </c>
    </row>
    <row r="236" spans="1:65" s="2" customFormat="1" ht="16.5" customHeight="1">
      <c r="A236" s="33"/>
      <c r="B236" s="141"/>
      <c r="C236" s="142" t="s">
        <v>345</v>
      </c>
      <c r="D236" s="142" t="s">
        <v>132</v>
      </c>
      <c r="E236" s="143" t="s">
        <v>346</v>
      </c>
      <c r="F236" s="144" t="s">
        <v>347</v>
      </c>
      <c r="G236" s="145" t="s">
        <v>342</v>
      </c>
      <c r="H236" s="146">
        <v>1</v>
      </c>
      <c r="I236" s="147"/>
      <c r="J236" s="148">
        <f>ROUND(I236*H236,2)</f>
        <v>0</v>
      </c>
      <c r="K236" s="149"/>
      <c r="L236" s="34"/>
      <c r="M236" s="150" t="s">
        <v>1</v>
      </c>
      <c r="N236" s="151" t="s">
        <v>41</v>
      </c>
      <c r="O236" s="59"/>
      <c r="P236" s="152">
        <f>O236*H236</f>
        <v>0</v>
      </c>
      <c r="Q236" s="152">
        <v>2.273E-2</v>
      </c>
      <c r="R236" s="152">
        <f>Q236*H236</f>
        <v>2.273E-2</v>
      </c>
      <c r="S236" s="152">
        <v>0</v>
      </c>
      <c r="T236" s="15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4" t="s">
        <v>234</v>
      </c>
      <c r="AT236" s="154" t="s">
        <v>132</v>
      </c>
      <c r="AU236" s="154" t="s">
        <v>86</v>
      </c>
      <c r="AY236" s="18" t="s">
        <v>129</v>
      </c>
      <c r="BE236" s="155">
        <f>IF(N236="základní",J236,0)</f>
        <v>0</v>
      </c>
      <c r="BF236" s="155">
        <f>IF(N236="snížená",J236,0)</f>
        <v>0</v>
      </c>
      <c r="BG236" s="155">
        <f>IF(N236="zákl. přenesená",J236,0)</f>
        <v>0</v>
      </c>
      <c r="BH236" s="155">
        <f>IF(N236="sníž. přenesená",J236,0)</f>
        <v>0</v>
      </c>
      <c r="BI236" s="155">
        <f>IF(N236="nulová",J236,0)</f>
        <v>0</v>
      </c>
      <c r="BJ236" s="18" t="s">
        <v>84</v>
      </c>
      <c r="BK236" s="155">
        <f>ROUND(I236*H236,2)</f>
        <v>0</v>
      </c>
      <c r="BL236" s="18" t="s">
        <v>234</v>
      </c>
      <c r="BM236" s="154" t="s">
        <v>348</v>
      </c>
    </row>
    <row r="237" spans="1:65" s="2" customFormat="1" ht="16.5" customHeight="1">
      <c r="A237" s="33"/>
      <c r="B237" s="141"/>
      <c r="C237" s="142" t="s">
        <v>349</v>
      </c>
      <c r="D237" s="142" t="s">
        <v>132</v>
      </c>
      <c r="E237" s="143" t="s">
        <v>350</v>
      </c>
      <c r="F237" s="144" t="s">
        <v>351</v>
      </c>
      <c r="G237" s="145" t="s">
        <v>342</v>
      </c>
      <c r="H237" s="146">
        <v>1</v>
      </c>
      <c r="I237" s="147"/>
      <c r="J237" s="148">
        <f>ROUND(I237*H237,2)</f>
        <v>0</v>
      </c>
      <c r="K237" s="149"/>
      <c r="L237" s="34"/>
      <c r="M237" s="150" t="s">
        <v>1</v>
      </c>
      <c r="N237" s="151" t="s">
        <v>41</v>
      </c>
      <c r="O237" s="59"/>
      <c r="P237" s="152">
        <f>O237*H237</f>
        <v>0</v>
      </c>
      <c r="Q237" s="152">
        <v>0</v>
      </c>
      <c r="R237" s="152">
        <f>Q237*H237</f>
        <v>0</v>
      </c>
      <c r="S237" s="152">
        <v>1.56E-3</v>
      </c>
      <c r="T237" s="153">
        <f>S237*H237</f>
        <v>1.56E-3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54" t="s">
        <v>234</v>
      </c>
      <c r="AT237" s="154" t="s">
        <v>132</v>
      </c>
      <c r="AU237" s="154" t="s">
        <v>86</v>
      </c>
      <c r="AY237" s="18" t="s">
        <v>129</v>
      </c>
      <c r="BE237" s="155">
        <f>IF(N237="základní",J237,0)</f>
        <v>0</v>
      </c>
      <c r="BF237" s="155">
        <f>IF(N237="snížená",J237,0)</f>
        <v>0</v>
      </c>
      <c r="BG237" s="155">
        <f>IF(N237="zákl. přenesená",J237,0)</f>
        <v>0</v>
      </c>
      <c r="BH237" s="155">
        <f>IF(N237="sníž. přenesená",J237,0)</f>
        <v>0</v>
      </c>
      <c r="BI237" s="155">
        <f>IF(N237="nulová",J237,0)</f>
        <v>0</v>
      </c>
      <c r="BJ237" s="18" t="s">
        <v>84</v>
      </c>
      <c r="BK237" s="155">
        <f>ROUND(I237*H237,2)</f>
        <v>0</v>
      </c>
      <c r="BL237" s="18" t="s">
        <v>234</v>
      </c>
      <c r="BM237" s="154" t="s">
        <v>352</v>
      </c>
    </row>
    <row r="238" spans="1:65" s="2" customFormat="1">
      <c r="A238" s="33"/>
      <c r="B238" s="34"/>
      <c r="C238" s="33"/>
      <c r="D238" s="156" t="s">
        <v>138</v>
      </c>
      <c r="E238" s="33"/>
      <c r="F238" s="157" t="s">
        <v>353</v>
      </c>
      <c r="G238" s="33"/>
      <c r="H238" s="33"/>
      <c r="I238" s="158"/>
      <c r="J238" s="33"/>
      <c r="K238" s="33"/>
      <c r="L238" s="34"/>
      <c r="M238" s="159"/>
      <c r="N238" s="160"/>
      <c r="O238" s="59"/>
      <c r="P238" s="59"/>
      <c r="Q238" s="59"/>
      <c r="R238" s="59"/>
      <c r="S238" s="59"/>
      <c r="T238" s="60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138</v>
      </c>
      <c r="AU238" s="18" t="s">
        <v>86</v>
      </c>
    </row>
    <row r="239" spans="1:65" s="2" customFormat="1" ht="16.5" customHeight="1">
      <c r="A239" s="33"/>
      <c r="B239" s="141"/>
      <c r="C239" s="142" t="s">
        <v>354</v>
      </c>
      <c r="D239" s="142" t="s">
        <v>132</v>
      </c>
      <c r="E239" s="143" t="s">
        <v>355</v>
      </c>
      <c r="F239" s="144" t="s">
        <v>356</v>
      </c>
      <c r="G239" s="145" t="s">
        <v>342</v>
      </c>
      <c r="H239" s="146">
        <v>1</v>
      </c>
      <c r="I239" s="147"/>
      <c r="J239" s="148">
        <f>ROUND(I239*H239,2)</f>
        <v>0</v>
      </c>
      <c r="K239" s="149"/>
      <c r="L239" s="34"/>
      <c r="M239" s="150" t="s">
        <v>1</v>
      </c>
      <c r="N239" s="151" t="s">
        <v>41</v>
      </c>
      <c r="O239" s="59"/>
      <c r="P239" s="152">
        <f>O239*H239</f>
        <v>0</v>
      </c>
      <c r="Q239" s="152">
        <v>1.8400000000000001E-3</v>
      </c>
      <c r="R239" s="152">
        <f>Q239*H239</f>
        <v>1.8400000000000001E-3</v>
      </c>
      <c r="S239" s="152">
        <v>0</v>
      </c>
      <c r="T239" s="153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4" t="s">
        <v>234</v>
      </c>
      <c r="AT239" s="154" t="s">
        <v>132</v>
      </c>
      <c r="AU239" s="154" t="s">
        <v>86</v>
      </c>
      <c r="AY239" s="18" t="s">
        <v>129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8" t="s">
        <v>84</v>
      </c>
      <c r="BK239" s="155">
        <f>ROUND(I239*H239,2)</f>
        <v>0</v>
      </c>
      <c r="BL239" s="18" t="s">
        <v>234</v>
      </c>
      <c r="BM239" s="154" t="s">
        <v>357</v>
      </c>
    </row>
    <row r="240" spans="1:65" s="2" customFormat="1">
      <c r="A240" s="33"/>
      <c r="B240" s="34"/>
      <c r="C240" s="33"/>
      <c r="D240" s="156" t="s">
        <v>138</v>
      </c>
      <c r="E240" s="33"/>
      <c r="F240" s="157" t="s">
        <v>358</v>
      </c>
      <c r="G240" s="33"/>
      <c r="H240" s="33"/>
      <c r="I240" s="158"/>
      <c r="J240" s="33"/>
      <c r="K240" s="33"/>
      <c r="L240" s="34"/>
      <c r="M240" s="159"/>
      <c r="N240" s="160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138</v>
      </c>
      <c r="AU240" s="18" t="s">
        <v>86</v>
      </c>
    </row>
    <row r="241" spans="1:65" s="12" customFormat="1" ht="22.9" customHeight="1">
      <c r="B241" s="128"/>
      <c r="D241" s="129" t="s">
        <v>75</v>
      </c>
      <c r="E241" s="139" t="s">
        <v>359</v>
      </c>
      <c r="F241" s="139" t="s">
        <v>360</v>
      </c>
      <c r="I241" s="131"/>
      <c r="J241" s="140">
        <f>BK241</f>
        <v>0</v>
      </c>
      <c r="L241" s="128"/>
      <c r="M241" s="133"/>
      <c r="N241" s="134"/>
      <c r="O241" s="134"/>
      <c r="P241" s="135">
        <f>SUM(P242:P244)</f>
        <v>0</v>
      </c>
      <c r="Q241" s="134"/>
      <c r="R241" s="135">
        <f>SUM(R242:R244)</f>
        <v>1.96092E-2</v>
      </c>
      <c r="S241" s="134"/>
      <c r="T241" s="136">
        <f>SUM(T242:T244)</f>
        <v>0</v>
      </c>
      <c r="AR241" s="129" t="s">
        <v>86</v>
      </c>
      <c r="AT241" s="137" t="s">
        <v>75</v>
      </c>
      <c r="AU241" s="137" t="s">
        <v>84</v>
      </c>
      <c r="AY241" s="129" t="s">
        <v>129</v>
      </c>
      <c r="BK241" s="138">
        <f>SUM(BK242:BK244)</f>
        <v>0</v>
      </c>
    </row>
    <row r="242" spans="1:65" s="2" customFormat="1" ht="24.2" customHeight="1">
      <c r="A242" s="33"/>
      <c r="B242" s="141"/>
      <c r="C242" s="142" t="s">
        <v>361</v>
      </c>
      <c r="D242" s="142" t="s">
        <v>132</v>
      </c>
      <c r="E242" s="143" t="s">
        <v>362</v>
      </c>
      <c r="F242" s="144" t="s">
        <v>363</v>
      </c>
      <c r="G242" s="145" t="s">
        <v>135</v>
      </c>
      <c r="H242" s="146">
        <v>1.56</v>
      </c>
      <c r="I242" s="147"/>
      <c r="J242" s="148">
        <f>ROUND(I242*H242,2)</f>
        <v>0</v>
      </c>
      <c r="K242" s="149"/>
      <c r="L242" s="34"/>
      <c r="M242" s="150" t="s">
        <v>1</v>
      </c>
      <c r="N242" s="151" t="s">
        <v>41</v>
      </c>
      <c r="O242" s="59"/>
      <c r="P242" s="152">
        <f>O242*H242</f>
        <v>0</v>
      </c>
      <c r="Q242" s="152">
        <v>1.257E-2</v>
      </c>
      <c r="R242" s="152">
        <f>Q242*H242</f>
        <v>1.96092E-2</v>
      </c>
      <c r="S242" s="152">
        <v>0</v>
      </c>
      <c r="T242" s="15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54" t="s">
        <v>234</v>
      </c>
      <c r="AT242" s="154" t="s">
        <v>132</v>
      </c>
      <c r="AU242" s="154" t="s">
        <v>86</v>
      </c>
      <c r="AY242" s="18" t="s">
        <v>129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8" t="s">
        <v>84</v>
      </c>
      <c r="BK242" s="155">
        <f>ROUND(I242*H242,2)</f>
        <v>0</v>
      </c>
      <c r="BL242" s="18" t="s">
        <v>234</v>
      </c>
      <c r="BM242" s="154" t="s">
        <v>364</v>
      </c>
    </row>
    <row r="243" spans="1:65" s="2" customFormat="1">
      <c r="A243" s="33"/>
      <c r="B243" s="34"/>
      <c r="C243" s="33"/>
      <c r="D243" s="156" t="s">
        <v>138</v>
      </c>
      <c r="E243" s="33"/>
      <c r="F243" s="157" t="s">
        <v>365</v>
      </c>
      <c r="G243" s="33"/>
      <c r="H243" s="33"/>
      <c r="I243" s="158"/>
      <c r="J243" s="33"/>
      <c r="K243" s="33"/>
      <c r="L243" s="34"/>
      <c r="M243" s="159"/>
      <c r="N243" s="160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138</v>
      </c>
      <c r="AU243" s="18" t="s">
        <v>86</v>
      </c>
    </row>
    <row r="244" spans="1:65" s="14" customFormat="1">
      <c r="B244" s="169"/>
      <c r="D244" s="162" t="s">
        <v>140</v>
      </c>
      <c r="E244" s="170" t="s">
        <v>1</v>
      </c>
      <c r="F244" s="171" t="s">
        <v>366</v>
      </c>
      <c r="H244" s="172">
        <v>1.56</v>
      </c>
      <c r="I244" s="173"/>
      <c r="L244" s="169"/>
      <c r="M244" s="174"/>
      <c r="N244" s="175"/>
      <c r="O244" s="175"/>
      <c r="P244" s="175"/>
      <c r="Q244" s="175"/>
      <c r="R244" s="175"/>
      <c r="S244" s="175"/>
      <c r="T244" s="176"/>
      <c r="AT244" s="170" t="s">
        <v>140</v>
      </c>
      <c r="AU244" s="170" t="s">
        <v>86</v>
      </c>
      <c r="AV244" s="14" t="s">
        <v>86</v>
      </c>
      <c r="AW244" s="14" t="s">
        <v>32</v>
      </c>
      <c r="AX244" s="14" t="s">
        <v>84</v>
      </c>
      <c r="AY244" s="170" t="s">
        <v>129</v>
      </c>
    </row>
    <row r="245" spans="1:65" s="12" customFormat="1" ht="22.9" customHeight="1">
      <c r="B245" s="128"/>
      <c r="D245" s="129" t="s">
        <v>75</v>
      </c>
      <c r="E245" s="139" t="s">
        <v>367</v>
      </c>
      <c r="F245" s="139" t="s">
        <v>368</v>
      </c>
      <c r="I245" s="131"/>
      <c r="J245" s="140">
        <f>BK245</f>
        <v>0</v>
      </c>
      <c r="L245" s="128"/>
      <c r="M245" s="133"/>
      <c r="N245" s="134"/>
      <c r="O245" s="134"/>
      <c r="P245" s="135">
        <f>SUM(P246:P280)</f>
        <v>0</v>
      </c>
      <c r="Q245" s="134"/>
      <c r="R245" s="135">
        <f>SUM(R246:R280)</f>
        <v>0.16490000000000002</v>
      </c>
      <c r="S245" s="134"/>
      <c r="T245" s="136">
        <f>SUM(T246:T280)</f>
        <v>0.37019999999999997</v>
      </c>
      <c r="AR245" s="129" t="s">
        <v>86</v>
      </c>
      <c r="AT245" s="137" t="s">
        <v>75</v>
      </c>
      <c r="AU245" s="137" t="s">
        <v>84</v>
      </c>
      <c r="AY245" s="129" t="s">
        <v>129</v>
      </c>
      <c r="BK245" s="138">
        <f>SUM(BK246:BK280)</f>
        <v>0</v>
      </c>
    </row>
    <row r="246" spans="1:65" s="2" customFormat="1" ht="24.2" customHeight="1">
      <c r="A246" s="33"/>
      <c r="B246" s="141"/>
      <c r="C246" s="142" t="s">
        <v>369</v>
      </c>
      <c r="D246" s="142" t="s">
        <v>132</v>
      </c>
      <c r="E246" s="143" t="s">
        <v>370</v>
      </c>
      <c r="F246" s="144" t="s">
        <v>371</v>
      </c>
      <c r="G246" s="145" t="s">
        <v>135</v>
      </c>
      <c r="H246" s="146">
        <v>19.600000000000001</v>
      </c>
      <c r="I246" s="147"/>
      <c r="J246" s="148">
        <f>ROUND(I246*H246,2)</f>
        <v>0</v>
      </c>
      <c r="K246" s="149"/>
      <c r="L246" s="34"/>
      <c r="M246" s="150" t="s">
        <v>1</v>
      </c>
      <c r="N246" s="151" t="s">
        <v>41</v>
      </c>
      <c r="O246" s="59"/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54" t="s">
        <v>234</v>
      </c>
      <c r="AT246" s="154" t="s">
        <v>132</v>
      </c>
      <c r="AU246" s="154" t="s">
        <v>86</v>
      </c>
      <c r="AY246" s="18" t="s">
        <v>129</v>
      </c>
      <c r="BE246" s="155">
        <f>IF(N246="základní",J246,0)</f>
        <v>0</v>
      </c>
      <c r="BF246" s="155">
        <f>IF(N246="snížená",J246,0)</f>
        <v>0</v>
      </c>
      <c r="BG246" s="155">
        <f>IF(N246="zákl. přenesená",J246,0)</f>
        <v>0</v>
      </c>
      <c r="BH246" s="155">
        <f>IF(N246="sníž. přenesená",J246,0)</f>
        <v>0</v>
      </c>
      <c r="BI246" s="155">
        <f>IF(N246="nulová",J246,0)</f>
        <v>0</v>
      </c>
      <c r="BJ246" s="18" t="s">
        <v>84</v>
      </c>
      <c r="BK246" s="155">
        <f>ROUND(I246*H246,2)</f>
        <v>0</v>
      </c>
      <c r="BL246" s="18" t="s">
        <v>234</v>
      </c>
      <c r="BM246" s="154" t="s">
        <v>372</v>
      </c>
    </row>
    <row r="247" spans="1:65" s="13" customFormat="1">
      <c r="B247" s="161"/>
      <c r="D247" s="162" t="s">
        <v>140</v>
      </c>
      <c r="E247" s="163" t="s">
        <v>1</v>
      </c>
      <c r="F247" s="164" t="s">
        <v>373</v>
      </c>
      <c r="H247" s="163" t="s">
        <v>1</v>
      </c>
      <c r="I247" s="165"/>
      <c r="L247" s="161"/>
      <c r="M247" s="166"/>
      <c r="N247" s="167"/>
      <c r="O247" s="167"/>
      <c r="P247" s="167"/>
      <c r="Q247" s="167"/>
      <c r="R247" s="167"/>
      <c r="S247" s="167"/>
      <c r="T247" s="168"/>
      <c r="AT247" s="163" t="s">
        <v>140</v>
      </c>
      <c r="AU247" s="163" t="s">
        <v>86</v>
      </c>
      <c r="AV247" s="13" t="s">
        <v>84</v>
      </c>
      <c r="AW247" s="13" t="s">
        <v>32</v>
      </c>
      <c r="AX247" s="13" t="s">
        <v>76</v>
      </c>
      <c r="AY247" s="163" t="s">
        <v>129</v>
      </c>
    </row>
    <row r="248" spans="1:65" s="14" customFormat="1">
      <c r="B248" s="169"/>
      <c r="D248" s="162" t="s">
        <v>140</v>
      </c>
      <c r="E248" s="170" t="s">
        <v>1</v>
      </c>
      <c r="F248" s="171" t="s">
        <v>374</v>
      </c>
      <c r="H248" s="172">
        <v>22.803999999999998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140</v>
      </c>
      <c r="AU248" s="170" t="s">
        <v>86</v>
      </c>
      <c r="AV248" s="14" t="s">
        <v>86</v>
      </c>
      <c r="AW248" s="14" t="s">
        <v>32</v>
      </c>
      <c r="AX248" s="14" t="s">
        <v>76</v>
      </c>
      <c r="AY248" s="170" t="s">
        <v>129</v>
      </c>
    </row>
    <row r="249" spans="1:65" s="14" customFormat="1">
      <c r="B249" s="169"/>
      <c r="D249" s="162" t="s">
        <v>140</v>
      </c>
      <c r="E249" s="170" t="s">
        <v>1</v>
      </c>
      <c r="F249" s="171" t="s">
        <v>375</v>
      </c>
      <c r="H249" s="172">
        <v>-3.2</v>
      </c>
      <c r="I249" s="173"/>
      <c r="L249" s="169"/>
      <c r="M249" s="174"/>
      <c r="N249" s="175"/>
      <c r="O249" s="175"/>
      <c r="P249" s="175"/>
      <c r="Q249" s="175"/>
      <c r="R249" s="175"/>
      <c r="S249" s="175"/>
      <c r="T249" s="176"/>
      <c r="AT249" s="170" t="s">
        <v>140</v>
      </c>
      <c r="AU249" s="170" t="s">
        <v>86</v>
      </c>
      <c r="AV249" s="14" t="s">
        <v>86</v>
      </c>
      <c r="AW249" s="14" t="s">
        <v>32</v>
      </c>
      <c r="AX249" s="14" t="s">
        <v>76</v>
      </c>
      <c r="AY249" s="170" t="s">
        <v>129</v>
      </c>
    </row>
    <row r="250" spans="1:65" s="14" customFormat="1">
      <c r="B250" s="169"/>
      <c r="D250" s="162" t="s">
        <v>140</v>
      </c>
      <c r="E250" s="170" t="s">
        <v>1</v>
      </c>
      <c r="F250" s="171" t="s">
        <v>376</v>
      </c>
      <c r="H250" s="172">
        <v>-4.0000000000000001E-3</v>
      </c>
      <c r="I250" s="173"/>
      <c r="L250" s="169"/>
      <c r="M250" s="174"/>
      <c r="N250" s="175"/>
      <c r="O250" s="175"/>
      <c r="P250" s="175"/>
      <c r="Q250" s="175"/>
      <c r="R250" s="175"/>
      <c r="S250" s="175"/>
      <c r="T250" s="176"/>
      <c r="AT250" s="170" t="s">
        <v>140</v>
      </c>
      <c r="AU250" s="170" t="s">
        <v>86</v>
      </c>
      <c r="AV250" s="14" t="s">
        <v>86</v>
      </c>
      <c r="AW250" s="14" t="s">
        <v>32</v>
      </c>
      <c r="AX250" s="14" t="s">
        <v>76</v>
      </c>
      <c r="AY250" s="170" t="s">
        <v>129</v>
      </c>
    </row>
    <row r="251" spans="1:65" s="15" customFormat="1">
      <c r="B251" s="177"/>
      <c r="D251" s="162" t="s">
        <v>140</v>
      </c>
      <c r="E251" s="178" t="s">
        <v>1</v>
      </c>
      <c r="F251" s="179" t="s">
        <v>150</v>
      </c>
      <c r="H251" s="180">
        <v>19.599999999999998</v>
      </c>
      <c r="I251" s="181"/>
      <c r="L251" s="177"/>
      <c r="M251" s="182"/>
      <c r="N251" s="183"/>
      <c r="O251" s="183"/>
      <c r="P251" s="183"/>
      <c r="Q251" s="183"/>
      <c r="R251" s="183"/>
      <c r="S251" s="183"/>
      <c r="T251" s="184"/>
      <c r="AT251" s="178" t="s">
        <v>140</v>
      </c>
      <c r="AU251" s="178" t="s">
        <v>86</v>
      </c>
      <c r="AV251" s="15" t="s">
        <v>136</v>
      </c>
      <c r="AW251" s="15" t="s">
        <v>32</v>
      </c>
      <c r="AX251" s="15" t="s">
        <v>84</v>
      </c>
      <c r="AY251" s="178" t="s">
        <v>129</v>
      </c>
    </row>
    <row r="252" spans="1:65" s="2" customFormat="1" ht="21.75" customHeight="1">
      <c r="A252" s="33"/>
      <c r="B252" s="141"/>
      <c r="C252" s="142" t="s">
        <v>377</v>
      </c>
      <c r="D252" s="142" t="s">
        <v>132</v>
      </c>
      <c r="E252" s="143" t="s">
        <v>378</v>
      </c>
      <c r="F252" s="144" t="s">
        <v>379</v>
      </c>
      <c r="G252" s="145" t="s">
        <v>135</v>
      </c>
      <c r="H252" s="146">
        <v>6.6</v>
      </c>
      <c r="I252" s="147"/>
      <c r="J252" s="148">
        <f>ROUND(I252*H252,2)</f>
        <v>0</v>
      </c>
      <c r="K252" s="149"/>
      <c r="L252" s="34"/>
      <c r="M252" s="150" t="s">
        <v>1</v>
      </c>
      <c r="N252" s="151" t="s">
        <v>41</v>
      </c>
      <c r="O252" s="59"/>
      <c r="P252" s="152">
        <f>O252*H252</f>
        <v>0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4" t="s">
        <v>234</v>
      </c>
      <c r="AT252" s="154" t="s">
        <v>132</v>
      </c>
      <c r="AU252" s="154" t="s">
        <v>86</v>
      </c>
      <c r="AY252" s="18" t="s">
        <v>129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8" t="s">
        <v>84</v>
      </c>
      <c r="BK252" s="155">
        <f>ROUND(I252*H252,2)</f>
        <v>0</v>
      </c>
      <c r="BL252" s="18" t="s">
        <v>234</v>
      </c>
      <c r="BM252" s="154" t="s">
        <v>380</v>
      </c>
    </row>
    <row r="253" spans="1:65" s="13" customFormat="1">
      <c r="B253" s="161"/>
      <c r="D253" s="162" t="s">
        <v>140</v>
      </c>
      <c r="E253" s="163" t="s">
        <v>1</v>
      </c>
      <c r="F253" s="164" t="s">
        <v>381</v>
      </c>
      <c r="H253" s="163" t="s">
        <v>1</v>
      </c>
      <c r="I253" s="165"/>
      <c r="L253" s="161"/>
      <c r="M253" s="166"/>
      <c r="N253" s="167"/>
      <c r="O253" s="167"/>
      <c r="P253" s="167"/>
      <c r="Q253" s="167"/>
      <c r="R253" s="167"/>
      <c r="S253" s="167"/>
      <c r="T253" s="168"/>
      <c r="AT253" s="163" t="s">
        <v>140</v>
      </c>
      <c r="AU253" s="163" t="s">
        <v>86</v>
      </c>
      <c r="AV253" s="13" t="s">
        <v>84</v>
      </c>
      <c r="AW253" s="13" t="s">
        <v>32</v>
      </c>
      <c r="AX253" s="13" t="s">
        <v>76</v>
      </c>
      <c r="AY253" s="163" t="s">
        <v>129</v>
      </c>
    </row>
    <row r="254" spans="1:65" s="14" customFormat="1">
      <c r="B254" s="169"/>
      <c r="D254" s="162" t="s">
        <v>140</v>
      </c>
      <c r="E254" s="170" t="s">
        <v>1</v>
      </c>
      <c r="F254" s="171" t="s">
        <v>382</v>
      </c>
      <c r="H254" s="172">
        <v>6.6239999999999997</v>
      </c>
      <c r="I254" s="173"/>
      <c r="L254" s="169"/>
      <c r="M254" s="174"/>
      <c r="N254" s="175"/>
      <c r="O254" s="175"/>
      <c r="P254" s="175"/>
      <c r="Q254" s="175"/>
      <c r="R254" s="175"/>
      <c r="S254" s="175"/>
      <c r="T254" s="176"/>
      <c r="AT254" s="170" t="s">
        <v>140</v>
      </c>
      <c r="AU254" s="170" t="s">
        <v>86</v>
      </c>
      <c r="AV254" s="14" t="s">
        <v>86</v>
      </c>
      <c r="AW254" s="14" t="s">
        <v>32</v>
      </c>
      <c r="AX254" s="14" t="s">
        <v>76</v>
      </c>
      <c r="AY254" s="170" t="s">
        <v>129</v>
      </c>
    </row>
    <row r="255" spans="1:65" s="14" customFormat="1">
      <c r="B255" s="169"/>
      <c r="D255" s="162" t="s">
        <v>140</v>
      </c>
      <c r="E255" s="170" t="s">
        <v>1</v>
      </c>
      <c r="F255" s="171" t="s">
        <v>383</v>
      </c>
      <c r="H255" s="172">
        <v>-2.4E-2</v>
      </c>
      <c r="I255" s="173"/>
      <c r="L255" s="169"/>
      <c r="M255" s="174"/>
      <c r="N255" s="175"/>
      <c r="O255" s="175"/>
      <c r="P255" s="175"/>
      <c r="Q255" s="175"/>
      <c r="R255" s="175"/>
      <c r="S255" s="175"/>
      <c r="T255" s="176"/>
      <c r="AT255" s="170" t="s">
        <v>140</v>
      </c>
      <c r="AU255" s="170" t="s">
        <v>86</v>
      </c>
      <c r="AV255" s="14" t="s">
        <v>86</v>
      </c>
      <c r="AW255" s="14" t="s">
        <v>32</v>
      </c>
      <c r="AX255" s="14" t="s">
        <v>76</v>
      </c>
      <c r="AY255" s="170" t="s">
        <v>129</v>
      </c>
    </row>
    <row r="256" spans="1:65" s="15" customFormat="1">
      <c r="B256" s="177"/>
      <c r="D256" s="162" t="s">
        <v>140</v>
      </c>
      <c r="E256" s="178" t="s">
        <v>1</v>
      </c>
      <c r="F256" s="179" t="s">
        <v>150</v>
      </c>
      <c r="H256" s="180">
        <v>6.6</v>
      </c>
      <c r="I256" s="181"/>
      <c r="L256" s="177"/>
      <c r="M256" s="182"/>
      <c r="N256" s="183"/>
      <c r="O256" s="183"/>
      <c r="P256" s="183"/>
      <c r="Q256" s="183"/>
      <c r="R256" s="183"/>
      <c r="S256" s="183"/>
      <c r="T256" s="184"/>
      <c r="AT256" s="178" t="s">
        <v>140</v>
      </c>
      <c r="AU256" s="178" t="s">
        <v>86</v>
      </c>
      <c r="AV256" s="15" t="s">
        <v>136</v>
      </c>
      <c r="AW256" s="15" t="s">
        <v>32</v>
      </c>
      <c r="AX256" s="15" t="s">
        <v>84</v>
      </c>
      <c r="AY256" s="178" t="s">
        <v>129</v>
      </c>
    </row>
    <row r="257" spans="1:65" s="2" customFormat="1" ht="16.5" customHeight="1">
      <c r="A257" s="33"/>
      <c r="B257" s="141"/>
      <c r="C257" s="142" t="s">
        <v>384</v>
      </c>
      <c r="D257" s="142" t="s">
        <v>132</v>
      </c>
      <c r="E257" s="143" t="s">
        <v>385</v>
      </c>
      <c r="F257" s="144" t="s">
        <v>386</v>
      </c>
      <c r="G257" s="145" t="s">
        <v>186</v>
      </c>
      <c r="H257" s="146">
        <v>38.799999999999997</v>
      </c>
      <c r="I257" s="147"/>
      <c r="J257" s="148">
        <f>ROUND(I257*H257,2)</f>
        <v>0</v>
      </c>
      <c r="K257" s="149"/>
      <c r="L257" s="34"/>
      <c r="M257" s="150" t="s">
        <v>1</v>
      </c>
      <c r="N257" s="151" t="s">
        <v>41</v>
      </c>
      <c r="O257" s="59"/>
      <c r="P257" s="152">
        <f>O257*H257</f>
        <v>0</v>
      </c>
      <c r="Q257" s="152">
        <v>0</v>
      </c>
      <c r="R257" s="152">
        <f>Q257*H257</f>
        <v>0</v>
      </c>
      <c r="S257" s="152">
        <v>0</v>
      </c>
      <c r="T257" s="153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4" t="s">
        <v>234</v>
      </c>
      <c r="AT257" s="154" t="s">
        <v>132</v>
      </c>
      <c r="AU257" s="154" t="s">
        <v>86</v>
      </c>
      <c r="AY257" s="18" t="s">
        <v>129</v>
      </c>
      <c r="BE257" s="155">
        <f>IF(N257="základní",J257,0)</f>
        <v>0</v>
      </c>
      <c r="BF257" s="155">
        <f>IF(N257="snížená",J257,0)</f>
        <v>0</v>
      </c>
      <c r="BG257" s="155">
        <f>IF(N257="zákl. přenesená",J257,0)</f>
        <v>0</v>
      </c>
      <c r="BH257" s="155">
        <f>IF(N257="sníž. přenesená",J257,0)</f>
        <v>0</v>
      </c>
      <c r="BI257" s="155">
        <f>IF(N257="nulová",J257,0)</f>
        <v>0</v>
      </c>
      <c r="BJ257" s="18" t="s">
        <v>84</v>
      </c>
      <c r="BK257" s="155">
        <f>ROUND(I257*H257,2)</f>
        <v>0</v>
      </c>
      <c r="BL257" s="18" t="s">
        <v>234</v>
      </c>
      <c r="BM257" s="154" t="s">
        <v>387</v>
      </c>
    </row>
    <row r="258" spans="1:65" s="13" customFormat="1">
      <c r="B258" s="161"/>
      <c r="D258" s="162" t="s">
        <v>140</v>
      </c>
      <c r="E258" s="163" t="s">
        <v>1</v>
      </c>
      <c r="F258" s="164" t="s">
        <v>373</v>
      </c>
      <c r="H258" s="163" t="s">
        <v>1</v>
      </c>
      <c r="I258" s="165"/>
      <c r="L258" s="161"/>
      <c r="M258" s="166"/>
      <c r="N258" s="167"/>
      <c r="O258" s="167"/>
      <c r="P258" s="167"/>
      <c r="Q258" s="167"/>
      <c r="R258" s="167"/>
      <c r="S258" s="167"/>
      <c r="T258" s="168"/>
      <c r="AT258" s="163" t="s">
        <v>140</v>
      </c>
      <c r="AU258" s="163" t="s">
        <v>86</v>
      </c>
      <c r="AV258" s="13" t="s">
        <v>84</v>
      </c>
      <c r="AW258" s="13" t="s">
        <v>32</v>
      </c>
      <c r="AX258" s="13" t="s">
        <v>76</v>
      </c>
      <c r="AY258" s="163" t="s">
        <v>129</v>
      </c>
    </row>
    <row r="259" spans="1:65" s="14" customFormat="1">
      <c r="B259" s="169"/>
      <c r="D259" s="162" t="s">
        <v>140</v>
      </c>
      <c r="E259" s="170" t="s">
        <v>1</v>
      </c>
      <c r="F259" s="171" t="s">
        <v>388</v>
      </c>
      <c r="H259" s="172">
        <v>38.799999999999997</v>
      </c>
      <c r="I259" s="173"/>
      <c r="L259" s="169"/>
      <c r="M259" s="174"/>
      <c r="N259" s="175"/>
      <c r="O259" s="175"/>
      <c r="P259" s="175"/>
      <c r="Q259" s="175"/>
      <c r="R259" s="175"/>
      <c r="S259" s="175"/>
      <c r="T259" s="176"/>
      <c r="AT259" s="170" t="s">
        <v>140</v>
      </c>
      <c r="AU259" s="170" t="s">
        <v>86</v>
      </c>
      <c r="AV259" s="14" t="s">
        <v>86</v>
      </c>
      <c r="AW259" s="14" t="s">
        <v>32</v>
      </c>
      <c r="AX259" s="14" t="s">
        <v>76</v>
      </c>
      <c r="AY259" s="170" t="s">
        <v>129</v>
      </c>
    </row>
    <row r="260" spans="1:65" s="15" customFormat="1">
      <c r="B260" s="177"/>
      <c r="D260" s="162" t="s">
        <v>140</v>
      </c>
      <c r="E260" s="178" t="s">
        <v>1</v>
      </c>
      <c r="F260" s="179" t="s">
        <v>150</v>
      </c>
      <c r="H260" s="180">
        <v>38.799999999999997</v>
      </c>
      <c r="I260" s="181"/>
      <c r="L260" s="177"/>
      <c r="M260" s="182"/>
      <c r="N260" s="183"/>
      <c r="O260" s="183"/>
      <c r="P260" s="183"/>
      <c r="Q260" s="183"/>
      <c r="R260" s="183"/>
      <c r="S260" s="183"/>
      <c r="T260" s="184"/>
      <c r="AT260" s="178" t="s">
        <v>140</v>
      </c>
      <c r="AU260" s="178" t="s">
        <v>86</v>
      </c>
      <c r="AV260" s="15" t="s">
        <v>136</v>
      </c>
      <c r="AW260" s="15" t="s">
        <v>32</v>
      </c>
      <c r="AX260" s="15" t="s">
        <v>84</v>
      </c>
      <c r="AY260" s="178" t="s">
        <v>129</v>
      </c>
    </row>
    <row r="261" spans="1:65" s="2" customFormat="1" ht="24.2" customHeight="1">
      <c r="A261" s="33"/>
      <c r="B261" s="141"/>
      <c r="C261" s="142" t="s">
        <v>389</v>
      </c>
      <c r="D261" s="142" t="s">
        <v>132</v>
      </c>
      <c r="E261" s="143" t="s">
        <v>390</v>
      </c>
      <c r="F261" s="144" t="s">
        <v>391</v>
      </c>
      <c r="G261" s="145" t="s">
        <v>245</v>
      </c>
      <c r="H261" s="146">
        <v>2</v>
      </c>
      <c r="I261" s="147"/>
      <c r="J261" s="148">
        <f>ROUND(I261*H261,2)</f>
        <v>0</v>
      </c>
      <c r="K261" s="149"/>
      <c r="L261" s="34"/>
      <c r="M261" s="150" t="s">
        <v>1</v>
      </c>
      <c r="N261" s="151" t="s">
        <v>41</v>
      </c>
      <c r="O261" s="59"/>
      <c r="P261" s="152">
        <f>O261*H261</f>
        <v>0</v>
      </c>
      <c r="Q261" s="152">
        <v>0</v>
      </c>
      <c r="R261" s="152">
        <f>Q261*H261</f>
        <v>0</v>
      </c>
      <c r="S261" s="152">
        <v>0</v>
      </c>
      <c r="T261" s="153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54" t="s">
        <v>234</v>
      </c>
      <c r="AT261" s="154" t="s">
        <v>132</v>
      </c>
      <c r="AU261" s="154" t="s">
        <v>86</v>
      </c>
      <c r="AY261" s="18" t="s">
        <v>129</v>
      </c>
      <c r="BE261" s="155">
        <f>IF(N261="základní",J261,0)</f>
        <v>0</v>
      </c>
      <c r="BF261" s="155">
        <f>IF(N261="snížená",J261,0)</f>
        <v>0</v>
      </c>
      <c r="BG261" s="155">
        <f>IF(N261="zákl. přenesená",J261,0)</f>
        <v>0</v>
      </c>
      <c r="BH261" s="155">
        <f>IF(N261="sníž. přenesená",J261,0)</f>
        <v>0</v>
      </c>
      <c r="BI261" s="155">
        <f>IF(N261="nulová",J261,0)</f>
        <v>0</v>
      </c>
      <c r="BJ261" s="18" t="s">
        <v>84</v>
      </c>
      <c r="BK261" s="155">
        <f>ROUND(I261*H261,2)</f>
        <v>0</v>
      </c>
      <c r="BL261" s="18" t="s">
        <v>234</v>
      </c>
      <c r="BM261" s="154" t="s">
        <v>392</v>
      </c>
    </row>
    <row r="262" spans="1:65" s="2" customFormat="1">
      <c r="A262" s="33"/>
      <c r="B262" s="34"/>
      <c r="C262" s="33"/>
      <c r="D262" s="156" t="s">
        <v>138</v>
      </c>
      <c r="E262" s="33"/>
      <c r="F262" s="157" t="s">
        <v>393</v>
      </c>
      <c r="G262" s="33"/>
      <c r="H262" s="33"/>
      <c r="I262" s="158"/>
      <c r="J262" s="33"/>
      <c r="K262" s="33"/>
      <c r="L262" s="34"/>
      <c r="M262" s="159"/>
      <c r="N262" s="160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138</v>
      </c>
      <c r="AU262" s="18" t="s">
        <v>86</v>
      </c>
    </row>
    <row r="263" spans="1:65" s="2" customFormat="1" ht="16.5" customHeight="1">
      <c r="A263" s="33"/>
      <c r="B263" s="141"/>
      <c r="C263" s="193" t="s">
        <v>394</v>
      </c>
      <c r="D263" s="193" t="s">
        <v>204</v>
      </c>
      <c r="E263" s="194" t="s">
        <v>395</v>
      </c>
      <c r="F263" s="195" t="s">
        <v>396</v>
      </c>
      <c r="G263" s="196" t="s">
        <v>245</v>
      </c>
      <c r="H263" s="197">
        <v>2</v>
      </c>
      <c r="I263" s="198"/>
      <c r="J263" s="199">
        <f>ROUND(I263*H263,2)</f>
        <v>0</v>
      </c>
      <c r="K263" s="200"/>
      <c r="L263" s="201"/>
      <c r="M263" s="202" t="s">
        <v>1</v>
      </c>
      <c r="N263" s="203" t="s">
        <v>41</v>
      </c>
      <c r="O263" s="59"/>
      <c r="P263" s="152">
        <f>O263*H263</f>
        <v>0</v>
      </c>
      <c r="Q263" s="152">
        <v>1.9E-2</v>
      </c>
      <c r="R263" s="152">
        <f>Q263*H263</f>
        <v>3.7999999999999999E-2</v>
      </c>
      <c r="S263" s="152">
        <v>0</v>
      </c>
      <c r="T263" s="153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4" t="s">
        <v>328</v>
      </c>
      <c r="AT263" s="154" t="s">
        <v>204</v>
      </c>
      <c r="AU263" s="154" t="s">
        <v>86</v>
      </c>
      <c r="AY263" s="18" t="s">
        <v>129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18" t="s">
        <v>84</v>
      </c>
      <c r="BK263" s="155">
        <f>ROUND(I263*H263,2)</f>
        <v>0</v>
      </c>
      <c r="BL263" s="18" t="s">
        <v>234</v>
      </c>
      <c r="BM263" s="154" t="s">
        <v>397</v>
      </c>
    </row>
    <row r="264" spans="1:65" s="2" customFormat="1" ht="16.5" customHeight="1">
      <c r="A264" s="33"/>
      <c r="B264" s="141"/>
      <c r="C264" s="142" t="s">
        <v>398</v>
      </c>
      <c r="D264" s="142" t="s">
        <v>132</v>
      </c>
      <c r="E264" s="143" t="s">
        <v>399</v>
      </c>
      <c r="F264" s="144" t="s">
        <v>400</v>
      </c>
      <c r="G264" s="145" t="s">
        <v>245</v>
      </c>
      <c r="H264" s="146">
        <v>1</v>
      </c>
      <c r="I264" s="147"/>
      <c r="J264" s="148">
        <f>ROUND(I264*H264,2)</f>
        <v>0</v>
      </c>
      <c r="K264" s="149"/>
      <c r="L264" s="34"/>
      <c r="M264" s="150" t="s">
        <v>1</v>
      </c>
      <c r="N264" s="151" t="s">
        <v>41</v>
      </c>
      <c r="O264" s="59"/>
      <c r="P264" s="152">
        <f>O264*H264</f>
        <v>0</v>
      </c>
      <c r="Q264" s="152">
        <v>0</v>
      </c>
      <c r="R264" s="152">
        <f>Q264*H264</f>
        <v>0</v>
      </c>
      <c r="S264" s="152">
        <v>0</v>
      </c>
      <c r="T264" s="15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4" t="s">
        <v>234</v>
      </c>
      <c r="AT264" s="154" t="s">
        <v>132</v>
      </c>
      <c r="AU264" s="154" t="s">
        <v>86</v>
      </c>
      <c r="AY264" s="18" t="s">
        <v>129</v>
      </c>
      <c r="BE264" s="155">
        <f>IF(N264="základní",J264,0)</f>
        <v>0</v>
      </c>
      <c r="BF264" s="155">
        <f>IF(N264="snížená",J264,0)</f>
        <v>0</v>
      </c>
      <c r="BG264" s="155">
        <f>IF(N264="zákl. přenesená",J264,0)</f>
        <v>0</v>
      </c>
      <c r="BH264" s="155">
        <f>IF(N264="sníž. přenesená",J264,0)</f>
        <v>0</v>
      </c>
      <c r="BI264" s="155">
        <f>IF(N264="nulová",J264,0)</f>
        <v>0</v>
      </c>
      <c r="BJ264" s="18" t="s">
        <v>84</v>
      </c>
      <c r="BK264" s="155">
        <f>ROUND(I264*H264,2)</f>
        <v>0</v>
      </c>
      <c r="BL264" s="18" t="s">
        <v>234</v>
      </c>
      <c r="BM264" s="154" t="s">
        <v>401</v>
      </c>
    </row>
    <row r="265" spans="1:65" s="2" customFormat="1" ht="16.5" customHeight="1">
      <c r="A265" s="33"/>
      <c r="B265" s="141"/>
      <c r="C265" s="193" t="s">
        <v>402</v>
      </c>
      <c r="D265" s="193" t="s">
        <v>204</v>
      </c>
      <c r="E265" s="194" t="s">
        <v>403</v>
      </c>
      <c r="F265" s="195" t="s">
        <v>404</v>
      </c>
      <c r="G265" s="196" t="s">
        <v>245</v>
      </c>
      <c r="H265" s="197">
        <v>1</v>
      </c>
      <c r="I265" s="198"/>
      <c r="J265" s="199">
        <f>ROUND(I265*H265,2)</f>
        <v>0</v>
      </c>
      <c r="K265" s="200"/>
      <c r="L265" s="201"/>
      <c r="M265" s="202" t="s">
        <v>1</v>
      </c>
      <c r="N265" s="203" t="s">
        <v>41</v>
      </c>
      <c r="O265" s="59"/>
      <c r="P265" s="152">
        <f>O265*H265</f>
        <v>0</v>
      </c>
      <c r="Q265" s="152">
        <v>9.4E-2</v>
      </c>
      <c r="R265" s="152">
        <f>Q265*H265</f>
        <v>9.4E-2</v>
      </c>
      <c r="S265" s="152">
        <v>0</v>
      </c>
      <c r="T265" s="153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4" t="s">
        <v>328</v>
      </c>
      <c r="AT265" s="154" t="s">
        <v>204</v>
      </c>
      <c r="AU265" s="154" t="s">
        <v>86</v>
      </c>
      <c r="AY265" s="18" t="s">
        <v>129</v>
      </c>
      <c r="BE265" s="155">
        <f>IF(N265="základní",J265,0)</f>
        <v>0</v>
      </c>
      <c r="BF265" s="155">
        <f>IF(N265="snížená",J265,0)</f>
        <v>0</v>
      </c>
      <c r="BG265" s="155">
        <f>IF(N265="zákl. přenesená",J265,0)</f>
        <v>0</v>
      </c>
      <c r="BH265" s="155">
        <f>IF(N265="sníž. přenesená",J265,0)</f>
        <v>0</v>
      </c>
      <c r="BI265" s="155">
        <f>IF(N265="nulová",J265,0)</f>
        <v>0</v>
      </c>
      <c r="BJ265" s="18" t="s">
        <v>84</v>
      </c>
      <c r="BK265" s="155">
        <f>ROUND(I265*H265,2)</f>
        <v>0</v>
      </c>
      <c r="BL265" s="18" t="s">
        <v>234</v>
      </c>
      <c r="BM265" s="154" t="s">
        <v>405</v>
      </c>
    </row>
    <row r="266" spans="1:65" s="2" customFormat="1" ht="24.2" customHeight="1">
      <c r="A266" s="33"/>
      <c r="B266" s="141"/>
      <c r="C266" s="142" t="s">
        <v>406</v>
      </c>
      <c r="D266" s="142" t="s">
        <v>132</v>
      </c>
      <c r="E266" s="143" t="s">
        <v>407</v>
      </c>
      <c r="F266" s="144" t="s">
        <v>408</v>
      </c>
      <c r="G266" s="145" t="s">
        <v>245</v>
      </c>
      <c r="H266" s="146">
        <v>2</v>
      </c>
      <c r="I266" s="147"/>
      <c r="J266" s="148">
        <f>ROUND(I266*H266,2)</f>
        <v>0</v>
      </c>
      <c r="K266" s="149"/>
      <c r="L266" s="34"/>
      <c r="M266" s="150" t="s">
        <v>1</v>
      </c>
      <c r="N266" s="151" t="s">
        <v>41</v>
      </c>
      <c r="O266" s="59"/>
      <c r="P266" s="152">
        <f>O266*H266</f>
        <v>0</v>
      </c>
      <c r="Q266" s="152">
        <v>4.4999999999999999E-4</v>
      </c>
      <c r="R266" s="152">
        <f>Q266*H266</f>
        <v>8.9999999999999998E-4</v>
      </c>
      <c r="S266" s="152">
        <v>0</v>
      </c>
      <c r="T266" s="15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4" t="s">
        <v>234</v>
      </c>
      <c r="AT266" s="154" t="s">
        <v>132</v>
      </c>
      <c r="AU266" s="154" t="s">
        <v>86</v>
      </c>
      <c r="AY266" s="18" t="s">
        <v>129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8" t="s">
        <v>84</v>
      </c>
      <c r="BK266" s="155">
        <f>ROUND(I266*H266,2)</f>
        <v>0</v>
      </c>
      <c r="BL266" s="18" t="s">
        <v>234</v>
      </c>
      <c r="BM266" s="154" t="s">
        <v>409</v>
      </c>
    </row>
    <row r="267" spans="1:65" s="2" customFormat="1">
      <c r="A267" s="33"/>
      <c r="B267" s="34"/>
      <c r="C267" s="33"/>
      <c r="D267" s="156" t="s">
        <v>138</v>
      </c>
      <c r="E267" s="33"/>
      <c r="F267" s="157" t="s">
        <v>410</v>
      </c>
      <c r="G267" s="33"/>
      <c r="H267" s="33"/>
      <c r="I267" s="158"/>
      <c r="J267" s="33"/>
      <c r="K267" s="33"/>
      <c r="L267" s="34"/>
      <c r="M267" s="159"/>
      <c r="N267" s="160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138</v>
      </c>
      <c r="AU267" s="18" t="s">
        <v>86</v>
      </c>
    </row>
    <row r="268" spans="1:65" s="2" customFormat="1" ht="37.9" customHeight="1">
      <c r="A268" s="33"/>
      <c r="B268" s="141"/>
      <c r="C268" s="193" t="s">
        <v>411</v>
      </c>
      <c r="D268" s="193" t="s">
        <v>204</v>
      </c>
      <c r="E268" s="194" t="s">
        <v>412</v>
      </c>
      <c r="F268" s="195" t="s">
        <v>413</v>
      </c>
      <c r="G268" s="196" t="s">
        <v>245</v>
      </c>
      <c r="H268" s="197">
        <v>2</v>
      </c>
      <c r="I268" s="198"/>
      <c r="J268" s="199">
        <f>ROUND(I268*H268,2)</f>
        <v>0</v>
      </c>
      <c r="K268" s="200"/>
      <c r="L268" s="201"/>
      <c r="M268" s="202" t="s">
        <v>1</v>
      </c>
      <c r="N268" s="203" t="s">
        <v>41</v>
      </c>
      <c r="O268" s="59"/>
      <c r="P268" s="152">
        <f>O268*H268</f>
        <v>0</v>
      </c>
      <c r="Q268" s="152">
        <v>1.6E-2</v>
      </c>
      <c r="R268" s="152">
        <f>Q268*H268</f>
        <v>3.2000000000000001E-2</v>
      </c>
      <c r="S268" s="152">
        <v>0</v>
      </c>
      <c r="T268" s="15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4" t="s">
        <v>328</v>
      </c>
      <c r="AT268" s="154" t="s">
        <v>204</v>
      </c>
      <c r="AU268" s="154" t="s">
        <v>86</v>
      </c>
      <c r="AY268" s="18" t="s">
        <v>129</v>
      </c>
      <c r="BE268" s="155">
        <f>IF(N268="základní",J268,0)</f>
        <v>0</v>
      </c>
      <c r="BF268" s="155">
        <f>IF(N268="snížená",J268,0)</f>
        <v>0</v>
      </c>
      <c r="BG268" s="155">
        <f>IF(N268="zákl. přenesená",J268,0)</f>
        <v>0</v>
      </c>
      <c r="BH268" s="155">
        <f>IF(N268="sníž. přenesená",J268,0)</f>
        <v>0</v>
      </c>
      <c r="BI268" s="155">
        <f>IF(N268="nulová",J268,0)</f>
        <v>0</v>
      </c>
      <c r="BJ268" s="18" t="s">
        <v>84</v>
      </c>
      <c r="BK268" s="155">
        <f>ROUND(I268*H268,2)</f>
        <v>0</v>
      </c>
      <c r="BL268" s="18" t="s">
        <v>234</v>
      </c>
      <c r="BM268" s="154" t="s">
        <v>414</v>
      </c>
    </row>
    <row r="269" spans="1:65" s="2" customFormat="1" ht="24.2" customHeight="1">
      <c r="A269" s="33"/>
      <c r="B269" s="141"/>
      <c r="C269" s="142" t="s">
        <v>415</v>
      </c>
      <c r="D269" s="142" t="s">
        <v>132</v>
      </c>
      <c r="E269" s="143" t="s">
        <v>416</v>
      </c>
      <c r="F269" s="144" t="s">
        <v>417</v>
      </c>
      <c r="G269" s="145" t="s">
        <v>186</v>
      </c>
      <c r="H269" s="146">
        <v>6.5</v>
      </c>
      <c r="I269" s="147"/>
      <c r="J269" s="148">
        <f>ROUND(I269*H269,2)</f>
        <v>0</v>
      </c>
      <c r="K269" s="149"/>
      <c r="L269" s="34"/>
      <c r="M269" s="150" t="s">
        <v>1</v>
      </c>
      <c r="N269" s="151" t="s">
        <v>41</v>
      </c>
      <c r="O269" s="59"/>
      <c r="P269" s="152">
        <f>O269*H269</f>
        <v>0</v>
      </c>
      <c r="Q269" s="152">
        <v>0</v>
      </c>
      <c r="R269" s="152">
        <f>Q269*H269</f>
        <v>0</v>
      </c>
      <c r="S269" s="152">
        <v>2E-3</v>
      </c>
      <c r="T269" s="153">
        <f>S269*H269</f>
        <v>1.3000000000000001E-2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4" t="s">
        <v>234</v>
      </c>
      <c r="AT269" s="154" t="s">
        <v>132</v>
      </c>
      <c r="AU269" s="154" t="s">
        <v>86</v>
      </c>
      <c r="AY269" s="18" t="s">
        <v>129</v>
      </c>
      <c r="BE269" s="155">
        <f>IF(N269="základní",J269,0)</f>
        <v>0</v>
      </c>
      <c r="BF269" s="155">
        <f>IF(N269="snížená",J269,0)</f>
        <v>0</v>
      </c>
      <c r="BG269" s="155">
        <f>IF(N269="zákl. přenesená",J269,0)</f>
        <v>0</v>
      </c>
      <c r="BH269" s="155">
        <f>IF(N269="sníž. přenesená",J269,0)</f>
        <v>0</v>
      </c>
      <c r="BI269" s="155">
        <f>IF(N269="nulová",J269,0)</f>
        <v>0</v>
      </c>
      <c r="BJ269" s="18" t="s">
        <v>84</v>
      </c>
      <c r="BK269" s="155">
        <f>ROUND(I269*H269,2)</f>
        <v>0</v>
      </c>
      <c r="BL269" s="18" t="s">
        <v>234</v>
      </c>
      <c r="BM269" s="154" t="s">
        <v>418</v>
      </c>
    </row>
    <row r="270" spans="1:65" s="2" customFormat="1">
      <c r="A270" s="33"/>
      <c r="B270" s="34"/>
      <c r="C270" s="33"/>
      <c r="D270" s="156" t="s">
        <v>138</v>
      </c>
      <c r="E270" s="33"/>
      <c r="F270" s="157" t="s">
        <v>419</v>
      </c>
      <c r="G270" s="33"/>
      <c r="H270" s="33"/>
      <c r="I270" s="158"/>
      <c r="J270" s="33"/>
      <c r="K270" s="33"/>
      <c r="L270" s="34"/>
      <c r="M270" s="159"/>
      <c r="N270" s="160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138</v>
      </c>
      <c r="AU270" s="18" t="s">
        <v>86</v>
      </c>
    </row>
    <row r="271" spans="1:65" s="14" customFormat="1">
      <c r="B271" s="169"/>
      <c r="D271" s="162" t="s">
        <v>140</v>
      </c>
      <c r="E271" s="170" t="s">
        <v>1</v>
      </c>
      <c r="F271" s="171" t="s">
        <v>420</v>
      </c>
      <c r="H271" s="172">
        <v>6.5</v>
      </c>
      <c r="I271" s="173"/>
      <c r="L271" s="169"/>
      <c r="M271" s="174"/>
      <c r="N271" s="175"/>
      <c r="O271" s="175"/>
      <c r="P271" s="175"/>
      <c r="Q271" s="175"/>
      <c r="R271" s="175"/>
      <c r="S271" s="175"/>
      <c r="T271" s="176"/>
      <c r="AT271" s="170" t="s">
        <v>140</v>
      </c>
      <c r="AU271" s="170" t="s">
        <v>86</v>
      </c>
      <c r="AV271" s="14" t="s">
        <v>86</v>
      </c>
      <c r="AW271" s="14" t="s">
        <v>32</v>
      </c>
      <c r="AX271" s="14" t="s">
        <v>84</v>
      </c>
      <c r="AY271" s="170" t="s">
        <v>129</v>
      </c>
    </row>
    <row r="272" spans="1:65" s="2" customFormat="1" ht="24.2" customHeight="1">
      <c r="A272" s="208"/>
      <c r="B272" s="141"/>
      <c r="C272" s="142">
        <v>49</v>
      </c>
      <c r="D272" s="142" t="s">
        <v>132</v>
      </c>
      <c r="E272" s="143" t="s">
        <v>540</v>
      </c>
      <c r="F272" s="144" t="s">
        <v>541</v>
      </c>
      <c r="G272" s="145" t="s">
        <v>186</v>
      </c>
      <c r="H272" s="146">
        <v>13</v>
      </c>
      <c r="I272" s="147"/>
      <c r="J272" s="148">
        <f>ROUND(I272*H272,2)</f>
        <v>0</v>
      </c>
      <c r="K272" s="149"/>
      <c r="L272" s="34"/>
      <c r="M272" s="150" t="s">
        <v>1</v>
      </c>
      <c r="N272" s="151" t="s">
        <v>41</v>
      </c>
      <c r="O272" s="59"/>
      <c r="P272" s="152">
        <f>O272*H272</f>
        <v>0</v>
      </c>
      <c r="Q272" s="152">
        <v>0</v>
      </c>
      <c r="R272" s="152">
        <f>Q272*H272</f>
        <v>0</v>
      </c>
      <c r="S272" s="152">
        <v>2E-3</v>
      </c>
      <c r="T272" s="153">
        <f>S272*H272</f>
        <v>2.6000000000000002E-2</v>
      </c>
      <c r="U272" s="208"/>
      <c r="V272" s="208"/>
      <c r="W272" s="208"/>
      <c r="X272" s="208"/>
      <c r="Y272" s="208"/>
      <c r="Z272" s="208"/>
      <c r="AA272" s="208"/>
      <c r="AB272" s="208"/>
      <c r="AC272" s="208"/>
      <c r="AD272" s="208"/>
      <c r="AE272" s="208"/>
      <c r="AR272" s="154" t="s">
        <v>234</v>
      </c>
      <c r="AT272" s="154" t="s">
        <v>132</v>
      </c>
      <c r="AU272" s="154" t="s">
        <v>86</v>
      </c>
      <c r="AY272" s="18" t="s">
        <v>129</v>
      </c>
      <c r="BE272" s="155">
        <f>IF(N272="základní",J272,0)</f>
        <v>0</v>
      </c>
      <c r="BF272" s="155">
        <f>IF(N272="snížená",J272,0)</f>
        <v>0</v>
      </c>
      <c r="BG272" s="155">
        <f>IF(N272="zákl. přenesená",J272,0)</f>
        <v>0</v>
      </c>
      <c r="BH272" s="155">
        <f>IF(N272="sníž. přenesená",J272,0)</f>
        <v>0</v>
      </c>
      <c r="BI272" s="155">
        <f>IF(N272="nulová",J272,0)</f>
        <v>0</v>
      </c>
      <c r="BJ272" s="18" t="s">
        <v>84</v>
      </c>
      <c r="BK272" s="155">
        <f>ROUND(I272*H272,2)</f>
        <v>0</v>
      </c>
      <c r="BL272" s="18" t="s">
        <v>234</v>
      </c>
      <c r="BM272" s="154" t="s">
        <v>418</v>
      </c>
    </row>
    <row r="273" spans="1:65" s="2" customFormat="1" ht="16.5" customHeight="1">
      <c r="A273" s="33"/>
      <c r="B273" s="141"/>
      <c r="C273" s="142">
        <v>50</v>
      </c>
      <c r="D273" s="142" t="s">
        <v>132</v>
      </c>
      <c r="E273" s="143" t="s">
        <v>421</v>
      </c>
      <c r="F273" s="144" t="s">
        <v>422</v>
      </c>
      <c r="G273" s="145" t="s">
        <v>245</v>
      </c>
      <c r="H273" s="146">
        <v>2</v>
      </c>
      <c r="I273" s="147"/>
      <c r="J273" s="148">
        <f>ROUND(I273*H273,2)</f>
        <v>0</v>
      </c>
      <c r="K273" s="149"/>
      <c r="L273" s="34"/>
      <c r="M273" s="150" t="s">
        <v>1</v>
      </c>
      <c r="N273" s="151" t="s">
        <v>41</v>
      </c>
      <c r="O273" s="59"/>
      <c r="P273" s="152">
        <f>O273*H273</f>
        <v>0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4" t="s">
        <v>234</v>
      </c>
      <c r="AT273" s="154" t="s">
        <v>132</v>
      </c>
      <c r="AU273" s="154" t="s">
        <v>86</v>
      </c>
      <c r="AY273" s="18" t="s">
        <v>129</v>
      </c>
      <c r="BE273" s="155">
        <f>IF(N273="základní",J273,0)</f>
        <v>0</v>
      </c>
      <c r="BF273" s="155">
        <f>IF(N273="snížená",J273,0)</f>
        <v>0</v>
      </c>
      <c r="BG273" s="155">
        <f>IF(N273="zákl. přenesená",J273,0)</f>
        <v>0</v>
      </c>
      <c r="BH273" s="155">
        <f>IF(N273="sníž. přenesená",J273,0)</f>
        <v>0</v>
      </c>
      <c r="BI273" s="155">
        <f>IF(N273="nulová",J273,0)</f>
        <v>0</v>
      </c>
      <c r="BJ273" s="18" t="s">
        <v>84</v>
      </c>
      <c r="BK273" s="155">
        <f>ROUND(I273*H273,2)</f>
        <v>0</v>
      </c>
      <c r="BL273" s="18" t="s">
        <v>234</v>
      </c>
      <c r="BM273" s="154" t="s">
        <v>423</v>
      </c>
    </row>
    <row r="274" spans="1:65" s="13" customFormat="1">
      <c r="B274" s="161"/>
      <c r="D274" s="162" t="s">
        <v>140</v>
      </c>
      <c r="E274" s="163" t="s">
        <v>1</v>
      </c>
      <c r="F274" s="164" t="s">
        <v>424</v>
      </c>
      <c r="H274" s="163" t="s">
        <v>1</v>
      </c>
      <c r="I274" s="165"/>
      <c r="L274" s="161"/>
      <c r="M274" s="166"/>
      <c r="N274" s="167"/>
      <c r="O274" s="167"/>
      <c r="P274" s="167"/>
      <c r="Q274" s="167"/>
      <c r="R274" s="167"/>
      <c r="S274" s="167"/>
      <c r="T274" s="168"/>
      <c r="AT274" s="163" t="s">
        <v>140</v>
      </c>
      <c r="AU274" s="163" t="s">
        <v>86</v>
      </c>
      <c r="AV274" s="13" t="s">
        <v>84</v>
      </c>
      <c r="AW274" s="13" t="s">
        <v>32</v>
      </c>
      <c r="AX274" s="13" t="s">
        <v>76</v>
      </c>
      <c r="AY274" s="163" t="s">
        <v>129</v>
      </c>
    </row>
    <row r="275" spans="1:65" s="14" customFormat="1">
      <c r="B275" s="169"/>
      <c r="D275" s="162" t="s">
        <v>140</v>
      </c>
      <c r="E275" s="170" t="s">
        <v>1</v>
      </c>
      <c r="F275" s="171" t="s">
        <v>86</v>
      </c>
      <c r="H275" s="172">
        <v>2</v>
      </c>
      <c r="I275" s="173"/>
      <c r="L275" s="169"/>
      <c r="M275" s="174"/>
      <c r="N275" s="175"/>
      <c r="O275" s="175"/>
      <c r="P275" s="175"/>
      <c r="Q275" s="175"/>
      <c r="R275" s="175"/>
      <c r="S275" s="175"/>
      <c r="T275" s="176"/>
      <c r="AT275" s="170" t="s">
        <v>140</v>
      </c>
      <c r="AU275" s="170" t="s">
        <v>86</v>
      </c>
      <c r="AV275" s="14" t="s">
        <v>86</v>
      </c>
      <c r="AW275" s="14" t="s">
        <v>32</v>
      </c>
      <c r="AX275" s="14" t="s">
        <v>76</v>
      </c>
      <c r="AY275" s="170" t="s">
        <v>129</v>
      </c>
    </row>
    <row r="276" spans="1:65" s="15" customFormat="1">
      <c r="B276" s="177"/>
      <c r="D276" s="162" t="s">
        <v>140</v>
      </c>
      <c r="E276" s="178" t="s">
        <v>1</v>
      </c>
      <c r="F276" s="179" t="s">
        <v>150</v>
      </c>
      <c r="H276" s="180">
        <v>2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140</v>
      </c>
      <c r="AU276" s="178" t="s">
        <v>86</v>
      </c>
      <c r="AV276" s="15" t="s">
        <v>136</v>
      </c>
      <c r="AW276" s="15" t="s">
        <v>32</v>
      </c>
      <c r="AX276" s="15" t="s">
        <v>84</v>
      </c>
      <c r="AY276" s="178" t="s">
        <v>129</v>
      </c>
    </row>
    <row r="277" spans="1:65" s="2" customFormat="1" ht="16.5" customHeight="1">
      <c r="A277" s="33"/>
      <c r="B277" s="141"/>
      <c r="C277" s="142">
        <v>51</v>
      </c>
      <c r="D277" s="142" t="s">
        <v>132</v>
      </c>
      <c r="E277" s="143" t="s">
        <v>425</v>
      </c>
      <c r="F277" s="144" t="s">
        <v>426</v>
      </c>
      <c r="G277" s="145" t="s">
        <v>245</v>
      </c>
      <c r="H277" s="146">
        <v>3</v>
      </c>
      <c r="I277" s="147"/>
      <c r="J277" s="148">
        <f>ROUND(I277*H277,2)</f>
        <v>0</v>
      </c>
      <c r="K277" s="149"/>
      <c r="L277" s="34"/>
      <c r="M277" s="150" t="s">
        <v>1</v>
      </c>
      <c r="N277" s="151" t="s">
        <v>41</v>
      </c>
      <c r="O277" s="59"/>
      <c r="P277" s="152">
        <f>O277*H277</f>
        <v>0</v>
      </c>
      <c r="Q277" s="152">
        <v>0</v>
      </c>
      <c r="R277" s="152">
        <f>Q277*H277</f>
        <v>0</v>
      </c>
      <c r="S277" s="152">
        <v>0</v>
      </c>
      <c r="T277" s="153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4" t="s">
        <v>234</v>
      </c>
      <c r="AT277" s="154" t="s">
        <v>132</v>
      </c>
      <c r="AU277" s="154" t="s">
        <v>86</v>
      </c>
      <c r="AY277" s="18" t="s">
        <v>129</v>
      </c>
      <c r="BE277" s="155">
        <f>IF(N277="základní",J277,0)</f>
        <v>0</v>
      </c>
      <c r="BF277" s="155">
        <f>IF(N277="snížená",J277,0)</f>
        <v>0</v>
      </c>
      <c r="BG277" s="155">
        <f>IF(N277="zákl. přenesená",J277,0)</f>
        <v>0</v>
      </c>
      <c r="BH277" s="155">
        <f>IF(N277="sníž. přenesená",J277,0)</f>
        <v>0</v>
      </c>
      <c r="BI277" s="155">
        <f>IF(N277="nulová",J277,0)</f>
        <v>0</v>
      </c>
      <c r="BJ277" s="18" t="s">
        <v>84</v>
      </c>
      <c r="BK277" s="155">
        <f>ROUND(I277*H277,2)</f>
        <v>0</v>
      </c>
      <c r="BL277" s="18" t="s">
        <v>234</v>
      </c>
      <c r="BM277" s="154" t="s">
        <v>427</v>
      </c>
    </row>
    <row r="278" spans="1:65" s="2" customFormat="1" ht="24.2" customHeight="1">
      <c r="A278" s="33"/>
      <c r="B278" s="141"/>
      <c r="C278" s="142">
        <v>52</v>
      </c>
      <c r="D278" s="142" t="s">
        <v>132</v>
      </c>
      <c r="E278" s="143" t="s">
        <v>428</v>
      </c>
      <c r="F278" s="144" t="s">
        <v>429</v>
      </c>
      <c r="G278" s="145" t="s">
        <v>245</v>
      </c>
      <c r="H278" s="146">
        <v>3</v>
      </c>
      <c r="I278" s="147"/>
      <c r="J278" s="148">
        <f>ROUND(I278*H278,2)</f>
        <v>0</v>
      </c>
      <c r="K278" s="149"/>
      <c r="L278" s="34"/>
      <c r="M278" s="150" t="s">
        <v>1</v>
      </c>
      <c r="N278" s="151" t="s">
        <v>41</v>
      </c>
      <c r="O278" s="59"/>
      <c r="P278" s="152">
        <f>O278*H278</f>
        <v>0</v>
      </c>
      <c r="Q278" s="152">
        <v>0</v>
      </c>
      <c r="R278" s="152">
        <f>Q278*H278</f>
        <v>0</v>
      </c>
      <c r="S278" s="152">
        <v>0.1104</v>
      </c>
      <c r="T278" s="153">
        <f>S278*H278</f>
        <v>0.33119999999999999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4" t="s">
        <v>234</v>
      </c>
      <c r="AT278" s="154" t="s">
        <v>132</v>
      </c>
      <c r="AU278" s="154" t="s">
        <v>86</v>
      </c>
      <c r="AY278" s="18" t="s">
        <v>129</v>
      </c>
      <c r="BE278" s="155">
        <f>IF(N278="základní",J278,0)</f>
        <v>0</v>
      </c>
      <c r="BF278" s="155">
        <f>IF(N278="snížená",J278,0)</f>
        <v>0</v>
      </c>
      <c r="BG278" s="155">
        <f>IF(N278="zákl. přenesená",J278,0)</f>
        <v>0</v>
      </c>
      <c r="BH278" s="155">
        <f>IF(N278="sníž. přenesená",J278,0)</f>
        <v>0</v>
      </c>
      <c r="BI278" s="155">
        <f>IF(N278="nulová",J278,0)</f>
        <v>0</v>
      </c>
      <c r="BJ278" s="18" t="s">
        <v>84</v>
      </c>
      <c r="BK278" s="155">
        <f>ROUND(I278*H278,2)</f>
        <v>0</v>
      </c>
      <c r="BL278" s="18" t="s">
        <v>234</v>
      </c>
      <c r="BM278" s="154" t="s">
        <v>430</v>
      </c>
    </row>
    <row r="279" spans="1:65" s="2" customFormat="1" ht="24.2" customHeight="1">
      <c r="A279" s="33"/>
      <c r="B279" s="141"/>
      <c r="C279" s="142">
        <v>53</v>
      </c>
      <c r="D279" s="142" t="s">
        <v>132</v>
      </c>
      <c r="E279" s="143" t="s">
        <v>431</v>
      </c>
      <c r="F279" s="144" t="s">
        <v>432</v>
      </c>
      <c r="G279" s="145" t="s">
        <v>280</v>
      </c>
      <c r="H279" s="146">
        <v>0.1</v>
      </c>
      <c r="I279" s="147"/>
      <c r="J279" s="148">
        <f>ROUND(I279*H279,2)</f>
        <v>0</v>
      </c>
      <c r="K279" s="149"/>
      <c r="L279" s="34"/>
      <c r="M279" s="150" t="s">
        <v>1</v>
      </c>
      <c r="N279" s="151" t="s">
        <v>41</v>
      </c>
      <c r="O279" s="59"/>
      <c r="P279" s="152">
        <f>O279*H279</f>
        <v>0</v>
      </c>
      <c r="Q279" s="152">
        <v>0</v>
      </c>
      <c r="R279" s="152">
        <f>Q279*H279</f>
        <v>0</v>
      </c>
      <c r="S279" s="152">
        <v>0</v>
      </c>
      <c r="T279" s="153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4" t="s">
        <v>234</v>
      </c>
      <c r="AT279" s="154" t="s">
        <v>132</v>
      </c>
      <c r="AU279" s="154" t="s">
        <v>86</v>
      </c>
      <c r="AY279" s="18" t="s">
        <v>129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8" t="s">
        <v>84</v>
      </c>
      <c r="BK279" s="155">
        <f>ROUND(I279*H279,2)</f>
        <v>0</v>
      </c>
      <c r="BL279" s="18" t="s">
        <v>234</v>
      </c>
      <c r="BM279" s="154" t="s">
        <v>433</v>
      </c>
    </row>
    <row r="280" spans="1:65" s="2" customFormat="1">
      <c r="A280" s="33"/>
      <c r="B280" s="34"/>
      <c r="C280" s="33"/>
      <c r="D280" s="156" t="s">
        <v>138</v>
      </c>
      <c r="E280" s="33"/>
      <c r="F280" s="157" t="s">
        <v>434</v>
      </c>
      <c r="G280" s="33"/>
      <c r="H280" s="33"/>
      <c r="I280" s="158"/>
      <c r="J280" s="33"/>
      <c r="K280" s="33"/>
      <c r="L280" s="34"/>
      <c r="M280" s="159"/>
      <c r="N280" s="160"/>
      <c r="O280" s="59"/>
      <c r="P280" s="59"/>
      <c r="Q280" s="59"/>
      <c r="R280" s="59"/>
      <c r="S280" s="59"/>
      <c r="T280" s="60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138</v>
      </c>
      <c r="AU280" s="18" t="s">
        <v>86</v>
      </c>
    </row>
    <row r="281" spans="1:65" s="12" customFormat="1" ht="22.9" customHeight="1">
      <c r="B281" s="128"/>
      <c r="D281" s="129" t="s">
        <v>75</v>
      </c>
      <c r="E281" s="139" t="s">
        <v>435</v>
      </c>
      <c r="F281" s="139" t="s">
        <v>436</v>
      </c>
      <c r="I281" s="131"/>
      <c r="J281" s="140">
        <f>BK281</f>
        <v>0</v>
      </c>
      <c r="L281" s="128"/>
      <c r="M281" s="133"/>
      <c r="N281" s="134"/>
      <c r="O281" s="134"/>
      <c r="P281" s="135">
        <f>SUM(P282:P293)</f>
        <v>0</v>
      </c>
      <c r="Q281" s="134"/>
      <c r="R281" s="135">
        <f>SUM(R282:R293)</f>
        <v>0.14378000000000002</v>
      </c>
      <c r="S281" s="134"/>
      <c r="T281" s="136">
        <f>SUM(T282:T293)</f>
        <v>0</v>
      </c>
      <c r="AR281" s="129" t="s">
        <v>86</v>
      </c>
      <c r="AT281" s="137" t="s">
        <v>75</v>
      </c>
      <c r="AU281" s="137" t="s">
        <v>84</v>
      </c>
      <c r="AY281" s="129" t="s">
        <v>129</v>
      </c>
      <c r="BK281" s="138">
        <f>SUM(BK282:BK293)</f>
        <v>0</v>
      </c>
    </row>
    <row r="282" spans="1:65" s="2" customFormat="1" ht="24.2" customHeight="1">
      <c r="A282" s="33"/>
      <c r="B282" s="141"/>
      <c r="C282" s="142">
        <v>54</v>
      </c>
      <c r="D282" s="142" t="s">
        <v>132</v>
      </c>
      <c r="E282" s="143" t="s">
        <v>437</v>
      </c>
      <c r="F282" s="144" t="s">
        <v>438</v>
      </c>
      <c r="G282" s="145" t="s">
        <v>135</v>
      </c>
      <c r="H282" s="146">
        <v>31.6</v>
      </c>
      <c r="I282" s="147"/>
      <c r="J282" s="148">
        <f>ROUND(I282*H282,2)</f>
        <v>0</v>
      </c>
      <c r="K282" s="149"/>
      <c r="L282" s="34"/>
      <c r="M282" s="150" t="s">
        <v>1</v>
      </c>
      <c r="N282" s="151" t="s">
        <v>41</v>
      </c>
      <c r="O282" s="59"/>
      <c r="P282" s="152">
        <f>O282*H282</f>
        <v>0</v>
      </c>
      <c r="Q282" s="152">
        <v>4.5500000000000002E-3</v>
      </c>
      <c r="R282" s="152">
        <f>Q282*H282</f>
        <v>0.14378000000000002</v>
      </c>
      <c r="S282" s="152">
        <v>0</v>
      </c>
      <c r="T282" s="153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4" t="s">
        <v>234</v>
      </c>
      <c r="AT282" s="154" t="s">
        <v>132</v>
      </c>
      <c r="AU282" s="154" t="s">
        <v>86</v>
      </c>
      <c r="AY282" s="18" t="s">
        <v>129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8" t="s">
        <v>84</v>
      </c>
      <c r="BK282" s="155">
        <f>ROUND(I282*H282,2)</f>
        <v>0</v>
      </c>
      <c r="BL282" s="18" t="s">
        <v>234</v>
      </c>
      <c r="BM282" s="154" t="s">
        <v>439</v>
      </c>
    </row>
    <row r="283" spans="1:65" s="2" customFormat="1">
      <c r="A283" s="33"/>
      <c r="B283" s="34"/>
      <c r="C283" s="33"/>
      <c r="D283" s="156" t="s">
        <v>138</v>
      </c>
      <c r="E283" s="33"/>
      <c r="F283" s="157" t="s">
        <v>440</v>
      </c>
      <c r="G283" s="33"/>
      <c r="H283" s="33"/>
      <c r="I283" s="158"/>
      <c r="J283" s="33"/>
      <c r="K283" s="33"/>
      <c r="L283" s="34"/>
      <c r="M283" s="159"/>
      <c r="N283" s="160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138</v>
      </c>
      <c r="AU283" s="18" t="s">
        <v>86</v>
      </c>
    </row>
    <row r="284" spans="1:65" s="2" customFormat="1" ht="16.5" customHeight="1">
      <c r="A284" s="33"/>
      <c r="B284" s="141"/>
      <c r="C284" s="142">
        <v>55</v>
      </c>
      <c r="D284" s="142" t="s">
        <v>132</v>
      </c>
      <c r="E284" s="143" t="s">
        <v>441</v>
      </c>
      <c r="F284" s="144" t="s">
        <v>442</v>
      </c>
      <c r="G284" s="145" t="s">
        <v>135</v>
      </c>
      <c r="H284" s="146">
        <v>31.6</v>
      </c>
      <c r="I284" s="147"/>
      <c r="J284" s="148">
        <f>ROUND(I284*H284,2)</f>
        <v>0</v>
      </c>
      <c r="K284" s="149"/>
      <c r="L284" s="34"/>
      <c r="M284" s="150" t="s">
        <v>1</v>
      </c>
      <c r="N284" s="151" t="s">
        <v>41</v>
      </c>
      <c r="O284" s="59"/>
      <c r="P284" s="152">
        <f>O284*H284</f>
        <v>0</v>
      </c>
      <c r="Q284" s="152">
        <v>0</v>
      </c>
      <c r="R284" s="152">
        <f>Q284*H284</f>
        <v>0</v>
      </c>
      <c r="S284" s="152">
        <v>0</v>
      </c>
      <c r="T284" s="153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4" t="s">
        <v>234</v>
      </c>
      <c r="AT284" s="154" t="s">
        <v>132</v>
      </c>
      <c r="AU284" s="154" t="s">
        <v>86</v>
      </c>
      <c r="AY284" s="18" t="s">
        <v>129</v>
      </c>
      <c r="BE284" s="155">
        <f>IF(N284="základní",J284,0)</f>
        <v>0</v>
      </c>
      <c r="BF284" s="155">
        <f>IF(N284="snížená",J284,0)</f>
        <v>0</v>
      </c>
      <c r="BG284" s="155">
        <f>IF(N284="zákl. přenesená",J284,0)</f>
        <v>0</v>
      </c>
      <c r="BH284" s="155">
        <f>IF(N284="sníž. přenesená",J284,0)</f>
        <v>0</v>
      </c>
      <c r="BI284" s="155">
        <f>IF(N284="nulová",J284,0)</f>
        <v>0</v>
      </c>
      <c r="BJ284" s="18" t="s">
        <v>84</v>
      </c>
      <c r="BK284" s="155">
        <f>ROUND(I284*H284,2)</f>
        <v>0</v>
      </c>
      <c r="BL284" s="18" t="s">
        <v>234</v>
      </c>
      <c r="BM284" s="154" t="s">
        <v>443</v>
      </c>
    </row>
    <row r="285" spans="1:65" s="2" customFormat="1" ht="21.75" customHeight="1">
      <c r="A285" s="33"/>
      <c r="B285" s="141"/>
      <c r="C285" s="142">
        <v>56</v>
      </c>
      <c r="D285" s="142" t="s">
        <v>132</v>
      </c>
      <c r="E285" s="143" t="s">
        <v>444</v>
      </c>
      <c r="F285" s="144" t="s">
        <v>445</v>
      </c>
      <c r="G285" s="145" t="s">
        <v>135</v>
      </c>
      <c r="H285" s="146">
        <v>31.6</v>
      </c>
      <c r="I285" s="147"/>
      <c r="J285" s="148">
        <f>ROUND(I285*H285,2)</f>
        <v>0</v>
      </c>
      <c r="K285" s="149"/>
      <c r="L285" s="34"/>
      <c r="M285" s="150" t="s">
        <v>1</v>
      </c>
      <c r="N285" s="151" t="s">
        <v>41</v>
      </c>
      <c r="O285" s="59"/>
      <c r="P285" s="152">
        <f>O285*H285</f>
        <v>0</v>
      </c>
      <c r="Q285" s="152">
        <v>0</v>
      </c>
      <c r="R285" s="152">
        <f>Q285*H285</f>
        <v>0</v>
      </c>
      <c r="S285" s="152">
        <v>0</v>
      </c>
      <c r="T285" s="15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4" t="s">
        <v>234</v>
      </c>
      <c r="AT285" s="154" t="s">
        <v>132</v>
      </c>
      <c r="AU285" s="154" t="s">
        <v>86</v>
      </c>
      <c r="AY285" s="18" t="s">
        <v>129</v>
      </c>
      <c r="BE285" s="155">
        <f>IF(N285="základní",J285,0)</f>
        <v>0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8" t="s">
        <v>84</v>
      </c>
      <c r="BK285" s="155">
        <f>ROUND(I285*H285,2)</f>
        <v>0</v>
      </c>
      <c r="BL285" s="18" t="s">
        <v>234</v>
      </c>
      <c r="BM285" s="154" t="s">
        <v>446</v>
      </c>
    </row>
    <row r="286" spans="1:65" s="2" customFormat="1" ht="16.5" customHeight="1">
      <c r="A286" s="33"/>
      <c r="B286" s="141"/>
      <c r="C286" s="142">
        <v>57</v>
      </c>
      <c r="D286" s="142" t="s">
        <v>132</v>
      </c>
      <c r="E286" s="143" t="s">
        <v>447</v>
      </c>
      <c r="F286" s="144" t="s">
        <v>448</v>
      </c>
      <c r="G286" s="145" t="s">
        <v>135</v>
      </c>
      <c r="H286" s="146">
        <v>31.6</v>
      </c>
      <c r="I286" s="147"/>
      <c r="J286" s="148">
        <f>ROUND(I286*H286,2)</f>
        <v>0</v>
      </c>
      <c r="K286" s="149"/>
      <c r="L286" s="34"/>
      <c r="M286" s="150" t="s">
        <v>1</v>
      </c>
      <c r="N286" s="151" t="s">
        <v>41</v>
      </c>
      <c r="O286" s="59"/>
      <c r="P286" s="152">
        <f>O286*H286</f>
        <v>0</v>
      </c>
      <c r="Q286" s="152">
        <v>0</v>
      </c>
      <c r="R286" s="152">
        <f>Q286*H286</f>
        <v>0</v>
      </c>
      <c r="S286" s="152">
        <v>0</v>
      </c>
      <c r="T286" s="153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4" t="s">
        <v>234</v>
      </c>
      <c r="AT286" s="154" t="s">
        <v>132</v>
      </c>
      <c r="AU286" s="154" t="s">
        <v>86</v>
      </c>
      <c r="AY286" s="18" t="s">
        <v>129</v>
      </c>
      <c r="BE286" s="155">
        <f>IF(N286="základní",J286,0)</f>
        <v>0</v>
      </c>
      <c r="BF286" s="155">
        <f>IF(N286="snížená",J286,0)</f>
        <v>0</v>
      </c>
      <c r="BG286" s="155">
        <f>IF(N286="zákl. přenesená",J286,0)</f>
        <v>0</v>
      </c>
      <c r="BH286" s="155">
        <f>IF(N286="sníž. přenesená",J286,0)</f>
        <v>0</v>
      </c>
      <c r="BI286" s="155">
        <f>IF(N286="nulová",J286,0)</f>
        <v>0</v>
      </c>
      <c r="BJ286" s="18" t="s">
        <v>84</v>
      </c>
      <c r="BK286" s="155">
        <f>ROUND(I286*H286,2)</f>
        <v>0</v>
      </c>
      <c r="BL286" s="18" t="s">
        <v>234</v>
      </c>
      <c r="BM286" s="154" t="s">
        <v>449</v>
      </c>
    </row>
    <row r="287" spans="1:65" s="2" customFormat="1" ht="21.75" customHeight="1">
      <c r="A287" s="33"/>
      <c r="B287" s="141"/>
      <c r="C287" s="193">
        <v>58</v>
      </c>
      <c r="D287" s="193" t="s">
        <v>204</v>
      </c>
      <c r="E287" s="194" t="s">
        <v>450</v>
      </c>
      <c r="F287" s="195" t="s">
        <v>451</v>
      </c>
      <c r="G287" s="196" t="s">
        <v>135</v>
      </c>
      <c r="H287" s="197">
        <v>33</v>
      </c>
      <c r="I287" s="198"/>
      <c r="J287" s="199">
        <f>ROUND(I287*H287,2)</f>
        <v>0</v>
      </c>
      <c r="K287" s="200"/>
      <c r="L287" s="201"/>
      <c r="M287" s="202" t="s">
        <v>1</v>
      </c>
      <c r="N287" s="203" t="s">
        <v>41</v>
      </c>
      <c r="O287" s="59"/>
      <c r="P287" s="152">
        <f>O287*H287</f>
        <v>0</v>
      </c>
      <c r="Q287" s="152">
        <v>0</v>
      </c>
      <c r="R287" s="152">
        <f>Q287*H287</f>
        <v>0</v>
      </c>
      <c r="S287" s="152">
        <v>0</v>
      </c>
      <c r="T287" s="153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54" t="s">
        <v>328</v>
      </c>
      <c r="AT287" s="154" t="s">
        <v>204</v>
      </c>
      <c r="AU287" s="154" t="s">
        <v>86</v>
      </c>
      <c r="AY287" s="18" t="s">
        <v>129</v>
      </c>
      <c r="BE287" s="155">
        <f>IF(N287="základní",J287,0)</f>
        <v>0</v>
      </c>
      <c r="BF287" s="155">
        <f>IF(N287="snížená",J287,0)</f>
        <v>0</v>
      </c>
      <c r="BG287" s="155">
        <f>IF(N287="zákl. přenesená",J287,0)</f>
        <v>0</v>
      </c>
      <c r="BH287" s="155">
        <f>IF(N287="sníž. přenesená",J287,0)</f>
        <v>0</v>
      </c>
      <c r="BI287" s="155">
        <f>IF(N287="nulová",J287,0)</f>
        <v>0</v>
      </c>
      <c r="BJ287" s="18" t="s">
        <v>84</v>
      </c>
      <c r="BK287" s="155">
        <f>ROUND(I287*H287,2)</f>
        <v>0</v>
      </c>
      <c r="BL287" s="18" t="s">
        <v>234</v>
      </c>
      <c r="BM287" s="154" t="s">
        <v>452</v>
      </c>
    </row>
    <row r="288" spans="1:65" s="2" customFormat="1" ht="21.75" customHeight="1">
      <c r="A288" s="33"/>
      <c r="B288" s="141"/>
      <c r="C288" s="142">
        <v>59</v>
      </c>
      <c r="D288" s="142" t="s">
        <v>132</v>
      </c>
      <c r="E288" s="143" t="s">
        <v>453</v>
      </c>
      <c r="F288" s="144" t="s">
        <v>454</v>
      </c>
      <c r="G288" s="145" t="s">
        <v>186</v>
      </c>
      <c r="H288" s="146">
        <v>20.399999999999999</v>
      </c>
      <c r="I288" s="147"/>
      <c r="J288" s="148">
        <f>ROUND(I288*H288,2)</f>
        <v>0</v>
      </c>
      <c r="K288" s="149"/>
      <c r="L288" s="34"/>
      <c r="M288" s="150" t="s">
        <v>1</v>
      </c>
      <c r="N288" s="151" t="s">
        <v>41</v>
      </c>
      <c r="O288" s="59"/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4" t="s">
        <v>234</v>
      </c>
      <c r="AT288" s="154" t="s">
        <v>132</v>
      </c>
      <c r="AU288" s="154" t="s">
        <v>86</v>
      </c>
      <c r="AY288" s="18" t="s">
        <v>129</v>
      </c>
      <c r="BE288" s="155">
        <f>IF(N288="základní",J288,0)</f>
        <v>0</v>
      </c>
      <c r="BF288" s="155">
        <f>IF(N288="snížená",J288,0)</f>
        <v>0</v>
      </c>
      <c r="BG288" s="155">
        <f>IF(N288="zákl. přenesená",J288,0)</f>
        <v>0</v>
      </c>
      <c r="BH288" s="155">
        <f>IF(N288="sníž. přenesená",J288,0)</f>
        <v>0</v>
      </c>
      <c r="BI288" s="155">
        <f>IF(N288="nulová",J288,0)</f>
        <v>0</v>
      </c>
      <c r="BJ288" s="18" t="s">
        <v>84</v>
      </c>
      <c r="BK288" s="155">
        <f>ROUND(I288*H288,2)</f>
        <v>0</v>
      </c>
      <c r="BL288" s="18" t="s">
        <v>234</v>
      </c>
      <c r="BM288" s="154" t="s">
        <v>455</v>
      </c>
    </row>
    <row r="289" spans="1:65" s="14" customFormat="1">
      <c r="B289" s="169"/>
      <c r="D289" s="162" t="s">
        <v>140</v>
      </c>
      <c r="E289" s="170" t="s">
        <v>1</v>
      </c>
      <c r="F289" s="171" t="s">
        <v>456</v>
      </c>
      <c r="H289" s="172">
        <v>20.399999999999999</v>
      </c>
      <c r="I289" s="173"/>
      <c r="L289" s="169"/>
      <c r="M289" s="174"/>
      <c r="N289" s="175"/>
      <c r="O289" s="175"/>
      <c r="P289" s="175"/>
      <c r="Q289" s="175"/>
      <c r="R289" s="175"/>
      <c r="S289" s="175"/>
      <c r="T289" s="176"/>
      <c r="AT289" s="170" t="s">
        <v>140</v>
      </c>
      <c r="AU289" s="170" t="s">
        <v>86</v>
      </c>
      <c r="AV289" s="14" t="s">
        <v>86</v>
      </c>
      <c r="AW289" s="14" t="s">
        <v>32</v>
      </c>
      <c r="AX289" s="14" t="s">
        <v>76</v>
      </c>
      <c r="AY289" s="170" t="s">
        <v>129</v>
      </c>
    </row>
    <row r="290" spans="1:65" s="15" customFormat="1">
      <c r="B290" s="177"/>
      <c r="D290" s="162" t="s">
        <v>140</v>
      </c>
      <c r="E290" s="178" t="s">
        <v>1</v>
      </c>
      <c r="F290" s="179" t="s">
        <v>150</v>
      </c>
      <c r="H290" s="180">
        <v>20.399999999999999</v>
      </c>
      <c r="I290" s="181"/>
      <c r="L290" s="177"/>
      <c r="M290" s="182"/>
      <c r="N290" s="183"/>
      <c r="O290" s="183"/>
      <c r="P290" s="183"/>
      <c r="Q290" s="183"/>
      <c r="R290" s="183"/>
      <c r="S290" s="183"/>
      <c r="T290" s="184"/>
      <c r="AT290" s="178" t="s">
        <v>140</v>
      </c>
      <c r="AU290" s="178" t="s">
        <v>86</v>
      </c>
      <c r="AV290" s="15" t="s">
        <v>136</v>
      </c>
      <c r="AW290" s="15" t="s">
        <v>32</v>
      </c>
      <c r="AX290" s="15" t="s">
        <v>84</v>
      </c>
      <c r="AY290" s="178" t="s">
        <v>129</v>
      </c>
    </row>
    <row r="291" spans="1:65" s="2" customFormat="1" ht="16.5" customHeight="1">
      <c r="A291" s="33"/>
      <c r="B291" s="141"/>
      <c r="C291" s="142">
        <v>60</v>
      </c>
      <c r="D291" s="142" t="s">
        <v>132</v>
      </c>
      <c r="E291" s="143" t="s">
        <v>457</v>
      </c>
      <c r="F291" s="144" t="s">
        <v>458</v>
      </c>
      <c r="G291" s="145" t="s">
        <v>186</v>
      </c>
      <c r="H291" s="146">
        <v>20.399999999999999</v>
      </c>
      <c r="I291" s="147"/>
      <c r="J291" s="148">
        <f>ROUND(I291*H291,2)</f>
        <v>0</v>
      </c>
      <c r="K291" s="149"/>
      <c r="L291" s="34"/>
      <c r="M291" s="150" t="s">
        <v>1</v>
      </c>
      <c r="N291" s="151" t="s">
        <v>41</v>
      </c>
      <c r="O291" s="59"/>
      <c r="P291" s="152">
        <f>O291*H291</f>
        <v>0</v>
      </c>
      <c r="Q291" s="152">
        <v>0</v>
      </c>
      <c r="R291" s="152">
        <f>Q291*H291</f>
        <v>0</v>
      </c>
      <c r="S291" s="152">
        <v>0</v>
      </c>
      <c r="T291" s="15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54" t="s">
        <v>234</v>
      </c>
      <c r="AT291" s="154" t="s">
        <v>132</v>
      </c>
      <c r="AU291" s="154" t="s">
        <v>86</v>
      </c>
      <c r="AY291" s="18" t="s">
        <v>129</v>
      </c>
      <c r="BE291" s="155">
        <f>IF(N291="základní",J291,0)</f>
        <v>0</v>
      </c>
      <c r="BF291" s="155">
        <f>IF(N291="snížená",J291,0)</f>
        <v>0</v>
      </c>
      <c r="BG291" s="155">
        <f>IF(N291="zákl. přenesená",J291,0)</f>
        <v>0</v>
      </c>
      <c r="BH291" s="155">
        <f>IF(N291="sníž. přenesená",J291,0)</f>
        <v>0</v>
      </c>
      <c r="BI291" s="155">
        <f>IF(N291="nulová",J291,0)</f>
        <v>0</v>
      </c>
      <c r="BJ291" s="18" t="s">
        <v>84</v>
      </c>
      <c r="BK291" s="155">
        <f>ROUND(I291*H291,2)</f>
        <v>0</v>
      </c>
      <c r="BL291" s="18" t="s">
        <v>234</v>
      </c>
      <c r="BM291" s="154" t="s">
        <v>459</v>
      </c>
    </row>
    <row r="292" spans="1:65" s="2" customFormat="1" ht="16.5" customHeight="1">
      <c r="A292" s="33"/>
      <c r="B292" s="141"/>
      <c r="C292" s="193">
        <v>61</v>
      </c>
      <c r="D292" s="193" t="s">
        <v>204</v>
      </c>
      <c r="E292" s="194" t="s">
        <v>460</v>
      </c>
      <c r="F292" s="195" t="s">
        <v>461</v>
      </c>
      <c r="G292" s="196" t="s">
        <v>186</v>
      </c>
      <c r="H292" s="197">
        <v>22</v>
      </c>
      <c r="I292" s="198"/>
      <c r="J292" s="199">
        <f>ROUND(I292*H292,2)</f>
        <v>0</v>
      </c>
      <c r="K292" s="200"/>
      <c r="L292" s="201"/>
      <c r="M292" s="202" t="s">
        <v>1</v>
      </c>
      <c r="N292" s="203" t="s">
        <v>41</v>
      </c>
      <c r="O292" s="59"/>
      <c r="P292" s="152">
        <f>O292*H292</f>
        <v>0</v>
      </c>
      <c r="Q292" s="152">
        <v>0</v>
      </c>
      <c r="R292" s="152">
        <f>Q292*H292</f>
        <v>0</v>
      </c>
      <c r="S292" s="152">
        <v>0</v>
      </c>
      <c r="T292" s="153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54" t="s">
        <v>328</v>
      </c>
      <c r="AT292" s="154" t="s">
        <v>204</v>
      </c>
      <c r="AU292" s="154" t="s">
        <v>86</v>
      </c>
      <c r="AY292" s="18" t="s">
        <v>129</v>
      </c>
      <c r="BE292" s="155">
        <f>IF(N292="základní",J292,0)</f>
        <v>0</v>
      </c>
      <c r="BF292" s="155">
        <f>IF(N292="snížená",J292,0)</f>
        <v>0</v>
      </c>
      <c r="BG292" s="155">
        <f>IF(N292="zákl. přenesená",J292,0)</f>
        <v>0</v>
      </c>
      <c r="BH292" s="155">
        <f>IF(N292="sníž. přenesená",J292,0)</f>
        <v>0</v>
      </c>
      <c r="BI292" s="155">
        <f>IF(N292="nulová",J292,0)</f>
        <v>0</v>
      </c>
      <c r="BJ292" s="18" t="s">
        <v>84</v>
      </c>
      <c r="BK292" s="155">
        <f>ROUND(I292*H292,2)</f>
        <v>0</v>
      </c>
      <c r="BL292" s="18" t="s">
        <v>234</v>
      </c>
      <c r="BM292" s="154" t="s">
        <v>462</v>
      </c>
    </row>
    <row r="293" spans="1:65" s="2" customFormat="1" ht="24.2" customHeight="1">
      <c r="A293" s="33"/>
      <c r="B293" s="141"/>
      <c r="C293" s="142">
        <v>62</v>
      </c>
      <c r="D293" s="142" t="s">
        <v>132</v>
      </c>
      <c r="E293" s="143" t="s">
        <v>463</v>
      </c>
      <c r="F293" s="144" t="s">
        <v>464</v>
      </c>
      <c r="G293" s="145" t="s">
        <v>280</v>
      </c>
      <c r="H293" s="146">
        <v>0.121</v>
      </c>
      <c r="I293" s="147"/>
      <c r="J293" s="148">
        <f>ROUND(I293*H293,2)</f>
        <v>0</v>
      </c>
      <c r="K293" s="149"/>
      <c r="L293" s="34"/>
      <c r="M293" s="150" t="s">
        <v>1</v>
      </c>
      <c r="N293" s="151" t="s">
        <v>41</v>
      </c>
      <c r="O293" s="59"/>
      <c r="P293" s="152">
        <f>O293*H293</f>
        <v>0</v>
      </c>
      <c r="Q293" s="152">
        <v>0</v>
      </c>
      <c r="R293" s="152">
        <f>Q293*H293</f>
        <v>0</v>
      </c>
      <c r="S293" s="152">
        <v>0</v>
      </c>
      <c r="T293" s="153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54" t="s">
        <v>234</v>
      </c>
      <c r="AT293" s="154" t="s">
        <v>132</v>
      </c>
      <c r="AU293" s="154" t="s">
        <v>86</v>
      </c>
      <c r="AY293" s="18" t="s">
        <v>129</v>
      </c>
      <c r="BE293" s="155">
        <f>IF(N293="základní",J293,0)</f>
        <v>0</v>
      </c>
      <c r="BF293" s="155">
        <f>IF(N293="snížená",J293,0)</f>
        <v>0</v>
      </c>
      <c r="BG293" s="155">
        <f>IF(N293="zákl. přenesená",J293,0)</f>
        <v>0</v>
      </c>
      <c r="BH293" s="155">
        <f>IF(N293="sníž. přenesená",J293,0)</f>
        <v>0</v>
      </c>
      <c r="BI293" s="155">
        <f>IF(N293="nulová",J293,0)</f>
        <v>0</v>
      </c>
      <c r="BJ293" s="18" t="s">
        <v>84</v>
      </c>
      <c r="BK293" s="155">
        <f>ROUND(I293*H293,2)</f>
        <v>0</v>
      </c>
      <c r="BL293" s="18" t="s">
        <v>234</v>
      </c>
      <c r="BM293" s="154" t="s">
        <v>465</v>
      </c>
    </row>
    <row r="294" spans="1:65" s="12" customFormat="1" ht="22.9" customHeight="1">
      <c r="B294" s="128"/>
      <c r="D294" s="129" t="s">
        <v>75</v>
      </c>
      <c r="E294" s="139" t="s">
        <v>466</v>
      </c>
      <c r="F294" s="139" t="s">
        <v>467</v>
      </c>
      <c r="I294" s="131"/>
      <c r="J294" s="140">
        <f>BK294</f>
        <v>0</v>
      </c>
      <c r="L294" s="128"/>
      <c r="M294" s="133"/>
      <c r="N294" s="134"/>
      <c r="O294" s="134"/>
      <c r="P294" s="135">
        <f>SUM(P295:P308)</f>
        <v>0</v>
      </c>
      <c r="Q294" s="134"/>
      <c r="R294" s="135">
        <f>SUM(R295:R308)</f>
        <v>0.11599200000000001</v>
      </c>
      <c r="S294" s="134"/>
      <c r="T294" s="136">
        <f>SUM(T295:T308)</f>
        <v>0</v>
      </c>
      <c r="AR294" s="129" t="s">
        <v>86</v>
      </c>
      <c r="AT294" s="137" t="s">
        <v>75</v>
      </c>
      <c r="AU294" s="137" t="s">
        <v>84</v>
      </c>
      <c r="AY294" s="129" t="s">
        <v>129</v>
      </c>
      <c r="BK294" s="138">
        <f>SUM(BK295:BK308)</f>
        <v>0</v>
      </c>
    </row>
    <row r="295" spans="1:65" s="2" customFormat="1" ht="16.5" customHeight="1">
      <c r="A295" s="33"/>
      <c r="B295" s="141"/>
      <c r="C295" s="142">
        <v>63</v>
      </c>
      <c r="D295" s="142" t="s">
        <v>132</v>
      </c>
      <c r="E295" s="143" t="s">
        <v>468</v>
      </c>
      <c r="F295" s="144" t="s">
        <v>469</v>
      </c>
      <c r="G295" s="145" t="s">
        <v>186</v>
      </c>
      <c r="H295" s="146">
        <v>2.2000000000000002</v>
      </c>
      <c r="I295" s="147"/>
      <c r="J295" s="148">
        <f>ROUND(I295*H295,2)</f>
        <v>0</v>
      </c>
      <c r="K295" s="149"/>
      <c r="L295" s="34"/>
      <c r="M295" s="150" t="s">
        <v>1</v>
      </c>
      <c r="N295" s="151" t="s">
        <v>41</v>
      </c>
      <c r="O295" s="59"/>
      <c r="P295" s="152">
        <f>O295*H295</f>
        <v>0</v>
      </c>
      <c r="Q295" s="152">
        <v>0</v>
      </c>
      <c r="R295" s="152">
        <f>Q295*H295</f>
        <v>0</v>
      </c>
      <c r="S295" s="152">
        <v>0</v>
      </c>
      <c r="T295" s="15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4" t="s">
        <v>234</v>
      </c>
      <c r="AT295" s="154" t="s">
        <v>132</v>
      </c>
      <c r="AU295" s="154" t="s">
        <v>86</v>
      </c>
      <c r="AY295" s="18" t="s">
        <v>129</v>
      </c>
      <c r="BE295" s="155">
        <f>IF(N295="základní",J295,0)</f>
        <v>0</v>
      </c>
      <c r="BF295" s="155">
        <f>IF(N295="snížená",J295,0)</f>
        <v>0</v>
      </c>
      <c r="BG295" s="155">
        <f>IF(N295="zákl. přenesená",J295,0)</f>
        <v>0</v>
      </c>
      <c r="BH295" s="155">
        <f>IF(N295="sníž. přenesená",J295,0)</f>
        <v>0</v>
      </c>
      <c r="BI295" s="155">
        <f>IF(N295="nulová",J295,0)</f>
        <v>0</v>
      </c>
      <c r="BJ295" s="18" t="s">
        <v>84</v>
      </c>
      <c r="BK295" s="155">
        <f>ROUND(I295*H295,2)</f>
        <v>0</v>
      </c>
      <c r="BL295" s="18" t="s">
        <v>234</v>
      </c>
      <c r="BM295" s="154" t="s">
        <v>470</v>
      </c>
    </row>
    <row r="296" spans="1:65" s="14" customFormat="1">
      <c r="B296" s="169"/>
      <c r="D296" s="162" t="s">
        <v>140</v>
      </c>
      <c r="E296" s="170" t="s">
        <v>1</v>
      </c>
      <c r="F296" s="171" t="s">
        <v>471</v>
      </c>
      <c r="H296" s="172">
        <v>2.2000000000000002</v>
      </c>
      <c r="I296" s="173"/>
      <c r="L296" s="169"/>
      <c r="M296" s="174"/>
      <c r="N296" s="175"/>
      <c r="O296" s="175"/>
      <c r="P296" s="175"/>
      <c r="Q296" s="175"/>
      <c r="R296" s="175"/>
      <c r="S296" s="175"/>
      <c r="T296" s="176"/>
      <c r="AT296" s="170" t="s">
        <v>140</v>
      </c>
      <c r="AU296" s="170" t="s">
        <v>86</v>
      </c>
      <c r="AV296" s="14" t="s">
        <v>86</v>
      </c>
      <c r="AW296" s="14" t="s">
        <v>32</v>
      </c>
      <c r="AX296" s="14" t="s">
        <v>84</v>
      </c>
      <c r="AY296" s="170" t="s">
        <v>129</v>
      </c>
    </row>
    <row r="297" spans="1:65" s="2" customFormat="1" ht="16.5" customHeight="1">
      <c r="A297" s="33"/>
      <c r="B297" s="141"/>
      <c r="C297" s="142">
        <v>64</v>
      </c>
      <c r="D297" s="142" t="s">
        <v>132</v>
      </c>
      <c r="E297" s="143" t="s">
        <v>472</v>
      </c>
      <c r="F297" s="144" t="s">
        <v>473</v>
      </c>
      <c r="G297" s="145" t="s">
        <v>135</v>
      </c>
      <c r="H297" s="146">
        <v>4.4000000000000004</v>
      </c>
      <c r="I297" s="147"/>
      <c r="J297" s="148">
        <f>ROUND(I297*H297,2)</f>
        <v>0</v>
      </c>
      <c r="K297" s="149"/>
      <c r="L297" s="34"/>
      <c r="M297" s="150" t="s">
        <v>1</v>
      </c>
      <c r="N297" s="151" t="s">
        <v>41</v>
      </c>
      <c r="O297" s="59"/>
      <c r="P297" s="152">
        <f>O297*H297</f>
        <v>0</v>
      </c>
      <c r="Q297" s="152">
        <v>2.9999999999999997E-4</v>
      </c>
      <c r="R297" s="152">
        <f>Q297*H297</f>
        <v>1.32E-3</v>
      </c>
      <c r="S297" s="152">
        <v>0</v>
      </c>
      <c r="T297" s="153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4" t="s">
        <v>234</v>
      </c>
      <c r="AT297" s="154" t="s">
        <v>132</v>
      </c>
      <c r="AU297" s="154" t="s">
        <v>86</v>
      </c>
      <c r="AY297" s="18" t="s">
        <v>129</v>
      </c>
      <c r="BE297" s="155">
        <f>IF(N297="základní",J297,0)</f>
        <v>0</v>
      </c>
      <c r="BF297" s="155">
        <f>IF(N297="snížená",J297,0)</f>
        <v>0</v>
      </c>
      <c r="BG297" s="155">
        <f>IF(N297="zákl. přenesená",J297,0)</f>
        <v>0</v>
      </c>
      <c r="BH297" s="155">
        <f>IF(N297="sníž. přenesená",J297,0)</f>
        <v>0</v>
      </c>
      <c r="BI297" s="155">
        <f>IF(N297="nulová",J297,0)</f>
        <v>0</v>
      </c>
      <c r="BJ297" s="18" t="s">
        <v>84</v>
      </c>
      <c r="BK297" s="155">
        <f>ROUND(I297*H297,2)</f>
        <v>0</v>
      </c>
      <c r="BL297" s="18" t="s">
        <v>234</v>
      </c>
      <c r="BM297" s="154" t="s">
        <v>474</v>
      </c>
    </row>
    <row r="298" spans="1:65" s="2" customFormat="1">
      <c r="A298" s="33"/>
      <c r="B298" s="34"/>
      <c r="C298" s="33"/>
      <c r="D298" s="156" t="s">
        <v>138</v>
      </c>
      <c r="E298" s="33"/>
      <c r="F298" s="157" t="s">
        <v>475</v>
      </c>
      <c r="G298" s="33"/>
      <c r="H298" s="33"/>
      <c r="I298" s="158"/>
      <c r="J298" s="33"/>
      <c r="K298" s="33"/>
      <c r="L298" s="34"/>
      <c r="M298" s="159"/>
      <c r="N298" s="160"/>
      <c r="O298" s="59"/>
      <c r="P298" s="59"/>
      <c r="Q298" s="59"/>
      <c r="R298" s="59"/>
      <c r="S298" s="59"/>
      <c r="T298" s="60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138</v>
      </c>
      <c r="AU298" s="18" t="s">
        <v>86</v>
      </c>
    </row>
    <row r="299" spans="1:65" s="14" customFormat="1">
      <c r="B299" s="169"/>
      <c r="D299" s="162" t="s">
        <v>140</v>
      </c>
      <c r="E299" s="170" t="s">
        <v>1</v>
      </c>
      <c r="F299" s="171" t="s">
        <v>310</v>
      </c>
      <c r="H299" s="172">
        <v>4.4000000000000004</v>
      </c>
      <c r="I299" s="173"/>
      <c r="L299" s="169"/>
      <c r="M299" s="174"/>
      <c r="N299" s="175"/>
      <c r="O299" s="175"/>
      <c r="P299" s="175"/>
      <c r="Q299" s="175"/>
      <c r="R299" s="175"/>
      <c r="S299" s="175"/>
      <c r="T299" s="176"/>
      <c r="AT299" s="170" t="s">
        <v>140</v>
      </c>
      <c r="AU299" s="170" t="s">
        <v>86</v>
      </c>
      <c r="AV299" s="14" t="s">
        <v>86</v>
      </c>
      <c r="AW299" s="14" t="s">
        <v>32</v>
      </c>
      <c r="AX299" s="14" t="s">
        <v>84</v>
      </c>
      <c r="AY299" s="170" t="s">
        <v>129</v>
      </c>
    </row>
    <row r="300" spans="1:65" s="2" customFormat="1" ht="16.5" customHeight="1">
      <c r="A300" s="33"/>
      <c r="B300" s="141"/>
      <c r="C300" s="142">
        <v>65</v>
      </c>
      <c r="D300" s="142" t="s">
        <v>132</v>
      </c>
      <c r="E300" s="143" t="s">
        <v>476</v>
      </c>
      <c r="F300" s="144" t="s">
        <v>477</v>
      </c>
      <c r="G300" s="145" t="s">
        <v>135</v>
      </c>
      <c r="H300" s="146">
        <v>4.4000000000000004</v>
      </c>
      <c r="I300" s="147"/>
      <c r="J300" s="148">
        <f>ROUND(I300*H300,2)</f>
        <v>0</v>
      </c>
      <c r="K300" s="149"/>
      <c r="L300" s="34"/>
      <c r="M300" s="150" t="s">
        <v>1</v>
      </c>
      <c r="N300" s="151" t="s">
        <v>41</v>
      </c>
      <c r="O300" s="59"/>
      <c r="P300" s="152">
        <f>O300*H300</f>
        <v>0</v>
      </c>
      <c r="Q300" s="152">
        <v>4.4999999999999997E-3</v>
      </c>
      <c r="R300" s="152">
        <f>Q300*H300</f>
        <v>1.9800000000000002E-2</v>
      </c>
      <c r="S300" s="152">
        <v>0</v>
      </c>
      <c r="T300" s="153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4" t="s">
        <v>234</v>
      </c>
      <c r="AT300" s="154" t="s">
        <v>132</v>
      </c>
      <c r="AU300" s="154" t="s">
        <v>86</v>
      </c>
      <c r="AY300" s="18" t="s">
        <v>129</v>
      </c>
      <c r="BE300" s="155">
        <f>IF(N300="základní",J300,0)</f>
        <v>0</v>
      </c>
      <c r="BF300" s="155">
        <f>IF(N300="snížená",J300,0)</f>
        <v>0</v>
      </c>
      <c r="BG300" s="155">
        <f>IF(N300="zákl. přenesená",J300,0)</f>
        <v>0</v>
      </c>
      <c r="BH300" s="155">
        <f>IF(N300="sníž. přenesená",J300,0)</f>
        <v>0</v>
      </c>
      <c r="BI300" s="155">
        <f>IF(N300="nulová",J300,0)</f>
        <v>0</v>
      </c>
      <c r="BJ300" s="18" t="s">
        <v>84</v>
      </c>
      <c r="BK300" s="155">
        <f>ROUND(I300*H300,2)</f>
        <v>0</v>
      </c>
      <c r="BL300" s="18" t="s">
        <v>234</v>
      </c>
      <c r="BM300" s="154" t="s">
        <v>478</v>
      </c>
    </row>
    <row r="301" spans="1:65" s="2" customFormat="1">
      <c r="A301" s="33"/>
      <c r="B301" s="34"/>
      <c r="C301" s="33"/>
      <c r="D301" s="156" t="s">
        <v>138</v>
      </c>
      <c r="E301" s="33"/>
      <c r="F301" s="157" t="s">
        <v>479</v>
      </c>
      <c r="G301" s="33"/>
      <c r="H301" s="33"/>
      <c r="I301" s="158"/>
      <c r="J301" s="33"/>
      <c r="K301" s="33"/>
      <c r="L301" s="34"/>
      <c r="M301" s="159"/>
      <c r="N301" s="160"/>
      <c r="O301" s="59"/>
      <c r="P301" s="59"/>
      <c r="Q301" s="59"/>
      <c r="R301" s="59"/>
      <c r="S301" s="59"/>
      <c r="T301" s="60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138</v>
      </c>
      <c r="AU301" s="18" t="s">
        <v>86</v>
      </c>
    </row>
    <row r="302" spans="1:65" s="2" customFormat="1" ht="33" customHeight="1">
      <c r="A302" s="33"/>
      <c r="B302" s="141"/>
      <c r="C302" s="142">
        <v>66</v>
      </c>
      <c r="D302" s="142" t="s">
        <v>132</v>
      </c>
      <c r="E302" s="143" t="s">
        <v>480</v>
      </c>
      <c r="F302" s="144" t="s">
        <v>481</v>
      </c>
      <c r="G302" s="145" t="s">
        <v>135</v>
      </c>
      <c r="H302" s="146">
        <v>4.4000000000000004</v>
      </c>
      <c r="I302" s="147"/>
      <c r="J302" s="148">
        <f>ROUND(I302*H302,2)</f>
        <v>0</v>
      </c>
      <c r="K302" s="149"/>
      <c r="L302" s="34"/>
      <c r="M302" s="150" t="s">
        <v>1</v>
      </c>
      <c r="N302" s="151" t="s">
        <v>41</v>
      </c>
      <c r="O302" s="59"/>
      <c r="P302" s="152">
        <f>O302*H302</f>
        <v>0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4" t="s">
        <v>234</v>
      </c>
      <c r="AT302" s="154" t="s">
        <v>132</v>
      </c>
      <c r="AU302" s="154" t="s">
        <v>86</v>
      </c>
      <c r="AY302" s="18" t="s">
        <v>129</v>
      </c>
      <c r="BE302" s="155">
        <f>IF(N302="základní",J302,0)</f>
        <v>0</v>
      </c>
      <c r="BF302" s="155">
        <f>IF(N302="snížená",J302,0)</f>
        <v>0</v>
      </c>
      <c r="BG302" s="155">
        <f>IF(N302="zákl. přenesená",J302,0)</f>
        <v>0</v>
      </c>
      <c r="BH302" s="155">
        <f>IF(N302="sníž. přenesená",J302,0)</f>
        <v>0</v>
      </c>
      <c r="BI302" s="155">
        <f>IF(N302="nulová",J302,0)</f>
        <v>0</v>
      </c>
      <c r="BJ302" s="18" t="s">
        <v>84</v>
      </c>
      <c r="BK302" s="155">
        <f>ROUND(I302*H302,2)</f>
        <v>0</v>
      </c>
      <c r="BL302" s="18" t="s">
        <v>234</v>
      </c>
      <c r="BM302" s="154" t="s">
        <v>482</v>
      </c>
    </row>
    <row r="303" spans="1:65" s="2" customFormat="1">
      <c r="A303" s="33"/>
      <c r="B303" s="34"/>
      <c r="C303" s="33"/>
      <c r="D303" s="156" t="s">
        <v>138</v>
      </c>
      <c r="E303" s="33"/>
      <c r="F303" s="157" t="s">
        <v>483</v>
      </c>
      <c r="G303" s="33"/>
      <c r="H303" s="33"/>
      <c r="I303" s="158"/>
      <c r="J303" s="33"/>
      <c r="K303" s="33"/>
      <c r="L303" s="34"/>
      <c r="M303" s="159"/>
      <c r="N303" s="160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138</v>
      </c>
      <c r="AU303" s="18" t="s">
        <v>86</v>
      </c>
    </row>
    <row r="304" spans="1:65" s="2" customFormat="1" ht="24.2" customHeight="1">
      <c r="A304" s="33"/>
      <c r="B304" s="141"/>
      <c r="C304" s="142">
        <v>67</v>
      </c>
      <c r="D304" s="142" t="s">
        <v>132</v>
      </c>
      <c r="E304" s="143" t="s">
        <v>484</v>
      </c>
      <c r="F304" s="144" t="s">
        <v>485</v>
      </c>
      <c r="G304" s="145" t="s">
        <v>135</v>
      </c>
      <c r="H304" s="146">
        <v>4.4000000000000004</v>
      </c>
      <c r="I304" s="147"/>
      <c r="J304" s="148">
        <f>ROUND(I304*H304,2)</f>
        <v>0</v>
      </c>
      <c r="K304" s="149"/>
      <c r="L304" s="34"/>
      <c r="M304" s="150" t="s">
        <v>1</v>
      </c>
      <c r="N304" s="151" t="s">
        <v>41</v>
      </c>
      <c r="O304" s="59"/>
      <c r="P304" s="152">
        <f>O304*H304</f>
        <v>0</v>
      </c>
      <c r="Q304" s="152">
        <v>3.3800000000000002E-3</v>
      </c>
      <c r="R304" s="152">
        <f>Q304*H304</f>
        <v>1.4872000000000002E-2</v>
      </c>
      <c r="S304" s="152">
        <v>0</v>
      </c>
      <c r="T304" s="153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4" t="s">
        <v>234</v>
      </c>
      <c r="AT304" s="154" t="s">
        <v>132</v>
      </c>
      <c r="AU304" s="154" t="s">
        <v>86</v>
      </c>
      <c r="AY304" s="18" t="s">
        <v>129</v>
      </c>
      <c r="BE304" s="155">
        <f>IF(N304="základní",J304,0)</f>
        <v>0</v>
      </c>
      <c r="BF304" s="155">
        <f>IF(N304="snížená",J304,0)</f>
        <v>0</v>
      </c>
      <c r="BG304" s="155">
        <f>IF(N304="zákl. přenesená",J304,0)</f>
        <v>0</v>
      </c>
      <c r="BH304" s="155">
        <f>IF(N304="sníž. přenesená",J304,0)</f>
        <v>0</v>
      </c>
      <c r="BI304" s="155">
        <f>IF(N304="nulová",J304,0)</f>
        <v>0</v>
      </c>
      <c r="BJ304" s="18" t="s">
        <v>84</v>
      </c>
      <c r="BK304" s="155">
        <f>ROUND(I304*H304,2)</f>
        <v>0</v>
      </c>
      <c r="BL304" s="18" t="s">
        <v>234</v>
      </c>
      <c r="BM304" s="154" t="s">
        <v>486</v>
      </c>
    </row>
    <row r="305" spans="1:65" s="2" customFormat="1" ht="21.75" customHeight="1">
      <c r="A305" s="33"/>
      <c r="B305" s="141"/>
      <c r="C305" s="193">
        <v>68</v>
      </c>
      <c r="D305" s="193" t="s">
        <v>204</v>
      </c>
      <c r="E305" s="194" t="s">
        <v>487</v>
      </c>
      <c r="F305" s="195" t="s">
        <v>488</v>
      </c>
      <c r="G305" s="196" t="s">
        <v>135</v>
      </c>
      <c r="H305" s="197">
        <v>5</v>
      </c>
      <c r="I305" s="198"/>
      <c r="J305" s="199">
        <f>ROUND(I305*H305,2)</f>
        <v>0</v>
      </c>
      <c r="K305" s="200"/>
      <c r="L305" s="201"/>
      <c r="M305" s="202" t="s">
        <v>1</v>
      </c>
      <c r="N305" s="203" t="s">
        <v>41</v>
      </c>
      <c r="O305" s="59"/>
      <c r="P305" s="152">
        <f>O305*H305</f>
        <v>0</v>
      </c>
      <c r="Q305" s="152">
        <v>1.6E-2</v>
      </c>
      <c r="R305" s="152">
        <f>Q305*H305</f>
        <v>0.08</v>
      </c>
      <c r="S305" s="152">
        <v>0</v>
      </c>
      <c r="T305" s="153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4" t="s">
        <v>328</v>
      </c>
      <c r="AT305" s="154" t="s">
        <v>204</v>
      </c>
      <c r="AU305" s="154" t="s">
        <v>86</v>
      </c>
      <c r="AY305" s="18" t="s">
        <v>129</v>
      </c>
      <c r="BE305" s="155">
        <f>IF(N305="základní",J305,0)</f>
        <v>0</v>
      </c>
      <c r="BF305" s="155">
        <f>IF(N305="snížená",J305,0)</f>
        <v>0</v>
      </c>
      <c r="BG305" s="155">
        <f>IF(N305="zákl. přenesená",J305,0)</f>
        <v>0</v>
      </c>
      <c r="BH305" s="155">
        <f>IF(N305="sníž. přenesená",J305,0)</f>
        <v>0</v>
      </c>
      <c r="BI305" s="155">
        <f>IF(N305="nulová",J305,0)</f>
        <v>0</v>
      </c>
      <c r="BJ305" s="18" t="s">
        <v>84</v>
      </c>
      <c r="BK305" s="155">
        <f>ROUND(I305*H305,2)</f>
        <v>0</v>
      </c>
      <c r="BL305" s="18" t="s">
        <v>234</v>
      </c>
      <c r="BM305" s="154" t="s">
        <v>489</v>
      </c>
    </row>
    <row r="306" spans="1:65" s="14" customFormat="1">
      <c r="B306" s="169"/>
      <c r="D306" s="162" t="s">
        <v>140</v>
      </c>
      <c r="F306" s="171" t="s">
        <v>490</v>
      </c>
      <c r="H306" s="172">
        <v>5</v>
      </c>
      <c r="I306" s="173"/>
      <c r="L306" s="169"/>
      <c r="M306" s="174"/>
      <c r="N306" s="175"/>
      <c r="O306" s="175"/>
      <c r="P306" s="175"/>
      <c r="Q306" s="175"/>
      <c r="R306" s="175"/>
      <c r="S306" s="175"/>
      <c r="T306" s="176"/>
      <c r="AT306" s="170" t="s">
        <v>140</v>
      </c>
      <c r="AU306" s="170" t="s">
        <v>86</v>
      </c>
      <c r="AV306" s="14" t="s">
        <v>86</v>
      </c>
      <c r="AW306" s="14" t="s">
        <v>3</v>
      </c>
      <c r="AX306" s="14" t="s">
        <v>84</v>
      </c>
      <c r="AY306" s="170" t="s">
        <v>129</v>
      </c>
    </row>
    <row r="307" spans="1:65" s="2" customFormat="1" ht="24.2" customHeight="1">
      <c r="A307" s="33"/>
      <c r="B307" s="141"/>
      <c r="C307" s="142">
        <v>69</v>
      </c>
      <c r="D307" s="142" t="s">
        <v>132</v>
      </c>
      <c r="E307" s="143" t="s">
        <v>491</v>
      </c>
      <c r="F307" s="144" t="s">
        <v>492</v>
      </c>
      <c r="G307" s="145" t="s">
        <v>280</v>
      </c>
      <c r="H307" s="146">
        <v>0.11600000000000001</v>
      </c>
      <c r="I307" s="147"/>
      <c r="J307" s="148">
        <f>ROUND(I307*H307,2)</f>
        <v>0</v>
      </c>
      <c r="K307" s="149"/>
      <c r="L307" s="34"/>
      <c r="M307" s="150" t="s">
        <v>1</v>
      </c>
      <c r="N307" s="151" t="s">
        <v>41</v>
      </c>
      <c r="O307" s="59"/>
      <c r="P307" s="152">
        <f>O307*H307</f>
        <v>0</v>
      </c>
      <c r="Q307" s="152">
        <v>0</v>
      </c>
      <c r="R307" s="152">
        <f>Q307*H307</f>
        <v>0</v>
      </c>
      <c r="S307" s="152">
        <v>0</v>
      </c>
      <c r="T307" s="153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4" t="s">
        <v>234</v>
      </c>
      <c r="AT307" s="154" t="s">
        <v>132</v>
      </c>
      <c r="AU307" s="154" t="s">
        <v>86</v>
      </c>
      <c r="AY307" s="18" t="s">
        <v>129</v>
      </c>
      <c r="BE307" s="155">
        <f>IF(N307="základní",J307,0)</f>
        <v>0</v>
      </c>
      <c r="BF307" s="155">
        <f>IF(N307="snížená",J307,0)</f>
        <v>0</v>
      </c>
      <c r="BG307" s="155">
        <f>IF(N307="zákl. přenesená",J307,0)</f>
        <v>0</v>
      </c>
      <c r="BH307" s="155">
        <f>IF(N307="sníž. přenesená",J307,0)</f>
        <v>0</v>
      </c>
      <c r="BI307" s="155">
        <f>IF(N307="nulová",J307,0)</f>
        <v>0</v>
      </c>
      <c r="BJ307" s="18" t="s">
        <v>84</v>
      </c>
      <c r="BK307" s="155">
        <f>ROUND(I307*H307,2)</f>
        <v>0</v>
      </c>
      <c r="BL307" s="18" t="s">
        <v>234</v>
      </c>
      <c r="BM307" s="154" t="s">
        <v>493</v>
      </c>
    </row>
    <row r="308" spans="1:65" s="2" customFormat="1">
      <c r="A308" s="33"/>
      <c r="B308" s="34"/>
      <c r="C308" s="33"/>
      <c r="D308" s="156" t="s">
        <v>138</v>
      </c>
      <c r="E308" s="33"/>
      <c r="F308" s="157" t="s">
        <v>494</v>
      </c>
      <c r="G308" s="33"/>
      <c r="H308" s="33"/>
      <c r="I308" s="158"/>
      <c r="J308" s="33"/>
      <c r="K308" s="33"/>
      <c r="L308" s="34"/>
      <c r="M308" s="159"/>
      <c r="N308" s="160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138</v>
      </c>
      <c r="AU308" s="18" t="s">
        <v>86</v>
      </c>
    </row>
    <row r="309" spans="1:65" s="12" customFormat="1" ht="22.9" customHeight="1">
      <c r="B309" s="128"/>
      <c r="D309" s="129" t="s">
        <v>75</v>
      </c>
      <c r="E309" s="139" t="s">
        <v>495</v>
      </c>
      <c r="F309" s="139" t="s">
        <v>496</v>
      </c>
      <c r="I309" s="131"/>
      <c r="J309" s="140">
        <f>BK309</f>
        <v>0</v>
      </c>
      <c r="L309" s="128"/>
      <c r="M309" s="133"/>
      <c r="N309" s="134"/>
      <c r="O309" s="134"/>
      <c r="P309" s="135">
        <f>SUM(P310:P323)</f>
        <v>0</v>
      </c>
      <c r="Q309" s="134"/>
      <c r="R309" s="135">
        <f>SUM(R310:R323)</f>
        <v>0</v>
      </c>
      <c r="S309" s="134"/>
      <c r="T309" s="136">
        <f>SUM(T310:T323)</f>
        <v>0</v>
      </c>
      <c r="AR309" s="129" t="s">
        <v>86</v>
      </c>
      <c r="AT309" s="137" t="s">
        <v>75</v>
      </c>
      <c r="AU309" s="137" t="s">
        <v>84</v>
      </c>
      <c r="AY309" s="129" t="s">
        <v>129</v>
      </c>
      <c r="BK309" s="138">
        <f>SUM(BK310:BK323)</f>
        <v>0</v>
      </c>
    </row>
    <row r="310" spans="1:65" s="2" customFormat="1" ht="24.2" customHeight="1">
      <c r="A310" s="33"/>
      <c r="B310" s="141"/>
      <c r="C310" s="142">
        <v>70</v>
      </c>
      <c r="D310" s="142" t="s">
        <v>132</v>
      </c>
      <c r="E310" s="143" t="s">
        <v>497</v>
      </c>
      <c r="F310" s="144" t="s">
        <v>498</v>
      </c>
      <c r="G310" s="145" t="s">
        <v>135</v>
      </c>
      <c r="H310" s="146">
        <v>14</v>
      </c>
      <c r="I310" s="147"/>
      <c r="J310" s="148">
        <f>ROUND(I310*H310,2)</f>
        <v>0</v>
      </c>
      <c r="K310" s="149"/>
      <c r="L310" s="34"/>
      <c r="M310" s="150" t="s">
        <v>1</v>
      </c>
      <c r="N310" s="151" t="s">
        <v>41</v>
      </c>
      <c r="O310" s="59"/>
      <c r="P310" s="152">
        <f>O310*H310</f>
        <v>0</v>
      </c>
      <c r="Q310" s="152">
        <v>0</v>
      </c>
      <c r="R310" s="152">
        <f>Q310*H310</f>
        <v>0</v>
      </c>
      <c r="S310" s="152">
        <v>0</v>
      </c>
      <c r="T310" s="153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4" t="s">
        <v>234</v>
      </c>
      <c r="AT310" s="154" t="s">
        <v>132</v>
      </c>
      <c r="AU310" s="154" t="s">
        <v>86</v>
      </c>
      <c r="AY310" s="18" t="s">
        <v>129</v>
      </c>
      <c r="BE310" s="155">
        <f>IF(N310="základní",J310,0)</f>
        <v>0</v>
      </c>
      <c r="BF310" s="155">
        <f>IF(N310="snížená",J310,0)</f>
        <v>0</v>
      </c>
      <c r="BG310" s="155">
        <f>IF(N310="zákl. přenesená",J310,0)</f>
        <v>0</v>
      </c>
      <c r="BH310" s="155">
        <f>IF(N310="sníž. přenesená",J310,0)</f>
        <v>0</v>
      </c>
      <c r="BI310" s="155">
        <f>IF(N310="nulová",J310,0)</f>
        <v>0</v>
      </c>
      <c r="BJ310" s="18" t="s">
        <v>84</v>
      </c>
      <c r="BK310" s="155">
        <f>ROUND(I310*H310,2)</f>
        <v>0</v>
      </c>
      <c r="BL310" s="18" t="s">
        <v>234</v>
      </c>
      <c r="BM310" s="154" t="s">
        <v>499</v>
      </c>
    </row>
    <row r="311" spans="1:65" s="13" customFormat="1">
      <c r="B311" s="161"/>
      <c r="D311" s="162" t="s">
        <v>140</v>
      </c>
      <c r="E311" s="163" t="s">
        <v>1</v>
      </c>
      <c r="F311" s="164" t="s">
        <v>500</v>
      </c>
      <c r="H311" s="163" t="s">
        <v>1</v>
      </c>
      <c r="I311" s="165"/>
      <c r="L311" s="161"/>
      <c r="M311" s="166"/>
      <c r="N311" s="167"/>
      <c r="O311" s="167"/>
      <c r="P311" s="167"/>
      <c r="Q311" s="167"/>
      <c r="R311" s="167"/>
      <c r="S311" s="167"/>
      <c r="T311" s="168"/>
      <c r="AT311" s="163" t="s">
        <v>140</v>
      </c>
      <c r="AU311" s="163" t="s">
        <v>86</v>
      </c>
      <c r="AV311" s="13" t="s">
        <v>84</v>
      </c>
      <c r="AW311" s="13" t="s">
        <v>32</v>
      </c>
      <c r="AX311" s="13" t="s">
        <v>76</v>
      </c>
      <c r="AY311" s="163" t="s">
        <v>129</v>
      </c>
    </row>
    <row r="312" spans="1:65" s="14" customFormat="1">
      <c r="B312" s="169"/>
      <c r="D312" s="162" t="s">
        <v>140</v>
      </c>
      <c r="E312" s="170" t="s">
        <v>1</v>
      </c>
      <c r="F312" s="171" t="s">
        <v>501</v>
      </c>
      <c r="H312" s="172">
        <v>10</v>
      </c>
      <c r="I312" s="173"/>
      <c r="L312" s="169"/>
      <c r="M312" s="174"/>
      <c r="N312" s="175"/>
      <c r="O312" s="175"/>
      <c r="P312" s="175"/>
      <c r="Q312" s="175"/>
      <c r="R312" s="175"/>
      <c r="S312" s="175"/>
      <c r="T312" s="176"/>
      <c r="AT312" s="170" t="s">
        <v>140</v>
      </c>
      <c r="AU312" s="170" t="s">
        <v>86</v>
      </c>
      <c r="AV312" s="14" t="s">
        <v>86</v>
      </c>
      <c r="AW312" s="14" t="s">
        <v>32</v>
      </c>
      <c r="AX312" s="14" t="s">
        <v>76</v>
      </c>
      <c r="AY312" s="170" t="s">
        <v>129</v>
      </c>
    </row>
    <row r="313" spans="1:65" s="16" customFormat="1">
      <c r="B313" s="185"/>
      <c r="D313" s="162" t="s">
        <v>140</v>
      </c>
      <c r="E313" s="186" t="s">
        <v>1</v>
      </c>
      <c r="F313" s="187" t="s">
        <v>164</v>
      </c>
      <c r="H313" s="188">
        <v>10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140</v>
      </c>
      <c r="AU313" s="186" t="s">
        <v>86</v>
      </c>
      <c r="AV313" s="16" t="s">
        <v>130</v>
      </c>
      <c r="AW313" s="16" t="s">
        <v>32</v>
      </c>
      <c r="AX313" s="16" t="s">
        <v>76</v>
      </c>
      <c r="AY313" s="186" t="s">
        <v>129</v>
      </c>
    </row>
    <row r="314" spans="1:65" s="13" customFormat="1">
      <c r="B314" s="161"/>
      <c r="D314" s="162" t="s">
        <v>140</v>
      </c>
      <c r="E314" s="163" t="s">
        <v>1</v>
      </c>
      <c r="F314" s="164" t="s">
        <v>502</v>
      </c>
      <c r="H314" s="163" t="s">
        <v>1</v>
      </c>
      <c r="I314" s="165"/>
      <c r="L314" s="161"/>
      <c r="M314" s="166"/>
      <c r="N314" s="167"/>
      <c r="O314" s="167"/>
      <c r="P314" s="167"/>
      <c r="Q314" s="167"/>
      <c r="R314" s="167"/>
      <c r="S314" s="167"/>
      <c r="T314" s="168"/>
      <c r="AT314" s="163" t="s">
        <v>140</v>
      </c>
      <c r="AU314" s="163" t="s">
        <v>86</v>
      </c>
      <c r="AV314" s="13" t="s">
        <v>84</v>
      </c>
      <c r="AW314" s="13" t="s">
        <v>32</v>
      </c>
      <c r="AX314" s="13" t="s">
        <v>76</v>
      </c>
      <c r="AY314" s="163" t="s">
        <v>129</v>
      </c>
    </row>
    <row r="315" spans="1:65" s="14" customFormat="1">
      <c r="B315" s="169"/>
      <c r="D315" s="162" t="s">
        <v>140</v>
      </c>
      <c r="E315" s="170" t="s">
        <v>1</v>
      </c>
      <c r="F315" s="171" t="s">
        <v>503</v>
      </c>
      <c r="H315" s="172">
        <v>4</v>
      </c>
      <c r="I315" s="173"/>
      <c r="L315" s="169"/>
      <c r="M315" s="174"/>
      <c r="N315" s="175"/>
      <c r="O315" s="175"/>
      <c r="P315" s="175"/>
      <c r="Q315" s="175"/>
      <c r="R315" s="175"/>
      <c r="S315" s="175"/>
      <c r="T315" s="176"/>
      <c r="AT315" s="170" t="s">
        <v>140</v>
      </c>
      <c r="AU315" s="170" t="s">
        <v>86</v>
      </c>
      <c r="AV315" s="14" t="s">
        <v>86</v>
      </c>
      <c r="AW315" s="14" t="s">
        <v>32</v>
      </c>
      <c r="AX315" s="14" t="s">
        <v>76</v>
      </c>
      <c r="AY315" s="170" t="s">
        <v>129</v>
      </c>
    </row>
    <row r="316" spans="1:65" s="16" customFormat="1">
      <c r="B316" s="185"/>
      <c r="D316" s="162" t="s">
        <v>140</v>
      </c>
      <c r="E316" s="186" t="s">
        <v>1</v>
      </c>
      <c r="F316" s="187" t="s">
        <v>164</v>
      </c>
      <c r="H316" s="188">
        <v>4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140</v>
      </c>
      <c r="AU316" s="186" t="s">
        <v>86</v>
      </c>
      <c r="AV316" s="16" t="s">
        <v>130</v>
      </c>
      <c r="AW316" s="16" t="s">
        <v>32</v>
      </c>
      <c r="AX316" s="16" t="s">
        <v>76</v>
      </c>
      <c r="AY316" s="186" t="s">
        <v>129</v>
      </c>
    </row>
    <row r="317" spans="1:65" s="15" customFormat="1">
      <c r="B317" s="177"/>
      <c r="D317" s="162" t="s">
        <v>140</v>
      </c>
      <c r="E317" s="178" t="s">
        <v>1</v>
      </c>
      <c r="F317" s="179" t="s">
        <v>150</v>
      </c>
      <c r="H317" s="180">
        <v>14</v>
      </c>
      <c r="I317" s="181"/>
      <c r="L317" s="177"/>
      <c r="M317" s="182"/>
      <c r="N317" s="183"/>
      <c r="O317" s="183"/>
      <c r="P317" s="183"/>
      <c r="Q317" s="183"/>
      <c r="R317" s="183"/>
      <c r="S317" s="183"/>
      <c r="T317" s="184"/>
      <c r="AT317" s="178" t="s">
        <v>140</v>
      </c>
      <c r="AU317" s="178" t="s">
        <v>86</v>
      </c>
      <c r="AV317" s="15" t="s">
        <v>136</v>
      </c>
      <c r="AW317" s="15" t="s">
        <v>32</v>
      </c>
      <c r="AX317" s="15" t="s">
        <v>84</v>
      </c>
      <c r="AY317" s="178" t="s">
        <v>129</v>
      </c>
    </row>
    <row r="318" spans="1:65" s="2" customFormat="1" ht="24.2" customHeight="1">
      <c r="A318" s="33"/>
      <c r="B318" s="141"/>
      <c r="C318" s="142">
        <v>71</v>
      </c>
      <c r="D318" s="142" t="s">
        <v>132</v>
      </c>
      <c r="E318" s="143" t="s">
        <v>504</v>
      </c>
      <c r="F318" s="144" t="s">
        <v>505</v>
      </c>
      <c r="G318" s="145" t="s">
        <v>135</v>
      </c>
      <c r="H318" s="146">
        <v>4</v>
      </c>
      <c r="I318" s="147"/>
      <c r="J318" s="148">
        <f t="shared" ref="J318:J323" si="0">ROUND(I318*H318,2)</f>
        <v>0</v>
      </c>
      <c r="K318" s="149"/>
      <c r="L318" s="34"/>
      <c r="M318" s="150" t="s">
        <v>1</v>
      </c>
      <c r="N318" s="151" t="s">
        <v>41</v>
      </c>
      <c r="O318" s="59"/>
      <c r="P318" s="152">
        <f t="shared" ref="P318:P323" si="1">O318*H318</f>
        <v>0</v>
      </c>
      <c r="Q318" s="152">
        <v>0</v>
      </c>
      <c r="R318" s="152">
        <f t="shared" ref="R318:R323" si="2">Q318*H318</f>
        <v>0</v>
      </c>
      <c r="S318" s="152">
        <v>0</v>
      </c>
      <c r="T318" s="153">
        <f t="shared" ref="T318:T323" si="3"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54" t="s">
        <v>234</v>
      </c>
      <c r="AT318" s="154" t="s">
        <v>132</v>
      </c>
      <c r="AU318" s="154" t="s">
        <v>86</v>
      </c>
      <c r="AY318" s="18" t="s">
        <v>129</v>
      </c>
      <c r="BE318" s="155">
        <f t="shared" ref="BE318:BE323" si="4">IF(N318="základní",J318,0)</f>
        <v>0</v>
      </c>
      <c r="BF318" s="155">
        <f t="shared" ref="BF318:BF323" si="5">IF(N318="snížená",J318,0)</f>
        <v>0</v>
      </c>
      <c r="BG318" s="155">
        <f t="shared" ref="BG318:BG323" si="6">IF(N318="zákl. přenesená",J318,0)</f>
        <v>0</v>
      </c>
      <c r="BH318" s="155">
        <f t="shared" ref="BH318:BH323" si="7">IF(N318="sníž. přenesená",J318,0)</f>
        <v>0</v>
      </c>
      <c r="BI318" s="155">
        <f t="shared" ref="BI318:BI323" si="8">IF(N318="nulová",J318,0)</f>
        <v>0</v>
      </c>
      <c r="BJ318" s="18" t="s">
        <v>84</v>
      </c>
      <c r="BK318" s="155">
        <f t="shared" ref="BK318:BK323" si="9">ROUND(I318*H318,2)</f>
        <v>0</v>
      </c>
      <c r="BL318" s="18" t="s">
        <v>234</v>
      </c>
      <c r="BM318" s="154" t="s">
        <v>506</v>
      </c>
    </row>
    <row r="319" spans="1:65" s="2" customFormat="1" ht="24.2" customHeight="1">
      <c r="A319" s="33"/>
      <c r="B319" s="141"/>
      <c r="C319" s="142">
        <v>72</v>
      </c>
      <c r="D319" s="142" t="s">
        <v>132</v>
      </c>
      <c r="E319" s="143" t="s">
        <v>507</v>
      </c>
      <c r="F319" s="144" t="s">
        <v>508</v>
      </c>
      <c r="G319" s="145" t="s">
        <v>135</v>
      </c>
      <c r="H319" s="146">
        <v>14</v>
      </c>
      <c r="I319" s="147"/>
      <c r="J319" s="148">
        <f t="shared" si="0"/>
        <v>0</v>
      </c>
      <c r="K319" s="149"/>
      <c r="L319" s="34"/>
      <c r="M319" s="150" t="s">
        <v>1</v>
      </c>
      <c r="N319" s="151" t="s">
        <v>41</v>
      </c>
      <c r="O319" s="59"/>
      <c r="P319" s="152">
        <f t="shared" si="1"/>
        <v>0</v>
      </c>
      <c r="Q319" s="152">
        <v>0</v>
      </c>
      <c r="R319" s="152">
        <f t="shared" si="2"/>
        <v>0</v>
      </c>
      <c r="S319" s="152">
        <v>0</v>
      </c>
      <c r="T319" s="153">
        <f t="shared" si="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4" t="s">
        <v>234</v>
      </c>
      <c r="AT319" s="154" t="s">
        <v>132</v>
      </c>
      <c r="AU319" s="154" t="s">
        <v>86</v>
      </c>
      <c r="AY319" s="18" t="s">
        <v>129</v>
      </c>
      <c r="BE319" s="155">
        <f t="shared" si="4"/>
        <v>0</v>
      </c>
      <c r="BF319" s="155">
        <f t="shared" si="5"/>
        <v>0</v>
      </c>
      <c r="BG319" s="155">
        <f t="shared" si="6"/>
        <v>0</v>
      </c>
      <c r="BH319" s="155">
        <f t="shared" si="7"/>
        <v>0</v>
      </c>
      <c r="BI319" s="155">
        <f t="shared" si="8"/>
        <v>0</v>
      </c>
      <c r="BJ319" s="18" t="s">
        <v>84</v>
      </c>
      <c r="BK319" s="155">
        <f t="shared" si="9"/>
        <v>0</v>
      </c>
      <c r="BL319" s="18" t="s">
        <v>234</v>
      </c>
      <c r="BM319" s="154" t="s">
        <v>509</v>
      </c>
    </row>
    <row r="320" spans="1:65" s="2" customFormat="1" ht="24.2" customHeight="1">
      <c r="A320" s="33"/>
      <c r="B320" s="141"/>
      <c r="C320" s="142">
        <v>73</v>
      </c>
      <c r="D320" s="142" t="s">
        <v>132</v>
      </c>
      <c r="E320" s="143" t="s">
        <v>510</v>
      </c>
      <c r="F320" s="144" t="s">
        <v>511</v>
      </c>
      <c r="G320" s="145" t="s">
        <v>135</v>
      </c>
      <c r="H320" s="146">
        <v>4</v>
      </c>
      <c r="I320" s="147"/>
      <c r="J320" s="148">
        <f t="shared" si="0"/>
        <v>0</v>
      </c>
      <c r="K320" s="149"/>
      <c r="L320" s="34"/>
      <c r="M320" s="150" t="s">
        <v>1</v>
      </c>
      <c r="N320" s="151" t="s">
        <v>41</v>
      </c>
      <c r="O320" s="59"/>
      <c r="P320" s="152">
        <f t="shared" si="1"/>
        <v>0</v>
      </c>
      <c r="Q320" s="152">
        <v>0</v>
      </c>
      <c r="R320" s="152">
        <f t="shared" si="2"/>
        <v>0</v>
      </c>
      <c r="S320" s="152">
        <v>0</v>
      </c>
      <c r="T320" s="153">
        <f t="shared" si="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54" t="s">
        <v>234</v>
      </c>
      <c r="AT320" s="154" t="s">
        <v>132</v>
      </c>
      <c r="AU320" s="154" t="s">
        <v>86</v>
      </c>
      <c r="AY320" s="18" t="s">
        <v>129</v>
      </c>
      <c r="BE320" s="155">
        <f t="shared" si="4"/>
        <v>0</v>
      </c>
      <c r="BF320" s="155">
        <f t="shared" si="5"/>
        <v>0</v>
      </c>
      <c r="BG320" s="155">
        <f t="shared" si="6"/>
        <v>0</v>
      </c>
      <c r="BH320" s="155">
        <f t="shared" si="7"/>
        <v>0</v>
      </c>
      <c r="BI320" s="155">
        <f t="shared" si="8"/>
        <v>0</v>
      </c>
      <c r="BJ320" s="18" t="s">
        <v>84</v>
      </c>
      <c r="BK320" s="155">
        <f t="shared" si="9"/>
        <v>0</v>
      </c>
      <c r="BL320" s="18" t="s">
        <v>234</v>
      </c>
      <c r="BM320" s="154" t="s">
        <v>512</v>
      </c>
    </row>
    <row r="321" spans="1:65" s="2" customFormat="1" ht="24.2" customHeight="1">
      <c r="A321" s="33"/>
      <c r="B321" s="141"/>
      <c r="C321" s="142">
        <v>74</v>
      </c>
      <c r="D321" s="142" t="s">
        <v>132</v>
      </c>
      <c r="E321" s="143" t="s">
        <v>513</v>
      </c>
      <c r="F321" s="144" t="s">
        <v>514</v>
      </c>
      <c r="G321" s="145" t="s">
        <v>135</v>
      </c>
      <c r="H321" s="146">
        <v>4</v>
      </c>
      <c r="I321" s="147"/>
      <c r="J321" s="148">
        <f t="shared" si="0"/>
        <v>0</v>
      </c>
      <c r="K321" s="149"/>
      <c r="L321" s="34"/>
      <c r="M321" s="150" t="s">
        <v>1</v>
      </c>
      <c r="N321" s="151" t="s">
        <v>41</v>
      </c>
      <c r="O321" s="59"/>
      <c r="P321" s="152">
        <f t="shared" si="1"/>
        <v>0</v>
      </c>
      <c r="Q321" s="152">
        <v>0</v>
      </c>
      <c r="R321" s="152">
        <f t="shared" si="2"/>
        <v>0</v>
      </c>
      <c r="S321" s="152">
        <v>0</v>
      </c>
      <c r="T321" s="153">
        <f t="shared" si="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4" t="s">
        <v>234</v>
      </c>
      <c r="AT321" s="154" t="s">
        <v>132</v>
      </c>
      <c r="AU321" s="154" t="s">
        <v>86</v>
      </c>
      <c r="AY321" s="18" t="s">
        <v>129</v>
      </c>
      <c r="BE321" s="155">
        <f t="shared" si="4"/>
        <v>0</v>
      </c>
      <c r="BF321" s="155">
        <f t="shared" si="5"/>
        <v>0</v>
      </c>
      <c r="BG321" s="155">
        <f t="shared" si="6"/>
        <v>0</v>
      </c>
      <c r="BH321" s="155">
        <f t="shared" si="7"/>
        <v>0</v>
      </c>
      <c r="BI321" s="155">
        <f t="shared" si="8"/>
        <v>0</v>
      </c>
      <c r="BJ321" s="18" t="s">
        <v>84</v>
      </c>
      <c r="BK321" s="155">
        <f t="shared" si="9"/>
        <v>0</v>
      </c>
      <c r="BL321" s="18" t="s">
        <v>234</v>
      </c>
      <c r="BM321" s="154" t="s">
        <v>515</v>
      </c>
    </row>
    <row r="322" spans="1:65" s="2" customFormat="1" ht="24.2" customHeight="1">
      <c r="A322" s="33"/>
      <c r="B322" s="141"/>
      <c r="C322" s="142">
        <v>75</v>
      </c>
      <c r="D322" s="142" t="s">
        <v>132</v>
      </c>
      <c r="E322" s="143" t="s">
        <v>516</v>
      </c>
      <c r="F322" s="144" t="s">
        <v>517</v>
      </c>
      <c r="G322" s="145" t="s">
        <v>135</v>
      </c>
      <c r="H322" s="146">
        <v>10</v>
      </c>
      <c r="I322" s="147"/>
      <c r="J322" s="148">
        <f t="shared" si="0"/>
        <v>0</v>
      </c>
      <c r="K322" s="149"/>
      <c r="L322" s="34"/>
      <c r="M322" s="150" t="s">
        <v>1</v>
      </c>
      <c r="N322" s="151" t="s">
        <v>41</v>
      </c>
      <c r="O322" s="59"/>
      <c r="P322" s="152">
        <f t="shared" si="1"/>
        <v>0</v>
      </c>
      <c r="Q322" s="152">
        <v>0</v>
      </c>
      <c r="R322" s="152">
        <f t="shared" si="2"/>
        <v>0</v>
      </c>
      <c r="S322" s="152">
        <v>0</v>
      </c>
      <c r="T322" s="153">
        <f t="shared" si="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4" t="s">
        <v>234</v>
      </c>
      <c r="AT322" s="154" t="s">
        <v>132</v>
      </c>
      <c r="AU322" s="154" t="s">
        <v>86</v>
      </c>
      <c r="AY322" s="18" t="s">
        <v>129</v>
      </c>
      <c r="BE322" s="155">
        <f t="shared" si="4"/>
        <v>0</v>
      </c>
      <c r="BF322" s="155">
        <f t="shared" si="5"/>
        <v>0</v>
      </c>
      <c r="BG322" s="155">
        <f t="shared" si="6"/>
        <v>0</v>
      </c>
      <c r="BH322" s="155">
        <f t="shared" si="7"/>
        <v>0</v>
      </c>
      <c r="BI322" s="155">
        <f t="shared" si="8"/>
        <v>0</v>
      </c>
      <c r="BJ322" s="18" t="s">
        <v>84</v>
      </c>
      <c r="BK322" s="155">
        <f t="shared" si="9"/>
        <v>0</v>
      </c>
      <c r="BL322" s="18" t="s">
        <v>234</v>
      </c>
      <c r="BM322" s="154" t="s">
        <v>518</v>
      </c>
    </row>
    <row r="323" spans="1:65" s="2" customFormat="1" ht="24.2" customHeight="1">
      <c r="A323" s="33"/>
      <c r="B323" s="141"/>
      <c r="C323" s="142">
        <v>76</v>
      </c>
      <c r="D323" s="142" t="s">
        <v>132</v>
      </c>
      <c r="E323" s="143" t="s">
        <v>519</v>
      </c>
      <c r="F323" s="144" t="s">
        <v>520</v>
      </c>
      <c r="G323" s="145" t="s">
        <v>135</v>
      </c>
      <c r="H323" s="146">
        <v>10</v>
      </c>
      <c r="I323" s="147"/>
      <c r="J323" s="148">
        <f t="shared" si="0"/>
        <v>0</v>
      </c>
      <c r="K323" s="149"/>
      <c r="L323" s="34"/>
      <c r="M323" s="150" t="s">
        <v>1</v>
      </c>
      <c r="N323" s="151" t="s">
        <v>41</v>
      </c>
      <c r="O323" s="59"/>
      <c r="P323" s="152">
        <f t="shared" si="1"/>
        <v>0</v>
      </c>
      <c r="Q323" s="152">
        <v>0</v>
      </c>
      <c r="R323" s="152">
        <f t="shared" si="2"/>
        <v>0</v>
      </c>
      <c r="S323" s="152">
        <v>0</v>
      </c>
      <c r="T323" s="153">
        <f t="shared" si="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54" t="s">
        <v>234</v>
      </c>
      <c r="AT323" s="154" t="s">
        <v>132</v>
      </c>
      <c r="AU323" s="154" t="s">
        <v>86</v>
      </c>
      <c r="AY323" s="18" t="s">
        <v>129</v>
      </c>
      <c r="BE323" s="155">
        <f t="shared" si="4"/>
        <v>0</v>
      </c>
      <c r="BF323" s="155">
        <f t="shared" si="5"/>
        <v>0</v>
      </c>
      <c r="BG323" s="155">
        <f t="shared" si="6"/>
        <v>0</v>
      </c>
      <c r="BH323" s="155">
        <f t="shared" si="7"/>
        <v>0</v>
      </c>
      <c r="BI323" s="155">
        <f t="shared" si="8"/>
        <v>0</v>
      </c>
      <c r="BJ323" s="18" t="s">
        <v>84</v>
      </c>
      <c r="BK323" s="155">
        <f t="shared" si="9"/>
        <v>0</v>
      </c>
      <c r="BL323" s="18" t="s">
        <v>234</v>
      </c>
      <c r="BM323" s="154" t="s">
        <v>521</v>
      </c>
    </row>
    <row r="324" spans="1:65" s="12" customFormat="1" ht="22.9" customHeight="1">
      <c r="B324" s="128"/>
      <c r="D324" s="129" t="s">
        <v>75</v>
      </c>
      <c r="E324" s="139" t="s">
        <v>522</v>
      </c>
      <c r="F324" s="139" t="s">
        <v>523</v>
      </c>
      <c r="I324" s="131"/>
      <c r="J324" s="140">
        <f>BK324</f>
        <v>0</v>
      </c>
      <c r="L324" s="128"/>
      <c r="M324" s="133"/>
      <c r="N324" s="134"/>
      <c r="O324" s="134"/>
      <c r="P324" s="135">
        <f>SUM(P325:P337)</f>
        <v>0</v>
      </c>
      <c r="Q324" s="134"/>
      <c r="R324" s="135">
        <f>SUM(R325:R337)</f>
        <v>5.5728E-2</v>
      </c>
      <c r="S324" s="134"/>
      <c r="T324" s="136">
        <f>SUM(T325:T337)</f>
        <v>0</v>
      </c>
      <c r="AR324" s="129" t="s">
        <v>86</v>
      </c>
      <c r="AT324" s="137" t="s">
        <v>75</v>
      </c>
      <c r="AU324" s="137" t="s">
        <v>84</v>
      </c>
      <c r="AY324" s="129" t="s">
        <v>129</v>
      </c>
      <c r="BK324" s="138">
        <f>SUM(BK325:BK337)</f>
        <v>0</v>
      </c>
    </row>
    <row r="325" spans="1:65" s="2" customFormat="1" ht="24.2" customHeight="1">
      <c r="A325" s="33"/>
      <c r="B325" s="141"/>
      <c r="C325" s="142">
        <v>77</v>
      </c>
      <c r="D325" s="142" t="s">
        <v>132</v>
      </c>
      <c r="E325" s="143" t="s">
        <v>524</v>
      </c>
      <c r="F325" s="144" t="s">
        <v>525</v>
      </c>
      <c r="G325" s="145" t="s">
        <v>135</v>
      </c>
      <c r="H325" s="146">
        <v>103.2</v>
      </c>
      <c r="I325" s="147"/>
      <c r="J325" s="148">
        <f>ROUND(I325*H325,2)</f>
        <v>0</v>
      </c>
      <c r="K325" s="149"/>
      <c r="L325" s="34"/>
      <c r="M325" s="150" t="s">
        <v>1</v>
      </c>
      <c r="N325" s="151" t="s">
        <v>41</v>
      </c>
      <c r="O325" s="59"/>
      <c r="P325" s="152">
        <f>O325*H325</f>
        <v>0</v>
      </c>
      <c r="Q325" s="152">
        <v>2.1000000000000001E-4</v>
      </c>
      <c r="R325" s="152">
        <f>Q325*H325</f>
        <v>2.1672E-2</v>
      </c>
      <c r="S325" s="152">
        <v>0</v>
      </c>
      <c r="T325" s="153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4" t="s">
        <v>234</v>
      </c>
      <c r="AT325" s="154" t="s">
        <v>132</v>
      </c>
      <c r="AU325" s="154" t="s">
        <v>86</v>
      </c>
      <c r="AY325" s="18" t="s">
        <v>129</v>
      </c>
      <c r="BE325" s="155">
        <f>IF(N325="základní",J325,0)</f>
        <v>0</v>
      </c>
      <c r="BF325" s="155">
        <f>IF(N325="snížená",J325,0)</f>
        <v>0</v>
      </c>
      <c r="BG325" s="155">
        <f>IF(N325="zákl. přenesená",J325,0)</f>
        <v>0</v>
      </c>
      <c r="BH325" s="155">
        <f>IF(N325="sníž. přenesená",J325,0)</f>
        <v>0</v>
      </c>
      <c r="BI325" s="155">
        <f>IF(N325="nulová",J325,0)</f>
        <v>0</v>
      </c>
      <c r="BJ325" s="18" t="s">
        <v>84</v>
      </c>
      <c r="BK325" s="155">
        <f>ROUND(I325*H325,2)</f>
        <v>0</v>
      </c>
      <c r="BL325" s="18" t="s">
        <v>234</v>
      </c>
      <c r="BM325" s="154" t="s">
        <v>526</v>
      </c>
    </row>
    <row r="326" spans="1:65" s="2" customFormat="1">
      <c r="A326" s="33"/>
      <c r="B326" s="34"/>
      <c r="C326" s="33"/>
      <c r="D326" s="156" t="s">
        <v>138</v>
      </c>
      <c r="E326" s="33"/>
      <c r="F326" s="157" t="s">
        <v>527</v>
      </c>
      <c r="G326" s="33"/>
      <c r="H326" s="33"/>
      <c r="I326" s="158"/>
      <c r="J326" s="33"/>
      <c r="K326" s="33"/>
      <c r="L326" s="34"/>
      <c r="M326" s="159"/>
      <c r="N326" s="160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138</v>
      </c>
      <c r="AU326" s="18" t="s">
        <v>86</v>
      </c>
    </row>
    <row r="327" spans="1:65" s="13" customFormat="1">
      <c r="B327" s="161"/>
      <c r="D327" s="162" t="s">
        <v>140</v>
      </c>
      <c r="E327" s="163" t="s">
        <v>1</v>
      </c>
      <c r="F327" s="164" t="s">
        <v>528</v>
      </c>
      <c r="H327" s="163" t="s">
        <v>1</v>
      </c>
      <c r="I327" s="165"/>
      <c r="L327" s="161"/>
      <c r="M327" s="166"/>
      <c r="N327" s="167"/>
      <c r="O327" s="167"/>
      <c r="P327" s="167"/>
      <c r="Q327" s="167"/>
      <c r="R327" s="167"/>
      <c r="S327" s="167"/>
      <c r="T327" s="168"/>
      <c r="AT327" s="163" t="s">
        <v>140</v>
      </c>
      <c r="AU327" s="163" t="s">
        <v>86</v>
      </c>
      <c r="AV327" s="13" t="s">
        <v>84</v>
      </c>
      <c r="AW327" s="13" t="s">
        <v>32</v>
      </c>
      <c r="AX327" s="13" t="s">
        <v>76</v>
      </c>
      <c r="AY327" s="163" t="s">
        <v>129</v>
      </c>
    </row>
    <row r="328" spans="1:65" s="14" customFormat="1">
      <c r="B328" s="169"/>
      <c r="D328" s="162" t="s">
        <v>140</v>
      </c>
      <c r="E328" s="170" t="s">
        <v>1</v>
      </c>
      <c r="F328" s="171" t="s">
        <v>529</v>
      </c>
      <c r="H328" s="172">
        <v>31.6</v>
      </c>
      <c r="I328" s="173"/>
      <c r="L328" s="169"/>
      <c r="M328" s="174"/>
      <c r="N328" s="175"/>
      <c r="O328" s="175"/>
      <c r="P328" s="175"/>
      <c r="Q328" s="175"/>
      <c r="R328" s="175"/>
      <c r="S328" s="175"/>
      <c r="T328" s="176"/>
      <c r="AT328" s="170" t="s">
        <v>140</v>
      </c>
      <c r="AU328" s="170" t="s">
        <v>86</v>
      </c>
      <c r="AV328" s="14" t="s">
        <v>86</v>
      </c>
      <c r="AW328" s="14" t="s">
        <v>32</v>
      </c>
      <c r="AX328" s="14" t="s">
        <v>76</v>
      </c>
      <c r="AY328" s="170" t="s">
        <v>129</v>
      </c>
    </row>
    <row r="329" spans="1:65" s="13" customFormat="1">
      <c r="B329" s="161"/>
      <c r="D329" s="162" t="s">
        <v>140</v>
      </c>
      <c r="E329" s="163" t="s">
        <v>1</v>
      </c>
      <c r="F329" s="164" t="s">
        <v>530</v>
      </c>
      <c r="H329" s="163" t="s">
        <v>1</v>
      </c>
      <c r="I329" s="165"/>
      <c r="L329" s="161"/>
      <c r="M329" s="166"/>
      <c r="N329" s="167"/>
      <c r="O329" s="167"/>
      <c r="P329" s="167"/>
      <c r="Q329" s="167"/>
      <c r="R329" s="167"/>
      <c r="S329" s="167"/>
      <c r="T329" s="168"/>
      <c r="AT329" s="163" t="s">
        <v>140</v>
      </c>
      <c r="AU329" s="163" t="s">
        <v>86</v>
      </c>
      <c r="AV329" s="13" t="s">
        <v>84</v>
      </c>
      <c r="AW329" s="13" t="s">
        <v>32</v>
      </c>
      <c r="AX329" s="13" t="s">
        <v>76</v>
      </c>
      <c r="AY329" s="163" t="s">
        <v>129</v>
      </c>
    </row>
    <row r="330" spans="1:65" s="14" customFormat="1">
      <c r="B330" s="169"/>
      <c r="D330" s="162" t="s">
        <v>140</v>
      </c>
      <c r="E330" s="170" t="s">
        <v>1</v>
      </c>
      <c r="F330" s="171" t="s">
        <v>531</v>
      </c>
      <c r="H330" s="172">
        <v>73.459999999999994</v>
      </c>
      <c r="I330" s="173"/>
      <c r="L330" s="169"/>
      <c r="M330" s="174"/>
      <c r="N330" s="175"/>
      <c r="O330" s="175"/>
      <c r="P330" s="175"/>
      <c r="Q330" s="175"/>
      <c r="R330" s="175"/>
      <c r="S330" s="175"/>
      <c r="T330" s="176"/>
      <c r="AT330" s="170" t="s">
        <v>140</v>
      </c>
      <c r="AU330" s="170" t="s">
        <v>86</v>
      </c>
      <c r="AV330" s="14" t="s">
        <v>86</v>
      </c>
      <c r="AW330" s="14" t="s">
        <v>32</v>
      </c>
      <c r="AX330" s="14" t="s">
        <v>76</v>
      </c>
      <c r="AY330" s="170" t="s">
        <v>129</v>
      </c>
    </row>
    <row r="331" spans="1:65" s="13" customFormat="1">
      <c r="B331" s="161"/>
      <c r="D331" s="162" t="s">
        <v>140</v>
      </c>
      <c r="E331" s="163" t="s">
        <v>1</v>
      </c>
      <c r="F331" s="164" t="s">
        <v>532</v>
      </c>
      <c r="H331" s="163" t="s">
        <v>1</v>
      </c>
      <c r="I331" s="165"/>
      <c r="L331" s="161"/>
      <c r="M331" s="166"/>
      <c r="N331" s="167"/>
      <c r="O331" s="167"/>
      <c r="P331" s="167"/>
      <c r="Q331" s="167"/>
      <c r="R331" s="167"/>
      <c r="S331" s="167"/>
      <c r="T331" s="168"/>
      <c r="AT331" s="163" t="s">
        <v>140</v>
      </c>
      <c r="AU331" s="163" t="s">
        <v>86</v>
      </c>
      <c r="AV331" s="13" t="s">
        <v>84</v>
      </c>
      <c r="AW331" s="13" t="s">
        <v>32</v>
      </c>
      <c r="AX331" s="13" t="s">
        <v>76</v>
      </c>
      <c r="AY331" s="163" t="s">
        <v>129</v>
      </c>
    </row>
    <row r="332" spans="1:65" s="14" customFormat="1">
      <c r="B332" s="169"/>
      <c r="D332" s="162" t="s">
        <v>140</v>
      </c>
      <c r="E332" s="170" t="s">
        <v>1</v>
      </c>
      <c r="F332" s="171" t="s">
        <v>533</v>
      </c>
      <c r="H332" s="172">
        <v>2.54</v>
      </c>
      <c r="I332" s="173"/>
      <c r="L332" s="169"/>
      <c r="M332" s="174"/>
      <c r="N332" s="175"/>
      <c r="O332" s="175"/>
      <c r="P332" s="175"/>
      <c r="Q332" s="175"/>
      <c r="R332" s="175"/>
      <c r="S332" s="175"/>
      <c r="T332" s="176"/>
      <c r="AT332" s="170" t="s">
        <v>140</v>
      </c>
      <c r="AU332" s="170" t="s">
        <v>86</v>
      </c>
      <c r="AV332" s="14" t="s">
        <v>86</v>
      </c>
      <c r="AW332" s="14" t="s">
        <v>32</v>
      </c>
      <c r="AX332" s="14" t="s">
        <v>76</v>
      </c>
      <c r="AY332" s="170" t="s">
        <v>129</v>
      </c>
    </row>
    <row r="333" spans="1:65" s="13" customFormat="1">
      <c r="B333" s="161"/>
      <c r="D333" s="162" t="s">
        <v>140</v>
      </c>
      <c r="E333" s="163" t="s">
        <v>1</v>
      </c>
      <c r="F333" s="164" t="s">
        <v>534</v>
      </c>
      <c r="H333" s="163" t="s">
        <v>1</v>
      </c>
      <c r="I333" s="165"/>
      <c r="L333" s="161"/>
      <c r="M333" s="166"/>
      <c r="N333" s="167"/>
      <c r="O333" s="167"/>
      <c r="P333" s="167"/>
      <c r="Q333" s="167"/>
      <c r="R333" s="167"/>
      <c r="S333" s="167"/>
      <c r="T333" s="168"/>
      <c r="AT333" s="163" t="s">
        <v>140</v>
      </c>
      <c r="AU333" s="163" t="s">
        <v>86</v>
      </c>
      <c r="AV333" s="13" t="s">
        <v>84</v>
      </c>
      <c r="AW333" s="13" t="s">
        <v>32</v>
      </c>
      <c r="AX333" s="13" t="s">
        <v>76</v>
      </c>
      <c r="AY333" s="163" t="s">
        <v>129</v>
      </c>
    </row>
    <row r="334" spans="1:65" s="14" customFormat="1">
      <c r="B334" s="169"/>
      <c r="D334" s="162" t="s">
        <v>140</v>
      </c>
      <c r="E334" s="170" t="s">
        <v>1</v>
      </c>
      <c r="F334" s="171" t="s">
        <v>535</v>
      </c>
      <c r="H334" s="172">
        <v>-4.4000000000000004</v>
      </c>
      <c r="I334" s="173"/>
      <c r="L334" s="169"/>
      <c r="M334" s="174"/>
      <c r="N334" s="175"/>
      <c r="O334" s="175"/>
      <c r="P334" s="175"/>
      <c r="Q334" s="175"/>
      <c r="R334" s="175"/>
      <c r="S334" s="175"/>
      <c r="T334" s="176"/>
      <c r="AT334" s="170" t="s">
        <v>140</v>
      </c>
      <c r="AU334" s="170" t="s">
        <v>86</v>
      </c>
      <c r="AV334" s="14" t="s">
        <v>86</v>
      </c>
      <c r="AW334" s="14" t="s">
        <v>32</v>
      </c>
      <c r="AX334" s="14" t="s">
        <v>76</v>
      </c>
      <c r="AY334" s="170" t="s">
        <v>129</v>
      </c>
    </row>
    <row r="335" spans="1:65" s="15" customFormat="1">
      <c r="B335" s="177"/>
      <c r="D335" s="162" t="s">
        <v>140</v>
      </c>
      <c r="E335" s="178" t="s">
        <v>1</v>
      </c>
      <c r="F335" s="179" t="s">
        <v>150</v>
      </c>
      <c r="H335" s="180">
        <v>103.2</v>
      </c>
      <c r="I335" s="181"/>
      <c r="L335" s="177"/>
      <c r="M335" s="182"/>
      <c r="N335" s="183"/>
      <c r="O335" s="183"/>
      <c r="P335" s="183"/>
      <c r="Q335" s="183"/>
      <c r="R335" s="183"/>
      <c r="S335" s="183"/>
      <c r="T335" s="184"/>
      <c r="AT335" s="178" t="s">
        <v>140</v>
      </c>
      <c r="AU335" s="178" t="s">
        <v>86</v>
      </c>
      <c r="AV335" s="15" t="s">
        <v>136</v>
      </c>
      <c r="AW335" s="15" t="s">
        <v>32</v>
      </c>
      <c r="AX335" s="15" t="s">
        <v>84</v>
      </c>
      <c r="AY335" s="178" t="s">
        <v>129</v>
      </c>
    </row>
    <row r="336" spans="1:65" s="2" customFormat="1" ht="24.2" customHeight="1">
      <c r="A336" s="33"/>
      <c r="B336" s="141"/>
      <c r="C336" s="142">
        <v>78</v>
      </c>
      <c r="D336" s="142" t="s">
        <v>132</v>
      </c>
      <c r="E336" s="143" t="s">
        <v>536</v>
      </c>
      <c r="F336" s="144" t="s">
        <v>537</v>
      </c>
      <c r="G336" s="145" t="s">
        <v>135</v>
      </c>
      <c r="H336" s="146">
        <v>103.2</v>
      </c>
      <c r="I336" s="147"/>
      <c r="J336" s="148">
        <f>ROUND(I336*H336,2)</f>
        <v>0</v>
      </c>
      <c r="K336" s="149"/>
      <c r="L336" s="34"/>
      <c r="M336" s="150" t="s">
        <v>1</v>
      </c>
      <c r="N336" s="151" t="s">
        <v>41</v>
      </c>
      <c r="O336" s="59"/>
      <c r="P336" s="152">
        <f>O336*H336</f>
        <v>0</v>
      </c>
      <c r="Q336" s="152">
        <v>3.3E-4</v>
      </c>
      <c r="R336" s="152">
        <f>Q336*H336</f>
        <v>3.4056000000000003E-2</v>
      </c>
      <c r="S336" s="152">
        <v>0</v>
      </c>
      <c r="T336" s="153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4" t="s">
        <v>234</v>
      </c>
      <c r="AT336" s="154" t="s">
        <v>132</v>
      </c>
      <c r="AU336" s="154" t="s">
        <v>86</v>
      </c>
      <c r="AY336" s="18" t="s">
        <v>129</v>
      </c>
      <c r="BE336" s="155">
        <f>IF(N336="základní",J336,0)</f>
        <v>0</v>
      </c>
      <c r="BF336" s="155">
        <f>IF(N336="snížená",J336,0)</f>
        <v>0</v>
      </c>
      <c r="BG336" s="155">
        <f>IF(N336="zákl. přenesená",J336,0)</f>
        <v>0</v>
      </c>
      <c r="BH336" s="155">
        <f>IF(N336="sníž. přenesená",J336,0)</f>
        <v>0</v>
      </c>
      <c r="BI336" s="155">
        <f>IF(N336="nulová",J336,0)</f>
        <v>0</v>
      </c>
      <c r="BJ336" s="18" t="s">
        <v>84</v>
      </c>
      <c r="BK336" s="155">
        <f>ROUND(I336*H336,2)</f>
        <v>0</v>
      </c>
      <c r="BL336" s="18" t="s">
        <v>234</v>
      </c>
      <c r="BM336" s="154" t="s">
        <v>538</v>
      </c>
    </row>
    <row r="337" spans="1:47" s="2" customFormat="1">
      <c r="A337" s="33"/>
      <c r="B337" s="34"/>
      <c r="C337" s="33"/>
      <c r="D337" s="156" t="s">
        <v>138</v>
      </c>
      <c r="E337" s="33"/>
      <c r="F337" s="157" t="s">
        <v>539</v>
      </c>
      <c r="G337" s="33"/>
      <c r="H337" s="33"/>
      <c r="I337" s="158"/>
      <c r="J337" s="33"/>
      <c r="K337" s="33"/>
      <c r="L337" s="34"/>
      <c r="M337" s="204"/>
      <c r="N337" s="205"/>
      <c r="O337" s="206"/>
      <c r="P337" s="206"/>
      <c r="Q337" s="206"/>
      <c r="R337" s="206"/>
      <c r="S337" s="206"/>
      <c r="T337" s="207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8" t="s">
        <v>138</v>
      </c>
      <c r="AU337" s="18" t="s">
        <v>86</v>
      </c>
    </row>
    <row r="338" spans="1:47" s="2" customFormat="1" ht="6.95" customHeight="1">
      <c r="A338" s="33"/>
      <c r="B338" s="48"/>
      <c r="C338" s="49"/>
      <c r="D338" s="49"/>
      <c r="E338" s="49"/>
      <c r="F338" s="49"/>
      <c r="G338" s="49"/>
      <c r="H338" s="49"/>
      <c r="I338" s="49"/>
      <c r="J338" s="49"/>
      <c r="K338" s="49"/>
      <c r="L338" s="34"/>
      <c r="M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</row>
  </sheetData>
  <autoFilter ref="C134:K337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hyperlinks>
    <hyperlink ref="F139" r:id="rId1" xr:uid="{00000000-0004-0000-0100-000000000000}"/>
    <hyperlink ref="F144" r:id="rId2" xr:uid="{00000000-0004-0000-0100-000001000000}"/>
    <hyperlink ref="F148" r:id="rId3" xr:uid="{00000000-0004-0000-0100-000002000000}"/>
    <hyperlink ref="F150" r:id="rId4" xr:uid="{00000000-0004-0000-0100-000003000000}"/>
    <hyperlink ref="F165" r:id="rId5" xr:uid="{00000000-0004-0000-0100-000004000000}"/>
    <hyperlink ref="F167" r:id="rId6" xr:uid="{00000000-0004-0000-0100-000005000000}"/>
    <hyperlink ref="F169" r:id="rId7" xr:uid="{00000000-0004-0000-0100-000006000000}"/>
    <hyperlink ref="F182" r:id="rId8" xr:uid="{00000000-0004-0000-0100-000007000000}"/>
    <hyperlink ref="F188" r:id="rId9" xr:uid="{00000000-0004-0000-0100-000008000000}"/>
    <hyperlink ref="F190" r:id="rId10" xr:uid="{00000000-0004-0000-0100-000009000000}"/>
    <hyperlink ref="F193" r:id="rId11" xr:uid="{00000000-0004-0000-0100-00000A000000}"/>
    <hyperlink ref="F197" r:id="rId12" xr:uid="{00000000-0004-0000-0100-00000B000000}"/>
    <hyperlink ref="F199" r:id="rId13" xr:uid="{00000000-0004-0000-0100-00000C000000}"/>
    <hyperlink ref="F202" r:id="rId14" xr:uid="{00000000-0004-0000-0100-00000D000000}"/>
    <hyperlink ref="F204" r:id="rId15" xr:uid="{00000000-0004-0000-0100-00000E000000}"/>
    <hyperlink ref="F206" r:id="rId16" xr:uid="{00000000-0004-0000-0100-00000F000000}"/>
    <hyperlink ref="F209" r:id="rId17" xr:uid="{00000000-0004-0000-0100-000010000000}"/>
    <hyperlink ref="F222" r:id="rId18" xr:uid="{00000000-0004-0000-0100-000011000000}"/>
    <hyperlink ref="F225" r:id="rId19" xr:uid="{00000000-0004-0000-0100-000012000000}"/>
    <hyperlink ref="F229" r:id="rId20" xr:uid="{00000000-0004-0000-0100-000013000000}"/>
    <hyperlink ref="F231" r:id="rId21" xr:uid="{00000000-0004-0000-0100-000014000000}"/>
    <hyperlink ref="F235" r:id="rId22" xr:uid="{00000000-0004-0000-0100-000015000000}"/>
    <hyperlink ref="F238" r:id="rId23" xr:uid="{00000000-0004-0000-0100-000016000000}"/>
    <hyperlink ref="F240" r:id="rId24" xr:uid="{00000000-0004-0000-0100-000017000000}"/>
    <hyperlink ref="F243" r:id="rId25" xr:uid="{00000000-0004-0000-0100-000018000000}"/>
    <hyperlink ref="F262" r:id="rId26" xr:uid="{00000000-0004-0000-0100-000019000000}"/>
    <hyperlink ref="F267" r:id="rId27" xr:uid="{00000000-0004-0000-0100-00001A000000}"/>
    <hyperlink ref="F270" r:id="rId28" xr:uid="{00000000-0004-0000-0100-00001B000000}"/>
    <hyperlink ref="F280" r:id="rId29" xr:uid="{00000000-0004-0000-0100-00001C000000}"/>
    <hyperlink ref="F283" r:id="rId30" xr:uid="{00000000-0004-0000-0100-00001D000000}"/>
    <hyperlink ref="F298" r:id="rId31" xr:uid="{00000000-0004-0000-0100-00001E000000}"/>
    <hyperlink ref="F301" r:id="rId32" xr:uid="{00000000-0004-0000-0100-00001F000000}"/>
    <hyperlink ref="F303" r:id="rId33" xr:uid="{00000000-0004-0000-0100-000020000000}"/>
    <hyperlink ref="F308" r:id="rId34" xr:uid="{00000000-0004-0000-0100-000021000000}"/>
    <hyperlink ref="F326" r:id="rId35" xr:uid="{00000000-0004-0000-0100-000022000000}"/>
    <hyperlink ref="F337" r:id="rId36" xr:uid="{00000000-0004-0000-0100-00002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1E5B6E-DA75-4D42-90F5-7F3B33A639BF}"/>
</file>

<file path=customXml/itemProps2.xml><?xml version="1.0" encoding="utf-8"?>
<ds:datastoreItem xmlns:ds="http://schemas.openxmlformats.org/officeDocument/2006/customXml" ds:itemID="{6009B318-1A5D-4DD1-8879-264F0A156A57}"/>
</file>

<file path=customXml/itemProps3.xml><?xml version="1.0" encoding="utf-8"?>
<ds:datastoreItem xmlns:ds="http://schemas.openxmlformats.org/officeDocument/2006/customXml" ds:itemID="{E88360C4-35D8-491F-A0F7-6AB1D24A03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Stavební úpravy kanc...</vt:lpstr>
      <vt:lpstr>'01 - Stavební úpravy kanc...'!Názvy_tisku</vt:lpstr>
      <vt:lpstr>'Rekapitulace stavby'!Názvy_tisku</vt:lpstr>
      <vt:lpstr>'01 - Stavební úpravy kanc...'!Oblast_tisku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can0017</cp:lastModifiedBy>
  <dcterms:created xsi:type="dcterms:W3CDTF">2025-04-22T08:05:04Z</dcterms:created>
  <dcterms:modified xsi:type="dcterms:W3CDTF">2025-04-29T11:50:57Z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