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luopava.sharepoint.com/teams/ERDF-kvalita/Sdilene dokumenty/General/Verejne_zakazky_realizace/KA_10_stavba_nabytek_OPF/ZD_navrh_01/Příloha č. 2 Výzvy - Položkové rozpočty/D_KANCELARE_OBJEKT_A/"/>
    </mc:Choice>
  </mc:AlternateContent>
  <xr:revisionPtr revIDLastSave="0" documentId="8_{8E916395-CAEF-48DA-BBCF-CF8F3228EC8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01 - Stavebí úpravy a mod..." sheetId="2" r:id="rId2"/>
  </sheets>
  <definedNames>
    <definedName name="_xlnm._FilterDatabase" localSheetId="1" hidden="1">'01 - Stavebí úpravy a mod...'!$C$130:$K$283</definedName>
    <definedName name="_xlnm.Print_Titles" localSheetId="1">'01 - Stavebí úpravy a mod...'!$130:$130</definedName>
    <definedName name="_xlnm.Print_Titles" localSheetId="0">'Rekapitulace stavby'!$92:$92</definedName>
    <definedName name="_xlnm.Print_Area" localSheetId="1">'01 - Stavebí úpravy a mod...'!$C$4:$J$76,'01 - Stavebí úpravy a mod...'!$C$82:$J$112,'01 - Stavebí úpravy a mod...'!$C$118:$J$283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82" i="2"/>
  <c r="BH282" i="2"/>
  <c r="BG282" i="2"/>
  <c r="BF282" i="2"/>
  <c r="T282" i="2"/>
  <c r="R282" i="2"/>
  <c r="P28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T194" i="2" s="1"/>
  <c r="R195" i="2"/>
  <c r="R194" i="2" s="1"/>
  <c r="P195" i="2"/>
  <c r="P194" i="2" s="1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T167" i="2" s="1"/>
  <c r="R168" i="2"/>
  <c r="R167" i="2" s="1"/>
  <c r="P168" i="2"/>
  <c r="P167" i="2" s="1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T133" i="2"/>
  <c r="R133" i="2"/>
  <c r="P133" i="2"/>
  <c r="J128" i="2"/>
  <c r="J127" i="2"/>
  <c r="F127" i="2"/>
  <c r="F125" i="2"/>
  <c r="E123" i="2"/>
  <c r="J92" i="2"/>
  <c r="J91" i="2"/>
  <c r="F91" i="2"/>
  <c r="F89" i="2"/>
  <c r="E87" i="2"/>
  <c r="J18" i="2"/>
  <c r="E18" i="2"/>
  <c r="F92" i="2" s="1"/>
  <c r="J17" i="2"/>
  <c r="J12" i="2"/>
  <c r="J125" i="2" s="1"/>
  <c r="E7" i="2"/>
  <c r="E121" i="2" s="1"/>
  <c r="L90" i="1"/>
  <c r="AM90" i="1"/>
  <c r="AM89" i="1"/>
  <c r="L89" i="1"/>
  <c r="AM87" i="1"/>
  <c r="L87" i="1"/>
  <c r="L85" i="1"/>
  <c r="L84" i="1"/>
  <c r="J268" i="2"/>
  <c r="BK266" i="2"/>
  <c r="J240" i="2"/>
  <c r="J214" i="2"/>
  <c r="BK205" i="2"/>
  <c r="J190" i="2"/>
  <c r="BK174" i="2"/>
  <c r="J162" i="2"/>
  <c r="J145" i="2"/>
  <c r="J243" i="2"/>
  <c r="J236" i="2"/>
  <c r="BK229" i="2"/>
  <c r="J217" i="2"/>
  <c r="BK202" i="2"/>
  <c r="BK168" i="2"/>
  <c r="BK140" i="2"/>
  <c r="BK282" i="2"/>
  <c r="BK263" i="2"/>
  <c r="J251" i="2"/>
  <c r="BK231" i="2"/>
  <c r="J221" i="2"/>
  <c r="J204" i="2"/>
  <c r="BK190" i="2"/>
  <c r="BK183" i="2"/>
  <c r="BK162" i="2"/>
  <c r="BK145" i="2"/>
  <c r="J266" i="2"/>
  <c r="BK252" i="2"/>
  <c r="BK246" i="2"/>
  <c r="BK236" i="2"/>
  <c r="J198" i="2"/>
  <c r="J176" i="2"/>
  <c r="J159" i="2"/>
  <c r="J248" i="2"/>
  <c r="J216" i="2"/>
  <c r="BK211" i="2"/>
  <c r="J189" i="2"/>
  <c r="J148" i="2"/>
  <c r="J265" i="2"/>
  <c r="BK251" i="2"/>
  <c r="BK243" i="2"/>
  <c r="BK235" i="2"/>
  <c r="BK216" i="2"/>
  <c r="J211" i="2"/>
  <c r="J195" i="2"/>
  <c r="BK161" i="2"/>
  <c r="BK136" i="2"/>
  <c r="J270" i="2"/>
  <c r="J241" i="2"/>
  <c r="J226" i="2"/>
  <c r="BK217" i="2"/>
  <c r="BK191" i="2"/>
  <c r="J183" i="2"/>
  <c r="BK148" i="2"/>
  <c r="J140" i="2"/>
  <c r="BK270" i="2"/>
  <c r="BK240" i="2"/>
  <c r="J235" i="2"/>
  <c r="BK225" i="2"/>
  <c r="BK212" i="2"/>
  <c r="BK198" i="2"/>
  <c r="BK195" i="2"/>
  <c r="BK176" i="2"/>
  <c r="BK166" i="2"/>
  <c r="J138" i="2"/>
  <c r="J264" i="2"/>
  <c r="BK249" i="2"/>
  <c r="J242" i="2"/>
  <c r="BK222" i="2"/>
  <c r="J212" i="2"/>
  <c r="J209" i="2"/>
  <c r="J193" i="2"/>
  <c r="BK186" i="2"/>
  <c r="BK173" i="2"/>
  <c r="BK159" i="2"/>
  <c r="J136" i="2"/>
  <c r="BK265" i="2"/>
  <c r="J263" i="2"/>
  <c r="BK248" i="2"/>
  <c r="J237" i="2"/>
  <c r="J225" i="2"/>
  <c r="J202" i="2"/>
  <c r="BK193" i="2"/>
  <c r="J173" i="2"/>
  <c r="BK142" i="2"/>
  <c r="J267" i="2"/>
  <c r="BK242" i="2"/>
  <c r="J229" i="2"/>
  <c r="BK221" i="2"/>
  <c r="BK185" i="2"/>
  <c r="J166" i="2"/>
  <c r="J142" i="2"/>
  <c r="BK267" i="2"/>
  <c r="BK237" i="2"/>
  <c r="J231" i="2"/>
  <c r="BK226" i="2"/>
  <c r="BK204" i="2"/>
  <c r="BK189" i="2"/>
  <c r="J174" i="2"/>
  <c r="J146" i="2"/>
  <c r="AS94" i="1"/>
  <c r="J282" i="2"/>
  <c r="J252" i="2"/>
  <c r="J246" i="2"/>
  <c r="BK214" i="2"/>
  <c r="J205" i="2"/>
  <c r="J191" i="2"/>
  <c r="J185" i="2"/>
  <c r="J161" i="2"/>
  <c r="BK146" i="2"/>
  <c r="BK268" i="2"/>
  <c r="BK264" i="2"/>
  <c r="J249" i="2"/>
  <c r="BK241" i="2"/>
  <c r="J222" i="2"/>
  <c r="BK209" i="2"/>
  <c r="J186" i="2"/>
  <c r="J168" i="2"/>
  <c r="BK138" i="2"/>
  <c r="R135" i="2" l="1"/>
  <c r="BK180" i="2"/>
  <c r="J180" i="2" s="1"/>
  <c r="J102" i="2" s="1"/>
  <c r="BK182" i="2"/>
  <c r="J182" i="2" s="1"/>
  <c r="J103" i="2" s="1"/>
  <c r="BK188" i="2"/>
  <c r="J188" i="2" s="1"/>
  <c r="J104" i="2" s="1"/>
  <c r="T197" i="2"/>
  <c r="R224" i="2"/>
  <c r="BK247" i="2"/>
  <c r="J247" i="2" s="1"/>
  <c r="J110" i="2" s="1"/>
  <c r="BK269" i="2"/>
  <c r="J269" i="2" s="1"/>
  <c r="J111" i="2" s="1"/>
  <c r="BK135" i="2"/>
  <c r="J135" i="2" s="1"/>
  <c r="J99" i="2" s="1"/>
  <c r="P172" i="2"/>
  <c r="T180" i="2"/>
  <c r="T182" i="2"/>
  <c r="T188" i="2"/>
  <c r="P197" i="2"/>
  <c r="BK228" i="2"/>
  <c r="J228" i="2" s="1"/>
  <c r="J109" i="2" s="1"/>
  <c r="T228" i="2"/>
  <c r="P247" i="2"/>
  <c r="P269" i="2"/>
  <c r="P135" i="2"/>
  <c r="BK172" i="2"/>
  <c r="J172" i="2" s="1"/>
  <c r="J101" i="2" s="1"/>
  <c r="T172" i="2"/>
  <c r="R180" i="2"/>
  <c r="R182" i="2"/>
  <c r="R188" i="2"/>
  <c r="R197" i="2"/>
  <c r="T224" i="2"/>
  <c r="P228" i="2"/>
  <c r="R247" i="2"/>
  <c r="T269" i="2"/>
  <c r="T135" i="2"/>
  <c r="R172" i="2"/>
  <c r="P180" i="2"/>
  <c r="P182" i="2"/>
  <c r="P188" i="2"/>
  <c r="BK197" i="2"/>
  <c r="J197" i="2" s="1"/>
  <c r="J107" i="2" s="1"/>
  <c r="BK224" i="2"/>
  <c r="J224" i="2" s="1"/>
  <c r="J108" i="2" s="1"/>
  <c r="P224" i="2"/>
  <c r="R228" i="2"/>
  <c r="T247" i="2"/>
  <c r="R269" i="2"/>
  <c r="BK194" i="2"/>
  <c r="J194" i="2" s="1"/>
  <c r="J105" i="2" s="1"/>
  <c r="BK167" i="2"/>
  <c r="J167" i="2" s="1"/>
  <c r="J100" i="2" s="1"/>
  <c r="BK133" i="2"/>
  <c r="J133" i="2" s="1"/>
  <c r="J98" i="2" s="1"/>
  <c r="J89" i="2"/>
  <c r="BE145" i="2"/>
  <c r="BE146" i="2"/>
  <c r="BE162" i="2"/>
  <c r="BE173" i="2"/>
  <c r="BE189" i="2"/>
  <c r="BE190" i="2"/>
  <c r="BE204" i="2"/>
  <c r="BE212" i="2"/>
  <c r="BE217" i="2"/>
  <c r="BE226" i="2"/>
  <c r="BE229" i="2"/>
  <c r="BE249" i="2"/>
  <c r="BE251" i="2"/>
  <c r="BE263" i="2"/>
  <c r="BE265" i="2"/>
  <c r="BE267" i="2"/>
  <c r="F128" i="2"/>
  <c r="BE166" i="2"/>
  <c r="BE174" i="2"/>
  <c r="BE176" i="2"/>
  <c r="BE216" i="2"/>
  <c r="BE221" i="2"/>
  <c r="BE235" i="2"/>
  <c r="BE236" i="2"/>
  <c r="BE237" i="2"/>
  <c r="BE240" i="2"/>
  <c r="BE252" i="2"/>
  <c r="BE264" i="2"/>
  <c r="BE268" i="2"/>
  <c r="BE270" i="2"/>
  <c r="BE282" i="2"/>
  <c r="E85" i="2"/>
  <c r="BE140" i="2"/>
  <c r="BE142" i="2"/>
  <c r="BE148" i="2"/>
  <c r="BE161" i="2"/>
  <c r="BE183" i="2"/>
  <c r="BE185" i="2"/>
  <c r="BE186" i="2"/>
  <c r="BE191" i="2"/>
  <c r="BE205" i="2"/>
  <c r="BE211" i="2"/>
  <c r="BE214" i="2"/>
  <c r="BE241" i="2"/>
  <c r="BE246" i="2"/>
  <c r="BE248" i="2"/>
  <c r="BE266" i="2"/>
  <c r="BE136" i="2"/>
  <c r="BE138" i="2"/>
  <c r="BE159" i="2"/>
  <c r="BE168" i="2"/>
  <c r="BE193" i="2"/>
  <c r="BE195" i="2"/>
  <c r="BE198" i="2"/>
  <c r="BE202" i="2"/>
  <c r="BE209" i="2"/>
  <c r="BE222" i="2"/>
  <c r="BE225" i="2"/>
  <c r="BE231" i="2"/>
  <c r="BE242" i="2"/>
  <c r="BE243" i="2"/>
  <c r="F37" i="2"/>
  <c r="BD95" i="1" s="1"/>
  <c r="BD94" i="1" s="1"/>
  <c r="W33" i="1" s="1"/>
  <c r="F34" i="2"/>
  <c r="BA95" i="1" s="1"/>
  <c r="BA94" i="1" s="1"/>
  <c r="AW94" i="1" s="1"/>
  <c r="AK30" i="1" s="1"/>
  <c r="J34" i="2"/>
  <c r="AW95" i="1" s="1"/>
  <c r="F35" i="2"/>
  <c r="BB95" i="1" s="1"/>
  <c r="BB94" i="1" s="1"/>
  <c r="AX94" i="1" s="1"/>
  <c r="F36" i="2"/>
  <c r="BC95" i="1" s="1"/>
  <c r="BC94" i="1" s="1"/>
  <c r="W32" i="1" s="1"/>
  <c r="T132" i="2" l="1"/>
  <c r="P132" i="2"/>
  <c r="R132" i="2"/>
  <c r="R196" i="2"/>
  <c r="P196" i="2"/>
  <c r="T196" i="2"/>
  <c r="BK132" i="2"/>
  <c r="BK196" i="2"/>
  <c r="J196" i="2" s="1"/>
  <c r="J106" i="2" s="1"/>
  <c r="J33" i="2"/>
  <c r="AV95" i="1" s="1"/>
  <c r="AT95" i="1" s="1"/>
  <c r="W31" i="1"/>
  <c r="W30" i="1"/>
  <c r="F33" i="2"/>
  <c r="AZ95" i="1" s="1"/>
  <c r="AZ94" i="1" s="1"/>
  <c r="W29" i="1" s="1"/>
  <c r="AY94" i="1"/>
  <c r="P131" i="2" l="1"/>
  <c r="AU95" i="1" s="1"/>
  <c r="AU94" i="1" s="1"/>
  <c r="T131" i="2"/>
  <c r="BK131" i="2"/>
  <c r="J131" i="2" s="1"/>
  <c r="J96" i="2" s="1"/>
  <c r="R131" i="2"/>
  <c r="J132" i="2"/>
  <c r="J97" i="2" s="1"/>
  <c r="AV94" i="1"/>
  <c r="AK29" i="1" s="1"/>
  <c r="J30" i="2" l="1"/>
  <c r="AG95" i="1" s="1"/>
  <c r="AG94" i="1" s="1"/>
  <c r="AK26" i="1" s="1"/>
  <c r="AK35" i="1" s="1"/>
  <c r="AT94" i="1"/>
  <c r="J39" i="2" l="1"/>
  <c r="AN94" i="1"/>
  <c r="AN95" i="1"/>
</calcChain>
</file>

<file path=xl/sharedStrings.xml><?xml version="1.0" encoding="utf-8"?>
<sst xmlns="http://schemas.openxmlformats.org/spreadsheetml/2006/main" count="1805" uniqueCount="451">
  <si>
    <t>Export Komplet</t>
  </si>
  <si>
    <t/>
  </si>
  <si>
    <t>2.0</t>
  </si>
  <si>
    <t>False</t>
  </si>
  <si>
    <t>{a57c492a-0b46-443d-8d35-55931495ce37}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</si>
  <si>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</si>
  <si>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</si>
  <si>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</si>
  <si>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</si>
  <si>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</si>
  <si>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</si>
  <si>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</si>
  <si>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</si>
  <si>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</si>
  <si>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</si>
  <si>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</si>
  <si>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Slezská univerzita - p.č. 1210/8</t>
  </si>
  <si>
    <t>KSO:</t>
  </si>
  <si>
    <t>CC-CZ:</t>
  </si>
  <si>
    <t>Místo:</t>
  </si>
  <si>
    <t xml:space="preserve"> </t>
  </si>
  <si>
    <t>Datum:</t>
  </si>
  <si>
    <t>10. 2. 2025</t>
  </si>
  <si>
    <t>Zadavatel:</t>
  </si>
  <si>
    <t>IČ:</t>
  </si>
  <si>
    <t>Slezská univerzita v Opavě</t>
  </si>
  <si>
    <t>DIČ:</t>
  </si>
  <si>
    <t>Uchazeč:</t>
  </si>
  <si>
    <t>Vyplň údaj</t>
  </si>
  <si>
    <t>Projektant:</t>
  </si>
  <si>
    <t>ing. Kateřina Swiatková</t>
  </si>
  <si>
    <t>True</t>
  </si>
  <si>
    <t>Zpracovatel:</t>
  </si>
  <si>
    <t>ing. Jiří Krejča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</si>
  <si>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</si>
  <si>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</si>
  <si>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</si>
  <si>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</si>
  <si>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</si>
  <si>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</si>
  <si>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</si>
  <si>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</si>
  <si>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</si>
  <si>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</si>
  <si>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</si>
  <si>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</si>
  <si>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</si>
  <si>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</si>
  <si>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</si>
  <si>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</si>
  <si>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</si>
  <si>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</si>
  <si>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</si>
  <si>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</si>
  <si>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</si>
  <si>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</si>
  <si>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</si>
  <si>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</si>
  <si>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</si>
  <si>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</si>
  <si>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</si>
  <si>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</si>
  <si>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</si>
  <si>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</si>
  <si>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</si>
  <si>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</si>
  <si>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</si>
  <si>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</si>
  <si>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</si>
  <si>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</si>
  <si>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</si>
  <si>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</si>
  <si>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</si>
  <si>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</si>
  <si>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</si>
  <si>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</si>
  <si>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</si>
  <si>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</si>
  <si>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</si>
  <si>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</si>
  <si>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</si>
  <si>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Stavebí úpravy a modernizace kanceláře A328 </t>
  </si>
  <si>
    <t>STA</t>
  </si>
  <si>
    <t>1</t>
  </si>
  <si>
    <t>{d9bb0c0e-9144-4f49-9b4b-73c660f53d77}</t>
  </si>
  <si>
    <t>2</t>
  </si>
  <si>
    <t>KRYCÍ LIST SOUPISU PRACÍ</t>
  </si>
  <si>
    <t>Objekt:</t>
  </si>
  <si>
    <t xml:space="preserve">01 - Stavebí úpravy a modernizace kanceláře A328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</si>
  <si>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</si>
  <si>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</si>
  <si>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</si>
  <si>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</si>
  <si>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</si>
  <si>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</si>
  <si>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</si>
  <si>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</si>
  <si>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</si>
  <si>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95 - Dokončovací konstrukce a práce </t>
  </si>
  <si>
    <t xml:space="preserve">    96 - Bourání konstrukcí</t>
  </si>
  <si>
    <t xml:space="preserve">    97 - Ostatní bourací práce</t>
  </si>
  <si>
    <t xml:space="preserve">    997 - Doprava suti a vybouraných hmot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</si>
  <si>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</si>
  <si>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</si>
  <si>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</si>
  <si>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</si>
  <si>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</si>
  <si>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Nátěry</t>
  </si>
  <si>
    <t xml:space="preserve">    784 -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</si>
  <si>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</si>
  <si>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</si>
  <si>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</si>
  <si>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</si>
  <si>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</si>
  <si>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</si>
  <si>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</si>
  <si>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</si>
  <si>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</si>
  <si>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</si>
  <si>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</si>
  <si>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</si>
  <si>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</si>
  <si>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</si>
  <si>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</si>
  <si>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</si>
  <si>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</si>
  <si>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</si>
  <si>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</si>
  <si>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m2</t>
  </si>
  <si>
    <t>4</t>
  </si>
  <si>
    <t>Online PSC</t>
  </si>
  <si>
    <t>61</t>
  </si>
  <si>
    <t>Úprava povrchů vnitřních</t>
  </si>
  <si>
    <t>611131121</t>
  </si>
  <si>
    <t>Penetrační disperzní nátěr vnitřních stropů nanášený ručně</t>
  </si>
  <si>
    <t>1857095572</t>
  </si>
  <si>
    <t>https://podminky.urs.cz/item/CS_URS_2025_01/611131121</t>
  </si>
  <si>
    <t>611142001</t>
  </si>
  <si>
    <t>Pletivo sklovláknité vnitřních stropů vtlačené do tmelu</t>
  </si>
  <si>
    <t>-447720332</t>
  </si>
  <si>
    <t>https://podminky.urs.cz/item/CS_URS_2025_01/611142001</t>
  </si>
  <si>
    <t>611341121</t>
  </si>
  <si>
    <t>Sádrová nebo vápenosádrová omítka hladká jednovrstvá vnitřních stropů rovných nanášená ručně</t>
  </si>
  <si>
    <t>257285846</t>
  </si>
  <si>
    <t>https://podminky.urs.cz/item/CS_URS_2025_01/611341121</t>
  </si>
  <si>
    <t>5</t>
  </si>
  <si>
    <t>611325411</t>
  </si>
  <si>
    <t>Oprava vnitřní vápenocementové hladké omítky tl do 20 mm stropů v rozsahu plochy do 10 %</t>
  </si>
  <si>
    <t>134801666</t>
  </si>
  <si>
    <t>https://podminky.urs.cz/item/CS_URS_2025_01/611325411</t>
  </si>
  <si>
    <t>VV</t>
  </si>
  <si>
    <t>(5,5*3,63)+0,435</t>
  </si>
  <si>
    <t>6</t>
  </si>
  <si>
    <t>612131121</t>
  </si>
  <si>
    <t>Penetrační disperzní nátěr vnitřních stěn</t>
  </si>
  <si>
    <t>28140252</t>
  </si>
  <si>
    <t>7</t>
  </si>
  <si>
    <t>612142001</t>
  </si>
  <si>
    <t>Pletivo sklovláknité vnitřních stěn vtlačené do tmelu</t>
  </si>
  <si>
    <t>-659058195</t>
  </si>
  <si>
    <t>https://podminky.urs.cz/item/CS_URS_2025_01/612142001</t>
  </si>
  <si>
    <t>8</t>
  </si>
  <si>
    <t>612341121</t>
  </si>
  <si>
    <t>Sádrová omítka hladká jednovrstvá vnitřních stěn</t>
  </si>
  <si>
    <t>-949423335</t>
  </si>
  <si>
    <t>(3,63+5,5)*2*2,95</t>
  </si>
  <si>
    <t>3,88*2,95</t>
  </si>
  <si>
    <t>"odpočet otvorů</t>
  </si>
  <si>
    <t>-((0,8*2,0)*2+(1,5*2,05)*2)</t>
  </si>
  <si>
    <t>-0,003</t>
  </si>
  <si>
    <t>Mezisoučet</t>
  </si>
  <si>
    <t>"přípočet ostění</t>
  </si>
  <si>
    <t>(5,6*0,45)*2</t>
  </si>
  <si>
    <t>Součet</t>
  </si>
  <si>
    <t>9</t>
  </si>
  <si>
    <t>612325411</t>
  </si>
  <si>
    <t>Oprava vnitřní vápenocementové hladké omítky tl do 20 mm stěn v rozsahu plochy do 10 %</t>
  </si>
  <si>
    <t>-284521043</t>
  </si>
  <si>
    <t>(5,5*2,95)*2</t>
  </si>
  <si>
    <t>10</t>
  </si>
  <si>
    <t>619996147</t>
  </si>
  <si>
    <t>Ochrana předmětů zakrytím geotextilií</t>
  </si>
  <si>
    <t>-1773192039</t>
  </si>
  <si>
    <t>11</t>
  </si>
  <si>
    <t>622143005</t>
  </si>
  <si>
    <t>Montáž omítníků plastových, pozinkovaných nebo dřevěných</t>
  </si>
  <si>
    <t>m</t>
  </si>
  <si>
    <t>-80538756</t>
  </si>
  <si>
    <t>"ostění oken</t>
  </si>
  <si>
    <t>2,05*6</t>
  </si>
  <si>
    <t>M</t>
  </si>
  <si>
    <t>59051516</t>
  </si>
  <si>
    <t>profil začišťovací PVC pro ostění vnitřních omítek</t>
  </si>
  <si>
    <t>-728416215</t>
  </si>
  <si>
    <t>63</t>
  </si>
  <si>
    <t>Podlahy a podlahové konstrukce</t>
  </si>
  <si>
    <t>13</t>
  </si>
  <si>
    <t>633811111</t>
  </si>
  <si>
    <t>Broušení nerovností betonových podlah do 2 mm - stržení šlemu</t>
  </si>
  <si>
    <t>628500625</t>
  </si>
  <si>
    <t>https://podminky.urs.cz/item/CS_URS_2025_01/633811111</t>
  </si>
  <si>
    <t>"podlaha</t>
  </si>
  <si>
    <t>20,0</t>
  </si>
  <si>
    <t>95</t>
  </si>
  <si>
    <t xml:space="preserve">Dokončovací konstrukce a práce </t>
  </si>
  <si>
    <t>14</t>
  </si>
  <si>
    <t>950001</t>
  </si>
  <si>
    <t>Demontáž osvětlovacích těles</t>
  </si>
  <si>
    <t>kpl</t>
  </si>
  <si>
    <t>-1219743078</t>
  </si>
  <si>
    <t>15</t>
  </si>
  <si>
    <t>952902031</t>
  </si>
  <si>
    <t>Čištění budov omytí hladkých podlah</t>
  </si>
  <si>
    <t>1135747882</t>
  </si>
  <si>
    <t>https://podminky.urs.cz/item/CS_URS_2025_01/952902031</t>
  </si>
  <si>
    <t>16</t>
  </si>
  <si>
    <t>952902021</t>
  </si>
  <si>
    <t>Čištění budov zametení hladkých podlah</t>
  </si>
  <si>
    <t>1299777162</t>
  </si>
  <si>
    <t>https://podminky.urs.cz/item/CS_URS_2025_01/952902021</t>
  </si>
  <si>
    <t>(5,5*3,6)+0,2</t>
  </si>
  <si>
    <t>96</t>
  </si>
  <si>
    <t>Bourání konstrukcí</t>
  </si>
  <si>
    <t>97</t>
  </si>
  <si>
    <t>Ostatní bourací práce</t>
  </si>
  <si>
    <t>20</t>
  </si>
  <si>
    <t>766691914</t>
  </si>
  <si>
    <t>Vyvěšení nebo zavěšení dřevěných křídel dveří pl do 2 m2</t>
  </si>
  <si>
    <t>kus</t>
  </si>
  <si>
    <t>2034303883</t>
  </si>
  <si>
    <t>https://podminky.urs.cz/item/CS_URS_2025_01/766691914</t>
  </si>
  <si>
    <t>978011121</t>
  </si>
  <si>
    <t>Otlučení vnitřní vápenné nebo vápenocementové omítky stropů v rozsahu přes 5 do 10 %</t>
  </si>
  <si>
    <t>-1473054705</t>
  </si>
  <si>
    <t>22</t>
  </si>
  <si>
    <t>978013121</t>
  </si>
  <si>
    <t>Otlučení (osekání) vnitřní vápenné nebo vápenocementové omítky stěn v rozsahu přes 5 do 10 %</t>
  </si>
  <si>
    <t>-746812876</t>
  </si>
  <si>
    <t>https://podminky.urs.cz/item/CS_URS_2025_01/978013121</t>
  </si>
  <si>
    <t>997</t>
  </si>
  <si>
    <t>Doprava suti a vybouraných hmot</t>
  </si>
  <si>
    <t>23</t>
  </si>
  <si>
    <t>997013211</t>
  </si>
  <si>
    <t>Vnitrostaveništní doprava suti a vybouraných hmot pro budovy v do 6 m ručně</t>
  </si>
  <si>
    <t>t</t>
  </si>
  <si>
    <t>531942445</t>
  </si>
  <si>
    <t>24</t>
  </si>
  <si>
    <t>997013501</t>
  </si>
  <si>
    <t>Odvoz suti a vybouraných hmot na skládku nebo meziskládku do 1 km se složením</t>
  </si>
  <si>
    <t>-1112133232</t>
  </si>
  <si>
    <t>25</t>
  </si>
  <si>
    <t>997013509</t>
  </si>
  <si>
    <t>Příplatek k odvozu suti a vybouraných hmot na skládku ZKD 1 km přes 1 km</t>
  </si>
  <si>
    <t>-1093988725</t>
  </si>
  <si>
    <t>2,154*9 'Přepočtené koeficientem množství</t>
  </si>
  <si>
    <t>26</t>
  </si>
  <si>
    <t>997013601</t>
  </si>
  <si>
    <t>Poplatek za uložení na skládce</t>
  </si>
  <si>
    <t>173479658</t>
  </si>
  <si>
    <t>998</t>
  </si>
  <si>
    <t>Přesun hmot</t>
  </si>
  <si>
    <t>27</t>
  </si>
  <si>
    <t>998018002</t>
  </si>
  <si>
    <t>Přesun hmot pro budovy ruční pro budovy v přes 6 do 12 m</t>
  </si>
  <si>
    <t>222726556</t>
  </si>
  <si>
    <t>PSV</t>
  </si>
  <si>
    <t>Práce a dodávky PSV</t>
  </si>
  <si>
    <t>766</t>
  </si>
  <si>
    <t>Konstrukce truhlářské</t>
  </si>
  <si>
    <t>"1</t>
  </si>
  <si>
    <t>29</t>
  </si>
  <si>
    <t>76641182R</t>
  </si>
  <si>
    <t>Demontáž, montáž a dodávka nových krytů  radiátorů</t>
  </si>
  <si>
    <t>2015780691</t>
  </si>
  <si>
    <t>3,6*(0,75+0,45)</t>
  </si>
  <si>
    <t>30</t>
  </si>
  <si>
    <t>76641721R</t>
  </si>
  <si>
    <t>1269861697</t>
  </si>
  <si>
    <t>31</t>
  </si>
  <si>
    <t>6122326R</t>
  </si>
  <si>
    <t>32</t>
  </si>
  <si>
    <t>712306570</t>
  </si>
  <si>
    <t>766417831</t>
  </si>
  <si>
    <t>Demontáž podkladového roštu</t>
  </si>
  <si>
    <t>46210975</t>
  </si>
  <si>
    <t>"3</t>
  </si>
  <si>
    <t>(3,0*9)+(4,0*7)</t>
  </si>
  <si>
    <t>33</t>
  </si>
  <si>
    <t>766660171</t>
  </si>
  <si>
    <t>Montáž dveřních křídel otvíravých jednokřídlových š do 0,8 m do obložkové zárubně</t>
  </si>
  <si>
    <t>246658614</t>
  </si>
  <si>
    <t>https://podminky.urs.cz/item/CS_URS_2025_01/766660171</t>
  </si>
  <si>
    <t>34</t>
  </si>
  <si>
    <t>61164071</t>
  </si>
  <si>
    <t>dveře jednokřídlové 80x197 cm</t>
  </si>
  <si>
    <t>-1613571083</t>
  </si>
  <si>
    <t>37</t>
  </si>
  <si>
    <t>766691811</t>
  </si>
  <si>
    <t>Demontáž parapetních desek dřevěných nebo plastových šířky do 300 mm</t>
  </si>
  <si>
    <t>-1869810436</t>
  </si>
  <si>
    <t>https://podminky.urs.cz/item/CS_URS_2025_01/766691811</t>
  </si>
  <si>
    <t>38</t>
  </si>
  <si>
    <t>766694116</t>
  </si>
  <si>
    <t>Montáž parapetních desek dřevěných nebo plastových š do 30 cm</t>
  </si>
  <si>
    <t>-1687218485</t>
  </si>
  <si>
    <t>https://podminky.urs.cz/item/CS_URS_2025_01/766694116</t>
  </si>
  <si>
    <t>39</t>
  </si>
  <si>
    <t>60794102</t>
  </si>
  <si>
    <t>parapet dřevotřískový vnitřní povrch laminátový š 260mm</t>
  </si>
  <si>
    <t>-80392052</t>
  </si>
  <si>
    <t>40</t>
  </si>
  <si>
    <t>766691915</t>
  </si>
  <si>
    <t>Vyvěšení dřevěných křídel dveří pl přes 2 m2 (9)</t>
  </si>
  <si>
    <t>768966787</t>
  </si>
  <si>
    <t>"4</t>
  </si>
  <si>
    <t>41</t>
  </si>
  <si>
    <t>76669523R</t>
  </si>
  <si>
    <t>Práh dveří jednokřídlových - hliníkový - D+M</t>
  </si>
  <si>
    <t>-1614794728</t>
  </si>
  <si>
    <t>42</t>
  </si>
  <si>
    <t>998766122</t>
  </si>
  <si>
    <t>Přesun hmot tonážní pro kce truhlářské ruční v objektech v přes 6 do 12 m</t>
  </si>
  <si>
    <t>1313137254</t>
  </si>
  <si>
    <t>https://podminky.urs.cz/item/CS_URS_2025_01/998766122</t>
  </si>
  <si>
    <t>767</t>
  </si>
  <si>
    <t>Konstrukce zámečnické</t>
  </si>
  <si>
    <t>45</t>
  </si>
  <si>
    <t>76766231r</t>
  </si>
  <si>
    <t>Hliníkové mřížkx 80 x 8mm - kryt radítoru - D+M</t>
  </si>
  <si>
    <t>ks</t>
  </si>
  <si>
    <t>-589238216</t>
  </si>
  <si>
    <t>46</t>
  </si>
  <si>
    <t>998767121</t>
  </si>
  <si>
    <t>Přesun hmot tonážní pro zámečnické konstrukce ruční v objektech v do 6 m</t>
  </si>
  <si>
    <t>-1502949659</t>
  </si>
  <si>
    <t>https://podminky.urs.cz/item/CS_URS_2025_01/998767121</t>
  </si>
  <si>
    <t>776</t>
  </si>
  <si>
    <t>Podlahy povlakové</t>
  </si>
  <si>
    <t>47</t>
  </si>
  <si>
    <t>771151011</t>
  </si>
  <si>
    <t>Samonivelační stěrka podlah pevnosti 20 MPa tl do 3 mm</t>
  </si>
  <si>
    <t>567038084</t>
  </si>
  <si>
    <t>https://podminky.urs.cz/item/CS_URS_2025_01/771151011</t>
  </si>
  <si>
    <t>48</t>
  </si>
  <si>
    <t>776121321</t>
  </si>
  <si>
    <t>Penetrace savého podkladu povlakových podlah</t>
  </si>
  <si>
    <t>-1993678736</t>
  </si>
  <si>
    <t>5,5*3,65</t>
  </si>
  <si>
    <t>-0,075</t>
  </si>
  <si>
    <t>49</t>
  </si>
  <si>
    <t>776201812</t>
  </si>
  <si>
    <t>Demontáž lepených povlakových podlah s podložkou</t>
  </si>
  <si>
    <t>-83985787</t>
  </si>
  <si>
    <t>50</t>
  </si>
  <si>
    <t>776241121</t>
  </si>
  <si>
    <t>Položení koberců lepením</t>
  </si>
  <si>
    <t>-2129094988</t>
  </si>
  <si>
    <t>51</t>
  </si>
  <si>
    <t>776410811</t>
  </si>
  <si>
    <t>Odstranění soklíků a lišt pryžových nebo plastových</t>
  </si>
  <si>
    <t>541252155</t>
  </si>
  <si>
    <t>(5,5+3,65)*2-0,8</t>
  </si>
  <si>
    <t>52</t>
  </si>
  <si>
    <t>ANV.TD</t>
  </si>
  <si>
    <t>Podlahovina textilní - upřesní se dle výběru investora</t>
  </si>
  <si>
    <t>1996619116</t>
  </si>
  <si>
    <t>53</t>
  </si>
  <si>
    <t>776411112</t>
  </si>
  <si>
    <t>Montáž obvodových soklíků výšky do 100 mm</t>
  </si>
  <si>
    <t>889042239</t>
  </si>
  <si>
    <t>54</t>
  </si>
  <si>
    <t>19416013</t>
  </si>
  <si>
    <t>lišta ukončovací nerezová 12,5mm</t>
  </si>
  <si>
    <t>-1406473337</t>
  </si>
  <si>
    <t>55</t>
  </si>
  <si>
    <t>783101205</t>
  </si>
  <si>
    <t>Dekorativní obroušení podkladu truhlářských konstrukcí před provedením nátěru</t>
  </si>
  <si>
    <t>961659086</t>
  </si>
  <si>
    <t>"lamely</t>
  </si>
  <si>
    <t>(3,0+3,6)*(0,10+0,05)*2*10+0,2</t>
  </si>
  <si>
    <t>56</t>
  </si>
  <si>
    <t>998776102</t>
  </si>
  <si>
    <t>Přesun hmot  pro podlahy povlakové v objektech v do 12 m</t>
  </si>
  <si>
    <t>343820154</t>
  </si>
  <si>
    <t>783</t>
  </si>
  <si>
    <t>Nátěry</t>
  </si>
  <si>
    <t>57</t>
  </si>
  <si>
    <t>783154101</t>
  </si>
  <si>
    <t>Základní jednonásobný nitrokombinační nátěr truhlářských konstrukcí</t>
  </si>
  <si>
    <t>1307009797</t>
  </si>
  <si>
    <t>58</t>
  </si>
  <si>
    <t>783158211</t>
  </si>
  <si>
    <t>Lakovací dvojnásobný nitrokombinační nátěr truhlářských konstrukcí s mezibroušením</t>
  </si>
  <si>
    <t>1747141878</t>
  </si>
  <si>
    <t>https://podminky.urs.cz/item/CS_URS_2025_01/783158211</t>
  </si>
  <si>
    <t>59</t>
  </si>
  <si>
    <t>783163101</t>
  </si>
  <si>
    <t>Jednonásobný napouštěcí olejový nátěr truhlářských konstrukcí</t>
  </si>
  <si>
    <t>-2118867569</t>
  </si>
  <si>
    <t>60</t>
  </si>
  <si>
    <t>783301311</t>
  </si>
  <si>
    <t>Odmaštění zámečnických konstrukcí vodou ředitelným odmašťovačem</t>
  </si>
  <si>
    <t>2075037197</t>
  </si>
  <si>
    <t>"radiátory ( 2 ks )</t>
  </si>
  <si>
    <t>((0,25*0,65)*2*11+(1,1*0,65)*2)*2-0,01</t>
  </si>
  <si>
    <t>"ostatní</t>
  </si>
  <si>
    <t>"tyče krytů radiátorů</t>
  </si>
  <si>
    <t>4,0</t>
  </si>
  <si>
    <t>"dveřní zárubně</t>
  </si>
  <si>
    <t>4,8*0,25</t>
  </si>
  <si>
    <t>783314101</t>
  </si>
  <si>
    <t>Základní jednonásobný syntetický nátěr zámečnických konstrukcí</t>
  </si>
  <si>
    <t>1361725096</t>
  </si>
  <si>
    <t>62</t>
  </si>
  <si>
    <t>783315101</t>
  </si>
  <si>
    <t>Mezinátěr jednonásobný syntetický standardní zámečnických konstrukcí</t>
  </si>
  <si>
    <t>562363627</t>
  </si>
  <si>
    <t>783317101</t>
  </si>
  <si>
    <t>Krycí jednonásobný syntetický standardní nátěr zámečnických konstrukcí</t>
  </si>
  <si>
    <t>-1888262322</t>
  </si>
  <si>
    <t>64</t>
  </si>
  <si>
    <t>783327101</t>
  </si>
  <si>
    <t>Krycí jednonásobný akrylátový nátěr zámečnických konstrukcí</t>
  </si>
  <si>
    <t>1118430736</t>
  </si>
  <si>
    <t>65</t>
  </si>
  <si>
    <t>783614141</t>
  </si>
  <si>
    <t>Základní jednonásobný syntetický nátěr litinových otopných těles</t>
  </si>
  <si>
    <t>546206064</t>
  </si>
  <si>
    <t>66</t>
  </si>
  <si>
    <t>783617147</t>
  </si>
  <si>
    <t>Krycí dvojnásobný syntetický nátěr litinových otopných těles</t>
  </si>
  <si>
    <t>-1366814211</t>
  </si>
  <si>
    <t>784</t>
  </si>
  <si>
    <t>Malby</t>
  </si>
  <si>
    <t>67</t>
  </si>
  <si>
    <t>784181111</t>
  </si>
  <si>
    <t>Základní silikátová jednonásobná bezbarvá penetrace podkladu v místnostech v do 3,80 m</t>
  </si>
  <si>
    <t>-1293005688</t>
  </si>
  <si>
    <t>https://podminky.urs.cz/item/CS_URS_2025_01/784181111</t>
  </si>
  <si>
    <t>"strop</t>
  </si>
  <si>
    <t>5,5*3,63</t>
  </si>
  <si>
    <t>"stěny</t>
  </si>
  <si>
    <t>-0,018</t>
  </si>
  <si>
    <t>68</t>
  </si>
  <si>
    <t>784321031</t>
  </si>
  <si>
    <t>Dvojnásobné silikátové bílé malby v místnosti v do 3,80 m</t>
  </si>
  <si>
    <t>1968570147</t>
  </si>
  <si>
    <t>https://podminky.urs.cz/item/CS_URS_2025_01/784321031</t>
  </si>
  <si>
    <t>Akustický panel - trojstranně obalovaná HDF lišta v dekoru DUB na černé textílii</t>
  </si>
  <si>
    <t>(3,0+3,6)</t>
  </si>
  <si>
    <t>Montáž akustických panelů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</si>
</sst>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5"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0" xfId="0" applyFont="1"/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3" borderId="14" xfId="0" applyFont="1" applyFill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14" xfId="0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0" fillId="0" borderId="10" xfId="0" applyBorder="1" applyAlignment="1" applyProtection="1">
      <alignment vertical="center"/>
      <protection locked="0"/>
    </xf>
    <xf numFmtId="0" fontId="35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36" fillId="0" borderId="0" xfId="1" applyFont="1" applyFill="1" applyAlignment="1" applyProtection="1">
      <alignment vertical="center" wrapText="1"/>
    </xf>
    <xf numFmtId="0" fontId="12" fillId="0" borderId="0" xfId="0" applyFont="1" applyFill="1" applyAlignment="1">
      <alignment horizontal="left" vertical="center" wrapText="1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52902021" TargetMode="External"/><Relationship Id="rId13" Type="http://schemas.openxmlformats.org/officeDocument/2006/relationships/hyperlink" Target="https://podminky.urs.cz/item/CS_URS_2025_01/766694116" TargetMode="External"/><Relationship Id="rId18" Type="http://schemas.openxmlformats.org/officeDocument/2006/relationships/hyperlink" Target="https://podminky.urs.cz/item/CS_URS_2025_01/784181111" TargetMode="External"/><Relationship Id="rId3" Type="http://schemas.openxmlformats.org/officeDocument/2006/relationships/hyperlink" Target="https://podminky.urs.cz/item/CS_URS_2025_01/611341121" TargetMode="External"/><Relationship Id="rId7" Type="http://schemas.openxmlformats.org/officeDocument/2006/relationships/hyperlink" Target="https://podminky.urs.cz/item/CS_URS_2025_01/952902031" TargetMode="External"/><Relationship Id="rId12" Type="http://schemas.openxmlformats.org/officeDocument/2006/relationships/hyperlink" Target="https://podminky.urs.cz/item/CS_URS_2025_01/766691811" TargetMode="External"/><Relationship Id="rId17" Type="http://schemas.openxmlformats.org/officeDocument/2006/relationships/hyperlink" Target="https://podminky.urs.cz/item/CS_URS_2025_01/783158211" TargetMode="External"/><Relationship Id="rId2" Type="http://schemas.openxmlformats.org/officeDocument/2006/relationships/hyperlink" Target="https://podminky.urs.cz/item/CS_URS_2025_01/611142001" TargetMode="External"/><Relationship Id="rId16" Type="http://schemas.openxmlformats.org/officeDocument/2006/relationships/hyperlink" Target="https://podminky.urs.cz/item/CS_URS_2025_01/771151011" TargetMode="External"/><Relationship Id="rId20" Type="http://schemas.openxmlformats.org/officeDocument/2006/relationships/drawing" Target="../drawings/drawing2.xml"/><Relationship Id="rId1" Type="http://schemas.openxmlformats.org/officeDocument/2006/relationships/hyperlink" Target="https://podminky.urs.cz/item/CS_URS_2025_01/611131121" TargetMode="External"/><Relationship Id="rId6" Type="http://schemas.openxmlformats.org/officeDocument/2006/relationships/hyperlink" Target="https://podminky.urs.cz/item/CS_URS_2025_01/633811111" TargetMode="External"/><Relationship Id="rId11" Type="http://schemas.openxmlformats.org/officeDocument/2006/relationships/hyperlink" Target="https://podminky.urs.cz/item/CS_URS_2025_01/766660171" TargetMode="External"/><Relationship Id="rId5" Type="http://schemas.openxmlformats.org/officeDocument/2006/relationships/hyperlink" Target="https://podminky.urs.cz/item/CS_URS_2025_01/612142001" TargetMode="External"/><Relationship Id="rId15" Type="http://schemas.openxmlformats.org/officeDocument/2006/relationships/hyperlink" Target="https://podminky.urs.cz/item/CS_URS_2025_01/998767121" TargetMode="External"/><Relationship Id="rId10" Type="http://schemas.openxmlformats.org/officeDocument/2006/relationships/hyperlink" Target="https://podminky.urs.cz/item/CS_URS_2025_01/978013121" TargetMode="External"/><Relationship Id="rId19" Type="http://schemas.openxmlformats.org/officeDocument/2006/relationships/hyperlink" Target="https://podminky.urs.cz/item/CS_URS_2025_01/784321031" TargetMode="External"/><Relationship Id="rId4" Type="http://schemas.openxmlformats.org/officeDocument/2006/relationships/hyperlink" Target="https://podminky.urs.cz/item/CS_URS_2025_01/611325411" TargetMode="External"/><Relationship Id="rId9" Type="http://schemas.openxmlformats.org/officeDocument/2006/relationships/hyperlink" Target="https://podminky.urs.cz/item/CS_URS_2025_01/766691914" TargetMode="External"/><Relationship Id="rId14" Type="http://schemas.openxmlformats.org/officeDocument/2006/relationships/hyperlink" Target="https://podminky.urs.cz/item/CS_URS_2025_01/9987661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BE35" sqref="BE3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 x14ac:dyDescent="0.2">
      <c r="AR2" s="211" t="s">
        <v>5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2" t="s">
        <v>6</v>
      </c>
      <c r="BT2" s="12" t="s">
        <v>7</v>
      </c>
    </row>
    <row r="3" spans="1:74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 x14ac:dyDescent="0.2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 x14ac:dyDescent="0.2">
      <c r="B5" s="15"/>
      <c r="D5" s="19" t="s">
        <v>13</v>
      </c>
      <c r="K5" s="197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R5" s="15"/>
      <c r="BE5" s="194" t="s">
        <v>14</v>
      </c>
      <c r="BS5" s="12" t="s">
        <v>6</v>
      </c>
    </row>
    <row r="6" spans="1:74" ht="36.950000000000003" customHeight="1" x14ac:dyDescent="0.2">
      <c r="B6" s="15"/>
      <c r="D6" s="20" t="s">
        <v>15</v>
      </c>
      <c r="K6" s="199" t="s">
        <v>16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R6" s="15"/>
      <c r="BE6" s="195"/>
      <c r="BS6" s="12" t="s">
        <v>6</v>
      </c>
    </row>
    <row r="7" spans="1:74" ht="12" customHeight="1" x14ac:dyDescent="0.2">
      <c r="B7" s="15"/>
      <c r="D7" s="21" t="s">
        <v>17</v>
      </c>
      <c r="K7" s="22" t="s">
        <v>1</v>
      </c>
      <c r="AK7" s="21" t="s">
        <v>18</v>
      </c>
      <c r="AN7" s="22" t="s">
        <v>1</v>
      </c>
      <c r="AR7" s="15"/>
      <c r="BE7" s="195"/>
      <c r="BS7" s="12" t="s">
        <v>6</v>
      </c>
    </row>
    <row r="8" spans="1:74" ht="12" customHeight="1" x14ac:dyDescent="0.2">
      <c r="B8" s="15"/>
      <c r="D8" s="21" t="s">
        <v>19</v>
      </c>
      <c r="K8" s="22" t="s">
        <v>20</v>
      </c>
      <c r="AK8" s="21" t="s">
        <v>21</v>
      </c>
      <c r="AN8" s="1" t="s">
        <v>22</v>
      </c>
      <c r="AR8" s="15"/>
      <c r="BE8" s="195"/>
      <c r="BS8" s="12" t="s">
        <v>6</v>
      </c>
    </row>
    <row r="9" spans="1:74" ht="14.45" customHeight="1" x14ac:dyDescent="0.2">
      <c r="B9" s="15"/>
      <c r="AR9" s="15"/>
      <c r="BE9" s="195"/>
      <c r="BS9" s="12" t="s">
        <v>6</v>
      </c>
    </row>
    <row r="10" spans="1:74" ht="12" customHeight="1" x14ac:dyDescent="0.2">
      <c r="B10" s="15"/>
      <c r="D10" s="21" t="s">
        <v>23</v>
      </c>
      <c r="AK10" s="21" t="s">
        <v>24</v>
      </c>
      <c r="AN10" s="22" t="s">
        <v>1</v>
      </c>
      <c r="AR10" s="15"/>
      <c r="BE10" s="195"/>
      <c r="BS10" s="12" t="s">
        <v>6</v>
      </c>
    </row>
    <row r="11" spans="1:74" ht="18.399999999999999" customHeight="1" x14ac:dyDescent="0.2">
      <c r="B11" s="15"/>
      <c r="E11" s="22" t="s">
        <v>25</v>
      </c>
      <c r="AK11" s="21" t="s">
        <v>26</v>
      </c>
      <c r="AN11" s="22" t="s">
        <v>1</v>
      </c>
      <c r="AR11" s="15"/>
      <c r="BE11" s="195"/>
      <c r="BS11" s="12" t="s">
        <v>6</v>
      </c>
    </row>
    <row r="12" spans="1:74" ht="6.95" customHeight="1" x14ac:dyDescent="0.2">
      <c r="B12" s="15"/>
      <c r="AR12" s="15"/>
      <c r="BE12" s="195"/>
      <c r="BS12" s="12" t="s">
        <v>6</v>
      </c>
    </row>
    <row r="13" spans="1:74" ht="12" customHeight="1" x14ac:dyDescent="0.2">
      <c r="B13" s="15"/>
      <c r="D13" s="21" t="s">
        <v>27</v>
      </c>
      <c r="AK13" s="21" t="s">
        <v>24</v>
      </c>
      <c r="AN13" s="2" t="s">
        <v>28</v>
      </c>
      <c r="AR13" s="15"/>
      <c r="BE13" s="195"/>
      <c r="BS13" s="12" t="s">
        <v>6</v>
      </c>
    </row>
    <row r="14" spans="1:74" ht="12.75" x14ac:dyDescent="0.2">
      <c r="B14" s="15"/>
      <c r="E14" s="200" t="s">
        <v>28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1" t="s">
        <v>26</v>
      </c>
      <c r="AN14" s="2" t="s">
        <v>28</v>
      </c>
      <c r="AR14" s="15"/>
      <c r="BE14" s="195"/>
      <c r="BS14" s="12" t="s">
        <v>6</v>
      </c>
    </row>
    <row r="15" spans="1:74" ht="6.95" customHeight="1" x14ac:dyDescent="0.2">
      <c r="B15" s="15"/>
      <c r="AR15" s="15"/>
      <c r="BE15" s="195"/>
      <c r="BS15" s="12" t="s">
        <v>3</v>
      </c>
    </row>
    <row r="16" spans="1:74" ht="12" customHeight="1" x14ac:dyDescent="0.2">
      <c r="B16" s="15"/>
      <c r="D16" s="21" t="s">
        <v>29</v>
      </c>
      <c r="AK16" s="21" t="s">
        <v>24</v>
      </c>
      <c r="AN16" s="22" t="s">
        <v>1</v>
      </c>
      <c r="AR16" s="15"/>
      <c r="BE16" s="195"/>
      <c r="BS16" s="12" t="s">
        <v>3</v>
      </c>
    </row>
    <row r="17" spans="2:71" ht="18.399999999999999" customHeight="1" x14ac:dyDescent="0.2">
      <c r="B17" s="15"/>
      <c r="E17" s="22" t="s">
        <v>30</v>
      </c>
      <c r="AK17" s="21" t="s">
        <v>26</v>
      </c>
      <c r="AN17" s="22" t="s">
        <v>1</v>
      </c>
      <c r="AR17" s="15"/>
      <c r="BE17" s="195"/>
      <c r="BS17" s="12" t="s">
        <v>31</v>
      </c>
    </row>
    <row r="18" spans="2:71" ht="6.95" customHeight="1" x14ac:dyDescent="0.2">
      <c r="B18" s="15"/>
      <c r="AR18" s="15"/>
      <c r="BE18" s="195"/>
      <c r="BS18" s="12" t="s">
        <v>6</v>
      </c>
    </row>
    <row r="19" spans="2:71" ht="12" customHeight="1" x14ac:dyDescent="0.2">
      <c r="B19" s="15"/>
      <c r="D19" s="21" t="s">
        <v>32</v>
      </c>
      <c r="AK19" s="21" t="s">
        <v>24</v>
      </c>
      <c r="AN19" s="22" t="s">
        <v>1</v>
      </c>
      <c r="AR19" s="15"/>
      <c r="BE19" s="195"/>
      <c r="BS19" s="12" t="s">
        <v>6</v>
      </c>
    </row>
    <row r="20" spans="2:71" ht="18.399999999999999" customHeight="1" x14ac:dyDescent="0.2">
      <c r="B20" s="15"/>
      <c r="E20" s="22" t="s">
        <v>33</v>
      </c>
      <c r="AK20" s="21" t="s">
        <v>26</v>
      </c>
      <c r="AN20" s="22" t="s">
        <v>1</v>
      </c>
      <c r="AR20" s="15"/>
      <c r="BE20" s="195"/>
      <c r="BS20" s="12" t="s">
        <v>31</v>
      </c>
    </row>
    <row r="21" spans="2:71" ht="6.95" customHeight="1" x14ac:dyDescent="0.2">
      <c r="B21" s="15"/>
      <c r="AR21" s="15"/>
      <c r="BE21" s="195"/>
    </row>
    <row r="22" spans="2:71" ht="12" customHeight="1" x14ac:dyDescent="0.2">
      <c r="B22" s="15"/>
      <c r="D22" s="21" t="s">
        <v>34</v>
      </c>
      <c r="AR22" s="15"/>
      <c r="BE22" s="195"/>
    </row>
    <row r="23" spans="2:71" ht="16.5" customHeight="1" x14ac:dyDescent="0.2">
      <c r="B23" s="15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5"/>
      <c r="BE23" s="195"/>
    </row>
    <row r="24" spans="2:71" ht="6.95" customHeight="1" x14ac:dyDescent="0.2">
      <c r="B24" s="15"/>
      <c r="AR24" s="15"/>
      <c r="BE24" s="195"/>
    </row>
    <row r="25" spans="2:71" ht="6.95" customHeight="1" x14ac:dyDescent="0.2">
      <c r="B25" s="15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5"/>
      <c r="BE25" s="195"/>
    </row>
    <row r="26" spans="2:71" s="24" customFormat="1" ht="25.9" customHeight="1" x14ac:dyDescent="0.2">
      <c r="B26" s="25"/>
      <c r="D26" s="26" t="s">
        <v>35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3">
        <f>ROUND(AG94,2)</f>
        <v>0</v>
      </c>
      <c r="AL26" s="204"/>
      <c r="AM26" s="204"/>
      <c r="AN26" s="204"/>
      <c r="AO26" s="204"/>
      <c r="AR26" s="25"/>
      <c r="BE26" s="195"/>
    </row>
    <row r="27" spans="2:71" s="24" customFormat="1" ht="6.95" customHeight="1" x14ac:dyDescent="0.2">
      <c r="B27" s="25"/>
      <c r="AR27" s="25"/>
      <c r="BE27" s="195"/>
    </row>
    <row r="28" spans="2:71" s="24" customFormat="1" ht="12.75" x14ac:dyDescent="0.2">
      <c r="B28" s="25"/>
      <c r="L28" s="205" t="s">
        <v>36</v>
      </c>
      <c r="M28" s="205"/>
      <c r="N28" s="205"/>
      <c r="O28" s="205"/>
      <c r="P28" s="205"/>
      <c r="W28" s="205" t="s">
        <v>37</v>
      </c>
      <c r="X28" s="205"/>
      <c r="Y28" s="205"/>
      <c r="Z28" s="205"/>
      <c r="AA28" s="205"/>
      <c r="AB28" s="205"/>
      <c r="AC28" s="205"/>
      <c r="AD28" s="205"/>
      <c r="AE28" s="205"/>
      <c r="AK28" s="205" t="s">
        <v>38</v>
      </c>
      <c r="AL28" s="205"/>
      <c r="AM28" s="205"/>
      <c r="AN28" s="205"/>
      <c r="AO28" s="205"/>
      <c r="AR28" s="25"/>
      <c r="BE28" s="195"/>
    </row>
    <row r="29" spans="2:71" s="28" customFormat="1" ht="14.45" customHeight="1" x14ac:dyDescent="0.2">
      <c r="B29" s="29"/>
      <c r="D29" s="21" t="s">
        <v>39</v>
      </c>
      <c r="F29" s="21" t="s">
        <v>40</v>
      </c>
      <c r="L29" s="193">
        <v>0.21</v>
      </c>
      <c r="M29" s="192"/>
      <c r="N29" s="192"/>
      <c r="O29" s="192"/>
      <c r="P29" s="192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0</v>
      </c>
      <c r="AL29" s="192"/>
      <c r="AM29" s="192"/>
      <c r="AN29" s="192"/>
      <c r="AO29" s="192"/>
      <c r="AR29" s="29"/>
      <c r="BE29" s="196"/>
    </row>
    <row r="30" spans="2:71" s="28" customFormat="1" ht="14.45" customHeight="1" x14ac:dyDescent="0.2">
      <c r="B30" s="29"/>
      <c r="F30" s="21" t="s">
        <v>41</v>
      </c>
      <c r="L30" s="193">
        <v>0.12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29"/>
      <c r="BE30" s="196"/>
    </row>
    <row r="31" spans="2:71" s="28" customFormat="1" ht="14.45" hidden="1" customHeight="1" x14ac:dyDescent="0.2">
      <c r="B31" s="29"/>
      <c r="F31" s="21" t="s">
        <v>42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29"/>
      <c r="BE31" s="196"/>
    </row>
    <row r="32" spans="2:71" s="28" customFormat="1" ht="14.45" hidden="1" customHeight="1" x14ac:dyDescent="0.2">
      <c r="B32" s="29"/>
      <c r="F32" s="21" t="s">
        <v>43</v>
      </c>
      <c r="L32" s="193">
        <v>0.12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29"/>
      <c r="BE32" s="196"/>
    </row>
    <row r="33" spans="2:57" s="28" customFormat="1" ht="14.45" hidden="1" customHeight="1" x14ac:dyDescent="0.2">
      <c r="B33" s="29"/>
      <c r="F33" s="21" t="s">
        <v>44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29"/>
      <c r="BE33" s="196"/>
    </row>
    <row r="34" spans="2:57" s="24" customFormat="1" ht="6.95" customHeight="1" x14ac:dyDescent="0.2">
      <c r="B34" s="25"/>
      <c r="AR34" s="25"/>
      <c r="BE34" s="195"/>
    </row>
    <row r="35" spans="2:57" s="24" customFormat="1" ht="25.9" customHeight="1" x14ac:dyDescent="0.2">
      <c r="B35" s="25"/>
      <c r="C35" s="30"/>
      <c r="D35" s="31" t="s">
        <v>45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46</v>
      </c>
      <c r="U35" s="32"/>
      <c r="V35" s="32"/>
      <c r="W35" s="32"/>
      <c r="X35" s="226" t="s">
        <v>47</v>
      </c>
      <c r="Y35" s="227"/>
      <c r="Z35" s="227"/>
      <c r="AA35" s="227"/>
      <c r="AB35" s="227"/>
      <c r="AC35" s="32"/>
      <c r="AD35" s="32"/>
      <c r="AE35" s="32"/>
      <c r="AF35" s="32"/>
      <c r="AG35" s="32"/>
      <c r="AH35" s="32"/>
      <c r="AI35" s="32"/>
      <c r="AJ35" s="32"/>
      <c r="AK35" s="228">
        <f>SUM(AK26:AK33)</f>
        <v>0</v>
      </c>
      <c r="AL35" s="227"/>
      <c r="AM35" s="227"/>
      <c r="AN35" s="227"/>
      <c r="AO35" s="229"/>
      <c r="AP35" s="30"/>
      <c r="AQ35" s="30"/>
      <c r="AR35" s="25"/>
    </row>
    <row r="36" spans="2:57" s="24" customFormat="1" ht="6.95" customHeight="1" x14ac:dyDescent="0.2">
      <c r="B36" s="25"/>
      <c r="AR36" s="25"/>
    </row>
    <row r="37" spans="2:57" s="24" customFormat="1" ht="14.45" customHeight="1" x14ac:dyDescent="0.2">
      <c r="B37" s="25"/>
      <c r="AR37" s="25"/>
    </row>
    <row r="38" spans="2:57" ht="14.45" customHeight="1" x14ac:dyDescent="0.2">
      <c r="B38" s="15"/>
      <c r="AR38" s="15"/>
    </row>
    <row r="39" spans="2:57" ht="14.45" customHeight="1" x14ac:dyDescent="0.2">
      <c r="B39" s="15"/>
      <c r="AR39" s="15"/>
    </row>
    <row r="40" spans="2:57" ht="14.45" customHeight="1" x14ac:dyDescent="0.2">
      <c r="B40" s="15"/>
      <c r="AR40" s="15"/>
    </row>
    <row r="41" spans="2:57" ht="14.45" customHeight="1" x14ac:dyDescent="0.2">
      <c r="B41" s="15"/>
      <c r="AR41" s="15"/>
    </row>
    <row r="42" spans="2:57" ht="14.45" customHeight="1" x14ac:dyDescent="0.2">
      <c r="B42" s="15"/>
      <c r="AR42" s="15"/>
    </row>
    <row r="43" spans="2:57" ht="14.45" customHeight="1" x14ac:dyDescent="0.2">
      <c r="B43" s="15"/>
      <c r="AR43" s="15"/>
    </row>
    <row r="44" spans="2:57" ht="14.45" customHeight="1" x14ac:dyDescent="0.2">
      <c r="B44" s="15"/>
      <c r="AR44" s="15"/>
    </row>
    <row r="45" spans="2:57" ht="14.45" customHeight="1" x14ac:dyDescent="0.2">
      <c r="B45" s="15"/>
      <c r="AR45" s="15"/>
    </row>
    <row r="46" spans="2:57" ht="14.45" customHeight="1" x14ac:dyDescent="0.2">
      <c r="B46" s="15"/>
      <c r="AR46" s="15"/>
    </row>
    <row r="47" spans="2:57" ht="14.45" customHeight="1" x14ac:dyDescent="0.2">
      <c r="B47" s="15"/>
      <c r="AR47" s="15"/>
    </row>
    <row r="48" spans="2:57" ht="14.45" customHeight="1" x14ac:dyDescent="0.2">
      <c r="B48" s="15"/>
      <c r="AR48" s="15"/>
    </row>
    <row r="49" spans="2:44" s="24" customFormat="1" ht="14.45" customHeight="1" x14ac:dyDescent="0.2">
      <c r="B49" s="25"/>
      <c r="D49" s="34" t="s">
        <v>48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49</v>
      </c>
      <c r="AI49" s="35"/>
      <c r="AJ49" s="35"/>
      <c r="AK49" s="35"/>
      <c r="AL49" s="35"/>
      <c r="AM49" s="35"/>
      <c r="AN49" s="35"/>
      <c r="AO49" s="35"/>
      <c r="AR49" s="25"/>
    </row>
    <row r="50" spans="2:44" x14ac:dyDescent="0.2">
      <c r="B50" s="15"/>
      <c r="AR50" s="15"/>
    </row>
    <row r="51" spans="2:44" x14ac:dyDescent="0.2">
      <c r="B51" s="15"/>
      <c r="AR51" s="15"/>
    </row>
    <row r="52" spans="2:44" x14ac:dyDescent="0.2">
      <c r="B52" s="15"/>
      <c r="AR52" s="15"/>
    </row>
    <row r="53" spans="2:44" x14ac:dyDescent="0.2">
      <c r="B53" s="15"/>
      <c r="AR53" s="15"/>
    </row>
    <row r="54" spans="2:44" x14ac:dyDescent="0.2">
      <c r="B54" s="15"/>
      <c r="AR54" s="15"/>
    </row>
    <row r="55" spans="2:44" x14ac:dyDescent="0.2">
      <c r="B55" s="15"/>
      <c r="AR55" s="15"/>
    </row>
    <row r="56" spans="2:44" x14ac:dyDescent="0.2">
      <c r="B56" s="15"/>
      <c r="AR56" s="15"/>
    </row>
    <row r="57" spans="2:44" x14ac:dyDescent="0.2">
      <c r="B57" s="15"/>
      <c r="AR57" s="15"/>
    </row>
    <row r="58" spans="2:44" x14ac:dyDescent="0.2">
      <c r="B58" s="15"/>
      <c r="AR58" s="15"/>
    </row>
    <row r="59" spans="2:44" x14ac:dyDescent="0.2">
      <c r="B59" s="15"/>
      <c r="AR59" s="15"/>
    </row>
    <row r="60" spans="2:44" s="24" customFormat="1" ht="12.75" x14ac:dyDescent="0.2">
      <c r="B60" s="25"/>
      <c r="D60" s="36" t="s">
        <v>50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51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50</v>
      </c>
      <c r="AI60" s="27"/>
      <c r="AJ60" s="27"/>
      <c r="AK60" s="27"/>
      <c r="AL60" s="27"/>
      <c r="AM60" s="36" t="s">
        <v>51</v>
      </c>
      <c r="AN60" s="27"/>
      <c r="AO60" s="27"/>
      <c r="AR60" s="25"/>
    </row>
    <row r="61" spans="2:44" x14ac:dyDescent="0.2">
      <c r="B61" s="15"/>
      <c r="AR61" s="15"/>
    </row>
    <row r="62" spans="2:44" x14ac:dyDescent="0.2">
      <c r="B62" s="15"/>
      <c r="AR62" s="15"/>
    </row>
    <row r="63" spans="2:44" x14ac:dyDescent="0.2">
      <c r="B63" s="15"/>
      <c r="AR63" s="15"/>
    </row>
    <row r="64" spans="2:44" s="24" customFormat="1" ht="12.75" x14ac:dyDescent="0.2">
      <c r="B64" s="25"/>
      <c r="D64" s="34" t="s">
        <v>52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53</v>
      </c>
      <c r="AI64" s="35"/>
      <c r="AJ64" s="35"/>
      <c r="AK64" s="35"/>
      <c r="AL64" s="35"/>
      <c r="AM64" s="35"/>
      <c r="AN64" s="35"/>
      <c r="AO64" s="35"/>
      <c r="AR64" s="25"/>
    </row>
    <row r="65" spans="2:44" x14ac:dyDescent="0.2">
      <c r="B65" s="15"/>
      <c r="AR65" s="15"/>
    </row>
    <row r="66" spans="2:44" x14ac:dyDescent="0.2">
      <c r="B66" s="15"/>
      <c r="AR66" s="15"/>
    </row>
    <row r="67" spans="2:44" x14ac:dyDescent="0.2">
      <c r="B67" s="15"/>
      <c r="AR67" s="15"/>
    </row>
    <row r="68" spans="2:44" x14ac:dyDescent="0.2">
      <c r="B68" s="15"/>
      <c r="AR68" s="15"/>
    </row>
    <row r="69" spans="2:44" x14ac:dyDescent="0.2">
      <c r="B69" s="15"/>
      <c r="AR69" s="15"/>
    </row>
    <row r="70" spans="2:44" x14ac:dyDescent="0.2">
      <c r="B70" s="15"/>
      <c r="AR70" s="15"/>
    </row>
    <row r="71" spans="2:44" x14ac:dyDescent="0.2">
      <c r="B71" s="15"/>
      <c r="AR71" s="15"/>
    </row>
    <row r="72" spans="2:44" x14ac:dyDescent="0.2">
      <c r="B72" s="15"/>
      <c r="AR72" s="15"/>
    </row>
    <row r="73" spans="2:44" x14ac:dyDescent="0.2">
      <c r="B73" s="15"/>
      <c r="AR73" s="15"/>
    </row>
    <row r="74" spans="2:44" x14ac:dyDescent="0.2">
      <c r="B74" s="15"/>
      <c r="AR74" s="15"/>
    </row>
    <row r="75" spans="2:44" s="24" customFormat="1" ht="12.75" x14ac:dyDescent="0.2">
      <c r="B75" s="25"/>
      <c r="D75" s="36" t="s">
        <v>50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51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50</v>
      </c>
      <c r="AI75" s="27"/>
      <c r="AJ75" s="27"/>
      <c r="AK75" s="27"/>
      <c r="AL75" s="27"/>
      <c r="AM75" s="36" t="s">
        <v>51</v>
      </c>
      <c r="AN75" s="27"/>
      <c r="AO75" s="27"/>
      <c r="AR75" s="25"/>
    </row>
    <row r="76" spans="2:44" s="24" customFormat="1" x14ac:dyDescent="0.2">
      <c r="B76" s="25"/>
      <c r="AR76" s="25"/>
    </row>
    <row r="77" spans="2:44" s="24" customFormat="1" ht="6.9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24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24" customFormat="1" ht="24.95" customHeight="1" x14ac:dyDescent="0.2">
      <c r="B82" s="25"/>
      <c r="C82" s="16" t="s">
        <v>54</v>
      </c>
      <c r="AR82" s="25"/>
    </row>
    <row r="83" spans="1:91" s="24" customFormat="1" ht="6.95" customHeight="1" x14ac:dyDescent="0.2">
      <c r="B83" s="25"/>
      <c r="AR83" s="25"/>
    </row>
    <row r="84" spans="1:91" s="41" customFormat="1" ht="12" customHeight="1" x14ac:dyDescent="0.2">
      <c r="B84" s="42"/>
      <c r="C84" s="21" t="s">
        <v>13</v>
      </c>
      <c r="L84" s="41">
        <f>K5</f>
        <v>0</v>
      </c>
      <c r="AR84" s="42"/>
    </row>
    <row r="85" spans="1:91" s="43" customFormat="1" ht="36.950000000000003" customHeight="1" x14ac:dyDescent="0.2">
      <c r="B85" s="44"/>
      <c r="C85" s="45" t="s">
        <v>15</v>
      </c>
      <c r="L85" s="217" t="str">
        <f>K6</f>
        <v>Slezská univerzita - p.č. 1210/8</v>
      </c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/>
      <c r="AH85" s="218"/>
      <c r="AI85" s="218"/>
      <c r="AJ85" s="218"/>
      <c r="AR85" s="44"/>
    </row>
    <row r="86" spans="1:91" s="24" customFormat="1" ht="6.95" customHeight="1" x14ac:dyDescent="0.2">
      <c r="B86" s="25"/>
      <c r="AR86" s="25"/>
    </row>
    <row r="87" spans="1:91" s="24" customFormat="1" ht="12" customHeight="1" x14ac:dyDescent="0.2">
      <c r="B87" s="25"/>
      <c r="C87" s="21" t="s">
        <v>19</v>
      </c>
      <c r="L87" s="46" t="str">
        <f>IF(K8="","",K8)</f>
        <v xml:space="preserve"> </v>
      </c>
      <c r="AI87" s="21" t="s">
        <v>21</v>
      </c>
      <c r="AM87" s="219" t="str">
        <f>IF(AN8= "","",AN8)</f>
        <v>10. 2. 2025</v>
      </c>
      <c r="AN87" s="219"/>
      <c r="AR87" s="25"/>
    </row>
    <row r="88" spans="1:91" s="24" customFormat="1" ht="6.95" customHeight="1" x14ac:dyDescent="0.2">
      <c r="B88" s="25"/>
      <c r="AR88" s="25"/>
    </row>
    <row r="89" spans="1:91" s="24" customFormat="1" ht="15.2" customHeight="1" x14ac:dyDescent="0.2">
      <c r="B89" s="25"/>
      <c r="C89" s="21" t="s">
        <v>23</v>
      </c>
      <c r="L89" s="41" t="str">
        <f>IF(E11= "","",E11)</f>
        <v>Slezská univerzita v Opavě</v>
      </c>
      <c r="AI89" s="21" t="s">
        <v>29</v>
      </c>
      <c r="AM89" s="220" t="str">
        <f>IF(E17="","",E17)</f>
        <v>ing. Kateřina Swiatková</v>
      </c>
      <c r="AN89" s="221"/>
      <c r="AO89" s="221"/>
      <c r="AP89" s="221"/>
      <c r="AR89" s="25"/>
      <c r="AS89" s="222" t="s">
        <v>55</v>
      </c>
      <c r="AT89" s="223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24" customFormat="1" ht="15.2" customHeight="1" x14ac:dyDescent="0.2">
      <c r="B90" s="25"/>
      <c r="C90" s="21" t="s">
        <v>27</v>
      </c>
      <c r="L90" s="41" t="str">
        <f>IF(E14= "Vyplň údaj","",E14)</f>
        <v/>
      </c>
      <c r="AI90" s="21" t="s">
        <v>32</v>
      </c>
      <c r="AM90" s="220" t="str">
        <f>IF(E20="","",E20)</f>
        <v>ing. Jiří Krejča</v>
      </c>
      <c r="AN90" s="221"/>
      <c r="AO90" s="221"/>
      <c r="AP90" s="221"/>
      <c r="AR90" s="25"/>
      <c r="AS90" s="224"/>
      <c r="AT90" s="225"/>
      <c r="BD90" s="49"/>
    </row>
    <row r="91" spans="1:91" s="24" customFormat="1" ht="10.9" customHeight="1" x14ac:dyDescent="0.2">
      <c r="B91" s="25"/>
      <c r="AR91" s="25"/>
      <c r="AS91" s="224"/>
      <c r="AT91" s="225"/>
      <c r="BD91" s="49"/>
    </row>
    <row r="92" spans="1:91" s="24" customFormat="1" ht="29.25" customHeight="1" x14ac:dyDescent="0.2">
      <c r="B92" s="25"/>
      <c r="C92" s="212" t="s">
        <v>56</v>
      </c>
      <c r="D92" s="213"/>
      <c r="E92" s="213"/>
      <c r="F92" s="213"/>
      <c r="G92" s="213"/>
      <c r="H92" s="50"/>
      <c r="I92" s="214" t="s">
        <v>57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58</v>
      </c>
      <c r="AH92" s="213"/>
      <c r="AI92" s="213"/>
      <c r="AJ92" s="213"/>
      <c r="AK92" s="213"/>
      <c r="AL92" s="213"/>
      <c r="AM92" s="213"/>
      <c r="AN92" s="214" t="s">
        <v>59</v>
      </c>
      <c r="AO92" s="213"/>
      <c r="AP92" s="216"/>
      <c r="AQ92" s="51" t="s">
        <v>60</v>
      </c>
      <c r="AR92" s="25"/>
      <c r="AS92" s="52" t="s">
        <v>61</v>
      </c>
      <c r="AT92" s="53" t="s">
        <v>62</v>
      </c>
      <c r="AU92" s="53" t="s">
        <v>63</v>
      </c>
      <c r="AV92" s="53" t="s">
        <v>64</v>
      </c>
      <c r="AW92" s="53" t="s">
        <v>65</v>
      </c>
      <c r="AX92" s="53" t="s">
        <v>66</v>
      </c>
      <c r="AY92" s="53" t="s">
        <v>67</v>
      </c>
      <c r="AZ92" s="53" t="s">
        <v>68</v>
      </c>
      <c r="BA92" s="53" t="s">
        <v>69</v>
      </c>
      <c r="BB92" s="53" t="s">
        <v>70</v>
      </c>
      <c r="BC92" s="53" t="s">
        <v>71</v>
      </c>
      <c r="BD92" s="54" t="s">
        <v>72</v>
      </c>
    </row>
    <row r="93" spans="1:91" s="24" customFormat="1" ht="10.9" customHeight="1" x14ac:dyDescent="0.2">
      <c r="B93" s="25"/>
      <c r="AR93" s="25"/>
      <c r="AS93" s="55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6" customFormat="1" ht="32.450000000000003" customHeight="1" x14ac:dyDescent="0.2">
      <c r="B94" s="57"/>
      <c r="C94" s="58" t="s">
        <v>73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209">
        <f>ROUND(AG95,2)</f>
        <v>0</v>
      </c>
      <c r="AH94" s="209"/>
      <c r="AI94" s="209"/>
      <c r="AJ94" s="209"/>
      <c r="AK94" s="209"/>
      <c r="AL94" s="209"/>
      <c r="AM94" s="209"/>
      <c r="AN94" s="210">
        <f>SUM(AG94,AT94)</f>
        <v>0</v>
      </c>
      <c r="AO94" s="210"/>
      <c r="AP94" s="210"/>
      <c r="AQ94" s="60" t="s">
        <v>1</v>
      </c>
      <c r="AR94" s="57"/>
      <c r="AS94" s="61">
        <f>ROUND(AS95,2)</f>
        <v>0</v>
      </c>
      <c r="AT94" s="62">
        <f>ROUND(SUM(AV94:AW94),2)</f>
        <v>0</v>
      </c>
      <c r="AU94" s="63">
        <f>ROUND(AU95,5)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74</v>
      </c>
      <c r="BT94" s="65" t="s">
        <v>75</v>
      </c>
      <c r="BU94" s="66" t="s">
        <v>76</v>
      </c>
      <c r="BV94" s="65" t="s">
        <v>77</v>
      </c>
      <c r="BW94" s="65" t="s">
        <v>4</v>
      </c>
      <c r="BX94" s="65" t="s">
        <v>78</v>
      </c>
      <c r="CL94" s="65" t="s">
        <v>1</v>
      </c>
    </row>
    <row r="95" spans="1:91" s="76" customFormat="1" ht="24.75" customHeight="1" x14ac:dyDescent="0.2">
      <c r="A95" s="67" t="s">
        <v>79</v>
      </c>
      <c r="B95" s="68"/>
      <c r="C95" s="69"/>
      <c r="D95" s="208" t="s">
        <v>80</v>
      </c>
      <c r="E95" s="208"/>
      <c r="F95" s="208"/>
      <c r="G95" s="208"/>
      <c r="H95" s="208"/>
      <c r="I95" s="70"/>
      <c r="J95" s="208" t="s">
        <v>81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'01 - Stavebí úpravy a mod...'!J30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71" t="s">
        <v>82</v>
      </c>
      <c r="AR95" s="68"/>
      <c r="AS95" s="72">
        <v>0</v>
      </c>
      <c r="AT95" s="73">
        <f>ROUND(SUM(AV95:AW95),2)</f>
        <v>0</v>
      </c>
      <c r="AU95" s="74">
        <f>'01 - Stavebí úpravy a mod...'!P131</f>
        <v>0</v>
      </c>
      <c r="AV95" s="73">
        <f>'01 - Stavebí úpravy a mod...'!J33</f>
        <v>0</v>
      </c>
      <c r="AW95" s="73">
        <f>'01 - Stavebí úpravy a mod...'!J34</f>
        <v>0</v>
      </c>
      <c r="AX95" s="73">
        <f>'01 - Stavebí úpravy a mod...'!J35</f>
        <v>0</v>
      </c>
      <c r="AY95" s="73">
        <f>'01 - Stavebí úpravy a mod...'!J36</f>
        <v>0</v>
      </c>
      <c r="AZ95" s="73">
        <f>'01 - Stavebí úpravy a mod...'!F33</f>
        <v>0</v>
      </c>
      <c r="BA95" s="73">
        <f>'01 - Stavebí úpravy a mod...'!F34</f>
        <v>0</v>
      </c>
      <c r="BB95" s="73">
        <f>'01 - Stavebí úpravy a mod...'!F35</f>
        <v>0</v>
      </c>
      <c r="BC95" s="73">
        <f>'01 - Stavebí úpravy a mod...'!F36</f>
        <v>0</v>
      </c>
      <c r="BD95" s="75">
        <f>'01 - Stavebí úpravy a mod...'!F37</f>
        <v>0</v>
      </c>
      <c r="BT95" s="77" t="s">
        <v>83</v>
      </c>
      <c r="BV95" s="77" t="s">
        <v>77</v>
      </c>
      <c r="BW95" s="77" t="s">
        <v>84</v>
      </c>
      <c r="BX95" s="77" t="s">
        <v>4</v>
      </c>
      <c r="CL95" s="77" t="s">
        <v>1</v>
      </c>
      <c r="CM95" s="77" t="s">
        <v>85</v>
      </c>
    </row>
    <row r="96" spans="1:91" s="24" customFormat="1" ht="30" customHeight="1" x14ac:dyDescent="0.2">
      <c r="B96" s="25"/>
      <c r="AR96" s="25"/>
    </row>
    <row r="97" spans="2:44" s="24" customFormat="1" ht="6.95" customHeight="1" x14ac:dyDescent="0.2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01 - Stavebí úpravy a mod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4"/>
  <sheetViews>
    <sheetView showGridLines="0" tabSelected="1" workbookViewId="0">
      <selection activeCell="V30" sqref="V3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1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2" t="s">
        <v>84</v>
      </c>
    </row>
    <row r="3" spans="2:46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85</v>
      </c>
    </row>
    <row r="4" spans="2:46" ht="24.95" customHeight="1" x14ac:dyDescent="0.2">
      <c r="B4" s="15"/>
      <c r="D4" s="16" t="s">
        <v>86</v>
      </c>
      <c r="L4" s="15"/>
      <c r="M4" s="78" t="s">
        <v>10</v>
      </c>
      <c r="AT4" s="12" t="s">
        <v>3</v>
      </c>
    </row>
    <row r="5" spans="2:46" ht="6.95" customHeight="1" x14ac:dyDescent="0.2">
      <c r="B5" s="15"/>
      <c r="L5" s="15"/>
    </row>
    <row r="6" spans="2:46" ht="12" customHeight="1" x14ac:dyDescent="0.2">
      <c r="B6" s="15"/>
      <c r="D6" s="21" t="s">
        <v>15</v>
      </c>
      <c r="L6" s="15"/>
    </row>
    <row r="7" spans="2:46" ht="16.5" customHeight="1" x14ac:dyDescent="0.2">
      <c r="B7" s="15"/>
      <c r="E7" s="231" t="str">
        <f>'Rekapitulace stavby'!K6</f>
        <v>Slezská univerzita - p.č. 1210/8</v>
      </c>
      <c r="F7" s="232"/>
      <c r="G7" s="232"/>
      <c r="H7" s="232"/>
      <c r="L7" s="15"/>
    </row>
    <row r="8" spans="2:46" s="24" customFormat="1" ht="12" customHeight="1" x14ac:dyDescent="0.2">
      <c r="B8" s="25"/>
      <c r="D8" s="21" t="s">
        <v>87</v>
      </c>
      <c r="L8" s="25"/>
    </row>
    <row r="9" spans="2:46" s="24" customFormat="1" ht="16.5" customHeight="1" x14ac:dyDescent="0.2">
      <c r="B9" s="25"/>
      <c r="E9" s="217" t="s">
        <v>88</v>
      </c>
      <c r="F9" s="230"/>
      <c r="G9" s="230"/>
      <c r="H9" s="230"/>
      <c r="L9" s="25"/>
    </row>
    <row r="10" spans="2:46" s="24" customFormat="1" x14ac:dyDescent="0.2">
      <c r="B10" s="25"/>
      <c r="L10" s="25"/>
    </row>
    <row r="11" spans="2:46" s="24" customFormat="1" ht="12" customHeight="1" x14ac:dyDescent="0.2">
      <c r="B11" s="25"/>
      <c r="D11" s="21" t="s">
        <v>17</v>
      </c>
      <c r="F11" s="22" t="s">
        <v>1</v>
      </c>
      <c r="I11" s="21" t="s">
        <v>18</v>
      </c>
      <c r="J11" s="22" t="s">
        <v>1</v>
      </c>
      <c r="L11" s="25"/>
    </row>
    <row r="12" spans="2:46" s="24" customFormat="1" ht="12" customHeight="1" x14ac:dyDescent="0.2">
      <c r="B12" s="25"/>
      <c r="D12" s="21" t="s">
        <v>19</v>
      </c>
      <c r="F12" s="22" t="s">
        <v>20</v>
      </c>
      <c r="I12" s="21" t="s">
        <v>21</v>
      </c>
      <c r="J12" s="79" t="str">
        <f>'Rekapitulace stavby'!AN8</f>
        <v>10. 2. 2025</v>
      </c>
      <c r="L12" s="25"/>
    </row>
    <row r="13" spans="2:46" s="24" customFormat="1" ht="10.9" customHeight="1" x14ac:dyDescent="0.2">
      <c r="B13" s="25"/>
      <c r="L13" s="25"/>
    </row>
    <row r="14" spans="2:46" s="24" customFormat="1" ht="12" customHeight="1" x14ac:dyDescent="0.2">
      <c r="B14" s="25"/>
      <c r="D14" s="21" t="s">
        <v>23</v>
      </c>
      <c r="I14" s="21" t="s">
        <v>24</v>
      </c>
      <c r="J14" s="22" t="s">
        <v>1</v>
      </c>
      <c r="L14" s="25"/>
    </row>
    <row r="15" spans="2:46" s="24" customFormat="1" ht="18" customHeight="1" x14ac:dyDescent="0.2">
      <c r="B15" s="25"/>
      <c r="E15" s="22" t="s">
        <v>25</v>
      </c>
      <c r="I15" s="21" t="s">
        <v>26</v>
      </c>
      <c r="J15" s="22" t="s">
        <v>1</v>
      </c>
      <c r="L15" s="25"/>
    </row>
    <row r="16" spans="2:46" s="24" customFormat="1" ht="6.95" customHeight="1" x14ac:dyDescent="0.2">
      <c r="B16" s="25"/>
      <c r="L16" s="25"/>
    </row>
    <row r="17" spans="2:12" s="24" customFormat="1" ht="12" customHeight="1" x14ac:dyDescent="0.2">
      <c r="B17" s="25"/>
      <c r="D17" s="21" t="s">
        <v>27</v>
      </c>
      <c r="I17" s="21" t="s">
        <v>24</v>
      </c>
      <c r="J17" s="1" t="str">
        <f>'Rekapitulace stavby'!AN13</f>
        <v>Vyplň údaj</v>
      </c>
      <c r="L17" s="25"/>
    </row>
    <row r="18" spans="2:12" s="24" customFormat="1" ht="18" customHeight="1" x14ac:dyDescent="0.2">
      <c r="B18" s="25"/>
      <c r="E18" s="233" t="str">
        <f>'Rekapitulace stavby'!E14</f>
        <v>Vyplň údaj</v>
      </c>
      <c r="F18" s="234"/>
      <c r="G18" s="234"/>
      <c r="H18" s="234"/>
      <c r="I18" s="21" t="s">
        <v>26</v>
      </c>
      <c r="J18" s="1" t="str">
        <f>'Rekapitulace stavby'!AN14</f>
        <v>Vyplň údaj</v>
      </c>
      <c r="L18" s="25"/>
    </row>
    <row r="19" spans="2:12" s="24" customFormat="1" ht="6.95" customHeight="1" x14ac:dyDescent="0.2">
      <c r="B19" s="25"/>
      <c r="L19" s="25"/>
    </row>
    <row r="20" spans="2:12" s="24" customFormat="1" ht="12" customHeight="1" x14ac:dyDescent="0.2">
      <c r="B20" s="25"/>
      <c r="D20" s="21" t="s">
        <v>29</v>
      </c>
      <c r="I20" s="21" t="s">
        <v>24</v>
      </c>
      <c r="J20" s="22" t="s">
        <v>1</v>
      </c>
      <c r="L20" s="25"/>
    </row>
    <row r="21" spans="2:12" s="24" customFormat="1" ht="18" customHeight="1" x14ac:dyDescent="0.2">
      <c r="B21" s="25"/>
      <c r="E21" s="22" t="s">
        <v>30</v>
      </c>
      <c r="I21" s="21" t="s">
        <v>26</v>
      </c>
      <c r="J21" s="22" t="s">
        <v>1</v>
      </c>
      <c r="L21" s="25"/>
    </row>
    <row r="22" spans="2:12" s="24" customFormat="1" ht="6.95" customHeight="1" x14ac:dyDescent="0.2">
      <c r="B22" s="25"/>
      <c r="L22" s="25"/>
    </row>
    <row r="23" spans="2:12" s="24" customFormat="1" ht="12" customHeight="1" x14ac:dyDescent="0.2">
      <c r="B23" s="25"/>
      <c r="D23" s="21" t="s">
        <v>32</v>
      </c>
      <c r="I23" s="21" t="s">
        <v>24</v>
      </c>
      <c r="J23" s="22" t="s">
        <v>1</v>
      </c>
      <c r="L23" s="25"/>
    </row>
    <row r="24" spans="2:12" s="24" customFormat="1" ht="18" customHeight="1" x14ac:dyDescent="0.2">
      <c r="B24" s="25"/>
      <c r="E24" s="22" t="s">
        <v>33</v>
      </c>
      <c r="I24" s="21" t="s">
        <v>26</v>
      </c>
      <c r="J24" s="22" t="s">
        <v>1</v>
      </c>
      <c r="L24" s="25"/>
    </row>
    <row r="25" spans="2:12" s="24" customFormat="1" ht="6.95" customHeight="1" x14ac:dyDescent="0.2">
      <c r="B25" s="25"/>
      <c r="L25" s="25"/>
    </row>
    <row r="26" spans="2:12" s="24" customFormat="1" ht="12" customHeight="1" x14ac:dyDescent="0.2">
      <c r="B26" s="25"/>
      <c r="D26" s="21" t="s">
        <v>34</v>
      </c>
      <c r="L26" s="25"/>
    </row>
    <row r="27" spans="2:12" s="80" customFormat="1" ht="16.5" customHeight="1" x14ac:dyDescent="0.2">
      <c r="B27" s="81"/>
      <c r="E27" s="202" t="s">
        <v>1</v>
      </c>
      <c r="F27" s="202"/>
      <c r="G27" s="202"/>
      <c r="H27" s="202"/>
      <c r="L27" s="81"/>
    </row>
    <row r="28" spans="2:12" s="24" customFormat="1" ht="6.95" customHeight="1" x14ac:dyDescent="0.2">
      <c r="B28" s="25"/>
      <c r="L28" s="25"/>
    </row>
    <row r="29" spans="2:12" s="24" customFormat="1" ht="6.95" customHeight="1" x14ac:dyDescent="0.2">
      <c r="B29" s="25"/>
      <c r="D29" s="47"/>
      <c r="E29" s="47"/>
      <c r="F29" s="47"/>
      <c r="G29" s="47"/>
      <c r="H29" s="47"/>
      <c r="I29" s="47"/>
      <c r="J29" s="47"/>
      <c r="K29" s="47"/>
      <c r="L29" s="25"/>
    </row>
    <row r="30" spans="2:12" s="24" customFormat="1" ht="25.35" customHeight="1" x14ac:dyDescent="0.2">
      <c r="B30" s="25"/>
      <c r="D30" s="82" t="s">
        <v>35</v>
      </c>
      <c r="J30" s="83">
        <f>ROUND(J131, 2)</f>
        <v>0</v>
      </c>
      <c r="L30" s="25"/>
    </row>
    <row r="31" spans="2:12" s="24" customFormat="1" ht="6.95" customHeight="1" x14ac:dyDescent="0.2">
      <c r="B31" s="25"/>
      <c r="D31" s="47"/>
      <c r="E31" s="47"/>
      <c r="F31" s="47"/>
      <c r="G31" s="47"/>
      <c r="H31" s="47"/>
      <c r="I31" s="47"/>
      <c r="J31" s="47"/>
      <c r="K31" s="47"/>
      <c r="L31" s="25"/>
    </row>
    <row r="32" spans="2:12" s="24" customFormat="1" ht="14.45" customHeight="1" x14ac:dyDescent="0.2">
      <c r="B32" s="25"/>
      <c r="F32" s="84" t="s">
        <v>37</v>
      </c>
      <c r="I32" s="84" t="s">
        <v>36</v>
      </c>
      <c r="J32" s="84" t="s">
        <v>38</v>
      </c>
      <c r="L32" s="25"/>
    </row>
    <row r="33" spans="2:12" s="24" customFormat="1" ht="14.45" customHeight="1" x14ac:dyDescent="0.2">
      <c r="B33" s="25"/>
      <c r="D33" s="85" t="s">
        <v>39</v>
      </c>
      <c r="E33" s="21" t="s">
        <v>40</v>
      </c>
      <c r="F33" s="86">
        <f>ROUND((SUM(BE131:BE283)),  2)</f>
        <v>0</v>
      </c>
      <c r="I33" s="87">
        <v>0.21</v>
      </c>
      <c r="J33" s="86">
        <f>ROUND(((SUM(BE131:BE283))*I33),  2)</f>
        <v>0</v>
      </c>
      <c r="L33" s="25"/>
    </row>
    <row r="34" spans="2:12" s="24" customFormat="1" ht="14.45" customHeight="1" x14ac:dyDescent="0.2">
      <c r="B34" s="25"/>
      <c r="E34" s="21" t="s">
        <v>41</v>
      </c>
      <c r="F34" s="86">
        <f>ROUND((SUM(BF131:BF283)),  2)</f>
        <v>0</v>
      </c>
      <c r="I34" s="87">
        <v>0.12</v>
      </c>
      <c r="J34" s="86">
        <f>ROUND(((SUM(BF131:BF283))*I34),  2)</f>
        <v>0</v>
      </c>
      <c r="L34" s="25"/>
    </row>
    <row r="35" spans="2:12" s="24" customFormat="1" ht="14.45" hidden="1" customHeight="1" x14ac:dyDescent="0.2">
      <c r="B35" s="25"/>
      <c r="E35" s="21" t="s">
        <v>42</v>
      </c>
      <c r="F35" s="86">
        <f>ROUND((SUM(BG131:BG283)),  2)</f>
        <v>0</v>
      </c>
      <c r="I35" s="87">
        <v>0.21</v>
      </c>
      <c r="J35" s="86">
        <f>0</f>
        <v>0</v>
      </c>
      <c r="L35" s="25"/>
    </row>
    <row r="36" spans="2:12" s="24" customFormat="1" ht="14.45" hidden="1" customHeight="1" x14ac:dyDescent="0.2">
      <c r="B36" s="25"/>
      <c r="E36" s="21" t="s">
        <v>43</v>
      </c>
      <c r="F36" s="86">
        <f>ROUND((SUM(BH131:BH283)),  2)</f>
        <v>0</v>
      </c>
      <c r="I36" s="87">
        <v>0.12</v>
      </c>
      <c r="J36" s="86">
        <f>0</f>
        <v>0</v>
      </c>
      <c r="L36" s="25"/>
    </row>
    <row r="37" spans="2:12" s="24" customFormat="1" ht="14.45" hidden="1" customHeight="1" x14ac:dyDescent="0.2">
      <c r="B37" s="25"/>
      <c r="E37" s="21" t="s">
        <v>44</v>
      </c>
      <c r="F37" s="86">
        <f>ROUND((SUM(BI131:BI283)),  2)</f>
        <v>0</v>
      </c>
      <c r="I37" s="87">
        <v>0</v>
      </c>
      <c r="J37" s="86">
        <f>0</f>
        <v>0</v>
      </c>
      <c r="L37" s="25"/>
    </row>
    <row r="38" spans="2:12" s="24" customFormat="1" ht="6.95" customHeight="1" x14ac:dyDescent="0.2">
      <c r="B38" s="25"/>
      <c r="L38" s="25"/>
    </row>
    <row r="39" spans="2:12" s="24" customFormat="1" ht="25.35" customHeight="1" x14ac:dyDescent="0.2">
      <c r="B39" s="25"/>
      <c r="C39" s="88"/>
      <c r="D39" s="89" t="s">
        <v>45</v>
      </c>
      <c r="E39" s="50"/>
      <c r="F39" s="50"/>
      <c r="G39" s="90" t="s">
        <v>46</v>
      </c>
      <c r="H39" s="91" t="s">
        <v>47</v>
      </c>
      <c r="I39" s="50"/>
      <c r="J39" s="92">
        <f>SUM(J30:J37)</f>
        <v>0</v>
      </c>
      <c r="K39" s="93"/>
      <c r="L39" s="25"/>
    </row>
    <row r="40" spans="2:12" s="24" customFormat="1" ht="14.45" customHeight="1" x14ac:dyDescent="0.2">
      <c r="B40" s="25"/>
      <c r="L40" s="25"/>
    </row>
    <row r="41" spans="2:12" ht="14.45" customHeight="1" x14ac:dyDescent="0.2">
      <c r="B41" s="15"/>
      <c r="L41" s="15"/>
    </row>
    <row r="42" spans="2:12" ht="14.45" customHeight="1" x14ac:dyDescent="0.2">
      <c r="B42" s="15"/>
      <c r="L42" s="15"/>
    </row>
    <row r="43" spans="2:12" ht="14.45" customHeight="1" x14ac:dyDescent="0.2">
      <c r="B43" s="15"/>
      <c r="L43" s="15"/>
    </row>
    <row r="44" spans="2:12" ht="14.45" customHeight="1" x14ac:dyDescent="0.2">
      <c r="B44" s="15"/>
      <c r="L44" s="15"/>
    </row>
    <row r="45" spans="2:12" ht="14.45" customHeight="1" x14ac:dyDescent="0.2">
      <c r="B45" s="15"/>
      <c r="L45" s="15"/>
    </row>
    <row r="46" spans="2:12" ht="14.45" customHeight="1" x14ac:dyDescent="0.2">
      <c r="B46" s="15"/>
      <c r="L46" s="15"/>
    </row>
    <row r="47" spans="2:12" ht="14.45" customHeight="1" x14ac:dyDescent="0.2">
      <c r="B47" s="15"/>
      <c r="L47" s="15"/>
    </row>
    <row r="48" spans="2:12" ht="14.45" customHeight="1" x14ac:dyDescent="0.2">
      <c r="B48" s="15"/>
      <c r="L48" s="15"/>
    </row>
    <row r="49" spans="2:12" ht="14.45" customHeight="1" x14ac:dyDescent="0.2">
      <c r="B49" s="15"/>
      <c r="L49" s="15"/>
    </row>
    <row r="50" spans="2:12" s="24" customFormat="1" ht="14.45" customHeight="1" x14ac:dyDescent="0.2">
      <c r="B50" s="25"/>
      <c r="D50" s="34" t="s">
        <v>48</v>
      </c>
      <c r="E50" s="35"/>
      <c r="F50" s="35"/>
      <c r="G50" s="34" t="s">
        <v>49</v>
      </c>
      <c r="H50" s="35"/>
      <c r="I50" s="35"/>
      <c r="J50" s="35"/>
      <c r="K50" s="35"/>
      <c r="L50" s="25"/>
    </row>
    <row r="51" spans="2:12" x14ac:dyDescent="0.2">
      <c r="B51" s="15"/>
      <c r="L51" s="15"/>
    </row>
    <row r="52" spans="2:12" x14ac:dyDescent="0.2">
      <c r="B52" s="15"/>
      <c r="L52" s="15"/>
    </row>
    <row r="53" spans="2:12" x14ac:dyDescent="0.2">
      <c r="B53" s="15"/>
      <c r="L53" s="15"/>
    </row>
    <row r="54" spans="2:12" x14ac:dyDescent="0.2">
      <c r="B54" s="15"/>
      <c r="L54" s="15"/>
    </row>
    <row r="55" spans="2:12" x14ac:dyDescent="0.2">
      <c r="B55" s="15"/>
      <c r="L55" s="15"/>
    </row>
    <row r="56" spans="2:12" x14ac:dyDescent="0.2">
      <c r="B56" s="15"/>
      <c r="L56" s="15"/>
    </row>
    <row r="57" spans="2:12" x14ac:dyDescent="0.2">
      <c r="B57" s="15"/>
      <c r="L57" s="15"/>
    </row>
    <row r="58" spans="2:12" x14ac:dyDescent="0.2">
      <c r="B58" s="15"/>
      <c r="L58" s="15"/>
    </row>
    <row r="59" spans="2:12" x14ac:dyDescent="0.2">
      <c r="B59" s="15"/>
      <c r="L59" s="15"/>
    </row>
    <row r="60" spans="2:12" x14ac:dyDescent="0.2">
      <c r="B60" s="15"/>
      <c r="L60" s="15"/>
    </row>
    <row r="61" spans="2:12" s="24" customFormat="1" ht="12.75" x14ac:dyDescent="0.2">
      <c r="B61" s="25"/>
      <c r="D61" s="36" t="s">
        <v>50</v>
      </c>
      <c r="E61" s="27"/>
      <c r="F61" s="94" t="s">
        <v>51</v>
      </c>
      <c r="G61" s="36" t="s">
        <v>50</v>
      </c>
      <c r="H61" s="27"/>
      <c r="I61" s="27"/>
      <c r="J61" s="95" t="s">
        <v>51</v>
      </c>
      <c r="K61" s="27"/>
      <c r="L61" s="25"/>
    </row>
    <row r="62" spans="2:12" x14ac:dyDescent="0.2">
      <c r="B62" s="15"/>
      <c r="L62" s="15"/>
    </row>
    <row r="63" spans="2:12" x14ac:dyDescent="0.2">
      <c r="B63" s="15"/>
      <c r="L63" s="15"/>
    </row>
    <row r="64" spans="2:12" x14ac:dyDescent="0.2">
      <c r="B64" s="15"/>
      <c r="L64" s="15"/>
    </row>
    <row r="65" spans="2:12" s="24" customFormat="1" ht="12.75" x14ac:dyDescent="0.2">
      <c r="B65" s="25"/>
      <c r="D65" s="34" t="s">
        <v>52</v>
      </c>
      <c r="E65" s="35"/>
      <c r="F65" s="35"/>
      <c r="G65" s="34" t="s">
        <v>53</v>
      </c>
      <c r="H65" s="35"/>
      <c r="I65" s="35"/>
      <c r="J65" s="35"/>
      <c r="K65" s="35"/>
      <c r="L65" s="25"/>
    </row>
    <row r="66" spans="2:12" x14ac:dyDescent="0.2">
      <c r="B66" s="15"/>
      <c r="L66" s="15"/>
    </row>
    <row r="67" spans="2:12" x14ac:dyDescent="0.2">
      <c r="B67" s="15"/>
      <c r="L67" s="15"/>
    </row>
    <row r="68" spans="2:12" x14ac:dyDescent="0.2">
      <c r="B68" s="15"/>
      <c r="L68" s="15"/>
    </row>
    <row r="69" spans="2:12" x14ac:dyDescent="0.2">
      <c r="B69" s="15"/>
      <c r="L69" s="15"/>
    </row>
    <row r="70" spans="2:12" x14ac:dyDescent="0.2">
      <c r="B70" s="15"/>
      <c r="L70" s="15"/>
    </row>
    <row r="71" spans="2:12" x14ac:dyDescent="0.2">
      <c r="B71" s="15"/>
      <c r="L71" s="15"/>
    </row>
    <row r="72" spans="2:12" x14ac:dyDescent="0.2">
      <c r="B72" s="15"/>
      <c r="L72" s="15"/>
    </row>
    <row r="73" spans="2:12" x14ac:dyDescent="0.2">
      <c r="B73" s="15"/>
      <c r="L73" s="15"/>
    </row>
    <row r="74" spans="2:12" x14ac:dyDescent="0.2">
      <c r="B74" s="15"/>
      <c r="L74" s="15"/>
    </row>
    <row r="75" spans="2:12" x14ac:dyDescent="0.2">
      <c r="B75" s="15"/>
      <c r="L75" s="15"/>
    </row>
    <row r="76" spans="2:12" s="24" customFormat="1" ht="12.75" x14ac:dyDescent="0.2">
      <c r="B76" s="25"/>
      <c r="D76" s="36" t="s">
        <v>50</v>
      </c>
      <c r="E76" s="27"/>
      <c r="F76" s="94" t="s">
        <v>51</v>
      </c>
      <c r="G76" s="36" t="s">
        <v>50</v>
      </c>
      <c r="H76" s="27"/>
      <c r="I76" s="27"/>
      <c r="J76" s="95" t="s">
        <v>51</v>
      </c>
      <c r="K76" s="27"/>
      <c r="L76" s="25"/>
    </row>
    <row r="77" spans="2:12" s="24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24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24" customFormat="1" ht="24.95" customHeight="1" x14ac:dyDescent="0.2">
      <c r="B82" s="25"/>
      <c r="C82" s="16" t="s">
        <v>89</v>
      </c>
      <c r="L82" s="25"/>
    </row>
    <row r="83" spans="2:47" s="24" customFormat="1" ht="6.95" customHeight="1" x14ac:dyDescent="0.2">
      <c r="B83" s="25"/>
      <c r="L83" s="25"/>
    </row>
    <row r="84" spans="2:47" s="24" customFormat="1" ht="12" customHeight="1" x14ac:dyDescent="0.2">
      <c r="B84" s="25"/>
      <c r="C84" s="21" t="s">
        <v>15</v>
      </c>
      <c r="L84" s="25"/>
    </row>
    <row r="85" spans="2:47" s="24" customFormat="1" ht="16.5" customHeight="1" x14ac:dyDescent="0.2">
      <c r="B85" s="25"/>
      <c r="E85" s="231" t="str">
        <f>E7</f>
        <v>Slezská univerzita - p.č. 1210/8</v>
      </c>
      <c r="F85" s="232"/>
      <c r="G85" s="232"/>
      <c r="H85" s="232"/>
      <c r="L85" s="25"/>
    </row>
    <row r="86" spans="2:47" s="24" customFormat="1" ht="12" customHeight="1" x14ac:dyDescent="0.2">
      <c r="B86" s="25"/>
      <c r="C86" s="21" t="s">
        <v>87</v>
      </c>
      <c r="L86" s="25"/>
    </row>
    <row r="87" spans="2:47" s="24" customFormat="1" ht="16.5" customHeight="1" x14ac:dyDescent="0.2">
      <c r="B87" s="25"/>
      <c r="E87" s="217" t="str">
        <f>E9</f>
        <v xml:space="preserve">01 - Stavebí úpravy a modernizace kanceláře A328 </v>
      </c>
      <c r="F87" s="230"/>
      <c r="G87" s="230"/>
      <c r="H87" s="230"/>
      <c r="L87" s="25"/>
    </row>
    <row r="88" spans="2:47" s="24" customFormat="1" ht="6.95" customHeight="1" x14ac:dyDescent="0.2">
      <c r="B88" s="25"/>
      <c r="L88" s="25"/>
    </row>
    <row r="89" spans="2:47" s="24" customFormat="1" ht="12" customHeight="1" x14ac:dyDescent="0.2">
      <c r="B89" s="25"/>
      <c r="C89" s="21" t="s">
        <v>19</v>
      </c>
      <c r="F89" s="22" t="str">
        <f>F12</f>
        <v xml:space="preserve"> </v>
      </c>
      <c r="I89" s="21" t="s">
        <v>21</v>
      </c>
      <c r="J89" s="79" t="str">
        <f>IF(J12="","",J12)</f>
        <v>10. 2. 2025</v>
      </c>
      <c r="L89" s="25"/>
    </row>
    <row r="90" spans="2:47" s="24" customFormat="1" ht="6.95" customHeight="1" x14ac:dyDescent="0.2">
      <c r="B90" s="25"/>
      <c r="L90" s="25"/>
    </row>
    <row r="91" spans="2:47" s="24" customFormat="1" ht="25.7" customHeight="1" x14ac:dyDescent="0.2">
      <c r="B91" s="25"/>
      <c r="C91" s="21" t="s">
        <v>23</v>
      </c>
      <c r="F91" s="22" t="str">
        <f>E15</f>
        <v>Slezská univerzita v Opavě</v>
      </c>
      <c r="I91" s="21" t="s">
        <v>29</v>
      </c>
      <c r="J91" s="96" t="str">
        <f>E21</f>
        <v>ing. Kateřina Swiatková</v>
      </c>
      <c r="L91" s="25"/>
    </row>
    <row r="92" spans="2:47" s="24" customFormat="1" ht="15.2" customHeight="1" x14ac:dyDescent="0.2">
      <c r="B92" s="25"/>
      <c r="C92" s="21" t="s">
        <v>27</v>
      </c>
      <c r="F92" s="22" t="str">
        <f>IF(E18="","",E18)</f>
        <v>Vyplň údaj</v>
      </c>
      <c r="I92" s="21" t="s">
        <v>32</v>
      </c>
      <c r="J92" s="96" t="str">
        <f>E24</f>
        <v>ing. Jiří Krejča</v>
      </c>
      <c r="L92" s="25"/>
    </row>
    <row r="93" spans="2:47" s="24" customFormat="1" ht="10.35" customHeight="1" x14ac:dyDescent="0.2">
      <c r="B93" s="25"/>
      <c r="L93" s="25"/>
    </row>
    <row r="94" spans="2:47" s="24" customFormat="1" ht="29.25" customHeight="1" x14ac:dyDescent="0.2">
      <c r="B94" s="25"/>
      <c r="C94" s="97" t="s">
        <v>90</v>
      </c>
      <c r="D94" s="88"/>
      <c r="E94" s="88"/>
      <c r="F94" s="88"/>
      <c r="G94" s="88"/>
      <c r="H94" s="88"/>
      <c r="I94" s="88"/>
      <c r="J94" s="98" t="s">
        <v>91</v>
      </c>
      <c r="K94" s="88"/>
      <c r="L94" s="25"/>
    </row>
    <row r="95" spans="2:47" s="24" customFormat="1" ht="10.35" customHeight="1" x14ac:dyDescent="0.2">
      <c r="B95" s="25"/>
      <c r="L95" s="25"/>
    </row>
    <row r="96" spans="2:47" s="24" customFormat="1" ht="22.9" customHeight="1" x14ac:dyDescent="0.2">
      <c r="B96" s="25"/>
      <c r="C96" s="99" t="s">
        <v>92</v>
      </c>
      <c r="J96" s="83">
        <f>J131</f>
        <v>0</v>
      </c>
      <c r="L96" s="25"/>
      <c r="AU96" s="12" t="s">
        <v>93</v>
      </c>
    </row>
    <row r="97" spans="2:12" s="100" customFormat="1" ht="24.95" customHeight="1" x14ac:dyDescent="0.2">
      <c r="B97" s="101"/>
      <c r="D97" s="102" t="s">
        <v>94</v>
      </c>
      <c r="E97" s="103"/>
      <c r="F97" s="103"/>
      <c r="G97" s="103"/>
      <c r="H97" s="103"/>
      <c r="I97" s="103"/>
      <c r="J97" s="104">
        <f>J132</f>
        <v>0</v>
      </c>
      <c r="L97" s="101"/>
    </row>
    <row r="98" spans="2:12" s="105" customFormat="1" ht="19.899999999999999" customHeight="1" x14ac:dyDescent="0.2">
      <c r="B98" s="106"/>
      <c r="D98" s="107" t="s">
        <v>95</v>
      </c>
      <c r="E98" s="108"/>
      <c r="F98" s="108"/>
      <c r="G98" s="108"/>
      <c r="H98" s="108"/>
      <c r="I98" s="108"/>
      <c r="J98" s="109">
        <f>J133</f>
        <v>0</v>
      </c>
      <c r="L98" s="106"/>
    </row>
    <row r="99" spans="2:12" s="105" customFormat="1" ht="19.899999999999999" customHeight="1" x14ac:dyDescent="0.2">
      <c r="B99" s="106"/>
      <c r="D99" s="107" t="s">
        <v>96</v>
      </c>
      <c r="E99" s="108"/>
      <c r="F99" s="108"/>
      <c r="G99" s="108"/>
      <c r="H99" s="108"/>
      <c r="I99" s="108"/>
      <c r="J99" s="109">
        <f>J135</f>
        <v>0</v>
      </c>
      <c r="L99" s="106"/>
    </row>
    <row r="100" spans="2:12" s="105" customFormat="1" ht="19.899999999999999" customHeight="1" x14ac:dyDescent="0.2">
      <c r="B100" s="106"/>
      <c r="D100" s="107" t="s">
        <v>97</v>
      </c>
      <c r="E100" s="108"/>
      <c r="F100" s="108"/>
      <c r="G100" s="108"/>
      <c r="H100" s="108"/>
      <c r="I100" s="108"/>
      <c r="J100" s="109">
        <f>J167</f>
        <v>0</v>
      </c>
      <c r="L100" s="106"/>
    </row>
    <row r="101" spans="2:12" s="105" customFormat="1" ht="19.899999999999999" customHeight="1" x14ac:dyDescent="0.2">
      <c r="B101" s="106"/>
      <c r="D101" s="107" t="s">
        <v>98</v>
      </c>
      <c r="E101" s="108"/>
      <c r="F101" s="108"/>
      <c r="G101" s="108"/>
      <c r="H101" s="108"/>
      <c r="I101" s="108"/>
      <c r="J101" s="109">
        <f>J172</f>
        <v>0</v>
      </c>
      <c r="L101" s="106"/>
    </row>
    <row r="102" spans="2:12" s="105" customFormat="1" ht="19.899999999999999" customHeight="1" x14ac:dyDescent="0.2">
      <c r="B102" s="106"/>
      <c r="D102" s="107" t="s">
        <v>99</v>
      </c>
      <c r="E102" s="108"/>
      <c r="F102" s="108"/>
      <c r="G102" s="108"/>
      <c r="H102" s="108"/>
      <c r="I102" s="108"/>
      <c r="J102" s="109">
        <f>J180</f>
        <v>0</v>
      </c>
      <c r="L102" s="106"/>
    </row>
    <row r="103" spans="2:12" s="105" customFormat="1" ht="19.899999999999999" customHeight="1" x14ac:dyDescent="0.2">
      <c r="B103" s="106"/>
      <c r="D103" s="107" t="s">
        <v>100</v>
      </c>
      <c r="E103" s="108"/>
      <c r="F103" s="108"/>
      <c r="G103" s="108"/>
      <c r="H103" s="108"/>
      <c r="I103" s="108"/>
      <c r="J103" s="109">
        <f>J182</f>
        <v>0</v>
      </c>
      <c r="L103" s="106"/>
    </row>
    <row r="104" spans="2:12" s="105" customFormat="1" ht="19.899999999999999" customHeight="1" x14ac:dyDescent="0.2">
      <c r="B104" s="106"/>
      <c r="D104" s="107" t="s">
        <v>101</v>
      </c>
      <c r="E104" s="108"/>
      <c r="F104" s="108"/>
      <c r="G104" s="108"/>
      <c r="H104" s="108"/>
      <c r="I104" s="108"/>
      <c r="J104" s="109">
        <f>J188</f>
        <v>0</v>
      </c>
      <c r="L104" s="106"/>
    </row>
    <row r="105" spans="2:12" s="105" customFormat="1" ht="19.899999999999999" customHeight="1" x14ac:dyDescent="0.2">
      <c r="B105" s="106"/>
      <c r="D105" s="107" t="s">
        <v>102</v>
      </c>
      <c r="E105" s="108"/>
      <c r="F105" s="108"/>
      <c r="G105" s="108"/>
      <c r="H105" s="108"/>
      <c r="I105" s="108"/>
      <c r="J105" s="109">
        <f>J194</f>
        <v>0</v>
      </c>
      <c r="L105" s="106"/>
    </row>
    <row r="106" spans="2:12" s="100" customFormat="1" ht="24.95" customHeight="1" x14ac:dyDescent="0.2">
      <c r="B106" s="101"/>
      <c r="D106" s="102" t="s">
        <v>103</v>
      </c>
      <c r="E106" s="103"/>
      <c r="F106" s="103"/>
      <c r="G106" s="103"/>
      <c r="H106" s="103"/>
      <c r="I106" s="103"/>
      <c r="J106" s="104">
        <f>J196</f>
        <v>0</v>
      </c>
      <c r="L106" s="101"/>
    </row>
    <row r="107" spans="2:12" s="105" customFormat="1" ht="19.899999999999999" customHeight="1" x14ac:dyDescent="0.2">
      <c r="B107" s="106"/>
      <c r="D107" s="107" t="s">
        <v>104</v>
      </c>
      <c r="E107" s="108"/>
      <c r="F107" s="108"/>
      <c r="G107" s="108"/>
      <c r="H107" s="108"/>
      <c r="I107" s="108"/>
      <c r="J107" s="109">
        <f>J197</f>
        <v>0</v>
      </c>
      <c r="L107" s="106"/>
    </row>
    <row r="108" spans="2:12" s="105" customFormat="1" ht="19.899999999999999" customHeight="1" x14ac:dyDescent="0.2">
      <c r="B108" s="106"/>
      <c r="D108" s="107" t="s">
        <v>105</v>
      </c>
      <c r="E108" s="108"/>
      <c r="F108" s="108"/>
      <c r="G108" s="108"/>
      <c r="H108" s="108"/>
      <c r="I108" s="108"/>
      <c r="J108" s="109">
        <f>J224</f>
        <v>0</v>
      </c>
      <c r="L108" s="106"/>
    </row>
    <row r="109" spans="2:12" s="105" customFormat="1" ht="19.899999999999999" customHeight="1" x14ac:dyDescent="0.2">
      <c r="B109" s="106"/>
      <c r="D109" s="107" t="s">
        <v>106</v>
      </c>
      <c r="E109" s="108"/>
      <c r="F109" s="108"/>
      <c r="G109" s="108"/>
      <c r="H109" s="108"/>
      <c r="I109" s="108"/>
      <c r="J109" s="109">
        <f>J228</f>
        <v>0</v>
      </c>
      <c r="L109" s="106"/>
    </row>
    <row r="110" spans="2:12" s="105" customFormat="1" ht="19.899999999999999" customHeight="1" x14ac:dyDescent="0.2">
      <c r="B110" s="106"/>
      <c r="D110" s="107" t="s">
        <v>107</v>
      </c>
      <c r="E110" s="108"/>
      <c r="F110" s="108"/>
      <c r="G110" s="108"/>
      <c r="H110" s="108"/>
      <c r="I110" s="108"/>
      <c r="J110" s="109">
        <f>J247</f>
        <v>0</v>
      </c>
      <c r="L110" s="106"/>
    </row>
    <row r="111" spans="2:12" s="105" customFormat="1" ht="19.899999999999999" customHeight="1" x14ac:dyDescent="0.2">
      <c r="B111" s="106"/>
      <c r="D111" s="107" t="s">
        <v>108</v>
      </c>
      <c r="E111" s="108"/>
      <c r="F111" s="108"/>
      <c r="G111" s="108"/>
      <c r="H111" s="108"/>
      <c r="I111" s="108"/>
      <c r="J111" s="109">
        <f>J269</f>
        <v>0</v>
      </c>
      <c r="L111" s="106"/>
    </row>
    <row r="112" spans="2:12" s="24" customFormat="1" ht="21.75" customHeight="1" x14ac:dyDescent="0.2">
      <c r="B112" s="25"/>
      <c r="L112" s="25"/>
    </row>
    <row r="113" spans="2:12" s="24" customFormat="1" ht="6.95" customHeight="1" x14ac:dyDescent="0.2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25"/>
    </row>
    <row r="117" spans="2:12" s="24" customFormat="1" ht="6.95" customHeight="1" x14ac:dyDescent="0.2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25"/>
    </row>
    <row r="118" spans="2:12" s="24" customFormat="1" ht="24.95" customHeight="1" x14ac:dyDescent="0.2">
      <c r="B118" s="25"/>
      <c r="C118" s="16" t="s">
        <v>109</v>
      </c>
      <c r="L118" s="25"/>
    </row>
    <row r="119" spans="2:12" s="24" customFormat="1" ht="6.95" customHeight="1" x14ac:dyDescent="0.2">
      <c r="B119" s="25"/>
      <c r="L119" s="25"/>
    </row>
    <row r="120" spans="2:12" s="24" customFormat="1" ht="12" customHeight="1" x14ac:dyDescent="0.2">
      <c r="B120" s="25"/>
      <c r="C120" s="21" t="s">
        <v>15</v>
      </c>
      <c r="L120" s="25"/>
    </row>
    <row r="121" spans="2:12" s="24" customFormat="1" ht="16.5" customHeight="1" x14ac:dyDescent="0.2">
      <c r="B121" s="25"/>
      <c r="E121" s="231" t="str">
        <f>E7</f>
        <v>Slezská univerzita - p.č. 1210/8</v>
      </c>
      <c r="F121" s="232"/>
      <c r="G121" s="232"/>
      <c r="H121" s="232"/>
      <c r="L121" s="25"/>
    </row>
    <row r="122" spans="2:12" s="24" customFormat="1" ht="12" customHeight="1" x14ac:dyDescent="0.2">
      <c r="B122" s="25"/>
      <c r="C122" s="21" t="s">
        <v>87</v>
      </c>
      <c r="L122" s="25"/>
    </row>
    <row r="123" spans="2:12" s="24" customFormat="1" ht="16.5" customHeight="1" x14ac:dyDescent="0.2">
      <c r="B123" s="25"/>
      <c r="E123" s="217" t="str">
        <f>E9</f>
        <v xml:space="preserve">01 - Stavebí úpravy a modernizace kanceláře A328 </v>
      </c>
      <c r="F123" s="230"/>
      <c r="G123" s="230"/>
      <c r="H123" s="230"/>
      <c r="L123" s="25"/>
    </row>
    <row r="124" spans="2:12" s="24" customFormat="1" ht="6.95" customHeight="1" x14ac:dyDescent="0.2">
      <c r="B124" s="25"/>
      <c r="L124" s="25"/>
    </row>
    <row r="125" spans="2:12" s="24" customFormat="1" ht="12" customHeight="1" x14ac:dyDescent="0.2">
      <c r="B125" s="25"/>
      <c r="C125" s="21" t="s">
        <v>19</v>
      </c>
      <c r="F125" s="22" t="str">
        <f>F12</f>
        <v xml:space="preserve"> </v>
      </c>
      <c r="I125" s="21" t="s">
        <v>21</v>
      </c>
      <c r="J125" s="79" t="str">
        <f>IF(J12="","",J12)</f>
        <v>10. 2. 2025</v>
      </c>
      <c r="L125" s="25"/>
    </row>
    <row r="126" spans="2:12" s="24" customFormat="1" ht="6.95" customHeight="1" x14ac:dyDescent="0.2">
      <c r="B126" s="25"/>
      <c r="L126" s="25"/>
    </row>
    <row r="127" spans="2:12" s="24" customFormat="1" ht="25.7" customHeight="1" x14ac:dyDescent="0.2">
      <c r="B127" s="25"/>
      <c r="C127" s="21" t="s">
        <v>23</v>
      </c>
      <c r="F127" s="22" t="str">
        <f>E15</f>
        <v>Slezská univerzita v Opavě</v>
      </c>
      <c r="I127" s="21" t="s">
        <v>29</v>
      </c>
      <c r="J127" s="96" t="str">
        <f>E21</f>
        <v>ing. Kateřina Swiatková</v>
      </c>
      <c r="L127" s="25"/>
    </row>
    <row r="128" spans="2:12" s="24" customFormat="1" ht="15.2" customHeight="1" x14ac:dyDescent="0.2">
      <c r="B128" s="25"/>
      <c r="C128" s="21" t="s">
        <v>27</v>
      </c>
      <c r="F128" s="22" t="str">
        <f>IF(E18="","",E18)</f>
        <v>Vyplň údaj</v>
      </c>
      <c r="I128" s="21" t="s">
        <v>32</v>
      </c>
      <c r="J128" s="96" t="str">
        <f>E24</f>
        <v>ing. Jiří Krejča</v>
      </c>
      <c r="L128" s="25"/>
    </row>
    <row r="129" spans="2:65" s="24" customFormat="1" ht="10.35" customHeight="1" x14ac:dyDescent="0.2">
      <c r="B129" s="25"/>
      <c r="L129" s="25"/>
    </row>
    <row r="130" spans="2:65" s="110" customFormat="1" ht="29.25" customHeight="1" x14ac:dyDescent="0.2">
      <c r="B130" s="111"/>
      <c r="C130" s="112" t="s">
        <v>110</v>
      </c>
      <c r="D130" s="113" t="s">
        <v>60</v>
      </c>
      <c r="E130" s="113" t="s">
        <v>56</v>
      </c>
      <c r="F130" s="113" t="s">
        <v>57</v>
      </c>
      <c r="G130" s="113" t="s">
        <v>111</v>
      </c>
      <c r="H130" s="113" t="s">
        <v>112</v>
      </c>
      <c r="I130" s="113" t="s">
        <v>113</v>
      </c>
      <c r="J130" s="114" t="s">
        <v>91</v>
      </c>
      <c r="K130" s="115" t="s">
        <v>114</v>
      </c>
      <c r="L130" s="111"/>
      <c r="M130" s="52" t="s">
        <v>1</v>
      </c>
      <c r="N130" s="53" t="s">
        <v>39</v>
      </c>
      <c r="O130" s="53" t="s">
        <v>115</v>
      </c>
      <c r="P130" s="53" t="s">
        <v>116</v>
      </c>
      <c r="Q130" s="53" t="s">
        <v>117</v>
      </c>
      <c r="R130" s="53" t="s">
        <v>118</v>
      </c>
      <c r="S130" s="53" t="s">
        <v>119</v>
      </c>
      <c r="T130" s="54" t="s">
        <v>120</v>
      </c>
    </row>
    <row r="131" spans="2:65" s="24" customFormat="1" ht="22.9" customHeight="1" x14ac:dyDescent="0.25">
      <c r="B131" s="25"/>
      <c r="C131" s="58" t="s">
        <v>121</v>
      </c>
      <c r="J131" s="116">
        <f>BK131</f>
        <v>0</v>
      </c>
      <c r="L131" s="25"/>
      <c r="M131" s="55"/>
      <c r="N131" s="47"/>
      <c r="O131" s="47"/>
      <c r="P131" s="117">
        <f>P132+P196</f>
        <v>0</v>
      </c>
      <c r="Q131" s="47"/>
      <c r="R131" s="117">
        <f>R132+R196</f>
        <v>3.800554</v>
      </c>
      <c r="S131" s="47"/>
      <c r="T131" s="118">
        <f>T132+T196</f>
        <v>0.29520000000000002</v>
      </c>
      <c r="AT131" s="12" t="s">
        <v>74</v>
      </c>
      <c r="AU131" s="12" t="s">
        <v>93</v>
      </c>
      <c r="BK131" s="119">
        <f>BK132+BK196</f>
        <v>0</v>
      </c>
    </row>
    <row r="132" spans="2:65" s="120" customFormat="1" ht="25.9" customHeight="1" x14ac:dyDescent="0.2">
      <c r="B132" s="121"/>
      <c r="D132" s="122" t="s">
        <v>74</v>
      </c>
      <c r="E132" s="123" t="s">
        <v>122</v>
      </c>
      <c r="F132" s="123" t="s">
        <v>123</v>
      </c>
      <c r="J132" s="124">
        <f>BK132</f>
        <v>0</v>
      </c>
      <c r="L132" s="121"/>
      <c r="M132" s="125"/>
      <c r="P132" s="126">
        <f>P133+P135+P167+P172+P180+P182+P188+P194</f>
        <v>0</v>
      </c>
      <c r="R132" s="126">
        <f>R133+R135+R167+R172+R180+R182+R188+R194</f>
        <v>0.71727199999999991</v>
      </c>
      <c r="T132" s="127">
        <f>T133+T135+T167+T172+T180+T182+T188+T194</f>
        <v>0.28800000000000003</v>
      </c>
      <c r="AR132" s="122" t="s">
        <v>83</v>
      </c>
      <c r="AT132" s="128" t="s">
        <v>74</v>
      </c>
      <c r="AU132" s="128" t="s">
        <v>75</v>
      </c>
      <c r="AY132" s="122" t="s">
        <v>124</v>
      </c>
      <c r="BK132" s="129">
        <f>BK133+BK135+BK167+BK172+BK180+BK182+BK188+BK194</f>
        <v>0</v>
      </c>
    </row>
    <row r="133" spans="2:65" s="120" customFormat="1" ht="22.9" customHeight="1" x14ac:dyDescent="0.2">
      <c r="B133" s="121"/>
      <c r="D133" s="122" t="s">
        <v>74</v>
      </c>
      <c r="E133" s="130" t="s">
        <v>125</v>
      </c>
      <c r="F133" s="130" t="s">
        <v>126</v>
      </c>
      <c r="J133" s="131">
        <f>BK133</f>
        <v>0</v>
      </c>
      <c r="L133" s="121"/>
      <c r="M133" s="125"/>
      <c r="P133" s="126">
        <f>SUM(P134:P134)</f>
        <v>0</v>
      </c>
      <c r="R133" s="126">
        <f>SUM(R134:R134)</f>
        <v>0</v>
      </c>
      <c r="T133" s="127">
        <f>SUM(T134:T134)</f>
        <v>0</v>
      </c>
      <c r="AR133" s="122" t="s">
        <v>83</v>
      </c>
      <c r="AT133" s="128" t="s">
        <v>74</v>
      </c>
      <c r="AU133" s="128" t="s">
        <v>83</v>
      </c>
      <c r="AY133" s="122" t="s">
        <v>124</v>
      </c>
      <c r="BK133" s="129">
        <f>SUM(BK134:BK134)</f>
        <v>0</v>
      </c>
    </row>
    <row r="134" spans="2:65" s="24" customFormat="1" x14ac:dyDescent="0.2">
      <c r="B134" s="25"/>
      <c r="D134" s="187"/>
      <c r="E134" s="188"/>
      <c r="F134" s="189"/>
      <c r="G134" s="188"/>
      <c r="I134" s="5"/>
      <c r="L134" s="25"/>
      <c r="M134" s="147"/>
      <c r="T134" s="49"/>
      <c r="AT134" s="12" t="s">
        <v>130</v>
      </c>
      <c r="AU134" s="12" t="s">
        <v>85</v>
      </c>
    </row>
    <row r="135" spans="2:65" s="120" customFormat="1" ht="22.9" customHeight="1" x14ac:dyDescent="0.2">
      <c r="B135" s="121"/>
      <c r="D135" s="122" t="s">
        <v>74</v>
      </c>
      <c r="E135" s="130" t="s">
        <v>131</v>
      </c>
      <c r="F135" s="130" t="s">
        <v>132</v>
      </c>
      <c r="I135" s="3"/>
      <c r="J135" s="131">
        <f>BK135</f>
        <v>0</v>
      </c>
      <c r="L135" s="121"/>
      <c r="M135" s="125"/>
      <c r="P135" s="126">
        <f>SUM(P136:P166)</f>
        <v>0</v>
      </c>
      <c r="R135" s="126">
        <f>SUM(R136:R166)</f>
        <v>0.71707199999999993</v>
      </c>
      <c r="T135" s="127">
        <f>SUM(T136:T166)</f>
        <v>0</v>
      </c>
      <c r="AR135" s="122" t="s">
        <v>83</v>
      </c>
      <c r="AT135" s="128" t="s">
        <v>74</v>
      </c>
      <c r="AU135" s="128" t="s">
        <v>83</v>
      </c>
      <c r="AY135" s="122" t="s">
        <v>124</v>
      </c>
      <c r="BK135" s="129">
        <f>SUM(BK136:BK166)</f>
        <v>0</v>
      </c>
    </row>
    <row r="136" spans="2:65" s="24" customFormat="1" ht="24.2" customHeight="1" x14ac:dyDescent="0.2">
      <c r="B136" s="25"/>
      <c r="C136" s="132" t="s">
        <v>85</v>
      </c>
      <c r="D136" s="132" t="s">
        <v>127</v>
      </c>
      <c r="E136" s="133" t="s">
        <v>133</v>
      </c>
      <c r="F136" s="134" t="s">
        <v>134</v>
      </c>
      <c r="G136" s="135" t="s">
        <v>128</v>
      </c>
      <c r="H136" s="136">
        <v>20.399999999999999</v>
      </c>
      <c r="I136" s="4"/>
      <c r="J136" s="137">
        <f>ROUND(I136*H136,2)</f>
        <v>0</v>
      </c>
      <c r="K136" s="138"/>
      <c r="L136" s="25"/>
      <c r="M136" s="139" t="s">
        <v>1</v>
      </c>
      <c r="N136" s="140" t="s">
        <v>40</v>
      </c>
      <c r="P136" s="141">
        <f>O136*H136</f>
        <v>0</v>
      </c>
      <c r="Q136" s="141">
        <v>2.5999999999999998E-4</v>
      </c>
      <c r="R136" s="141">
        <f>Q136*H136</f>
        <v>5.3039999999999988E-3</v>
      </c>
      <c r="S136" s="141">
        <v>0</v>
      </c>
      <c r="T136" s="142">
        <f>S136*H136</f>
        <v>0</v>
      </c>
      <c r="AR136" s="143" t="s">
        <v>129</v>
      </c>
      <c r="AT136" s="143" t="s">
        <v>127</v>
      </c>
      <c r="AU136" s="143" t="s">
        <v>85</v>
      </c>
      <c r="AY136" s="12" t="s">
        <v>124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2" t="s">
        <v>83</v>
      </c>
      <c r="BK136" s="144">
        <f>ROUND(I136*H136,2)</f>
        <v>0</v>
      </c>
      <c r="BL136" s="12" t="s">
        <v>129</v>
      </c>
      <c r="BM136" s="143" t="s">
        <v>135</v>
      </c>
    </row>
    <row r="137" spans="2:65" s="24" customFormat="1" x14ac:dyDescent="0.2">
      <c r="B137" s="25"/>
      <c r="D137" s="145" t="s">
        <v>130</v>
      </c>
      <c r="F137" s="146" t="s">
        <v>136</v>
      </c>
      <c r="I137" s="5"/>
      <c r="L137" s="25"/>
      <c r="M137" s="147"/>
      <c r="T137" s="49"/>
      <c r="AT137" s="12" t="s">
        <v>130</v>
      </c>
      <c r="AU137" s="12" t="s">
        <v>85</v>
      </c>
    </row>
    <row r="138" spans="2:65" s="24" customFormat="1" ht="21.75" customHeight="1" x14ac:dyDescent="0.2">
      <c r="B138" s="25"/>
      <c r="C138" s="132" t="s">
        <v>125</v>
      </c>
      <c r="D138" s="132" t="s">
        <v>127</v>
      </c>
      <c r="E138" s="133" t="s">
        <v>137</v>
      </c>
      <c r="F138" s="134" t="s">
        <v>138</v>
      </c>
      <c r="G138" s="135" t="s">
        <v>128</v>
      </c>
      <c r="H138" s="136">
        <v>20.399999999999999</v>
      </c>
      <c r="I138" s="4"/>
      <c r="J138" s="137">
        <f>ROUND(I138*H138,2)</f>
        <v>0</v>
      </c>
      <c r="K138" s="138"/>
      <c r="L138" s="25"/>
      <c r="M138" s="139" t="s">
        <v>1</v>
      </c>
      <c r="N138" s="140" t="s">
        <v>40</v>
      </c>
      <c r="P138" s="141">
        <f>O138*H138</f>
        <v>0</v>
      </c>
      <c r="Q138" s="141">
        <v>4.3800000000000002E-3</v>
      </c>
      <c r="R138" s="141">
        <f>Q138*H138</f>
        <v>8.9352000000000001E-2</v>
      </c>
      <c r="S138" s="141">
        <v>0</v>
      </c>
      <c r="T138" s="142">
        <f>S138*H138</f>
        <v>0</v>
      </c>
      <c r="AR138" s="143" t="s">
        <v>129</v>
      </c>
      <c r="AT138" s="143" t="s">
        <v>127</v>
      </c>
      <c r="AU138" s="143" t="s">
        <v>85</v>
      </c>
      <c r="AY138" s="12" t="s">
        <v>124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2" t="s">
        <v>83</v>
      </c>
      <c r="BK138" s="144">
        <f>ROUND(I138*H138,2)</f>
        <v>0</v>
      </c>
      <c r="BL138" s="12" t="s">
        <v>129</v>
      </c>
      <c r="BM138" s="143" t="s">
        <v>139</v>
      </c>
    </row>
    <row r="139" spans="2:65" s="24" customFormat="1" x14ac:dyDescent="0.2">
      <c r="B139" s="25"/>
      <c r="D139" s="145" t="s">
        <v>130</v>
      </c>
      <c r="F139" s="146" t="s">
        <v>140</v>
      </c>
      <c r="I139" s="5"/>
      <c r="L139" s="25"/>
      <c r="M139" s="147"/>
      <c r="T139" s="49"/>
      <c r="AT139" s="12" t="s">
        <v>130</v>
      </c>
      <c r="AU139" s="12" t="s">
        <v>85</v>
      </c>
    </row>
    <row r="140" spans="2:65" s="24" customFormat="1" ht="33" customHeight="1" x14ac:dyDescent="0.2">
      <c r="B140" s="25"/>
      <c r="C140" s="132" t="s">
        <v>129</v>
      </c>
      <c r="D140" s="132" t="s">
        <v>127</v>
      </c>
      <c r="E140" s="133" t="s">
        <v>141</v>
      </c>
      <c r="F140" s="134" t="s">
        <v>142</v>
      </c>
      <c r="G140" s="135" t="s">
        <v>128</v>
      </c>
      <c r="H140" s="136">
        <v>20.399999999999999</v>
      </c>
      <c r="I140" s="4"/>
      <c r="J140" s="137">
        <f>ROUND(I140*H140,2)</f>
        <v>0</v>
      </c>
      <c r="K140" s="138"/>
      <c r="L140" s="25"/>
      <c r="M140" s="139" t="s">
        <v>1</v>
      </c>
      <c r="N140" s="140" t="s">
        <v>40</v>
      </c>
      <c r="P140" s="141">
        <f>O140*H140</f>
        <v>0</v>
      </c>
      <c r="Q140" s="141">
        <v>1.103E-2</v>
      </c>
      <c r="R140" s="141">
        <f>Q140*H140</f>
        <v>0.22501199999999999</v>
      </c>
      <c r="S140" s="141">
        <v>0</v>
      </c>
      <c r="T140" s="142">
        <f>S140*H140</f>
        <v>0</v>
      </c>
      <c r="AR140" s="143" t="s">
        <v>129</v>
      </c>
      <c r="AT140" s="143" t="s">
        <v>127</v>
      </c>
      <c r="AU140" s="143" t="s">
        <v>85</v>
      </c>
      <c r="AY140" s="12" t="s">
        <v>124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2" t="s">
        <v>83</v>
      </c>
      <c r="BK140" s="144">
        <f>ROUND(I140*H140,2)</f>
        <v>0</v>
      </c>
      <c r="BL140" s="12" t="s">
        <v>129</v>
      </c>
      <c r="BM140" s="143" t="s">
        <v>143</v>
      </c>
    </row>
    <row r="141" spans="2:65" s="24" customFormat="1" x14ac:dyDescent="0.2">
      <c r="B141" s="25"/>
      <c r="D141" s="145" t="s">
        <v>130</v>
      </c>
      <c r="F141" s="146" t="s">
        <v>144</v>
      </c>
      <c r="I141" s="5"/>
      <c r="L141" s="25"/>
      <c r="M141" s="147"/>
      <c r="T141" s="49"/>
      <c r="AT141" s="12" t="s">
        <v>130</v>
      </c>
      <c r="AU141" s="12" t="s">
        <v>85</v>
      </c>
    </row>
    <row r="142" spans="2:65" s="24" customFormat="1" ht="24.2" customHeight="1" x14ac:dyDescent="0.2">
      <c r="B142" s="25"/>
      <c r="C142" s="132" t="s">
        <v>145</v>
      </c>
      <c r="D142" s="132" t="s">
        <v>127</v>
      </c>
      <c r="E142" s="133" t="s">
        <v>146</v>
      </c>
      <c r="F142" s="134" t="s">
        <v>147</v>
      </c>
      <c r="G142" s="135" t="s">
        <v>128</v>
      </c>
      <c r="H142" s="136">
        <v>20.399999999999999</v>
      </c>
      <c r="I142" s="4"/>
      <c r="J142" s="137">
        <f>ROUND(I142*H142,2)</f>
        <v>0</v>
      </c>
      <c r="K142" s="138"/>
      <c r="L142" s="25"/>
      <c r="M142" s="139" t="s">
        <v>1</v>
      </c>
      <c r="N142" s="140" t="s">
        <v>40</v>
      </c>
      <c r="P142" s="141">
        <f>O142*H142</f>
        <v>0</v>
      </c>
      <c r="Q142" s="141">
        <v>5.3099999999999996E-3</v>
      </c>
      <c r="R142" s="141">
        <f>Q142*H142</f>
        <v>0.10832399999999999</v>
      </c>
      <c r="S142" s="141">
        <v>0</v>
      </c>
      <c r="T142" s="142">
        <f>S142*H142</f>
        <v>0</v>
      </c>
      <c r="AR142" s="143" t="s">
        <v>129</v>
      </c>
      <c r="AT142" s="143" t="s">
        <v>127</v>
      </c>
      <c r="AU142" s="143" t="s">
        <v>85</v>
      </c>
      <c r="AY142" s="12" t="s">
        <v>124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2" t="s">
        <v>83</v>
      </c>
      <c r="BK142" s="144">
        <f>ROUND(I142*H142,2)</f>
        <v>0</v>
      </c>
      <c r="BL142" s="12" t="s">
        <v>129</v>
      </c>
      <c r="BM142" s="143" t="s">
        <v>148</v>
      </c>
    </row>
    <row r="143" spans="2:65" s="24" customFormat="1" x14ac:dyDescent="0.2">
      <c r="B143" s="25"/>
      <c r="D143" s="145" t="s">
        <v>130</v>
      </c>
      <c r="F143" s="146" t="s">
        <v>149</v>
      </c>
      <c r="I143" s="5"/>
      <c r="L143" s="25"/>
      <c r="M143" s="147"/>
      <c r="T143" s="49"/>
      <c r="AT143" s="12" t="s">
        <v>130</v>
      </c>
      <c r="AU143" s="12" t="s">
        <v>85</v>
      </c>
    </row>
    <row r="144" spans="2:65" s="148" customFormat="1" x14ac:dyDescent="0.2">
      <c r="B144" s="149"/>
      <c r="D144" s="150" t="s">
        <v>150</v>
      </c>
      <c r="E144" s="151" t="s">
        <v>1</v>
      </c>
      <c r="F144" s="152" t="s">
        <v>151</v>
      </c>
      <c r="H144" s="153">
        <v>20.399999999999999</v>
      </c>
      <c r="I144" s="6"/>
      <c r="L144" s="149"/>
      <c r="M144" s="154"/>
      <c r="T144" s="155"/>
      <c r="AT144" s="151" t="s">
        <v>150</v>
      </c>
      <c r="AU144" s="151" t="s">
        <v>85</v>
      </c>
      <c r="AV144" s="148" t="s">
        <v>85</v>
      </c>
      <c r="AW144" s="148" t="s">
        <v>31</v>
      </c>
      <c r="AX144" s="148" t="s">
        <v>83</v>
      </c>
      <c r="AY144" s="151" t="s">
        <v>124</v>
      </c>
    </row>
    <row r="145" spans="2:65" s="24" customFormat="1" ht="16.5" customHeight="1" x14ac:dyDescent="0.2">
      <c r="B145" s="25"/>
      <c r="C145" s="132" t="s">
        <v>152</v>
      </c>
      <c r="D145" s="132" t="s">
        <v>127</v>
      </c>
      <c r="E145" s="133" t="s">
        <v>153</v>
      </c>
      <c r="F145" s="134" t="s">
        <v>154</v>
      </c>
      <c r="G145" s="135" t="s">
        <v>128</v>
      </c>
      <c r="H145" s="136">
        <v>66</v>
      </c>
      <c r="I145" s="4"/>
      <c r="J145" s="137">
        <f>ROUND(I145*H145,2)</f>
        <v>0</v>
      </c>
      <c r="K145" s="138"/>
      <c r="L145" s="25"/>
      <c r="M145" s="139" t="s">
        <v>1</v>
      </c>
      <c r="N145" s="140" t="s">
        <v>40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129</v>
      </c>
      <c r="AT145" s="143" t="s">
        <v>127</v>
      </c>
      <c r="AU145" s="143" t="s">
        <v>85</v>
      </c>
      <c r="AY145" s="12" t="s">
        <v>124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2" t="s">
        <v>83</v>
      </c>
      <c r="BK145" s="144">
        <f>ROUND(I145*H145,2)</f>
        <v>0</v>
      </c>
      <c r="BL145" s="12" t="s">
        <v>129</v>
      </c>
      <c r="BM145" s="143" t="s">
        <v>155</v>
      </c>
    </row>
    <row r="146" spans="2:65" s="24" customFormat="1" ht="21.75" customHeight="1" x14ac:dyDescent="0.2">
      <c r="B146" s="25"/>
      <c r="C146" s="132" t="s">
        <v>156</v>
      </c>
      <c r="D146" s="132" t="s">
        <v>127</v>
      </c>
      <c r="E146" s="133" t="s">
        <v>157</v>
      </c>
      <c r="F146" s="134" t="s">
        <v>158</v>
      </c>
      <c r="G146" s="135" t="s">
        <v>128</v>
      </c>
      <c r="H146" s="136">
        <v>66</v>
      </c>
      <c r="I146" s="4"/>
      <c r="J146" s="137">
        <f>ROUND(I146*H146,2)</f>
        <v>0</v>
      </c>
      <c r="K146" s="138"/>
      <c r="L146" s="25"/>
      <c r="M146" s="139" t="s">
        <v>1</v>
      </c>
      <c r="N146" s="140" t="s">
        <v>40</v>
      </c>
      <c r="P146" s="141">
        <f>O146*H146</f>
        <v>0</v>
      </c>
      <c r="Q146" s="141">
        <v>4.3800000000000002E-3</v>
      </c>
      <c r="R146" s="141">
        <f>Q146*H146</f>
        <v>0.28908</v>
      </c>
      <c r="S146" s="141">
        <v>0</v>
      </c>
      <c r="T146" s="142">
        <f>S146*H146</f>
        <v>0</v>
      </c>
      <c r="AR146" s="143" t="s">
        <v>129</v>
      </c>
      <c r="AT146" s="143" t="s">
        <v>127</v>
      </c>
      <c r="AU146" s="143" t="s">
        <v>85</v>
      </c>
      <c r="AY146" s="12" t="s">
        <v>124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2" t="s">
        <v>83</v>
      </c>
      <c r="BK146" s="144">
        <f>ROUND(I146*H146,2)</f>
        <v>0</v>
      </c>
      <c r="BL146" s="12" t="s">
        <v>129</v>
      </c>
      <c r="BM146" s="143" t="s">
        <v>159</v>
      </c>
    </row>
    <row r="147" spans="2:65" s="24" customFormat="1" x14ac:dyDescent="0.2">
      <c r="B147" s="25"/>
      <c r="D147" s="145" t="s">
        <v>130</v>
      </c>
      <c r="F147" s="146" t="s">
        <v>160</v>
      </c>
      <c r="I147" s="5"/>
      <c r="L147" s="25"/>
      <c r="M147" s="147"/>
      <c r="T147" s="49"/>
      <c r="AT147" s="12" t="s">
        <v>130</v>
      </c>
      <c r="AU147" s="12" t="s">
        <v>85</v>
      </c>
    </row>
    <row r="148" spans="2:65" s="24" customFormat="1" ht="16.5" customHeight="1" x14ac:dyDescent="0.2">
      <c r="B148" s="25"/>
      <c r="C148" s="132" t="s">
        <v>161</v>
      </c>
      <c r="D148" s="132" t="s">
        <v>127</v>
      </c>
      <c r="E148" s="133" t="s">
        <v>162</v>
      </c>
      <c r="F148" s="134" t="s">
        <v>163</v>
      </c>
      <c r="G148" s="135" t="s">
        <v>128</v>
      </c>
      <c r="H148" s="136">
        <v>66</v>
      </c>
      <c r="I148" s="4"/>
      <c r="J148" s="137">
        <f>ROUND(I148*H148,2)</f>
        <v>0</v>
      </c>
      <c r="K148" s="138"/>
      <c r="L148" s="25"/>
      <c r="M148" s="139" t="s">
        <v>1</v>
      </c>
      <c r="N148" s="140" t="s">
        <v>40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129</v>
      </c>
      <c r="AT148" s="143" t="s">
        <v>127</v>
      </c>
      <c r="AU148" s="143" t="s">
        <v>85</v>
      </c>
      <c r="AY148" s="12" t="s">
        <v>124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2" t="s">
        <v>83</v>
      </c>
      <c r="BK148" s="144">
        <f>ROUND(I148*H148,2)</f>
        <v>0</v>
      </c>
      <c r="BL148" s="12" t="s">
        <v>129</v>
      </c>
      <c r="BM148" s="143" t="s">
        <v>164</v>
      </c>
    </row>
    <row r="149" spans="2:65" s="148" customFormat="1" x14ac:dyDescent="0.2">
      <c r="B149" s="149"/>
      <c r="D149" s="150" t="s">
        <v>150</v>
      </c>
      <c r="E149" s="151" t="s">
        <v>1</v>
      </c>
      <c r="F149" s="152" t="s">
        <v>145</v>
      </c>
      <c r="H149" s="153">
        <v>5</v>
      </c>
      <c r="I149" s="6"/>
      <c r="L149" s="149"/>
      <c r="M149" s="154"/>
      <c r="T149" s="155"/>
      <c r="AT149" s="151" t="s">
        <v>150</v>
      </c>
      <c r="AU149" s="151" t="s">
        <v>85</v>
      </c>
      <c r="AV149" s="148" t="s">
        <v>85</v>
      </c>
      <c r="AW149" s="148" t="s">
        <v>31</v>
      </c>
      <c r="AX149" s="148" t="s">
        <v>75</v>
      </c>
      <c r="AY149" s="151" t="s">
        <v>124</v>
      </c>
    </row>
    <row r="150" spans="2:65" s="148" customFormat="1" x14ac:dyDescent="0.2">
      <c r="B150" s="149"/>
      <c r="D150" s="150" t="s">
        <v>150</v>
      </c>
      <c r="E150" s="151" t="s">
        <v>1</v>
      </c>
      <c r="F150" s="152" t="s">
        <v>165</v>
      </c>
      <c r="H150" s="153">
        <v>53.866999999999997</v>
      </c>
      <c r="I150" s="6"/>
      <c r="L150" s="149"/>
      <c r="M150" s="154"/>
      <c r="T150" s="155"/>
      <c r="AT150" s="151" t="s">
        <v>150</v>
      </c>
      <c r="AU150" s="151" t="s">
        <v>85</v>
      </c>
      <c r="AV150" s="148" t="s">
        <v>85</v>
      </c>
      <c r="AW150" s="148" t="s">
        <v>31</v>
      </c>
      <c r="AX150" s="148" t="s">
        <v>75</v>
      </c>
      <c r="AY150" s="151" t="s">
        <v>124</v>
      </c>
    </row>
    <row r="151" spans="2:65" s="148" customFormat="1" x14ac:dyDescent="0.2">
      <c r="B151" s="149"/>
      <c r="D151" s="150" t="s">
        <v>150</v>
      </c>
      <c r="E151" s="151" t="s">
        <v>1</v>
      </c>
      <c r="F151" s="152" t="s">
        <v>166</v>
      </c>
      <c r="H151" s="153">
        <v>11.446</v>
      </c>
      <c r="I151" s="6"/>
      <c r="L151" s="149"/>
      <c r="M151" s="154"/>
      <c r="T151" s="155"/>
      <c r="AT151" s="151" t="s">
        <v>150</v>
      </c>
      <c r="AU151" s="151" t="s">
        <v>85</v>
      </c>
      <c r="AV151" s="148" t="s">
        <v>85</v>
      </c>
      <c r="AW151" s="148" t="s">
        <v>31</v>
      </c>
      <c r="AX151" s="148" t="s">
        <v>75</v>
      </c>
      <c r="AY151" s="151" t="s">
        <v>124</v>
      </c>
    </row>
    <row r="152" spans="2:65" s="156" customFormat="1" x14ac:dyDescent="0.2">
      <c r="B152" s="157"/>
      <c r="D152" s="150" t="s">
        <v>150</v>
      </c>
      <c r="E152" s="158" t="s">
        <v>1</v>
      </c>
      <c r="F152" s="159" t="s">
        <v>167</v>
      </c>
      <c r="H152" s="158" t="s">
        <v>1</v>
      </c>
      <c r="I152" s="7"/>
      <c r="L152" s="157"/>
      <c r="M152" s="160"/>
      <c r="T152" s="161"/>
      <c r="AT152" s="158" t="s">
        <v>150</v>
      </c>
      <c r="AU152" s="158" t="s">
        <v>85</v>
      </c>
      <c r="AV152" s="156" t="s">
        <v>83</v>
      </c>
      <c r="AW152" s="156" t="s">
        <v>31</v>
      </c>
      <c r="AX152" s="156" t="s">
        <v>75</v>
      </c>
      <c r="AY152" s="158" t="s">
        <v>124</v>
      </c>
    </row>
    <row r="153" spans="2:65" s="148" customFormat="1" x14ac:dyDescent="0.2">
      <c r="B153" s="149"/>
      <c r="D153" s="150" t="s">
        <v>150</v>
      </c>
      <c r="E153" s="151" t="s">
        <v>1</v>
      </c>
      <c r="F153" s="152" t="s">
        <v>168</v>
      </c>
      <c r="H153" s="153">
        <v>-9.35</v>
      </c>
      <c r="I153" s="6"/>
      <c r="L153" s="149"/>
      <c r="M153" s="154"/>
      <c r="T153" s="155"/>
      <c r="AT153" s="151" t="s">
        <v>150</v>
      </c>
      <c r="AU153" s="151" t="s">
        <v>85</v>
      </c>
      <c r="AV153" s="148" t="s">
        <v>85</v>
      </c>
      <c r="AW153" s="148" t="s">
        <v>31</v>
      </c>
      <c r="AX153" s="148" t="s">
        <v>75</v>
      </c>
      <c r="AY153" s="151" t="s">
        <v>124</v>
      </c>
    </row>
    <row r="154" spans="2:65" s="148" customFormat="1" x14ac:dyDescent="0.2">
      <c r="B154" s="149"/>
      <c r="D154" s="150" t="s">
        <v>150</v>
      </c>
      <c r="E154" s="151" t="s">
        <v>1</v>
      </c>
      <c r="F154" s="152" t="s">
        <v>169</v>
      </c>
      <c r="H154" s="153">
        <v>-3.0000000000000001E-3</v>
      </c>
      <c r="I154" s="6"/>
      <c r="L154" s="149"/>
      <c r="M154" s="154"/>
      <c r="T154" s="155"/>
      <c r="AT154" s="151" t="s">
        <v>150</v>
      </c>
      <c r="AU154" s="151" t="s">
        <v>85</v>
      </c>
      <c r="AV154" s="148" t="s">
        <v>85</v>
      </c>
      <c r="AW154" s="148" t="s">
        <v>31</v>
      </c>
      <c r="AX154" s="148" t="s">
        <v>75</v>
      </c>
      <c r="AY154" s="151" t="s">
        <v>124</v>
      </c>
    </row>
    <row r="155" spans="2:65" s="162" customFormat="1" x14ac:dyDescent="0.2">
      <c r="B155" s="163"/>
      <c r="D155" s="150" t="s">
        <v>150</v>
      </c>
      <c r="E155" s="164" t="s">
        <v>1</v>
      </c>
      <c r="F155" s="165" t="s">
        <v>170</v>
      </c>
      <c r="H155" s="166">
        <v>60.96</v>
      </c>
      <c r="I155" s="8"/>
      <c r="L155" s="163"/>
      <c r="M155" s="167"/>
      <c r="T155" s="168"/>
      <c r="AT155" s="164" t="s">
        <v>150</v>
      </c>
      <c r="AU155" s="164" t="s">
        <v>85</v>
      </c>
      <c r="AV155" s="162" t="s">
        <v>125</v>
      </c>
      <c r="AW155" s="162" t="s">
        <v>31</v>
      </c>
      <c r="AX155" s="162" t="s">
        <v>75</v>
      </c>
      <c r="AY155" s="164" t="s">
        <v>124</v>
      </c>
    </row>
    <row r="156" spans="2:65" s="156" customFormat="1" x14ac:dyDescent="0.2">
      <c r="B156" s="157"/>
      <c r="D156" s="150" t="s">
        <v>150</v>
      </c>
      <c r="E156" s="158" t="s">
        <v>1</v>
      </c>
      <c r="F156" s="159" t="s">
        <v>171</v>
      </c>
      <c r="H156" s="158" t="s">
        <v>1</v>
      </c>
      <c r="I156" s="7"/>
      <c r="L156" s="157"/>
      <c r="M156" s="160"/>
      <c r="T156" s="161"/>
      <c r="AT156" s="158" t="s">
        <v>150</v>
      </c>
      <c r="AU156" s="158" t="s">
        <v>85</v>
      </c>
      <c r="AV156" s="156" t="s">
        <v>83</v>
      </c>
      <c r="AW156" s="156" t="s">
        <v>31</v>
      </c>
      <c r="AX156" s="156" t="s">
        <v>75</v>
      </c>
      <c r="AY156" s="158" t="s">
        <v>124</v>
      </c>
    </row>
    <row r="157" spans="2:65" s="148" customFormat="1" x14ac:dyDescent="0.2">
      <c r="B157" s="149"/>
      <c r="D157" s="150" t="s">
        <v>150</v>
      </c>
      <c r="E157" s="151" t="s">
        <v>1</v>
      </c>
      <c r="F157" s="152" t="s">
        <v>172</v>
      </c>
      <c r="H157" s="153">
        <v>5.04</v>
      </c>
      <c r="I157" s="6"/>
      <c r="L157" s="149"/>
      <c r="M157" s="154"/>
      <c r="T157" s="155"/>
      <c r="AT157" s="151" t="s">
        <v>150</v>
      </c>
      <c r="AU157" s="151" t="s">
        <v>85</v>
      </c>
      <c r="AV157" s="148" t="s">
        <v>85</v>
      </c>
      <c r="AW157" s="148" t="s">
        <v>31</v>
      </c>
      <c r="AX157" s="148" t="s">
        <v>75</v>
      </c>
      <c r="AY157" s="151" t="s">
        <v>124</v>
      </c>
    </row>
    <row r="158" spans="2:65" s="169" customFormat="1" x14ac:dyDescent="0.2">
      <c r="B158" s="170"/>
      <c r="D158" s="150" t="s">
        <v>150</v>
      </c>
      <c r="E158" s="171" t="s">
        <v>1</v>
      </c>
      <c r="F158" s="172" t="s">
        <v>173</v>
      </c>
      <c r="H158" s="173">
        <v>66</v>
      </c>
      <c r="I158" s="9"/>
      <c r="L158" s="170"/>
      <c r="M158" s="174"/>
      <c r="T158" s="175"/>
      <c r="AT158" s="171" t="s">
        <v>150</v>
      </c>
      <c r="AU158" s="171" t="s">
        <v>85</v>
      </c>
      <c r="AV158" s="169" t="s">
        <v>129</v>
      </c>
      <c r="AW158" s="169" t="s">
        <v>31</v>
      </c>
      <c r="AX158" s="169" t="s">
        <v>83</v>
      </c>
      <c r="AY158" s="171" t="s">
        <v>124</v>
      </c>
    </row>
    <row r="159" spans="2:65" s="24" customFormat="1" ht="24.2" customHeight="1" x14ac:dyDescent="0.2">
      <c r="B159" s="25"/>
      <c r="C159" s="132" t="s">
        <v>174</v>
      </c>
      <c r="D159" s="132" t="s">
        <v>127</v>
      </c>
      <c r="E159" s="133" t="s">
        <v>175</v>
      </c>
      <c r="F159" s="134" t="s">
        <v>176</v>
      </c>
      <c r="G159" s="135" t="s">
        <v>128</v>
      </c>
      <c r="H159" s="136">
        <v>32.450000000000003</v>
      </c>
      <c r="I159" s="4"/>
      <c r="J159" s="137">
        <f>ROUND(I159*H159,2)</f>
        <v>0</v>
      </c>
      <c r="K159" s="138"/>
      <c r="L159" s="25"/>
      <c r="M159" s="139" t="s">
        <v>1</v>
      </c>
      <c r="N159" s="140" t="s">
        <v>40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129</v>
      </c>
      <c r="AT159" s="143" t="s">
        <v>127</v>
      </c>
      <c r="AU159" s="143" t="s">
        <v>85</v>
      </c>
      <c r="AY159" s="12" t="s">
        <v>124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2" t="s">
        <v>83</v>
      </c>
      <c r="BK159" s="144">
        <f>ROUND(I159*H159,2)</f>
        <v>0</v>
      </c>
      <c r="BL159" s="12" t="s">
        <v>129</v>
      </c>
      <c r="BM159" s="143" t="s">
        <v>177</v>
      </c>
    </row>
    <row r="160" spans="2:65" s="148" customFormat="1" x14ac:dyDescent="0.2">
      <c r="B160" s="149"/>
      <c r="D160" s="150" t="s">
        <v>150</v>
      </c>
      <c r="E160" s="151" t="s">
        <v>1</v>
      </c>
      <c r="F160" s="152" t="s">
        <v>178</v>
      </c>
      <c r="H160" s="153">
        <v>32.450000000000003</v>
      </c>
      <c r="I160" s="6"/>
      <c r="L160" s="149"/>
      <c r="M160" s="154"/>
      <c r="T160" s="155"/>
      <c r="AT160" s="151" t="s">
        <v>150</v>
      </c>
      <c r="AU160" s="151" t="s">
        <v>85</v>
      </c>
      <c r="AV160" s="148" t="s">
        <v>85</v>
      </c>
      <c r="AW160" s="148" t="s">
        <v>31</v>
      </c>
      <c r="AX160" s="148" t="s">
        <v>83</v>
      </c>
      <c r="AY160" s="151" t="s">
        <v>124</v>
      </c>
    </row>
    <row r="161" spans="2:65" s="24" customFormat="1" ht="16.5" customHeight="1" x14ac:dyDescent="0.2">
      <c r="B161" s="25"/>
      <c r="C161" s="132" t="s">
        <v>179</v>
      </c>
      <c r="D161" s="132" t="s">
        <v>127</v>
      </c>
      <c r="E161" s="133" t="s">
        <v>180</v>
      </c>
      <c r="F161" s="134" t="s">
        <v>181</v>
      </c>
      <c r="G161" s="135" t="s">
        <v>128</v>
      </c>
      <c r="H161" s="136">
        <v>20</v>
      </c>
      <c r="I161" s="4"/>
      <c r="J161" s="137">
        <f>ROUND(I161*H161,2)</f>
        <v>0</v>
      </c>
      <c r="K161" s="138"/>
      <c r="L161" s="25"/>
      <c r="M161" s="139" t="s">
        <v>1</v>
      </c>
      <c r="N161" s="140" t="s">
        <v>40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129</v>
      </c>
      <c r="AT161" s="143" t="s">
        <v>127</v>
      </c>
      <c r="AU161" s="143" t="s">
        <v>85</v>
      </c>
      <c r="AY161" s="12" t="s">
        <v>124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2" t="s">
        <v>83</v>
      </c>
      <c r="BK161" s="144">
        <f>ROUND(I161*H161,2)</f>
        <v>0</v>
      </c>
      <c r="BL161" s="12" t="s">
        <v>129</v>
      </c>
      <c r="BM161" s="143" t="s">
        <v>182</v>
      </c>
    </row>
    <row r="162" spans="2:65" s="24" customFormat="1" ht="24.2" customHeight="1" x14ac:dyDescent="0.2">
      <c r="B162" s="25"/>
      <c r="C162" s="132" t="s">
        <v>183</v>
      </c>
      <c r="D162" s="132" t="s">
        <v>127</v>
      </c>
      <c r="E162" s="133" t="s">
        <v>184</v>
      </c>
      <c r="F162" s="134" t="s">
        <v>185</v>
      </c>
      <c r="G162" s="135" t="s">
        <v>186</v>
      </c>
      <c r="H162" s="136">
        <v>12.3</v>
      </c>
      <c r="I162" s="4"/>
      <c r="J162" s="137">
        <f>ROUND(I162*H162,2)</f>
        <v>0</v>
      </c>
      <c r="K162" s="138"/>
      <c r="L162" s="25"/>
      <c r="M162" s="139" t="s">
        <v>1</v>
      </c>
      <c r="N162" s="140" t="s">
        <v>40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129</v>
      </c>
      <c r="AT162" s="143" t="s">
        <v>127</v>
      </c>
      <c r="AU162" s="143" t="s">
        <v>85</v>
      </c>
      <c r="AY162" s="12" t="s">
        <v>124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2" t="s">
        <v>83</v>
      </c>
      <c r="BK162" s="144">
        <f>ROUND(I162*H162,2)</f>
        <v>0</v>
      </c>
      <c r="BL162" s="12" t="s">
        <v>129</v>
      </c>
      <c r="BM162" s="143" t="s">
        <v>187</v>
      </c>
    </row>
    <row r="163" spans="2:65" s="156" customFormat="1" x14ac:dyDescent="0.2">
      <c r="B163" s="157"/>
      <c r="D163" s="150" t="s">
        <v>150</v>
      </c>
      <c r="E163" s="158" t="s">
        <v>1</v>
      </c>
      <c r="F163" s="159" t="s">
        <v>188</v>
      </c>
      <c r="H163" s="158" t="s">
        <v>1</v>
      </c>
      <c r="I163" s="7"/>
      <c r="L163" s="157"/>
      <c r="M163" s="160"/>
      <c r="T163" s="161"/>
      <c r="AT163" s="158" t="s">
        <v>150</v>
      </c>
      <c r="AU163" s="158" t="s">
        <v>85</v>
      </c>
      <c r="AV163" s="156" t="s">
        <v>83</v>
      </c>
      <c r="AW163" s="156" t="s">
        <v>31</v>
      </c>
      <c r="AX163" s="156" t="s">
        <v>75</v>
      </c>
      <c r="AY163" s="158" t="s">
        <v>124</v>
      </c>
    </row>
    <row r="164" spans="2:65" s="148" customFormat="1" x14ac:dyDescent="0.2">
      <c r="B164" s="149"/>
      <c r="D164" s="150" t="s">
        <v>150</v>
      </c>
      <c r="E164" s="151" t="s">
        <v>1</v>
      </c>
      <c r="F164" s="152" t="s">
        <v>189</v>
      </c>
      <c r="H164" s="153">
        <v>12.3</v>
      </c>
      <c r="I164" s="6"/>
      <c r="L164" s="149"/>
      <c r="M164" s="154"/>
      <c r="T164" s="155"/>
      <c r="AT164" s="151" t="s">
        <v>150</v>
      </c>
      <c r="AU164" s="151" t="s">
        <v>85</v>
      </c>
      <c r="AV164" s="148" t="s">
        <v>85</v>
      </c>
      <c r="AW164" s="148" t="s">
        <v>31</v>
      </c>
      <c r="AX164" s="148" t="s">
        <v>75</v>
      </c>
      <c r="AY164" s="151" t="s">
        <v>124</v>
      </c>
    </row>
    <row r="165" spans="2:65" s="169" customFormat="1" x14ac:dyDescent="0.2">
      <c r="B165" s="170"/>
      <c r="D165" s="150" t="s">
        <v>150</v>
      </c>
      <c r="E165" s="171" t="s">
        <v>1</v>
      </c>
      <c r="F165" s="172" t="s">
        <v>173</v>
      </c>
      <c r="H165" s="173">
        <v>12.3</v>
      </c>
      <c r="I165" s="9"/>
      <c r="L165" s="170"/>
      <c r="M165" s="174"/>
      <c r="T165" s="175"/>
      <c r="AT165" s="171" t="s">
        <v>150</v>
      </c>
      <c r="AU165" s="171" t="s">
        <v>85</v>
      </c>
      <c r="AV165" s="169" t="s">
        <v>129</v>
      </c>
      <c r="AW165" s="169" t="s">
        <v>31</v>
      </c>
      <c r="AX165" s="169" t="s">
        <v>83</v>
      </c>
      <c r="AY165" s="171" t="s">
        <v>124</v>
      </c>
    </row>
    <row r="166" spans="2:65" s="24" customFormat="1" ht="16.5" customHeight="1" x14ac:dyDescent="0.2">
      <c r="B166" s="25"/>
      <c r="C166" s="176" t="s">
        <v>8</v>
      </c>
      <c r="D166" s="176" t="s">
        <v>190</v>
      </c>
      <c r="E166" s="177" t="s">
        <v>191</v>
      </c>
      <c r="F166" s="178" t="s">
        <v>192</v>
      </c>
      <c r="G166" s="179" t="s">
        <v>186</v>
      </c>
      <c r="H166" s="180">
        <v>13</v>
      </c>
      <c r="I166" s="10"/>
      <c r="J166" s="181">
        <f>ROUND(I166*H166,2)</f>
        <v>0</v>
      </c>
      <c r="K166" s="182"/>
      <c r="L166" s="183"/>
      <c r="M166" s="184" t="s">
        <v>1</v>
      </c>
      <c r="N166" s="185" t="s">
        <v>40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161</v>
      </c>
      <c r="AT166" s="143" t="s">
        <v>190</v>
      </c>
      <c r="AU166" s="143" t="s">
        <v>85</v>
      </c>
      <c r="AY166" s="12" t="s">
        <v>124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2" t="s">
        <v>83</v>
      </c>
      <c r="BK166" s="144">
        <f>ROUND(I166*H166,2)</f>
        <v>0</v>
      </c>
      <c r="BL166" s="12" t="s">
        <v>129</v>
      </c>
      <c r="BM166" s="143" t="s">
        <v>193</v>
      </c>
    </row>
    <row r="167" spans="2:65" s="120" customFormat="1" ht="22.9" customHeight="1" x14ac:dyDescent="0.2">
      <c r="B167" s="121"/>
      <c r="D167" s="122" t="s">
        <v>74</v>
      </c>
      <c r="E167" s="130" t="s">
        <v>194</v>
      </c>
      <c r="F167" s="130" t="s">
        <v>195</v>
      </c>
      <c r="I167" s="3"/>
      <c r="J167" s="131">
        <f>BK167</f>
        <v>0</v>
      </c>
      <c r="L167" s="121"/>
      <c r="M167" s="125"/>
      <c r="P167" s="126">
        <f>SUM(P168:P171)</f>
        <v>0</v>
      </c>
      <c r="R167" s="126">
        <f>SUM(R168:R171)</f>
        <v>0</v>
      </c>
      <c r="T167" s="127">
        <f>SUM(T168:T171)</f>
        <v>0</v>
      </c>
      <c r="AR167" s="122" t="s">
        <v>83</v>
      </c>
      <c r="AT167" s="128" t="s">
        <v>74</v>
      </c>
      <c r="AU167" s="128" t="s">
        <v>83</v>
      </c>
      <c r="AY167" s="122" t="s">
        <v>124</v>
      </c>
      <c r="BK167" s="129">
        <f>SUM(BK168:BK171)</f>
        <v>0</v>
      </c>
    </row>
    <row r="168" spans="2:65" s="24" customFormat="1" ht="24.2" customHeight="1" x14ac:dyDescent="0.2">
      <c r="B168" s="25"/>
      <c r="C168" s="132" t="s">
        <v>196</v>
      </c>
      <c r="D168" s="132" t="s">
        <v>127</v>
      </c>
      <c r="E168" s="133" t="s">
        <v>197</v>
      </c>
      <c r="F168" s="134" t="s">
        <v>198</v>
      </c>
      <c r="G168" s="135" t="s">
        <v>128</v>
      </c>
      <c r="H168" s="136">
        <v>20</v>
      </c>
      <c r="I168" s="4"/>
      <c r="J168" s="137">
        <f>ROUND(I168*H168,2)</f>
        <v>0</v>
      </c>
      <c r="K168" s="138"/>
      <c r="L168" s="25"/>
      <c r="M168" s="139" t="s">
        <v>1</v>
      </c>
      <c r="N168" s="140" t="s">
        <v>40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129</v>
      </c>
      <c r="AT168" s="143" t="s">
        <v>127</v>
      </c>
      <c r="AU168" s="143" t="s">
        <v>85</v>
      </c>
      <c r="AY168" s="12" t="s">
        <v>124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2" t="s">
        <v>83</v>
      </c>
      <c r="BK168" s="144">
        <f>ROUND(I168*H168,2)</f>
        <v>0</v>
      </c>
      <c r="BL168" s="12" t="s">
        <v>129</v>
      </c>
      <c r="BM168" s="143" t="s">
        <v>199</v>
      </c>
    </row>
    <row r="169" spans="2:65" s="24" customFormat="1" x14ac:dyDescent="0.2">
      <c r="B169" s="25"/>
      <c r="D169" s="145" t="s">
        <v>130</v>
      </c>
      <c r="F169" s="146" t="s">
        <v>200</v>
      </c>
      <c r="I169" s="5"/>
      <c r="L169" s="25"/>
      <c r="M169" s="147"/>
      <c r="T169" s="49"/>
      <c r="AT169" s="12" t="s">
        <v>130</v>
      </c>
      <c r="AU169" s="12" t="s">
        <v>85</v>
      </c>
    </row>
    <row r="170" spans="2:65" s="156" customFormat="1" x14ac:dyDescent="0.2">
      <c r="B170" s="157"/>
      <c r="D170" s="150" t="s">
        <v>150</v>
      </c>
      <c r="E170" s="158" t="s">
        <v>1</v>
      </c>
      <c r="F170" s="159" t="s">
        <v>201</v>
      </c>
      <c r="H170" s="158" t="s">
        <v>1</v>
      </c>
      <c r="I170" s="7"/>
      <c r="L170" s="157"/>
      <c r="M170" s="160"/>
      <c r="T170" s="161"/>
      <c r="AT170" s="158" t="s">
        <v>150</v>
      </c>
      <c r="AU170" s="158" t="s">
        <v>85</v>
      </c>
      <c r="AV170" s="156" t="s">
        <v>83</v>
      </c>
      <c r="AW170" s="156" t="s">
        <v>31</v>
      </c>
      <c r="AX170" s="156" t="s">
        <v>75</v>
      </c>
      <c r="AY170" s="158" t="s">
        <v>124</v>
      </c>
    </row>
    <row r="171" spans="2:65" s="148" customFormat="1" x14ac:dyDescent="0.2">
      <c r="B171" s="149"/>
      <c r="D171" s="150" t="s">
        <v>150</v>
      </c>
      <c r="E171" s="151" t="s">
        <v>1</v>
      </c>
      <c r="F171" s="152" t="s">
        <v>202</v>
      </c>
      <c r="H171" s="153">
        <v>20</v>
      </c>
      <c r="I171" s="6"/>
      <c r="L171" s="149"/>
      <c r="M171" s="154"/>
      <c r="T171" s="155"/>
      <c r="AT171" s="151" t="s">
        <v>150</v>
      </c>
      <c r="AU171" s="151" t="s">
        <v>85</v>
      </c>
      <c r="AV171" s="148" t="s">
        <v>85</v>
      </c>
      <c r="AW171" s="148" t="s">
        <v>31</v>
      </c>
      <c r="AX171" s="148" t="s">
        <v>83</v>
      </c>
      <c r="AY171" s="151" t="s">
        <v>124</v>
      </c>
    </row>
    <row r="172" spans="2:65" s="120" customFormat="1" ht="22.9" customHeight="1" x14ac:dyDescent="0.2">
      <c r="B172" s="121"/>
      <c r="D172" s="122" t="s">
        <v>74</v>
      </c>
      <c r="E172" s="130" t="s">
        <v>203</v>
      </c>
      <c r="F172" s="130" t="s">
        <v>204</v>
      </c>
      <c r="I172" s="3"/>
      <c r="J172" s="131">
        <f>BK172</f>
        <v>0</v>
      </c>
      <c r="L172" s="121"/>
      <c r="M172" s="125"/>
      <c r="P172" s="126">
        <f>SUM(P173:P179)</f>
        <v>0</v>
      </c>
      <c r="R172" s="126">
        <f>SUM(R173:R179)</f>
        <v>2.0000000000000001E-4</v>
      </c>
      <c r="T172" s="127">
        <f>SUM(T173:T179)</f>
        <v>0</v>
      </c>
      <c r="AR172" s="122" t="s">
        <v>83</v>
      </c>
      <c r="AT172" s="128" t="s">
        <v>74</v>
      </c>
      <c r="AU172" s="128" t="s">
        <v>83</v>
      </c>
      <c r="AY172" s="122" t="s">
        <v>124</v>
      </c>
      <c r="BK172" s="129">
        <f>SUM(BK173:BK179)</f>
        <v>0</v>
      </c>
    </row>
    <row r="173" spans="2:65" s="24" customFormat="1" ht="16.5" customHeight="1" x14ac:dyDescent="0.2">
      <c r="B173" s="25"/>
      <c r="C173" s="132" t="s">
        <v>205</v>
      </c>
      <c r="D173" s="132" t="s">
        <v>127</v>
      </c>
      <c r="E173" s="133" t="s">
        <v>206</v>
      </c>
      <c r="F173" s="134" t="s">
        <v>207</v>
      </c>
      <c r="G173" s="135" t="s">
        <v>208</v>
      </c>
      <c r="H173" s="136">
        <v>1</v>
      </c>
      <c r="I173" s="4"/>
      <c r="J173" s="137">
        <f>ROUND(I173*H173,2)</f>
        <v>0</v>
      </c>
      <c r="K173" s="138"/>
      <c r="L173" s="25"/>
      <c r="M173" s="139" t="s">
        <v>1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129</v>
      </c>
      <c r="AT173" s="143" t="s">
        <v>127</v>
      </c>
      <c r="AU173" s="143" t="s">
        <v>85</v>
      </c>
      <c r="AY173" s="12" t="s">
        <v>124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2" t="s">
        <v>83</v>
      </c>
      <c r="BK173" s="144">
        <f>ROUND(I173*H173,2)</f>
        <v>0</v>
      </c>
      <c r="BL173" s="12" t="s">
        <v>129</v>
      </c>
      <c r="BM173" s="143" t="s">
        <v>209</v>
      </c>
    </row>
    <row r="174" spans="2:65" s="24" customFormat="1" ht="16.5" customHeight="1" x14ac:dyDescent="0.2">
      <c r="B174" s="25"/>
      <c r="C174" s="132" t="s">
        <v>210</v>
      </c>
      <c r="D174" s="132" t="s">
        <v>127</v>
      </c>
      <c r="E174" s="133" t="s">
        <v>211</v>
      </c>
      <c r="F174" s="134" t="s">
        <v>212</v>
      </c>
      <c r="G174" s="135" t="s">
        <v>128</v>
      </c>
      <c r="H174" s="136">
        <v>20</v>
      </c>
      <c r="I174" s="4"/>
      <c r="J174" s="137">
        <f>ROUND(I174*H174,2)</f>
        <v>0</v>
      </c>
      <c r="K174" s="138"/>
      <c r="L174" s="25"/>
      <c r="M174" s="139" t="s">
        <v>1</v>
      </c>
      <c r="N174" s="140" t="s">
        <v>40</v>
      </c>
      <c r="P174" s="141">
        <f>O174*H174</f>
        <v>0</v>
      </c>
      <c r="Q174" s="141">
        <v>1.0000000000000001E-5</v>
      </c>
      <c r="R174" s="141">
        <f>Q174*H174</f>
        <v>2.0000000000000001E-4</v>
      </c>
      <c r="S174" s="141">
        <v>0</v>
      </c>
      <c r="T174" s="142">
        <f>S174*H174</f>
        <v>0</v>
      </c>
      <c r="AR174" s="143" t="s">
        <v>129</v>
      </c>
      <c r="AT174" s="143" t="s">
        <v>127</v>
      </c>
      <c r="AU174" s="143" t="s">
        <v>85</v>
      </c>
      <c r="AY174" s="12" t="s">
        <v>124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2" t="s">
        <v>83</v>
      </c>
      <c r="BK174" s="144">
        <f>ROUND(I174*H174,2)</f>
        <v>0</v>
      </c>
      <c r="BL174" s="12" t="s">
        <v>129</v>
      </c>
      <c r="BM174" s="143" t="s">
        <v>213</v>
      </c>
    </row>
    <row r="175" spans="2:65" s="24" customFormat="1" x14ac:dyDescent="0.2">
      <c r="B175" s="25"/>
      <c r="D175" s="145" t="s">
        <v>130</v>
      </c>
      <c r="F175" s="146" t="s">
        <v>214</v>
      </c>
      <c r="I175" s="5"/>
      <c r="L175" s="25"/>
      <c r="M175" s="147"/>
      <c r="T175" s="49"/>
      <c r="AT175" s="12" t="s">
        <v>130</v>
      </c>
      <c r="AU175" s="12" t="s">
        <v>85</v>
      </c>
    </row>
    <row r="176" spans="2:65" s="24" customFormat="1" ht="16.5" customHeight="1" x14ac:dyDescent="0.2">
      <c r="B176" s="25"/>
      <c r="C176" s="132" t="s">
        <v>215</v>
      </c>
      <c r="D176" s="132" t="s">
        <v>127</v>
      </c>
      <c r="E176" s="133" t="s">
        <v>216</v>
      </c>
      <c r="F176" s="134" t="s">
        <v>217</v>
      </c>
      <c r="G176" s="135" t="s">
        <v>128</v>
      </c>
      <c r="H176" s="136">
        <v>20</v>
      </c>
      <c r="I176" s="4"/>
      <c r="J176" s="137">
        <f>ROUND(I176*H176,2)</f>
        <v>0</v>
      </c>
      <c r="K176" s="138"/>
      <c r="L176" s="25"/>
      <c r="M176" s="139" t="s">
        <v>1</v>
      </c>
      <c r="N176" s="140" t="s">
        <v>40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129</v>
      </c>
      <c r="AT176" s="143" t="s">
        <v>127</v>
      </c>
      <c r="AU176" s="143" t="s">
        <v>85</v>
      </c>
      <c r="AY176" s="12" t="s">
        <v>124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2" t="s">
        <v>83</v>
      </c>
      <c r="BK176" s="144">
        <f>ROUND(I176*H176,2)</f>
        <v>0</v>
      </c>
      <c r="BL176" s="12" t="s">
        <v>129</v>
      </c>
      <c r="BM176" s="143" t="s">
        <v>218</v>
      </c>
    </row>
    <row r="177" spans="2:65" s="24" customFormat="1" x14ac:dyDescent="0.2">
      <c r="B177" s="25"/>
      <c r="D177" s="145" t="s">
        <v>130</v>
      </c>
      <c r="F177" s="146" t="s">
        <v>219</v>
      </c>
      <c r="I177" s="5"/>
      <c r="L177" s="25"/>
      <c r="M177" s="147"/>
      <c r="T177" s="49"/>
      <c r="AT177" s="12" t="s">
        <v>130</v>
      </c>
      <c r="AU177" s="12" t="s">
        <v>85</v>
      </c>
    </row>
    <row r="178" spans="2:65" s="148" customFormat="1" x14ac:dyDescent="0.2">
      <c r="B178" s="149"/>
      <c r="D178" s="150" t="s">
        <v>150</v>
      </c>
      <c r="E178" s="151" t="s">
        <v>1</v>
      </c>
      <c r="F178" s="152" t="s">
        <v>220</v>
      </c>
      <c r="H178" s="153">
        <v>20</v>
      </c>
      <c r="I178" s="6"/>
      <c r="L178" s="149"/>
      <c r="M178" s="154"/>
      <c r="T178" s="155"/>
      <c r="AT178" s="151" t="s">
        <v>150</v>
      </c>
      <c r="AU178" s="151" t="s">
        <v>85</v>
      </c>
      <c r="AV178" s="148" t="s">
        <v>85</v>
      </c>
      <c r="AW178" s="148" t="s">
        <v>31</v>
      </c>
      <c r="AX178" s="148" t="s">
        <v>75</v>
      </c>
      <c r="AY178" s="151" t="s">
        <v>124</v>
      </c>
    </row>
    <row r="179" spans="2:65" s="169" customFormat="1" x14ac:dyDescent="0.2">
      <c r="B179" s="170"/>
      <c r="D179" s="150" t="s">
        <v>150</v>
      </c>
      <c r="E179" s="171" t="s">
        <v>1</v>
      </c>
      <c r="F179" s="172" t="s">
        <v>173</v>
      </c>
      <c r="H179" s="173">
        <v>20</v>
      </c>
      <c r="I179" s="9"/>
      <c r="L179" s="170"/>
      <c r="M179" s="174"/>
      <c r="T179" s="175"/>
      <c r="AT179" s="171" t="s">
        <v>150</v>
      </c>
      <c r="AU179" s="171" t="s">
        <v>85</v>
      </c>
      <c r="AV179" s="169" t="s">
        <v>129</v>
      </c>
      <c r="AW179" s="169" t="s">
        <v>31</v>
      </c>
      <c r="AX179" s="169" t="s">
        <v>83</v>
      </c>
      <c r="AY179" s="171" t="s">
        <v>124</v>
      </c>
    </row>
    <row r="180" spans="2:65" s="120" customFormat="1" ht="22.9" customHeight="1" x14ac:dyDescent="0.2">
      <c r="B180" s="121"/>
      <c r="D180" s="122" t="s">
        <v>74</v>
      </c>
      <c r="E180" s="130" t="s">
        <v>221</v>
      </c>
      <c r="F180" s="130" t="s">
        <v>222</v>
      </c>
      <c r="I180" s="3"/>
      <c r="J180" s="131">
        <f>BK180</f>
        <v>0</v>
      </c>
      <c r="L180" s="121"/>
      <c r="M180" s="125"/>
      <c r="P180" s="126">
        <f>SUM(P181:P181)</f>
        <v>0</v>
      </c>
      <c r="R180" s="126">
        <f>SUM(R181:R181)</f>
        <v>0</v>
      </c>
      <c r="T180" s="127">
        <f>SUM(T181:T181)</f>
        <v>0</v>
      </c>
      <c r="AR180" s="122" t="s">
        <v>83</v>
      </c>
      <c r="AT180" s="128" t="s">
        <v>74</v>
      </c>
      <c r="AU180" s="128" t="s">
        <v>83</v>
      </c>
      <c r="AY180" s="122" t="s">
        <v>124</v>
      </c>
      <c r="BK180" s="129">
        <f>SUM(BK181:BK181)</f>
        <v>0</v>
      </c>
    </row>
    <row r="181" spans="2:65" s="169" customFormat="1" x14ac:dyDescent="0.2">
      <c r="B181" s="170"/>
      <c r="D181" s="150"/>
      <c r="E181" s="171" t="s">
        <v>1</v>
      </c>
      <c r="F181" s="190"/>
      <c r="H181" s="173"/>
      <c r="I181" s="9"/>
      <c r="L181" s="170"/>
      <c r="M181" s="174"/>
      <c r="T181" s="175"/>
      <c r="AT181" s="171" t="s">
        <v>150</v>
      </c>
      <c r="AU181" s="171" t="s">
        <v>85</v>
      </c>
      <c r="AV181" s="169" t="s">
        <v>129</v>
      </c>
      <c r="AW181" s="169" t="s">
        <v>31</v>
      </c>
      <c r="AX181" s="169" t="s">
        <v>83</v>
      </c>
      <c r="AY181" s="171" t="s">
        <v>124</v>
      </c>
    </row>
    <row r="182" spans="2:65" s="120" customFormat="1" ht="22.9" customHeight="1" x14ac:dyDescent="0.2">
      <c r="B182" s="121"/>
      <c r="D182" s="122" t="s">
        <v>74</v>
      </c>
      <c r="E182" s="130" t="s">
        <v>223</v>
      </c>
      <c r="F182" s="130" t="s">
        <v>224</v>
      </c>
      <c r="I182" s="3"/>
      <c r="J182" s="131">
        <f>BK182</f>
        <v>0</v>
      </c>
      <c r="L182" s="121"/>
      <c r="M182" s="125"/>
      <c r="P182" s="126">
        <f>SUM(P183:P187)</f>
        <v>0</v>
      </c>
      <c r="R182" s="126">
        <f>SUM(R183:R187)</f>
        <v>0</v>
      </c>
      <c r="T182" s="127">
        <f>SUM(T183:T187)</f>
        <v>0.28800000000000003</v>
      </c>
      <c r="AR182" s="122" t="s">
        <v>83</v>
      </c>
      <c r="AT182" s="128" t="s">
        <v>74</v>
      </c>
      <c r="AU182" s="128" t="s">
        <v>83</v>
      </c>
      <c r="AY182" s="122" t="s">
        <v>124</v>
      </c>
      <c r="BK182" s="129">
        <f>SUM(BK183:BK187)</f>
        <v>0</v>
      </c>
    </row>
    <row r="183" spans="2:65" s="24" customFormat="1" ht="24.2" customHeight="1" x14ac:dyDescent="0.2">
      <c r="B183" s="25"/>
      <c r="C183" s="132" t="s">
        <v>225</v>
      </c>
      <c r="D183" s="132" t="s">
        <v>127</v>
      </c>
      <c r="E183" s="133" t="s">
        <v>226</v>
      </c>
      <c r="F183" s="134" t="s">
        <v>227</v>
      </c>
      <c r="G183" s="135" t="s">
        <v>228</v>
      </c>
      <c r="H183" s="136">
        <v>1</v>
      </c>
      <c r="I183" s="4"/>
      <c r="J183" s="137">
        <f>ROUND(I183*H183,2)</f>
        <v>0</v>
      </c>
      <c r="K183" s="138"/>
      <c r="L183" s="25"/>
      <c r="M183" s="139" t="s">
        <v>1</v>
      </c>
      <c r="N183" s="140" t="s">
        <v>40</v>
      </c>
      <c r="P183" s="141">
        <f>O183*H183</f>
        <v>0</v>
      </c>
      <c r="Q183" s="141">
        <v>0</v>
      </c>
      <c r="R183" s="141">
        <f>Q183*H183</f>
        <v>0</v>
      </c>
      <c r="S183" s="141">
        <v>2.4E-2</v>
      </c>
      <c r="T183" s="142">
        <f>S183*H183</f>
        <v>2.4E-2</v>
      </c>
      <c r="AR183" s="143" t="s">
        <v>129</v>
      </c>
      <c r="AT183" s="143" t="s">
        <v>127</v>
      </c>
      <c r="AU183" s="143" t="s">
        <v>85</v>
      </c>
      <c r="AY183" s="12" t="s">
        <v>124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2" t="s">
        <v>83</v>
      </c>
      <c r="BK183" s="144">
        <f>ROUND(I183*H183,2)</f>
        <v>0</v>
      </c>
      <c r="BL183" s="12" t="s">
        <v>129</v>
      </c>
      <c r="BM183" s="143" t="s">
        <v>229</v>
      </c>
    </row>
    <row r="184" spans="2:65" s="24" customFormat="1" x14ac:dyDescent="0.2">
      <c r="B184" s="25"/>
      <c r="D184" s="145" t="s">
        <v>130</v>
      </c>
      <c r="F184" s="146" t="s">
        <v>230</v>
      </c>
      <c r="I184" s="5"/>
      <c r="L184" s="25"/>
      <c r="M184" s="147"/>
      <c r="T184" s="49"/>
      <c r="AT184" s="12" t="s">
        <v>130</v>
      </c>
      <c r="AU184" s="12" t="s">
        <v>85</v>
      </c>
    </row>
    <row r="185" spans="2:65" s="24" customFormat="1" ht="24.2" customHeight="1" x14ac:dyDescent="0.2">
      <c r="B185" s="25"/>
      <c r="C185" s="132" t="s">
        <v>7</v>
      </c>
      <c r="D185" s="132" t="s">
        <v>127</v>
      </c>
      <c r="E185" s="133" t="s">
        <v>231</v>
      </c>
      <c r="F185" s="134" t="s">
        <v>232</v>
      </c>
      <c r="G185" s="135" t="s">
        <v>128</v>
      </c>
      <c r="H185" s="136">
        <v>20.399999999999999</v>
      </c>
      <c r="I185" s="4"/>
      <c r="J185" s="137">
        <f>ROUND(I185*H185,2)</f>
        <v>0</v>
      </c>
      <c r="K185" s="138"/>
      <c r="L185" s="25"/>
      <c r="M185" s="139" t="s">
        <v>1</v>
      </c>
      <c r="N185" s="140" t="s">
        <v>40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129</v>
      </c>
      <c r="AT185" s="143" t="s">
        <v>127</v>
      </c>
      <c r="AU185" s="143" t="s">
        <v>85</v>
      </c>
      <c r="AY185" s="12" t="s">
        <v>124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2" t="s">
        <v>83</v>
      </c>
      <c r="BK185" s="144">
        <f>ROUND(I185*H185,2)</f>
        <v>0</v>
      </c>
      <c r="BL185" s="12" t="s">
        <v>129</v>
      </c>
      <c r="BM185" s="143" t="s">
        <v>233</v>
      </c>
    </row>
    <row r="186" spans="2:65" s="24" customFormat="1" ht="37.9" customHeight="1" x14ac:dyDescent="0.2">
      <c r="B186" s="25"/>
      <c r="C186" s="132" t="s">
        <v>234</v>
      </c>
      <c r="D186" s="132" t="s">
        <v>127</v>
      </c>
      <c r="E186" s="133" t="s">
        <v>235</v>
      </c>
      <c r="F186" s="134" t="s">
        <v>236</v>
      </c>
      <c r="G186" s="135" t="s">
        <v>128</v>
      </c>
      <c r="H186" s="136">
        <v>66</v>
      </c>
      <c r="I186" s="4"/>
      <c r="J186" s="137">
        <f>ROUND(I186*H186,2)</f>
        <v>0</v>
      </c>
      <c r="K186" s="138"/>
      <c r="L186" s="25"/>
      <c r="M186" s="139" t="s">
        <v>1</v>
      </c>
      <c r="N186" s="140" t="s">
        <v>40</v>
      </c>
      <c r="P186" s="141">
        <f>O186*H186</f>
        <v>0</v>
      </c>
      <c r="Q186" s="141">
        <v>0</v>
      </c>
      <c r="R186" s="141">
        <f>Q186*H186</f>
        <v>0</v>
      </c>
      <c r="S186" s="141">
        <v>4.0000000000000001E-3</v>
      </c>
      <c r="T186" s="142">
        <f>S186*H186</f>
        <v>0.26400000000000001</v>
      </c>
      <c r="AR186" s="143" t="s">
        <v>129</v>
      </c>
      <c r="AT186" s="143" t="s">
        <v>127</v>
      </c>
      <c r="AU186" s="143" t="s">
        <v>85</v>
      </c>
      <c r="AY186" s="12" t="s">
        <v>124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2" t="s">
        <v>83</v>
      </c>
      <c r="BK186" s="144">
        <f>ROUND(I186*H186,2)</f>
        <v>0</v>
      </c>
      <c r="BL186" s="12" t="s">
        <v>129</v>
      </c>
      <c r="BM186" s="143" t="s">
        <v>237</v>
      </c>
    </row>
    <row r="187" spans="2:65" s="24" customFormat="1" x14ac:dyDescent="0.2">
      <c r="B187" s="25"/>
      <c r="D187" s="145" t="s">
        <v>130</v>
      </c>
      <c r="F187" s="146" t="s">
        <v>238</v>
      </c>
      <c r="I187" s="5"/>
      <c r="L187" s="25"/>
      <c r="M187" s="147"/>
      <c r="T187" s="49"/>
      <c r="AT187" s="12" t="s">
        <v>130</v>
      </c>
      <c r="AU187" s="12" t="s">
        <v>85</v>
      </c>
    </row>
    <row r="188" spans="2:65" s="120" customFormat="1" ht="22.9" customHeight="1" x14ac:dyDescent="0.2">
      <c r="B188" s="121"/>
      <c r="D188" s="122" t="s">
        <v>74</v>
      </c>
      <c r="E188" s="130" t="s">
        <v>239</v>
      </c>
      <c r="F188" s="130" t="s">
        <v>240</v>
      </c>
      <c r="I188" s="3"/>
      <c r="J188" s="131">
        <f>BK188</f>
        <v>0</v>
      </c>
      <c r="L188" s="121"/>
      <c r="M188" s="125"/>
      <c r="P188" s="126">
        <f>SUM(P189:P193)</f>
        <v>0</v>
      </c>
      <c r="R188" s="126">
        <f>SUM(R189:R193)</f>
        <v>0</v>
      </c>
      <c r="T188" s="127">
        <f>SUM(T189:T193)</f>
        <v>0</v>
      </c>
      <c r="AR188" s="122" t="s">
        <v>83</v>
      </c>
      <c r="AT188" s="128" t="s">
        <v>74</v>
      </c>
      <c r="AU188" s="128" t="s">
        <v>83</v>
      </c>
      <c r="AY188" s="122" t="s">
        <v>124</v>
      </c>
      <c r="BK188" s="129">
        <f>SUM(BK189:BK193)</f>
        <v>0</v>
      </c>
    </row>
    <row r="189" spans="2:65" s="24" customFormat="1" ht="24.2" customHeight="1" x14ac:dyDescent="0.2">
      <c r="B189" s="25"/>
      <c r="C189" s="132" t="s">
        <v>241</v>
      </c>
      <c r="D189" s="132" t="s">
        <v>127</v>
      </c>
      <c r="E189" s="133" t="s">
        <v>242</v>
      </c>
      <c r="F189" s="134" t="s">
        <v>243</v>
      </c>
      <c r="G189" s="135" t="s">
        <v>244</v>
      </c>
      <c r="H189" s="136">
        <v>2.1539999999999999</v>
      </c>
      <c r="I189" s="4"/>
      <c r="J189" s="137">
        <f>ROUND(I189*H189,2)</f>
        <v>0</v>
      </c>
      <c r="K189" s="138"/>
      <c r="L189" s="25"/>
      <c r="M189" s="139" t="s">
        <v>1</v>
      </c>
      <c r="N189" s="140" t="s">
        <v>40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129</v>
      </c>
      <c r="AT189" s="143" t="s">
        <v>127</v>
      </c>
      <c r="AU189" s="143" t="s">
        <v>85</v>
      </c>
      <c r="AY189" s="12" t="s">
        <v>124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2" t="s">
        <v>83</v>
      </c>
      <c r="BK189" s="144">
        <f>ROUND(I189*H189,2)</f>
        <v>0</v>
      </c>
      <c r="BL189" s="12" t="s">
        <v>129</v>
      </c>
      <c r="BM189" s="143" t="s">
        <v>245</v>
      </c>
    </row>
    <row r="190" spans="2:65" s="24" customFormat="1" ht="24.2" customHeight="1" x14ac:dyDescent="0.2">
      <c r="B190" s="25"/>
      <c r="C190" s="132" t="s">
        <v>246</v>
      </c>
      <c r="D190" s="132" t="s">
        <v>127</v>
      </c>
      <c r="E190" s="133" t="s">
        <v>247</v>
      </c>
      <c r="F190" s="134" t="s">
        <v>248</v>
      </c>
      <c r="G190" s="135" t="s">
        <v>244</v>
      </c>
      <c r="H190" s="136">
        <v>2.1539999999999999</v>
      </c>
      <c r="I190" s="4"/>
      <c r="J190" s="137">
        <f>ROUND(I190*H190,2)</f>
        <v>0</v>
      </c>
      <c r="K190" s="138"/>
      <c r="L190" s="25"/>
      <c r="M190" s="139" t="s">
        <v>1</v>
      </c>
      <c r="N190" s="140" t="s">
        <v>40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129</v>
      </c>
      <c r="AT190" s="143" t="s">
        <v>127</v>
      </c>
      <c r="AU190" s="143" t="s">
        <v>85</v>
      </c>
      <c r="AY190" s="12" t="s">
        <v>124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2" t="s">
        <v>83</v>
      </c>
      <c r="BK190" s="144">
        <f>ROUND(I190*H190,2)</f>
        <v>0</v>
      </c>
      <c r="BL190" s="12" t="s">
        <v>129</v>
      </c>
      <c r="BM190" s="143" t="s">
        <v>249</v>
      </c>
    </row>
    <row r="191" spans="2:65" s="24" customFormat="1" ht="24.2" customHeight="1" x14ac:dyDescent="0.2">
      <c r="B191" s="25"/>
      <c r="C191" s="132" t="s">
        <v>250</v>
      </c>
      <c r="D191" s="132" t="s">
        <v>127</v>
      </c>
      <c r="E191" s="133" t="s">
        <v>251</v>
      </c>
      <c r="F191" s="134" t="s">
        <v>252</v>
      </c>
      <c r="G191" s="135" t="s">
        <v>244</v>
      </c>
      <c r="H191" s="136">
        <v>19.385999999999999</v>
      </c>
      <c r="I191" s="4"/>
      <c r="J191" s="137">
        <f>ROUND(I191*H191,2)</f>
        <v>0</v>
      </c>
      <c r="K191" s="138"/>
      <c r="L191" s="25"/>
      <c r="M191" s="139" t="s">
        <v>1</v>
      </c>
      <c r="N191" s="140" t="s">
        <v>40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129</v>
      </c>
      <c r="AT191" s="143" t="s">
        <v>127</v>
      </c>
      <c r="AU191" s="143" t="s">
        <v>85</v>
      </c>
      <c r="AY191" s="12" t="s">
        <v>124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2" t="s">
        <v>83</v>
      </c>
      <c r="BK191" s="144">
        <f>ROUND(I191*H191,2)</f>
        <v>0</v>
      </c>
      <c r="BL191" s="12" t="s">
        <v>129</v>
      </c>
      <c r="BM191" s="143" t="s">
        <v>253</v>
      </c>
    </row>
    <row r="192" spans="2:65" s="148" customFormat="1" x14ac:dyDescent="0.2">
      <c r="B192" s="149"/>
      <c r="D192" s="150" t="s">
        <v>150</v>
      </c>
      <c r="F192" s="152" t="s">
        <v>254</v>
      </c>
      <c r="H192" s="153">
        <v>19.385999999999999</v>
      </c>
      <c r="I192" s="6"/>
      <c r="L192" s="149"/>
      <c r="M192" s="154"/>
      <c r="T192" s="155"/>
      <c r="AT192" s="151" t="s">
        <v>150</v>
      </c>
      <c r="AU192" s="151" t="s">
        <v>85</v>
      </c>
      <c r="AV192" s="148" t="s">
        <v>85</v>
      </c>
      <c r="AW192" s="148" t="s">
        <v>3</v>
      </c>
      <c r="AX192" s="148" t="s">
        <v>83</v>
      </c>
      <c r="AY192" s="151" t="s">
        <v>124</v>
      </c>
    </row>
    <row r="193" spans="2:65" s="24" customFormat="1" ht="16.5" customHeight="1" x14ac:dyDescent="0.2">
      <c r="B193" s="25"/>
      <c r="C193" s="132" t="s">
        <v>255</v>
      </c>
      <c r="D193" s="132" t="s">
        <v>127</v>
      </c>
      <c r="E193" s="133" t="s">
        <v>256</v>
      </c>
      <c r="F193" s="134" t="s">
        <v>257</v>
      </c>
      <c r="G193" s="135" t="s">
        <v>244</v>
      </c>
      <c r="H193" s="136">
        <v>2.1539999999999999</v>
      </c>
      <c r="I193" s="4"/>
      <c r="J193" s="137">
        <f>ROUND(I193*H193,2)</f>
        <v>0</v>
      </c>
      <c r="K193" s="138"/>
      <c r="L193" s="25"/>
      <c r="M193" s="139" t="s">
        <v>1</v>
      </c>
      <c r="N193" s="140" t="s">
        <v>40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129</v>
      </c>
      <c r="AT193" s="143" t="s">
        <v>127</v>
      </c>
      <c r="AU193" s="143" t="s">
        <v>85</v>
      </c>
      <c r="AY193" s="12" t="s">
        <v>124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2" t="s">
        <v>83</v>
      </c>
      <c r="BK193" s="144">
        <f>ROUND(I193*H193,2)</f>
        <v>0</v>
      </c>
      <c r="BL193" s="12" t="s">
        <v>129</v>
      </c>
      <c r="BM193" s="143" t="s">
        <v>258</v>
      </c>
    </row>
    <row r="194" spans="2:65" s="120" customFormat="1" ht="22.9" customHeight="1" x14ac:dyDescent="0.2">
      <c r="B194" s="121"/>
      <c r="D194" s="122" t="s">
        <v>74</v>
      </c>
      <c r="E194" s="130" t="s">
        <v>259</v>
      </c>
      <c r="F194" s="130" t="s">
        <v>260</v>
      </c>
      <c r="I194" s="3"/>
      <c r="J194" s="131">
        <f>BK194</f>
        <v>0</v>
      </c>
      <c r="L194" s="121"/>
      <c r="M194" s="125"/>
      <c r="P194" s="126">
        <f>P195</f>
        <v>0</v>
      </c>
      <c r="R194" s="126">
        <f>R195</f>
        <v>0</v>
      </c>
      <c r="T194" s="127">
        <f>T195</f>
        <v>0</v>
      </c>
      <c r="AR194" s="122" t="s">
        <v>83</v>
      </c>
      <c r="AT194" s="128" t="s">
        <v>74</v>
      </c>
      <c r="AU194" s="128" t="s">
        <v>83</v>
      </c>
      <c r="AY194" s="122" t="s">
        <v>124</v>
      </c>
      <c r="BK194" s="129">
        <f>BK195</f>
        <v>0</v>
      </c>
    </row>
    <row r="195" spans="2:65" s="24" customFormat="1" ht="24.2" customHeight="1" x14ac:dyDescent="0.2">
      <c r="B195" s="25"/>
      <c r="C195" s="132" t="s">
        <v>261</v>
      </c>
      <c r="D195" s="132" t="s">
        <v>127</v>
      </c>
      <c r="E195" s="133" t="s">
        <v>262</v>
      </c>
      <c r="F195" s="134" t="s">
        <v>263</v>
      </c>
      <c r="G195" s="135" t="s">
        <v>244</v>
      </c>
      <c r="H195" s="136">
        <v>2.1539999999999999</v>
      </c>
      <c r="I195" s="4"/>
      <c r="J195" s="137">
        <f>ROUND(I195*H195,2)</f>
        <v>0</v>
      </c>
      <c r="K195" s="138"/>
      <c r="L195" s="25"/>
      <c r="M195" s="139" t="s">
        <v>1</v>
      </c>
      <c r="N195" s="140" t="s">
        <v>40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129</v>
      </c>
      <c r="AT195" s="143" t="s">
        <v>127</v>
      </c>
      <c r="AU195" s="143" t="s">
        <v>85</v>
      </c>
      <c r="AY195" s="12" t="s">
        <v>124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2" t="s">
        <v>83</v>
      </c>
      <c r="BK195" s="144">
        <f>ROUND(I195*H195,2)</f>
        <v>0</v>
      </c>
      <c r="BL195" s="12" t="s">
        <v>129</v>
      </c>
      <c r="BM195" s="143" t="s">
        <v>264</v>
      </c>
    </row>
    <row r="196" spans="2:65" s="120" customFormat="1" ht="25.9" customHeight="1" x14ac:dyDescent="0.2">
      <c r="B196" s="121"/>
      <c r="D196" s="122" t="s">
        <v>74</v>
      </c>
      <c r="E196" s="123" t="s">
        <v>265</v>
      </c>
      <c r="F196" s="123" t="s">
        <v>266</v>
      </c>
      <c r="I196" s="3"/>
      <c r="J196" s="124">
        <f>BK196</f>
        <v>0</v>
      </c>
      <c r="L196" s="121"/>
      <c r="M196" s="125"/>
      <c r="P196" s="126">
        <f>P197+P224+P228+P247+P269</f>
        <v>0</v>
      </c>
      <c r="R196" s="126">
        <f>R197+R224+R228+R247+R269</f>
        <v>3.0832820000000001</v>
      </c>
      <c r="T196" s="127">
        <f>T197+T224+T228+T247+T269</f>
        <v>7.2000000000000007E-3</v>
      </c>
      <c r="AR196" s="122" t="s">
        <v>85</v>
      </c>
      <c r="AT196" s="128" t="s">
        <v>74</v>
      </c>
      <c r="AU196" s="128" t="s">
        <v>75</v>
      </c>
      <c r="AY196" s="122" t="s">
        <v>124</v>
      </c>
      <c r="BK196" s="129">
        <f>BK197+BK224+BK228+BK247+BK269</f>
        <v>0</v>
      </c>
    </row>
    <row r="197" spans="2:65" s="120" customFormat="1" ht="22.9" customHeight="1" x14ac:dyDescent="0.2">
      <c r="B197" s="121"/>
      <c r="D197" s="122" t="s">
        <v>74</v>
      </c>
      <c r="E197" s="130" t="s">
        <v>267</v>
      </c>
      <c r="F197" s="130" t="s">
        <v>268</v>
      </c>
      <c r="I197" s="3"/>
      <c r="J197" s="131">
        <f>BK197</f>
        <v>0</v>
      </c>
      <c r="L197" s="121"/>
      <c r="M197" s="125"/>
      <c r="P197" s="126">
        <f>SUM(P198:P223)</f>
        <v>0</v>
      </c>
      <c r="R197" s="126">
        <f>SUM(R198:R223)</f>
        <v>2.9374000000000002</v>
      </c>
      <c r="T197" s="127">
        <f>SUM(T198:T223)</f>
        <v>7.2000000000000007E-3</v>
      </c>
      <c r="AR197" s="122" t="s">
        <v>85</v>
      </c>
      <c r="AT197" s="128" t="s">
        <v>74</v>
      </c>
      <c r="AU197" s="128" t="s">
        <v>83</v>
      </c>
      <c r="AY197" s="122" t="s">
        <v>124</v>
      </c>
      <c r="BK197" s="129">
        <f>SUM(BK198:BK223)</f>
        <v>0</v>
      </c>
    </row>
    <row r="198" spans="2:65" s="24" customFormat="1" ht="21.75" customHeight="1" x14ac:dyDescent="0.2">
      <c r="B198" s="25"/>
      <c r="C198" s="132" t="s">
        <v>270</v>
      </c>
      <c r="D198" s="132" t="s">
        <v>127</v>
      </c>
      <c r="E198" s="133" t="s">
        <v>271</v>
      </c>
      <c r="F198" s="134" t="s">
        <v>272</v>
      </c>
      <c r="G198" s="135" t="s">
        <v>128</v>
      </c>
      <c r="H198" s="136">
        <v>4.32</v>
      </c>
      <c r="I198" s="4"/>
      <c r="J198" s="137">
        <f>ROUND(I198*H198,2)</f>
        <v>0</v>
      </c>
      <c r="K198" s="138"/>
      <c r="L198" s="25"/>
      <c r="M198" s="139" t="s">
        <v>1</v>
      </c>
      <c r="N198" s="140" t="s">
        <v>40</v>
      </c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AR198" s="143" t="s">
        <v>215</v>
      </c>
      <c r="AT198" s="143" t="s">
        <v>127</v>
      </c>
      <c r="AU198" s="143" t="s">
        <v>85</v>
      </c>
      <c r="AY198" s="12" t="s">
        <v>124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2" t="s">
        <v>83</v>
      </c>
      <c r="BK198" s="144">
        <f>ROUND(I198*H198,2)</f>
        <v>0</v>
      </c>
      <c r="BL198" s="12" t="s">
        <v>215</v>
      </c>
      <c r="BM198" s="143" t="s">
        <v>273</v>
      </c>
    </row>
    <row r="199" spans="2:65" s="156" customFormat="1" x14ac:dyDescent="0.2">
      <c r="B199" s="157"/>
      <c r="D199" s="150" t="s">
        <v>150</v>
      </c>
      <c r="E199" s="158" t="s">
        <v>1</v>
      </c>
      <c r="F199" s="159" t="s">
        <v>269</v>
      </c>
      <c r="H199" s="158" t="s">
        <v>1</v>
      </c>
      <c r="I199" s="7"/>
      <c r="L199" s="157"/>
      <c r="M199" s="160"/>
      <c r="T199" s="161"/>
      <c r="AT199" s="158" t="s">
        <v>150</v>
      </c>
      <c r="AU199" s="158" t="s">
        <v>85</v>
      </c>
      <c r="AV199" s="156" t="s">
        <v>83</v>
      </c>
      <c r="AW199" s="156" t="s">
        <v>31</v>
      </c>
      <c r="AX199" s="156" t="s">
        <v>75</v>
      </c>
      <c r="AY199" s="158" t="s">
        <v>124</v>
      </c>
    </row>
    <row r="200" spans="2:65" s="148" customFormat="1" x14ac:dyDescent="0.2">
      <c r="B200" s="149"/>
      <c r="D200" s="150" t="s">
        <v>150</v>
      </c>
      <c r="E200" s="151" t="s">
        <v>1</v>
      </c>
      <c r="F200" s="152" t="s">
        <v>274</v>
      </c>
      <c r="H200" s="153">
        <v>4.32</v>
      </c>
      <c r="I200" s="6"/>
      <c r="L200" s="149"/>
      <c r="M200" s="154"/>
      <c r="T200" s="155"/>
      <c r="AT200" s="151" t="s">
        <v>150</v>
      </c>
      <c r="AU200" s="151" t="s">
        <v>85</v>
      </c>
      <c r="AV200" s="148" t="s">
        <v>85</v>
      </c>
      <c r="AW200" s="148" t="s">
        <v>31</v>
      </c>
      <c r="AX200" s="148" t="s">
        <v>75</v>
      </c>
      <c r="AY200" s="151" t="s">
        <v>124</v>
      </c>
    </row>
    <row r="201" spans="2:65" s="169" customFormat="1" x14ac:dyDescent="0.2">
      <c r="B201" s="170"/>
      <c r="D201" s="150" t="s">
        <v>150</v>
      </c>
      <c r="E201" s="171" t="s">
        <v>1</v>
      </c>
      <c r="F201" s="172" t="s">
        <v>173</v>
      </c>
      <c r="H201" s="173">
        <v>4.32</v>
      </c>
      <c r="I201" s="9"/>
      <c r="L201" s="170"/>
      <c r="M201" s="174"/>
      <c r="T201" s="175"/>
      <c r="AT201" s="171" t="s">
        <v>150</v>
      </c>
      <c r="AU201" s="171" t="s">
        <v>85</v>
      </c>
      <c r="AV201" s="169" t="s">
        <v>129</v>
      </c>
      <c r="AW201" s="169" t="s">
        <v>31</v>
      </c>
      <c r="AX201" s="169" t="s">
        <v>83</v>
      </c>
      <c r="AY201" s="171" t="s">
        <v>124</v>
      </c>
    </row>
    <row r="202" spans="2:65" s="24" customFormat="1" ht="16.5" customHeight="1" x14ac:dyDescent="0.2">
      <c r="B202" s="25"/>
      <c r="C202" s="132" t="s">
        <v>275</v>
      </c>
      <c r="D202" s="132" t="s">
        <v>127</v>
      </c>
      <c r="E202" s="133" t="s">
        <v>276</v>
      </c>
      <c r="F202" s="134" t="s">
        <v>450</v>
      </c>
      <c r="G202" s="135" t="s">
        <v>128</v>
      </c>
      <c r="H202" s="136">
        <v>6.6</v>
      </c>
      <c r="I202" s="4"/>
      <c r="J202" s="137">
        <f>ROUND(I202*H202,2)</f>
        <v>0</v>
      </c>
      <c r="K202" s="138"/>
      <c r="L202" s="25"/>
      <c r="M202" s="139" t="s">
        <v>1</v>
      </c>
      <c r="N202" s="140" t="s">
        <v>40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215</v>
      </c>
      <c r="AT202" s="143" t="s">
        <v>127</v>
      </c>
      <c r="AU202" s="143" t="s">
        <v>85</v>
      </c>
      <c r="AY202" s="12" t="s">
        <v>124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2" t="s">
        <v>83</v>
      </c>
      <c r="BK202" s="144">
        <f>ROUND(I202*H202,2)</f>
        <v>0</v>
      </c>
      <c r="BL202" s="12" t="s">
        <v>215</v>
      </c>
      <c r="BM202" s="143" t="s">
        <v>277</v>
      </c>
    </row>
    <row r="203" spans="2:65" s="148" customFormat="1" x14ac:dyDescent="0.2">
      <c r="B203" s="149"/>
      <c r="D203" s="150" t="s">
        <v>150</v>
      </c>
      <c r="E203" s="151" t="s">
        <v>1</v>
      </c>
      <c r="F203" s="152" t="s">
        <v>449</v>
      </c>
      <c r="H203" s="153">
        <v>6.6</v>
      </c>
      <c r="I203" s="6"/>
      <c r="L203" s="149"/>
      <c r="M203" s="154"/>
      <c r="T203" s="155"/>
      <c r="AT203" s="151" t="s">
        <v>150</v>
      </c>
      <c r="AU203" s="151" t="s">
        <v>85</v>
      </c>
      <c r="AV203" s="148" t="s">
        <v>85</v>
      </c>
      <c r="AW203" s="148" t="s">
        <v>31</v>
      </c>
      <c r="AX203" s="148" t="s">
        <v>83</v>
      </c>
      <c r="AY203" s="151" t="s">
        <v>124</v>
      </c>
    </row>
    <row r="204" spans="2:65" s="24" customFormat="1" ht="30.75" customHeight="1" x14ac:dyDescent="0.2">
      <c r="B204" s="25"/>
      <c r="C204" s="176" t="s">
        <v>278</v>
      </c>
      <c r="D204" s="176" t="s">
        <v>190</v>
      </c>
      <c r="E204" s="177" t="s">
        <v>279</v>
      </c>
      <c r="F204" s="178" t="s">
        <v>448</v>
      </c>
      <c r="G204" s="179" t="s">
        <v>128</v>
      </c>
      <c r="H204" s="180">
        <v>6.6</v>
      </c>
      <c r="I204" s="10"/>
      <c r="J204" s="181">
        <f>ROUND(I204*H204,2)</f>
        <v>0</v>
      </c>
      <c r="K204" s="182"/>
      <c r="L204" s="183"/>
      <c r="M204" s="184" t="s">
        <v>1</v>
      </c>
      <c r="N204" s="185" t="s">
        <v>40</v>
      </c>
      <c r="P204" s="141">
        <f>O204*H204</f>
        <v>0</v>
      </c>
      <c r="Q204" s="141">
        <v>0.44</v>
      </c>
      <c r="R204" s="141">
        <f>Q204*H204</f>
        <v>2.9039999999999999</v>
      </c>
      <c r="S204" s="141">
        <v>0</v>
      </c>
      <c r="T204" s="142">
        <f>S204*H204</f>
        <v>0</v>
      </c>
      <c r="AR204" s="143" t="s">
        <v>280</v>
      </c>
      <c r="AT204" s="143" t="s">
        <v>190</v>
      </c>
      <c r="AU204" s="143" t="s">
        <v>85</v>
      </c>
      <c r="AY204" s="12" t="s">
        <v>124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2" t="s">
        <v>83</v>
      </c>
      <c r="BK204" s="144">
        <f>ROUND(I204*H204,2)</f>
        <v>0</v>
      </c>
      <c r="BL204" s="12" t="s">
        <v>215</v>
      </c>
      <c r="BM204" s="143" t="s">
        <v>281</v>
      </c>
    </row>
    <row r="205" spans="2:65" s="24" customFormat="1" ht="16.5" customHeight="1" x14ac:dyDescent="0.2">
      <c r="B205" s="25"/>
      <c r="C205" s="132" t="s">
        <v>280</v>
      </c>
      <c r="D205" s="132" t="s">
        <v>127</v>
      </c>
      <c r="E205" s="133" t="s">
        <v>282</v>
      </c>
      <c r="F205" s="134" t="s">
        <v>283</v>
      </c>
      <c r="G205" s="135" t="s">
        <v>186</v>
      </c>
      <c r="H205" s="136">
        <v>55</v>
      </c>
      <c r="I205" s="4"/>
      <c r="J205" s="137">
        <f>ROUND(I205*H205,2)</f>
        <v>0</v>
      </c>
      <c r="K205" s="138"/>
      <c r="L205" s="25"/>
      <c r="M205" s="139" t="s">
        <v>1</v>
      </c>
      <c r="N205" s="140" t="s">
        <v>40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215</v>
      </c>
      <c r="AT205" s="143" t="s">
        <v>127</v>
      </c>
      <c r="AU205" s="143" t="s">
        <v>85</v>
      </c>
      <c r="AY205" s="12" t="s">
        <v>124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2" t="s">
        <v>83</v>
      </c>
      <c r="BK205" s="144">
        <f>ROUND(I205*H205,2)</f>
        <v>0</v>
      </c>
      <c r="BL205" s="12" t="s">
        <v>215</v>
      </c>
      <c r="BM205" s="143" t="s">
        <v>284</v>
      </c>
    </row>
    <row r="206" spans="2:65" s="156" customFormat="1" x14ac:dyDescent="0.2">
      <c r="B206" s="157"/>
      <c r="D206" s="150" t="s">
        <v>150</v>
      </c>
      <c r="E206" s="158" t="s">
        <v>1</v>
      </c>
      <c r="F206" s="159" t="s">
        <v>285</v>
      </c>
      <c r="H206" s="158" t="s">
        <v>1</v>
      </c>
      <c r="I206" s="7"/>
      <c r="L206" s="157"/>
      <c r="M206" s="160"/>
      <c r="T206" s="161"/>
      <c r="AT206" s="158" t="s">
        <v>150</v>
      </c>
      <c r="AU206" s="158" t="s">
        <v>85</v>
      </c>
      <c r="AV206" s="156" t="s">
        <v>83</v>
      </c>
      <c r="AW206" s="156" t="s">
        <v>31</v>
      </c>
      <c r="AX206" s="156" t="s">
        <v>75</v>
      </c>
      <c r="AY206" s="158" t="s">
        <v>124</v>
      </c>
    </row>
    <row r="207" spans="2:65" s="148" customFormat="1" x14ac:dyDescent="0.2">
      <c r="B207" s="149"/>
      <c r="D207" s="150" t="s">
        <v>150</v>
      </c>
      <c r="E207" s="151" t="s">
        <v>1</v>
      </c>
      <c r="F207" s="152" t="s">
        <v>286</v>
      </c>
      <c r="H207" s="153">
        <v>55</v>
      </c>
      <c r="I207" s="6"/>
      <c r="L207" s="149"/>
      <c r="M207" s="154"/>
      <c r="T207" s="155"/>
      <c r="AT207" s="151" t="s">
        <v>150</v>
      </c>
      <c r="AU207" s="151" t="s">
        <v>85</v>
      </c>
      <c r="AV207" s="148" t="s">
        <v>85</v>
      </c>
      <c r="AW207" s="148" t="s">
        <v>31</v>
      </c>
      <c r="AX207" s="148" t="s">
        <v>75</v>
      </c>
      <c r="AY207" s="151" t="s">
        <v>124</v>
      </c>
    </row>
    <row r="208" spans="2:65" s="169" customFormat="1" x14ac:dyDescent="0.2">
      <c r="B208" s="170"/>
      <c r="D208" s="150" t="s">
        <v>150</v>
      </c>
      <c r="E208" s="171" t="s">
        <v>1</v>
      </c>
      <c r="F208" s="172" t="s">
        <v>173</v>
      </c>
      <c r="H208" s="173">
        <v>55</v>
      </c>
      <c r="I208" s="9"/>
      <c r="L208" s="170"/>
      <c r="M208" s="174"/>
      <c r="T208" s="175"/>
      <c r="AT208" s="171" t="s">
        <v>150</v>
      </c>
      <c r="AU208" s="171" t="s">
        <v>85</v>
      </c>
      <c r="AV208" s="169" t="s">
        <v>129</v>
      </c>
      <c r="AW208" s="169" t="s">
        <v>31</v>
      </c>
      <c r="AX208" s="169" t="s">
        <v>83</v>
      </c>
      <c r="AY208" s="171" t="s">
        <v>124</v>
      </c>
    </row>
    <row r="209" spans="2:65" s="24" customFormat="1" ht="24.2" customHeight="1" x14ac:dyDescent="0.2">
      <c r="B209" s="25"/>
      <c r="C209" s="132" t="s">
        <v>287</v>
      </c>
      <c r="D209" s="132" t="s">
        <v>127</v>
      </c>
      <c r="E209" s="133" t="s">
        <v>288</v>
      </c>
      <c r="F209" s="134" t="s">
        <v>289</v>
      </c>
      <c r="G209" s="135" t="s">
        <v>228</v>
      </c>
      <c r="H209" s="136">
        <v>1</v>
      </c>
      <c r="I209" s="4"/>
      <c r="J209" s="137">
        <f>ROUND(I209*H209,2)</f>
        <v>0</v>
      </c>
      <c r="K209" s="138"/>
      <c r="L209" s="25"/>
      <c r="M209" s="139" t="s">
        <v>1</v>
      </c>
      <c r="N209" s="140" t="s">
        <v>40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215</v>
      </c>
      <c r="AT209" s="143" t="s">
        <v>127</v>
      </c>
      <c r="AU209" s="143" t="s">
        <v>85</v>
      </c>
      <c r="AY209" s="12" t="s">
        <v>124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2" t="s">
        <v>83</v>
      </c>
      <c r="BK209" s="144">
        <f>ROUND(I209*H209,2)</f>
        <v>0</v>
      </c>
      <c r="BL209" s="12" t="s">
        <v>215</v>
      </c>
      <c r="BM209" s="143" t="s">
        <v>290</v>
      </c>
    </row>
    <row r="210" spans="2:65" s="24" customFormat="1" x14ac:dyDescent="0.2">
      <c r="B210" s="25"/>
      <c r="D210" s="145" t="s">
        <v>130</v>
      </c>
      <c r="F210" s="146" t="s">
        <v>291</v>
      </c>
      <c r="I210" s="5"/>
      <c r="L210" s="25"/>
      <c r="M210" s="147"/>
      <c r="T210" s="49"/>
      <c r="AT210" s="12" t="s">
        <v>130</v>
      </c>
      <c r="AU210" s="12" t="s">
        <v>85</v>
      </c>
    </row>
    <row r="211" spans="2:65" s="24" customFormat="1" ht="16.5" customHeight="1" x14ac:dyDescent="0.2">
      <c r="B211" s="25"/>
      <c r="C211" s="176" t="s">
        <v>292</v>
      </c>
      <c r="D211" s="176" t="s">
        <v>190</v>
      </c>
      <c r="E211" s="177" t="s">
        <v>293</v>
      </c>
      <c r="F211" s="178" t="s">
        <v>294</v>
      </c>
      <c r="G211" s="179" t="s">
        <v>228</v>
      </c>
      <c r="H211" s="180">
        <v>1</v>
      </c>
      <c r="I211" s="10"/>
      <c r="J211" s="181">
        <f>ROUND(I211*H211,2)</f>
        <v>0</v>
      </c>
      <c r="K211" s="182"/>
      <c r="L211" s="183"/>
      <c r="M211" s="184" t="s">
        <v>1</v>
      </c>
      <c r="N211" s="185" t="s">
        <v>40</v>
      </c>
      <c r="P211" s="141">
        <f>O211*H211</f>
        <v>0</v>
      </c>
      <c r="Q211" s="141">
        <v>1.9E-2</v>
      </c>
      <c r="R211" s="141">
        <f>Q211*H211</f>
        <v>1.9E-2</v>
      </c>
      <c r="S211" s="141">
        <v>0</v>
      </c>
      <c r="T211" s="142">
        <f>S211*H211</f>
        <v>0</v>
      </c>
      <c r="AR211" s="143" t="s">
        <v>280</v>
      </c>
      <c r="AT211" s="143" t="s">
        <v>190</v>
      </c>
      <c r="AU211" s="143" t="s">
        <v>85</v>
      </c>
      <c r="AY211" s="12" t="s">
        <v>124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2" t="s">
        <v>83</v>
      </c>
      <c r="BK211" s="144">
        <f>ROUND(I211*H211,2)</f>
        <v>0</v>
      </c>
      <c r="BL211" s="12" t="s">
        <v>215</v>
      </c>
      <c r="BM211" s="143" t="s">
        <v>295</v>
      </c>
    </row>
    <row r="212" spans="2:65" s="24" customFormat="1" ht="24.2" customHeight="1" x14ac:dyDescent="0.2">
      <c r="B212" s="25"/>
      <c r="C212" s="132" t="s">
        <v>296</v>
      </c>
      <c r="D212" s="132" t="s">
        <v>127</v>
      </c>
      <c r="E212" s="133" t="s">
        <v>297</v>
      </c>
      <c r="F212" s="134" t="s">
        <v>298</v>
      </c>
      <c r="G212" s="135" t="s">
        <v>186</v>
      </c>
      <c r="H212" s="136">
        <v>3.6</v>
      </c>
      <c r="I212" s="4"/>
      <c r="J212" s="137">
        <f>ROUND(I212*H212,2)</f>
        <v>0</v>
      </c>
      <c r="K212" s="138"/>
      <c r="L212" s="25"/>
      <c r="M212" s="139" t="s">
        <v>1</v>
      </c>
      <c r="N212" s="140" t="s">
        <v>40</v>
      </c>
      <c r="P212" s="141">
        <f>O212*H212</f>
        <v>0</v>
      </c>
      <c r="Q212" s="141">
        <v>0</v>
      </c>
      <c r="R212" s="141">
        <f>Q212*H212</f>
        <v>0</v>
      </c>
      <c r="S212" s="141">
        <v>2E-3</v>
      </c>
      <c r="T212" s="142">
        <f>S212*H212</f>
        <v>7.2000000000000007E-3</v>
      </c>
      <c r="AR212" s="143" t="s">
        <v>215</v>
      </c>
      <c r="AT212" s="143" t="s">
        <v>127</v>
      </c>
      <c r="AU212" s="143" t="s">
        <v>85</v>
      </c>
      <c r="AY212" s="12" t="s">
        <v>124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2" t="s">
        <v>83</v>
      </c>
      <c r="BK212" s="144">
        <f>ROUND(I212*H212,2)</f>
        <v>0</v>
      </c>
      <c r="BL212" s="12" t="s">
        <v>215</v>
      </c>
      <c r="BM212" s="143" t="s">
        <v>299</v>
      </c>
    </row>
    <row r="213" spans="2:65" s="24" customFormat="1" x14ac:dyDescent="0.2">
      <c r="B213" s="25"/>
      <c r="D213" s="145" t="s">
        <v>130</v>
      </c>
      <c r="F213" s="146" t="s">
        <v>300</v>
      </c>
      <c r="I213" s="5"/>
      <c r="L213" s="25"/>
      <c r="M213" s="147"/>
      <c r="T213" s="49"/>
      <c r="AT213" s="12" t="s">
        <v>130</v>
      </c>
      <c r="AU213" s="12" t="s">
        <v>85</v>
      </c>
    </row>
    <row r="214" spans="2:65" s="24" customFormat="1" ht="24.2" customHeight="1" x14ac:dyDescent="0.2">
      <c r="B214" s="25"/>
      <c r="C214" s="132" t="s">
        <v>301</v>
      </c>
      <c r="D214" s="132" t="s">
        <v>127</v>
      </c>
      <c r="E214" s="133" t="s">
        <v>302</v>
      </c>
      <c r="F214" s="134" t="s">
        <v>303</v>
      </c>
      <c r="G214" s="135" t="s">
        <v>186</v>
      </c>
      <c r="H214" s="136">
        <v>3.6</v>
      </c>
      <c r="I214" s="4"/>
      <c r="J214" s="137">
        <f>ROUND(I214*H214,2)</f>
        <v>0</v>
      </c>
      <c r="K214" s="138"/>
      <c r="L214" s="25"/>
      <c r="M214" s="139" t="s">
        <v>1</v>
      </c>
      <c r="N214" s="140" t="s">
        <v>40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215</v>
      </c>
      <c r="AT214" s="143" t="s">
        <v>127</v>
      </c>
      <c r="AU214" s="143" t="s">
        <v>85</v>
      </c>
      <c r="AY214" s="12" t="s">
        <v>124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2" t="s">
        <v>83</v>
      </c>
      <c r="BK214" s="144">
        <f>ROUND(I214*H214,2)</f>
        <v>0</v>
      </c>
      <c r="BL214" s="12" t="s">
        <v>215</v>
      </c>
      <c r="BM214" s="143" t="s">
        <v>304</v>
      </c>
    </row>
    <row r="215" spans="2:65" s="24" customFormat="1" x14ac:dyDescent="0.2">
      <c r="B215" s="25"/>
      <c r="D215" s="145" t="s">
        <v>130</v>
      </c>
      <c r="F215" s="146" t="s">
        <v>305</v>
      </c>
      <c r="I215" s="5"/>
      <c r="L215" s="25"/>
      <c r="M215" s="147"/>
      <c r="T215" s="49"/>
      <c r="AT215" s="12" t="s">
        <v>130</v>
      </c>
      <c r="AU215" s="12" t="s">
        <v>85</v>
      </c>
    </row>
    <row r="216" spans="2:65" s="24" customFormat="1" ht="24.2" customHeight="1" x14ac:dyDescent="0.2">
      <c r="B216" s="25"/>
      <c r="C216" s="176" t="s">
        <v>306</v>
      </c>
      <c r="D216" s="176" t="s">
        <v>190</v>
      </c>
      <c r="E216" s="177" t="s">
        <v>307</v>
      </c>
      <c r="F216" s="178" t="s">
        <v>308</v>
      </c>
      <c r="G216" s="179" t="s">
        <v>186</v>
      </c>
      <c r="H216" s="180">
        <v>3.6</v>
      </c>
      <c r="I216" s="10"/>
      <c r="J216" s="181">
        <f>ROUND(I216*H216,2)</f>
        <v>0</v>
      </c>
      <c r="K216" s="182"/>
      <c r="L216" s="183"/>
      <c r="M216" s="184" t="s">
        <v>1</v>
      </c>
      <c r="N216" s="185" t="s">
        <v>40</v>
      </c>
      <c r="P216" s="141">
        <f>O216*H216</f>
        <v>0</v>
      </c>
      <c r="Q216" s="141">
        <v>4.0000000000000001E-3</v>
      </c>
      <c r="R216" s="141">
        <f>Q216*H216</f>
        <v>1.4400000000000001E-2</v>
      </c>
      <c r="S216" s="141">
        <v>0</v>
      </c>
      <c r="T216" s="142">
        <f>S216*H216</f>
        <v>0</v>
      </c>
      <c r="AR216" s="143" t="s">
        <v>280</v>
      </c>
      <c r="AT216" s="143" t="s">
        <v>190</v>
      </c>
      <c r="AU216" s="143" t="s">
        <v>85</v>
      </c>
      <c r="AY216" s="12" t="s">
        <v>124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2" t="s">
        <v>83</v>
      </c>
      <c r="BK216" s="144">
        <f>ROUND(I216*H216,2)</f>
        <v>0</v>
      </c>
      <c r="BL216" s="12" t="s">
        <v>215</v>
      </c>
      <c r="BM216" s="143" t="s">
        <v>309</v>
      </c>
    </row>
    <row r="217" spans="2:65" s="24" customFormat="1" ht="21.75" customHeight="1" x14ac:dyDescent="0.2">
      <c r="B217" s="25"/>
      <c r="C217" s="132" t="s">
        <v>310</v>
      </c>
      <c r="D217" s="132" t="s">
        <v>127</v>
      </c>
      <c r="E217" s="133" t="s">
        <v>311</v>
      </c>
      <c r="F217" s="134" t="s">
        <v>312</v>
      </c>
      <c r="G217" s="135" t="s">
        <v>228</v>
      </c>
      <c r="H217" s="136">
        <v>1</v>
      </c>
      <c r="I217" s="4"/>
      <c r="J217" s="137">
        <f>ROUND(I217*H217,2)</f>
        <v>0</v>
      </c>
      <c r="K217" s="138"/>
      <c r="L217" s="25"/>
      <c r="M217" s="139" t="s">
        <v>1</v>
      </c>
      <c r="N217" s="140" t="s">
        <v>40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215</v>
      </c>
      <c r="AT217" s="143" t="s">
        <v>127</v>
      </c>
      <c r="AU217" s="143" t="s">
        <v>85</v>
      </c>
      <c r="AY217" s="12" t="s">
        <v>124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2" t="s">
        <v>83</v>
      </c>
      <c r="BK217" s="144">
        <f>ROUND(I217*H217,2)</f>
        <v>0</v>
      </c>
      <c r="BL217" s="12" t="s">
        <v>215</v>
      </c>
      <c r="BM217" s="143" t="s">
        <v>313</v>
      </c>
    </row>
    <row r="218" spans="2:65" s="156" customFormat="1" x14ac:dyDescent="0.2">
      <c r="B218" s="157"/>
      <c r="D218" s="150" t="s">
        <v>150</v>
      </c>
      <c r="E218" s="158" t="s">
        <v>1</v>
      </c>
      <c r="F218" s="159" t="s">
        <v>314</v>
      </c>
      <c r="H218" s="158" t="s">
        <v>1</v>
      </c>
      <c r="I218" s="7"/>
      <c r="L218" s="157"/>
      <c r="M218" s="160"/>
      <c r="T218" s="161"/>
      <c r="AT218" s="158" t="s">
        <v>150</v>
      </c>
      <c r="AU218" s="158" t="s">
        <v>85</v>
      </c>
      <c r="AV218" s="156" t="s">
        <v>83</v>
      </c>
      <c r="AW218" s="156" t="s">
        <v>31</v>
      </c>
      <c r="AX218" s="156" t="s">
        <v>75</v>
      </c>
      <c r="AY218" s="158" t="s">
        <v>124</v>
      </c>
    </row>
    <row r="219" spans="2:65" s="148" customFormat="1" x14ac:dyDescent="0.2">
      <c r="B219" s="149"/>
      <c r="D219" s="150" t="s">
        <v>150</v>
      </c>
      <c r="E219" s="151" t="s">
        <v>1</v>
      </c>
      <c r="F219" s="152" t="s">
        <v>83</v>
      </c>
      <c r="H219" s="153">
        <v>1</v>
      </c>
      <c r="I219" s="6"/>
      <c r="L219" s="149"/>
      <c r="M219" s="154"/>
      <c r="T219" s="155"/>
      <c r="AT219" s="151" t="s">
        <v>150</v>
      </c>
      <c r="AU219" s="151" t="s">
        <v>85</v>
      </c>
      <c r="AV219" s="148" t="s">
        <v>85</v>
      </c>
      <c r="AW219" s="148" t="s">
        <v>31</v>
      </c>
      <c r="AX219" s="148" t="s">
        <v>75</v>
      </c>
      <c r="AY219" s="151" t="s">
        <v>124</v>
      </c>
    </row>
    <row r="220" spans="2:65" s="169" customFormat="1" x14ac:dyDescent="0.2">
      <c r="B220" s="170"/>
      <c r="D220" s="150" t="s">
        <v>150</v>
      </c>
      <c r="E220" s="171" t="s">
        <v>1</v>
      </c>
      <c r="F220" s="172" t="s">
        <v>173</v>
      </c>
      <c r="H220" s="173">
        <v>1</v>
      </c>
      <c r="I220" s="9"/>
      <c r="L220" s="170"/>
      <c r="M220" s="174"/>
      <c r="T220" s="175"/>
      <c r="AT220" s="171" t="s">
        <v>150</v>
      </c>
      <c r="AU220" s="171" t="s">
        <v>85</v>
      </c>
      <c r="AV220" s="169" t="s">
        <v>129</v>
      </c>
      <c r="AW220" s="169" t="s">
        <v>31</v>
      </c>
      <c r="AX220" s="169" t="s">
        <v>83</v>
      </c>
      <c r="AY220" s="171" t="s">
        <v>124</v>
      </c>
    </row>
    <row r="221" spans="2:65" s="24" customFormat="1" ht="16.5" customHeight="1" x14ac:dyDescent="0.2">
      <c r="B221" s="25"/>
      <c r="C221" s="132" t="s">
        <v>315</v>
      </c>
      <c r="D221" s="132" t="s">
        <v>127</v>
      </c>
      <c r="E221" s="133" t="s">
        <v>316</v>
      </c>
      <c r="F221" s="134" t="s">
        <v>317</v>
      </c>
      <c r="G221" s="135" t="s">
        <v>228</v>
      </c>
      <c r="H221" s="136">
        <v>1</v>
      </c>
      <c r="I221" s="4"/>
      <c r="J221" s="137">
        <f>ROUND(I221*H221,2)</f>
        <v>0</v>
      </c>
      <c r="K221" s="138"/>
      <c r="L221" s="25"/>
      <c r="M221" s="139" t="s">
        <v>1</v>
      </c>
      <c r="N221" s="140" t="s">
        <v>40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215</v>
      </c>
      <c r="AT221" s="143" t="s">
        <v>127</v>
      </c>
      <c r="AU221" s="143" t="s">
        <v>85</v>
      </c>
      <c r="AY221" s="12" t="s">
        <v>124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2" t="s">
        <v>83</v>
      </c>
      <c r="BK221" s="144">
        <f>ROUND(I221*H221,2)</f>
        <v>0</v>
      </c>
      <c r="BL221" s="12" t="s">
        <v>215</v>
      </c>
      <c r="BM221" s="143" t="s">
        <v>318</v>
      </c>
    </row>
    <row r="222" spans="2:65" s="24" customFormat="1" ht="24.2" customHeight="1" x14ac:dyDescent="0.2">
      <c r="B222" s="25"/>
      <c r="C222" s="132" t="s">
        <v>319</v>
      </c>
      <c r="D222" s="132" t="s">
        <v>127</v>
      </c>
      <c r="E222" s="133" t="s">
        <v>320</v>
      </c>
      <c r="F222" s="134" t="s">
        <v>321</v>
      </c>
      <c r="G222" s="135" t="s">
        <v>244</v>
      </c>
      <c r="H222" s="136">
        <v>0.1</v>
      </c>
      <c r="I222" s="4"/>
      <c r="J222" s="137">
        <f>ROUND(I222*H222,2)</f>
        <v>0</v>
      </c>
      <c r="K222" s="138"/>
      <c r="L222" s="25"/>
      <c r="M222" s="139" t="s">
        <v>1</v>
      </c>
      <c r="N222" s="140" t="s">
        <v>40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215</v>
      </c>
      <c r="AT222" s="143" t="s">
        <v>127</v>
      </c>
      <c r="AU222" s="143" t="s">
        <v>85</v>
      </c>
      <c r="AY222" s="12" t="s">
        <v>124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2" t="s">
        <v>83</v>
      </c>
      <c r="BK222" s="144">
        <f>ROUND(I222*H222,2)</f>
        <v>0</v>
      </c>
      <c r="BL222" s="12" t="s">
        <v>215</v>
      </c>
      <c r="BM222" s="143" t="s">
        <v>322</v>
      </c>
    </row>
    <row r="223" spans="2:65" s="24" customFormat="1" x14ac:dyDescent="0.2">
      <c r="B223" s="25"/>
      <c r="D223" s="145" t="s">
        <v>130</v>
      </c>
      <c r="F223" s="146" t="s">
        <v>323</v>
      </c>
      <c r="I223" s="5"/>
      <c r="L223" s="25"/>
      <c r="M223" s="147"/>
      <c r="T223" s="49"/>
      <c r="AT223" s="12" t="s">
        <v>130</v>
      </c>
      <c r="AU223" s="12" t="s">
        <v>85</v>
      </c>
    </row>
    <row r="224" spans="2:65" s="120" customFormat="1" ht="22.9" customHeight="1" x14ac:dyDescent="0.2">
      <c r="B224" s="121"/>
      <c r="D224" s="122" t="s">
        <v>74</v>
      </c>
      <c r="E224" s="130" t="s">
        <v>324</v>
      </c>
      <c r="F224" s="130" t="s">
        <v>325</v>
      </c>
      <c r="I224" s="3"/>
      <c r="J224" s="131">
        <f>BK224</f>
        <v>0</v>
      </c>
      <c r="L224" s="121"/>
      <c r="M224" s="125"/>
      <c r="P224" s="126">
        <f>SUM(P225:P227)</f>
        <v>0</v>
      </c>
      <c r="R224" s="126">
        <f>SUM(R225:R227)</f>
        <v>1.2E-4</v>
      </c>
      <c r="T224" s="127">
        <f>SUM(T225:T227)</f>
        <v>0</v>
      </c>
      <c r="AR224" s="122" t="s">
        <v>85</v>
      </c>
      <c r="AT224" s="128" t="s">
        <v>74</v>
      </c>
      <c r="AU224" s="128" t="s">
        <v>83</v>
      </c>
      <c r="AY224" s="122" t="s">
        <v>124</v>
      </c>
      <c r="BK224" s="129">
        <f>SUM(BK225:BK227)</f>
        <v>0</v>
      </c>
    </row>
    <row r="225" spans="2:65" s="24" customFormat="1" ht="21.75" customHeight="1" x14ac:dyDescent="0.2">
      <c r="B225" s="25"/>
      <c r="C225" s="132" t="s">
        <v>326</v>
      </c>
      <c r="D225" s="132" t="s">
        <v>127</v>
      </c>
      <c r="E225" s="133" t="s">
        <v>327</v>
      </c>
      <c r="F225" s="134" t="s">
        <v>328</v>
      </c>
      <c r="G225" s="135" t="s">
        <v>329</v>
      </c>
      <c r="H225" s="136">
        <v>2</v>
      </c>
      <c r="I225" s="4"/>
      <c r="J225" s="137">
        <f>ROUND(I225*H225,2)</f>
        <v>0</v>
      </c>
      <c r="K225" s="138"/>
      <c r="L225" s="25"/>
      <c r="M225" s="139" t="s">
        <v>1</v>
      </c>
      <c r="N225" s="140" t="s">
        <v>40</v>
      </c>
      <c r="P225" s="141">
        <f>O225*H225</f>
        <v>0</v>
      </c>
      <c r="Q225" s="141">
        <v>6.0000000000000002E-5</v>
      </c>
      <c r="R225" s="141">
        <f>Q225*H225</f>
        <v>1.2E-4</v>
      </c>
      <c r="S225" s="141">
        <v>0</v>
      </c>
      <c r="T225" s="142">
        <f>S225*H225</f>
        <v>0</v>
      </c>
      <c r="AR225" s="143" t="s">
        <v>215</v>
      </c>
      <c r="AT225" s="143" t="s">
        <v>127</v>
      </c>
      <c r="AU225" s="143" t="s">
        <v>85</v>
      </c>
      <c r="AY225" s="12" t="s">
        <v>124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2" t="s">
        <v>83</v>
      </c>
      <c r="BK225" s="144">
        <f>ROUND(I225*H225,2)</f>
        <v>0</v>
      </c>
      <c r="BL225" s="12" t="s">
        <v>215</v>
      </c>
      <c r="BM225" s="143" t="s">
        <v>330</v>
      </c>
    </row>
    <row r="226" spans="2:65" s="24" customFormat="1" ht="24.2" customHeight="1" x14ac:dyDescent="0.2">
      <c r="B226" s="25"/>
      <c r="C226" s="132" t="s">
        <v>331</v>
      </c>
      <c r="D226" s="132" t="s">
        <v>127</v>
      </c>
      <c r="E226" s="133" t="s">
        <v>332</v>
      </c>
      <c r="F226" s="134" t="s">
        <v>333</v>
      </c>
      <c r="G226" s="135" t="s">
        <v>244</v>
      </c>
      <c r="H226" s="136">
        <v>2.7E-2</v>
      </c>
      <c r="I226" s="4"/>
      <c r="J226" s="137">
        <f>ROUND(I226*H226,2)</f>
        <v>0</v>
      </c>
      <c r="K226" s="138"/>
      <c r="L226" s="25"/>
      <c r="M226" s="139" t="s">
        <v>1</v>
      </c>
      <c r="N226" s="140" t="s">
        <v>40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215</v>
      </c>
      <c r="AT226" s="143" t="s">
        <v>127</v>
      </c>
      <c r="AU226" s="143" t="s">
        <v>85</v>
      </c>
      <c r="AY226" s="12" t="s">
        <v>124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2" t="s">
        <v>83</v>
      </c>
      <c r="BK226" s="144">
        <f>ROUND(I226*H226,2)</f>
        <v>0</v>
      </c>
      <c r="BL226" s="12" t="s">
        <v>215</v>
      </c>
      <c r="BM226" s="143" t="s">
        <v>334</v>
      </c>
    </row>
    <row r="227" spans="2:65" s="24" customFormat="1" x14ac:dyDescent="0.2">
      <c r="B227" s="25"/>
      <c r="D227" s="145" t="s">
        <v>130</v>
      </c>
      <c r="F227" s="146" t="s">
        <v>335</v>
      </c>
      <c r="I227" s="5"/>
      <c r="L227" s="25"/>
      <c r="M227" s="147"/>
      <c r="T227" s="49"/>
      <c r="AT227" s="12" t="s">
        <v>130</v>
      </c>
      <c r="AU227" s="12" t="s">
        <v>85</v>
      </c>
    </row>
    <row r="228" spans="2:65" s="120" customFormat="1" ht="22.9" customHeight="1" x14ac:dyDescent="0.2">
      <c r="B228" s="121"/>
      <c r="D228" s="122" t="s">
        <v>74</v>
      </c>
      <c r="E228" s="130" t="s">
        <v>336</v>
      </c>
      <c r="F228" s="130" t="s">
        <v>337</v>
      </c>
      <c r="I228" s="3"/>
      <c r="J228" s="131">
        <f>BK228</f>
        <v>0</v>
      </c>
      <c r="L228" s="121"/>
      <c r="M228" s="125"/>
      <c r="P228" s="126">
        <f>SUM(P229:P246)</f>
        <v>0</v>
      </c>
      <c r="R228" s="126">
        <f>SUM(R229:R246)</f>
        <v>9.0999999999999998E-2</v>
      </c>
      <c r="T228" s="127">
        <f>SUM(T229:T246)</f>
        <v>0</v>
      </c>
      <c r="AR228" s="122" t="s">
        <v>85</v>
      </c>
      <c r="AT228" s="128" t="s">
        <v>74</v>
      </c>
      <c r="AU228" s="128" t="s">
        <v>83</v>
      </c>
      <c r="AY228" s="122" t="s">
        <v>124</v>
      </c>
      <c r="BK228" s="129">
        <f>SUM(BK229:BK246)</f>
        <v>0</v>
      </c>
    </row>
    <row r="229" spans="2:65" s="24" customFormat="1" ht="24.2" customHeight="1" x14ac:dyDescent="0.2">
      <c r="B229" s="25"/>
      <c r="C229" s="132" t="s">
        <v>338</v>
      </c>
      <c r="D229" s="132" t="s">
        <v>127</v>
      </c>
      <c r="E229" s="133" t="s">
        <v>339</v>
      </c>
      <c r="F229" s="134" t="s">
        <v>340</v>
      </c>
      <c r="G229" s="135" t="s">
        <v>128</v>
      </c>
      <c r="H229" s="136">
        <v>20</v>
      </c>
      <c r="I229" s="4"/>
      <c r="J229" s="137">
        <f>ROUND(I229*H229,2)</f>
        <v>0</v>
      </c>
      <c r="K229" s="138"/>
      <c r="L229" s="25"/>
      <c r="M229" s="139" t="s">
        <v>1</v>
      </c>
      <c r="N229" s="140" t="s">
        <v>40</v>
      </c>
      <c r="P229" s="141">
        <f>O229*H229</f>
        <v>0</v>
      </c>
      <c r="Q229" s="141">
        <v>4.5500000000000002E-3</v>
      </c>
      <c r="R229" s="141">
        <f>Q229*H229</f>
        <v>9.0999999999999998E-2</v>
      </c>
      <c r="S229" s="141">
        <v>0</v>
      </c>
      <c r="T229" s="142">
        <f>S229*H229</f>
        <v>0</v>
      </c>
      <c r="AR229" s="143" t="s">
        <v>215</v>
      </c>
      <c r="AT229" s="143" t="s">
        <v>127</v>
      </c>
      <c r="AU229" s="143" t="s">
        <v>85</v>
      </c>
      <c r="AY229" s="12" t="s">
        <v>124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2" t="s">
        <v>83</v>
      </c>
      <c r="BK229" s="144">
        <f>ROUND(I229*H229,2)</f>
        <v>0</v>
      </c>
      <c r="BL229" s="12" t="s">
        <v>215</v>
      </c>
      <c r="BM229" s="143" t="s">
        <v>341</v>
      </c>
    </row>
    <row r="230" spans="2:65" s="24" customFormat="1" x14ac:dyDescent="0.2">
      <c r="B230" s="25"/>
      <c r="D230" s="145" t="s">
        <v>130</v>
      </c>
      <c r="F230" s="146" t="s">
        <v>342</v>
      </c>
      <c r="I230" s="5"/>
      <c r="L230" s="25"/>
      <c r="M230" s="147"/>
      <c r="T230" s="49"/>
      <c r="AT230" s="12" t="s">
        <v>130</v>
      </c>
      <c r="AU230" s="12" t="s">
        <v>85</v>
      </c>
    </row>
    <row r="231" spans="2:65" s="24" customFormat="1" ht="16.5" customHeight="1" x14ac:dyDescent="0.2">
      <c r="B231" s="25"/>
      <c r="C231" s="132" t="s">
        <v>343</v>
      </c>
      <c r="D231" s="132" t="s">
        <v>127</v>
      </c>
      <c r="E231" s="133" t="s">
        <v>344</v>
      </c>
      <c r="F231" s="134" t="s">
        <v>345</v>
      </c>
      <c r="G231" s="135" t="s">
        <v>128</v>
      </c>
      <c r="H231" s="136">
        <v>20</v>
      </c>
      <c r="I231" s="4"/>
      <c r="J231" s="137">
        <f>ROUND(I231*H231,2)</f>
        <v>0</v>
      </c>
      <c r="K231" s="138"/>
      <c r="L231" s="25"/>
      <c r="M231" s="139" t="s">
        <v>1</v>
      </c>
      <c r="N231" s="140" t="s">
        <v>40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215</v>
      </c>
      <c r="AT231" s="143" t="s">
        <v>127</v>
      </c>
      <c r="AU231" s="143" t="s">
        <v>85</v>
      </c>
      <c r="AY231" s="12" t="s">
        <v>124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2" t="s">
        <v>83</v>
      </c>
      <c r="BK231" s="144">
        <f>ROUND(I231*H231,2)</f>
        <v>0</v>
      </c>
      <c r="BL231" s="12" t="s">
        <v>215</v>
      </c>
      <c r="BM231" s="143" t="s">
        <v>346</v>
      </c>
    </row>
    <row r="232" spans="2:65" s="148" customFormat="1" x14ac:dyDescent="0.2">
      <c r="B232" s="149"/>
      <c r="D232" s="150" t="s">
        <v>150</v>
      </c>
      <c r="E232" s="151" t="s">
        <v>1</v>
      </c>
      <c r="F232" s="152" t="s">
        <v>347</v>
      </c>
      <c r="H232" s="153">
        <v>20.074999999999999</v>
      </c>
      <c r="I232" s="6"/>
      <c r="L232" s="149"/>
      <c r="M232" s="154"/>
      <c r="T232" s="155"/>
      <c r="AT232" s="151" t="s">
        <v>150</v>
      </c>
      <c r="AU232" s="151" t="s">
        <v>85</v>
      </c>
      <c r="AV232" s="148" t="s">
        <v>85</v>
      </c>
      <c r="AW232" s="148" t="s">
        <v>31</v>
      </c>
      <c r="AX232" s="148" t="s">
        <v>75</v>
      </c>
      <c r="AY232" s="151" t="s">
        <v>124</v>
      </c>
    </row>
    <row r="233" spans="2:65" s="148" customFormat="1" x14ac:dyDescent="0.2">
      <c r="B233" s="149"/>
      <c r="D233" s="150" t="s">
        <v>150</v>
      </c>
      <c r="E233" s="151" t="s">
        <v>1</v>
      </c>
      <c r="F233" s="152" t="s">
        <v>348</v>
      </c>
      <c r="H233" s="153">
        <v>-7.4999999999999997E-2</v>
      </c>
      <c r="I233" s="6"/>
      <c r="L233" s="149"/>
      <c r="M233" s="154"/>
      <c r="T233" s="155"/>
      <c r="AT233" s="151" t="s">
        <v>150</v>
      </c>
      <c r="AU233" s="151" t="s">
        <v>85</v>
      </c>
      <c r="AV233" s="148" t="s">
        <v>85</v>
      </c>
      <c r="AW233" s="148" t="s">
        <v>31</v>
      </c>
      <c r="AX233" s="148" t="s">
        <v>75</v>
      </c>
      <c r="AY233" s="151" t="s">
        <v>124</v>
      </c>
    </row>
    <row r="234" spans="2:65" s="169" customFormat="1" x14ac:dyDescent="0.2">
      <c r="B234" s="170"/>
      <c r="D234" s="150" t="s">
        <v>150</v>
      </c>
      <c r="E234" s="171" t="s">
        <v>1</v>
      </c>
      <c r="F234" s="172" t="s">
        <v>173</v>
      </c>
      <c r="H234" s="173">
        <v>20</v>
      </c>
      <c r="I234" s="9"/>
      <c r="L234" s="170"/>
      <c r="M234" s="174"/>
      <c r="T234" s="175"/>
      <c r="AT234" s="171" t="s">
        <v>150</v>
      </c>
      <c r="AU234" s="171" t="s">
        <v>85</v>
      </c>
      <c r="AV234" s="169" t="s">
        <v>129</v>
      </c>
      <c r="AW234" s="169" t="s">
        <v>31</v>
      </c>
      <c r="AX234" s="169" t="s">
        <v>83</v>
      </c>
      <c r="AY234" s="171" t="s">
        <v>124</v>
      </c>
    </row>
    <row r="235" spans="2:65" s="24" customFormat="1" ht="21.75" customHeight="1" x14ac:dyDescent="0.2">
      <c r="B235" s="25"/>
      <c r="C235" s="132" t="s">
        <v>349</v>
      </c>
      <c r="D235" s="132" t="s">
        <v>127</v>
      </c>
      <c r="E235" s="133" t="s">
        <v>350</v>
      </c>
      <c r="F235" s="134" t="s">
        <v>351</v>
      </c>
      <c r="G235" s="135" t="s">
        <v>128</v>
      </c>
      <c r="H235" s="136">
        <v>20</v>
      </c>
      <c r="I235" s="4"/>
      <c r="J235" s="137">
        <f>ROUND(I235*H235,2)</f>
        <v>0</v>
      </c>
      <c r="K235" s="138"/>
      <c r="L235" s="25"/>
      <c r="M235" s="139" t="s">
        <v>1</v>
      </c>
      <c r="N235" s="140" t="s">
        <v>40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215</v>
      </c>
      <c r="AT235" s="143" t="s">
        <v>127</v>
      </c>
      <c r="AU235" s="143" t="s">
        <v>85</v>
      </c>
      <c r="AY235" s="12" t="s">
        <v>124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2" t="s">
        <v>83</v>
      </c>
      <c r="BK235" s="144">
        <f>ROUND(I235*H235,2)</f>
        <v>0</v>
      </c>
      <c r="BL235" s="12" t="s">
        <v>215</v>
      </c>
      <c r="BM235" s="143" t="s">
        <v>352</v>
      </c>
    </row>
    <row r="236" spans="2:65" s="24" customFormat="1" ht="16.5" customHeight="1" x14ac:dyDescent="0.2">
      <c r="B236" s="25"/>
      <c r="C236" s="132" t="s">
        <v>353</v>
      </c>
      <c r="D236" s="132" t="s">
        <v>127</v>
      </c>
      <c r="E236" s="133" t="s">
        <v>354</v>
      </c>
      <c r="F236" s="134" t="s">
        <v>355</v>
      </c>
      <c r="G236" s="135" t="s">
        <v>128</v>
      </c>
      <c r="H236" s="136">
        <v>20</v>
      </c>
      <c r="I236" s="4"/>
      <c r="J236" s="137">
        <f>ROUND(I236*H236,2)</f>
        <v>0</v>
      </c>
      <c r="K236" s="138"/>
      <c r="L236" s="25"/>
      <c r="M236" s="139" t="s">
        <v>1</v>
      </c>
      <c r="N236" s="140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215</v>
      </c>
      <c r="AT236" s="143" t="s">
        <v>127</v>
      </c>
      <c r="AU236" s="143" t="s">
        <v>85</v>
      </c>
      <c r="AY236" s="12" t="s">
        <v>124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2" t="s">
        <v>83</v>
      </c>
      <c r="BK236" s="144">
        <f>ROUND(I236*H236,2)</f>
        <v>0</v>
      </c>
      <c r="BL236" s="12" t="s">
        <v>215</v>
      </c>
      <c r="BM236" s="143" t="s">
        <v>356</v>
      </c>
    </row>
    <row r="237" spans="2:65" s="24" customFormat="1" ht="21.75" customHeight="1" x14ac:dyDescent="0.2">
      <c r="B237" s="25"/>
      <c r="C237" s="132" t="s">
        <v>357</v>
      </c>
      <c r="D237" s="132" t="s">
        <v>127</v>
      </c>
      <c r="E237" s="133" t="s">
        <v>358</v>
      </c>
      <c r="F237" s="134" t="s">
        <v>359</v>
      </c>
      <c r="G237" s="135" t="s">
        <v>186</v>
      </c>
      <c r="H237" s="136">
        <v>17.5</v>
      </c>
      <c r="I237" s="4"/>
      <c r="J237" s="137">
        <f>ROUND(I237*H237,2)</f>
        <v>0</v>
      </c>
      <c r="K237" s="138"/>
      <c r="L237" s="25"/>
      <c r="M237" s="139" t="s">
        <v>1</v>
      </c>
      <c r="N237" s="140" t="s">
        <v>40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215</v>
      </c>
      <c r="AT237" s="143" t="s">
        <v>127</v>
      </c>
      <c r="AU237" s="143" t="s">
        <v>85</v>
      </c>
      <c r="AY237" s="12" t="s">
        <v>124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2" t="s">
        <v>83</v>
      </c>
      <c r="BK237" s="144">
        <f>ROUND(I237*H237,2)</f>
        <v>0</v>
      </c>
      <c r="BL237" s="12" t="s">
        <v>215</v>
      </c>
      <c r="BM237" s="143" t="s">
        <v>360</v>
      </c>
    </row>
    <row r="238" spans="2:65" s="148" customFormat="1" x14ac:dyDescent="0.2">
      <c r="B238" s="149"/>
      <c r="D238" s="150" t="s">
        <v>150</v>
      </c>
      <c r="E238" s="151" t="s">
        <v>1</v>
      </c>
      <c r="F238" s="152" t="s">
        <v>361</v>
      </c>
      <c r="H238" s="153">
        <v>17.5</v>
      </c>
      <c r="I238" s="6"/>
      <c r="L238" s="149"/>
      <c r="M238" s="154"/>
      <c r="T238" s="155"/>
      <c r="AT238" s="151" t="s">
        <v>150</v>
      </c>
      <c r="AU238" s="151" t="s">
        <v>85</v>
      </c>
      <c r="AV238" s="148" t="s">
        <v>85</v>
      </c>
      <c r="AW238" s="148" t="s">
        <v>31</v>
      </c>
      <c r="AX238" s="148" t="s">
        <v>75</v>
      </c>
      <c r="AY238" s="151" t="s">
        <v>124</v>
      </c>
    </row>
    <row r="239" spans="2:65" s="169" customFormat="1" x14ac:dyDescent="0.2">
      <c r="B239" s="170"/>
      <c r="D239" s="150" t="s">
        <v>150</v>
      </c>
      <c r="E239" s="171" t="s">
        <v>1</v>
      </c>
      <c r="F239" s="172" t="s">
        <v>173</v>
      </c>
      <c r="H239" s="173">
        <v>17.5</v>
      </c>
      <c r="I239" s="9"/>
      <c r="L239" s="170"/>
      <c r="M239" s="174"/>
      <c r="T239" s="175"/>
      <c r="AT239" s="171" t="s">
        <v>150</v>
      </c>
      <c r="AU239" s="171" t="s">
        <v>85</v>
      </c>
      <c r="AV239" s="169" t="s">
        <v>129</v>
      </c>
      <c r="AW239" s="169" t="s">
        <v>31</v>
      </c>
      <c r="AX239" s="169" t="s">
        <v>83</v>
      </c>
      <c r="AY239" s="171" t="s">
        <v>124</v>
      </c>
    </row>
    <row r="240" spans="2:65" s="24" customFormat="1" ht="21.75" customHeight="1" x14ac:dyDescent="0.2">
      <c r="B240" s="25"/>
      <c r="C240" s="176" t="s">
        <v>362</v>
      </c>
      <c r="D240" s="176" t="s">
        <v>190</v>
      </c>
      <c r="E240" s="177" t="s">
        <v>363</v>
      </c>
      <c r="F240" s="178" t="s">
        <v>364</v>
      </c>
      <c r="G240" s="179" t="s">
        <v>128</v>
      </c>
      <c r="H240" s="180">
        <v>21</v>
      </c>
      <c r="I240" s="10"/>
      <c r="J240" s="181">
        <f>ROUND(I240*H240,2)</f>
        <v>0</v>
      </c>
      <c r="K240" s="182"/>
      <c r="L240" s="183"/>
      <c r="M240" s="184" t="s">
        <v>1</v>
      </c>
      <c r="N240" s="185" t="s">
        <v>40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280</v>
      </c>
      <c r="AT240" s="143" t="s">
        <v>190</v>
      </c>
      <c r="AU240" s="143" t="s">
        <v>85</v>
      </c>
      <c r="AY240" s="12" t="s">
        <v>124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2" t="s">
        <v>83</v>
      </c>
      <c r="BK240" s="144">
        <f>ROUND(I240*H240,2)</f>
        <v>0</v>
      </c>
      <c r="BL240" s="12" t="s">
        <v>215</v>
      </c>
      <c r="BM240" s="143" t="s">
        <v>365</v>
      </c>
    </row>
    <row r="241" spans="2:65" s="24" customFormat="1" ht="16.5" customHeight="1" x14ac:dyDescent="0.2">
      <c r="B241" s="25"/>
      <c r="C241" s="132" t="s">
        <v>366</v>
      </c>
      <c r="D241" s="132" t="s">
        <v>127</v>
      </c>
      <c r="E241" s="133" t="s">
        <v>367</v>
      </c>
      <c r="F241" s="134" t="s">
        <v>368</v>
      </c>
      <c r="G241" s="135" t="s">
        <v>186</v>
      </c>
      <c r="H241" s="136">
        <v>17.5</v>
      </c>
      <c r="I241" s="4"/>
      <c r="J241" s="137">
        <f>ROUND(I241*H241,2)</f>
        <v>0</v>
      </c>
      <c r="K241" s="138"/>
      <c r="L241" s="25"/>
      <c r="M241" s="139" t="s">
        <v>1</v>
      </c>
      <c r="N241" s="140" t="s">
        <v>40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215</v>
      </c>
      <c r="AT241" s="143" t="s">
        <v>127</v>
      </c>
      <c r="AU241" s="143" t="s">
        <v>85</v>
      </c>
      <c r="AY241" s="12" t="s">
        <v>124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2" t="s">
        <v>83</v>
      </c>
      <c r="BK241" s="144">
        <f>ROUND(I241*H241,2)</f>
        <v>0</v>
      </c>
      <c r="BL241" s="12" t="s">
        <v>215</v>
      </c>
      <c r="BM241" s="143" t="s">
        <v>369</v>
      </c>
    </row>
    <row r="242" spans="2:65" s="24" customFormat="1" ht="16.5" customHeight="1" x14ac:dyDescent="0.2">
      <c r="B242" s="25"/>
      <c r="C242" s="176" t="s">
        <v>370</v>
      </c>
      <c r="D242" s="176" t="s">
        <v>190</v>
      </c>
      <c r="E242" s="177" t="s">
        <v>371</v>
      </c>
      <c r="F242" s="178" t="s">
        <v>372</v>
      </c>
      <c r="G242" s="179" t="s">
        <v>186</v>
      </c>
      <c r="H242" s="180">
        <v>18</v>
      </c>
      <c r="I242" s="10"/>
      <c r="J242" s="181">
        <f>ROUND(I242*H242,2)</f>
        <v>0</v>
      </c>
      <c r="K242" s="182"/>
      <c r="L242" s="183"/>
      <c r="M242" s="184" t="s">
        <v>1</v>
      </c>
      <c r="N242" s="185" t="s">
        <v>40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280</v>
      </c>
      <c r="AT242" s="143" t="s">
        <v>190</v>
      </c>
      <c r="AU242" s="143" t="s">
        <v>85</v>
      </c>
      <c r="AY242" s="12" t="s">
        <v>124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2" t="s">
        <v>83</v>
      </c>
      <c r="BK242" s="144">
        <f>ROUND(I242*H242,2)</f>
        <v>0</v>
      </c>
      <c r="BL242" s="12" t="s">
        <v>215</v>
      </c>
      <c r="BM242" s="143" t="s">
        <v>373</v>
      </c>
    </row>
    <row r="243" spans="2:65" s="24" customFormat="1" ht="24.2" customHeight="1" x14ac:dyDescent="0.2">
      <c r="B243" s="25"/>
      <c r="C243" s="132" t="s">
        <v>374</v>
      </c>
      <c r="D243" s="132" t="s">
        <v>127</v>
      </c>
      <c r="E243" s="133" t="s">
        <v>375</v>
      </c>
      <c r="F243" s="134" t="s">
        <v>376</v>
      </c>
      <c r="G243" s="135" t="s">
        <v>128</v>
      </c>
      <c r="H243" s="136">
        <v>20</v>
      </c>
      <c r="I243" s="4"/>
      <c r="J243" s="137">
        <f>ROUND(I243*H243,2)</f>
        <v>0</v>
      </c>
      <c r="K243" s="138"/>
      <c r="L243" s="25"/>
      <c r="M243" s="139" t="s">
        <v>1</v>
      </c>
      <c r="N243" s="140" t="s">
        <v>40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215</v>
      </c>
      <c r="AT243" s="143" t="s">
        <v>127</v>
      </c>
      <c r="AU243" s="143" t="s">
        <v>85</v>
      </c>
      <c r="AY243" s="12" t="s">
        <v>124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2" t="s">
        <v>83</v>
      </c>
      <c r="BK243" s="144">
        <f>ROUND(I243*H243,2)</f>
        <v>0</v>
      </c>
      <c r="BL243" s="12" t="s">
        <v>215</v>
      </c>
      <c r="BM243" s="143" t="s">
        <v>377</v>
      </c>
    </row>
    <row r="244" spans="2:65" s="156" customFormat="1" x14ac:dyDescent="0.2">
      <c r="B244" s="157"/>
      <c r="D244" s="150" t="s">
        <v>150</v>
      </c>
      <c r="E244" s="158" t="s">
        <v>1</v>
      </c>
      <c r="F244" s="159" t="s">
        <v>378</v>
      </c>
      <c r="H244" s="158" t="s">
        <v>1</v>
      </c>
      <c r="I244" s="7"/>
      <c r="L244" s="157"/>
      <c r="M244" s="160"/>
      <c r="T244" s="161"/>
      <c r="AT244" s="158" t="s">
        <v>150</v>
      </c>
      <c r="AU244" s="158" t="s">
        <v>85</v>
      </c>
      <c r="AV244" s="156" t="s">
        <v>83</v>
      </c>
      <c r="AW244" s="156" t="s">
        <v>31</v>
      </c>
      <c r="AX244" s="156" t="s">
        <v>75</v>
      </c>
      <c r="AY244" s="158" t="s">
        <v>124</v>
      </c>
    </row>
    <row r="245" spans="2:65" s="148" customFormat="1" x14ac:dyDescent="0.2">
      <c r="B245" s="149"/>
      <c r="D245" s="150" t="s">
        <v>150</v>
      </c>
      <c r="E245" s="151" t="s">
        <v>1</v>
      </c>
      <c r="F245" s="152" t="s">
        <v>379</v>
      </c>
      <c r="H245" s="153">
        <v>20</v>
      </c>
      <c r="I245" s="6"/>
      <c r="L245" s="149"/>
      <c r="M245" s="154"/>
      <c r="T245" s="155"/>
      <c r="AT245" s="151" t="s">
        <v>150</v>
      </c>
      <c r="AU245" s="151" t="s">
        <v>85</v>
      </c>
      <c r="AV245" s="148" t="s">
        <v>85</v>
      </c>
      <c r="AW245" s="148" t="s">
        <v>31</v>
      </c>
      <c r="AX245" s="148" t="s">
        <v>83</v>
      </c>
      <c r="AY245" s="151" t="s">
        <v>124</v>
      </c>
    </row>
    <row r="246" spans="2:65" s="24" customFormat="1" ht="24.2" customHeight="1" x14ac:dyDescent="0.2">
      <c r="B246" s="25"/>
      <c r="C246" s="132" t="s">
        <v>380</v>
      </c>
      <c r="D246" s="132" t="s">
        <v>127</v>
      </c>
      <c r="E246" s="133" t="s">
        <v>381</v>
      </c>
      <c r="F246" s="134" t="s">
        <v>382</v>
      </c>
      <c r="G246" s="135" t="s">
        <v>244</v>
      </c>
      <c r="H246" s="136">
        <v>0.121</v>
      </c>
      <c r="I246" s="4"/>
      <c r="J246" s="137">
        <f>ROUND(I246*H246,2)</f>
        <v>0</v>
      </c>
      <c r="K246" s="138"/>
      <c r="L246" s="25"/>
      <c r="M246" s="139" t="s">
        <v>1</v>
      </c>
      <c r="N246" s="140" t="s">
        <v>40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215</v>
      </c>
      <c r="AT246" s="143" t="s">
        <v>127</v>
      </c>
      <c r="AU246" s="143" t="s">
        <v>85</v>
      </c>
      <c r="AY246" s="12" t="s">
        <v>124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2" t="s">
        <v>83</v>
      </c>
      <c r="BK246" s="144">
        <f>ROUND(I246*H246,2)</f>
        <v>0</v>
      </c>
      <c r="BL246" s="12" t="s">
        <v>215</v>
      </c>
      <c r="BM246" s="143" t="s">
        <v>383</v>
      </c>
    </row>
    <row r="247" spans="2:65" s="120" customFormat="1" ht="22.9" customHeight="1" x14ac:dyDescent="0.2">
      <c r="B247" s="121"/>
      <c r="D247" s="122" t="s">
        <v>74</v>
      </c>
      <c r="E247" s="130" t="s">
        <v>384</v>
      </c>
      <c r="F247" s="130" t="s">
        <v>385</v>
      </c>
      <c r="I247" s="3"/>
      <c r="J247" s="131">
        <f>BK247</f>
        <v>0</v>
      </c>
      <c r="L247" s="121"/>
      <c r="M247" s="125"/>
      <c r="P247" s="126">
        <f>SUM(P248:P268)</f>
        <v>0</v>
      </c>
      <c r="R247" s="126">
        <f>SUM(R248:R268)</f>
        <v>5.9999999999999993E-3</v>
      </c>
      <c r="T247" s="127">
        <f>SUM(T248:T268)</f>
        <v>0</v>
      </c>
      <c r="AR247" s="122" t="s">
        <v>85</v>
      </c>
      <c r="AT247" s="128" t="s">
        <v>74</v>
      </c>
      <c r="AU247" s="128" t="s">
        <v>83</v>
      </c>
      <c r="AY247" s="122" t="s">
        <v>124</v>
      </c>
      <c r="BK247" s="129">
        <f>SUM(BK248:BK268)</f>
        <v>0</v>
      </c>
    </row>
    <row r="248" spans="2:65" s="24" customFormat="1" ht="24.2" customHeight="1" x14ac:dyDescent="0.2">
      <c r="B248" s="25"/>
      <c r="C248" s="132" t="s">
        <v>386</v>
      </c>
      <c r="D248" s="132" t="s">
        <v>127</v>
      </c>
      <c r="E248" s="133" t="s">
        <v>387</v>
      </c>
      <c r="F248" s="134" t="s">
        <v>388</v>
      </c>
      <c r="G248" s="135" t="s">
        <v>128</v>
      </c>
      <c r="H248" s="136">
        <v>20</v>
      </c>
      <c r="I248" s="4"/>
      <c r="J248" s="137">
        <f>ROUND(I248*H248,2)</f>
        <v>0</v>
      </c>
      <c r="K248" s="138"/>
      <c r="L248" s="25"/>
      <c r="M248" s="139" t="s">
        <v>1</v>
      </c>
      <c r="N248" s="140" t="s">
        <v>40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215</v>
      </c>
      <c r="AT248" s="143" t="s">
        <v>127</v>
      </c>
      <c r="AU248" s="143" t="s">
        <v>85</v>
      </c>
      <c r="AY248" s="12" t="s">
        <v>124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2" t="s">
        <v>83</v>
      </c>
      <c r="BK248" s="144">
        <f>ROUND(I248*H248,2)</f>
        <v>0</v>
      </c>
      <c r="BL248" s="12" t="s">
        <v>215</v>
      </c>
      <c r="BM248" s="143" t="s">
        <v>389</v>
      </c>
    </row>
    <row r="249" spans="2:65" s="24" customFormat="1" ht="24.2" customHeight="1" x14ac:dyDescent="0.2">
      <c r="B249" s="25"/>
      <c r="C249" s="132" t="s">
        <v>390</v>
      </c>
      <c r="D249" s="132" t="s">
        <v>127</v>
      </c>
      <c r="E249" s="133" t="s">
        <v>391</v>
      </c>
      <c r="F249" s="134" t="s">
        <v>392</v>
      </c>
      <c r="G249" s="135" t="s">
        <v>128</v>
      </c>
      <c r="H249" s="136">
        <v>20</v>
      </c>
      <c r="I249" s="4"/>
      <c r="J249" s="137">
        <f>ROUND(I249*H249,2)</f>
        <v>0</v>
      </c>
      <c r="K249" s="138"/>
      <c r="L249" s="25"/>
      <c r="M249" s="139" t="s">
        <v>1</v>
      </c>
      <c r="N249" s="140" t="s">
        <v>40</v>
      </c>
      <c r="P249" s="141">
        <f>O249*H249</f>
        <v>0</v>
      </c>
      <c r="Q249" s="141">
        <v>2.9999999999999997E-4</v>
      </c>
      <c r="R249" s="141">
        <f>Q249*H249</f>
        <v>5.9999999999999993E-3</v>
      </c>
      <c r="S249" s="141">
        <v>0</v>
      </c>
      <c r="T249" s="142">
        <f>S249*H249</f>
        <v>0</v>
      </c>
      <c r="AR249" s="143" t="s">
        <v>215</v>
      </c>
      <c r="AT249" s="143" t="s">
        <v>127</v>
      </c>
      <c r="AU249" s="143" t="s">
        <v>85</v>
      </c>
      <c r="AY249" s="12" t="s">
        <v>124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2" t="s">
        <v>83</v>
      </c>
      <c r="BK249" s="144">
        <f>ROUND(I249*H249,2)</f>
        <v>0</v>
      </c>
      <c r="BL249" s="12" t="s">
        <v>215</v>
      </c>
      <c r="BM249" s="143" t="s">
        <v>393</v>
      </c>
    </row>
    <row r="250" spans="2:65" s="24" customFormat="1" x14ac:dyDescent="0.2">
      <c r="B250" s="25"/>
      <c r="D250" s="145" t="s">
        <v>130</v>
      </c>
      <c r="F250" s="146" t="s">
        <v>394</v>
      </c>
      <c r="I250" s="5"/>
      <c r="L250" s="25"/>
      <c r="M250" s="147"/>
      <c r="T250" s="49"/>
      <c r="AT250" s="12" t="s">
        <v>130</v>
      </c>
      <c r="AU250" s="12" t="s">
        <v>85</v>
      </c>
    </row>
    <row r="251" spans="2:65" s="24" customFormat="1" ht="24.2" customHeight="1" x14ac:dyDescent="0.2">
      <c r="B251" s="25"/>
      <c r="C251" s="132" t="s">
        <v>395</v>
      </c>
      <c r="D251" s="132" t="s">
        <v>127</v>
      </c>
      <c r="E251" s="133" t="s">
        <v>396</v>
      </c>
      <c r="F251" s="134" t="s">
        <v>397</v>
      </c>
      <c r="G251" s="135" t="s">
        <v>128</v>
      </c>
      <c r="H251" s="136">
        <v>20</v>
      </c>
      <c r="I251" s="4"/>
      <c r="J251" s="137">
        <f>ROUND(I251*H251,2)</f>
        <v>0</v>
      </c>
      <c r="K251" s="138"/>
      <c r="L251" s="25"/>
      <c r="M251" s="139" t="s">
        <v>1</v>
      </c>
      <c r="N251" s="140" t="s">
        <v>40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215</v>
      </c>
      <c r="AT251" s="143" t="s">
        <v>127</v>
      </c>
      <c r="AU251" s="143" t="s">
        <v>85</v>
      </c>
      <c r="AY251" s="12" t="s">
        <v>124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2" t="s">
        <v>83</v>
      </c>
      <c r="BK251" s="144">
        <f>ROUND(I251*H251,2)</f>
        <v>0</v>
      </c>
      <c r="BL251" s="12" t="s">
        <v>215</v>
      </c>
      <c r="BM251" s="143" t="s">
        <v>398</v>
      </c>
    </row>
    <row r="252" spans="2:65" s="24" customFormat="1" ht="24.2" customHeight="1" x14ac:dyDescent="0.2">
      <c r="B252" s="25"/>
      <c r="C252" s="132" t="s">
        <v>399</v>
      </c>
      <c r="D252" s="132" t="s">
        <v>127</v>
      </c>
      <c r="E252" s="133" t="s">
        <v>400</v>
      </c>
      <c r="F252" s="134" t="s">
        <v>401</v>
      </c>
      <c r="G252" s="135" t="s">
        <v>128</v>
      </c>
      <c r="H252" s="136">
        <v>15.2</v>
      </c>
      <c r="I252" s="4"/>
      <c r="J252" s="137">
        <f>ROUND(I252*H252,2)</f>
        <v>0</v>
      </c>
      <c r="K252" s="138"/>
      <c r="L252" s="25"/>
      <c r="M252" s="139" t="s">
        <v>1</v>
      </c>
      <c r="N252" s="140" t="s">
        <v>40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215</v>
      </c>
      <c r="AT252" s="143" t="s">
        <v>127</v>
      </c>
      <c r="AU252" s="143" t="s">
        <v>85</v>
      </c>
      <c r="AY252" s="12" t="s">
        <v>124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2" t="s">
        <v>83</v>
      </c>
      <c r="BK252" s="144">
        <f>ROUND(I252*H252,2)</f>
        <v>0</v>
      </c>
      <c r="BL252" s="12" t="s">
        <v>215</v>
      </c>
      <c r="BM252" s="143" t="s">
        <v>402</v>
      </c>
    </row>
    <row r="253" spans="2:65" s="156" customFormat="1" x14ac:dyDescent="0.2">
      <c r="B253" s="157"/>
      <c r="D253" s="150" t="s">
        <v>150</v>
      </c>
      <c r="E253" s="158" t="s">
        <v>1</v>
      </c>
      <c r="F253" s="159" t="s">
        <v>403</v>
      </c>
      <c r="H253" s="158" t="s">
        <v>1</v>
      </c>
      <c r="I253" s="7"/>
      <c r="L253" s="157"/>
      <c r="M253" s="160"/>
      <c r="T253" s="161"/>
      <c r="AT253" s="158" t="s">
        <v>150</v>
      </c>
      <c r="AU253" s="158" t="s">
        <v>85</v>
      </c>
      <c r="AV253" s="156" t="s">
        <v>83</v>
      </c>
      <c r="AW253" s="156" t="s">
        <v>31</v>
      </c>
      <c r="AX253" s="156" t="s">
        <v>75</v>
      </c>
      <c r="AY253" s="158" t="s">
        <v>124</v>
      </c>
    </row>
    <row r="254" spans="2:65" s="148" customFormat="1" x14ac:dyDescent="0.2">
      <c r="B254" s="149"/>
      <c r="D254" s="150" t="s">
        <v>150</v>
      </c>
      <c r="E254" s="151" t="s">
        <v>1</v>
      </c>
      <c r="F254" s="152" t="s">
        <v>404</v>
      </c>
      <c r="H254" s="153">
        <v>10</v>
      </c>
      <c r="I254" s="6"/>
      <c r="L254" s="149"/>
      <c r="M254" s="154"/>
      <c r="T254" s="155"/>
      <c r="AT254" s="151" t="s">
        <v>150</v>
      </c>
      <c r="AU254" s="151" t="s">
        <v>85</v>
      </c>
      <c r="AV254" s="148" t="s">
        <v>85</v>
      </c>
      <c r="AW254" s="148" t="s">
        <v>31</v>
      </c>
      <c r="AX254" s="148" t="s">
        <v>75</v>
      </c>
      <c r="AY254" s="151" t="s">
        <v>124</v>
      </c>
    </row>
    <row r="255" spans="2:65" s="162" customFormat="1" x14ac:dyDescent="0.2">
      <c r="B255" s="163"/>
      <c r="D255" s="150" t="s">
        <v>150</v>
      </c>
      <c r="E255" s="164" t="s">
        <v>1</v>
      </c>
      <c r="F255" s="165" t="s">
        <v>170</v>
      </c>
      <c r="H255" s="166">
        <v>10</v>
      </c>
      <c r="I255" s="8"/>
      <c r="L255" s="163"/>
      <c r="M255" s="167"/>
      <c r="T255" s="168"/>
      <c r="AT255" s="164" t="s">
        <v>150</v>
      </c>
      <c r="AU255" s="164" t="s">
        <v>85</v>
      </c>
      <c r="AV255" s="162" t="s">
        <v>125</v>
      </c>
      <c r="AW255" s="162" t="s">
        <v>31</v>
      </c>
      <c r="AX255" s="162" t="s">
        <v>75</v>
      </c>
      <c r="AY255" s="164" t="s">
        <v>124</v>
      </c>
    </row>
    <row r="256" spans="2:65" s="156" customFormat="1" x14ac:dyDescent="0.2">
      <c r="B256" s="157"/>
      <c r="D256" s="150" t="s">
        <v>150</v>
      </c>
      <c r="E256" s="158" t="s">
        <v>1</v>
      </c>
      <c r="F256" s="159" t="s">
        <v>405</v>
      </c>
      <c r="H256" s="158" t="s">
        <v>1</v>
      </c>
      <c r="I256" s="7"/>
      <c r="L256" s="157"/>
      <c r="M256" s="160"/>
      <c r="T256" s="161"/>
      <c r="AT256" s="158" t="s">
        <v>150</v>
      </c>
      <c r="AU256" s="158" t="s">
        <v>85</v>
      </c>
      <c r="AV256" s="156" t="s">
        <v>83</v>
      </c>
      <c r="AW256" s="156" t="s">
        <v>31</v>
      </c>
      <c r="AX256" s="156" t="s">
        <v>75</v>
      </c>
      <c r="AY256" s="158" t="s">
        <v>124</v>
      </c>
    </row>
    <row r="257" spans="2:65" s="156" customFormat="1" x14ac:dyDescent="0.2">
      <c r="B257" s="157"/>
      <c r="D257" s="150" t="s">
        <v>150</v>
      </c>
      <c r="E257" s="158" t="s">
        <v>1</v>
      </c>
      <c r="F257" s="159" t="s">
        <v>406</v>
      </c>
      <c r="H257" s="158" t="s">
        <v>1</v>
      </c>
      <c r="I257" s="7"/>
      <c r="L257" s="157"/>
      <c r="M257" s="160"/>
      <c r="T257" s="161"/>
      <c r="AT257" s="158" t="s">
        <v>150</v>
      </c>
      <c r="AU257" s="158" t="s">
        <v>85</v>
      </c>
      <c r="AV257" s="156" t="s">
        <v>83</v>
      </c>
      <c r="AW257" s="156" t="s">
        <v>31</v>
      </c>
      <c r="AX257" s="156" t="s">
        <v>75</v>
      </c>
      <c r="AY257" s="158" t="s">
        <v>124</v>
      </c>
    </row>
    <row r="258" spans="2:65" s="148" customFormat="1" x14ac:dyDescent="0.2">
      <c r="B258" s="149"/>
      <c r="D258" s="150" t="s">
        <v>150</v>
      </c>
      <c r="E258" s="151" t="s">
        <v>1</v>
      </c>
      <c r="F258" s="152" t="s">
        <v>407</v>
      </c>
      <c r="H258" s="153">
        <v>4</v>
      </c>
      <c r="I258" s="6"/>
      <c r="L258" s="149"/>
      <c r="M258" s="154"/>
      <c r="T258" s="155"/>
      <c r="AT258" s="151" t="s">
        <v>150</v>
      </c>
      <c r="AU258" s="151" t="s">
        <v>85</v>
      </c>
      <c r="AV258" s="148" t="s">
        <v>85</v>
      </c>
      <c r="AW258" s="148" t="s">
        <v>31</v>
      </c>
      <c r="AX258" s="148" t="s">
        <v>75</v>
      </c>
      <c r="AY258" s="151" t="s">
        <v>124</v>
      </c>
    </row>
    <row r="259" spans="2:65" s="156" customFormat="1" x14ac:dyDescent="0.2">
      <c r="B259" s="157"/>
      <c r="D259" s="150" t="s">
        <v>150</v>
      </c>
      <c r="E259" s="158" t="s">
        <v>1</v>
      </c>
      <c r="F259" s="159" t="s">
        <v>408</v>
      </c>
      <c r="H259" s="158" t="s">
        <v>1</v>
      </c>
      <c r="I259" s="7"/>
      <c r="L259" s="157"/>
      <c r="M259" s="160"/>
      <c r="T259" s="161"/>
      <c r="AT259" s="158" t="s">
        <v>150</v>
      </c>
      <c r="AU259" s="158" t="s">
        <v>85</v>
      </c>
      <c r="AV259" s="156" t="s">
        <v>83</v>
      </c>
      <c r="AW259" s="156" t="s">
        <v>31</v>
      </c>
      <c r="AX259" s="156" t="s">
        <v>75</v>
      </c>
      <c r="AY259" s="158" t="s">
        <v>124</v>
      </c>
    </row>
    <row r="260" spans="2:65" s="148" customFormat="1" x14ac:dyDescent="0.2">
      <c r="B260" s="149"/>
      <c r="D260" s="150" t="s">
        <v>150</v>
      </c>
      <c r="E260" s="151" t="s">
        <v>1</v>
      </c>
      <c r="F260" s="152" t="s">
        <v>409</v>
      </c>
      <c r="H260" s="153">
        <v>1.2</v>
      </c>
      <c r="I260" s="6"/>
      <c r="L260" s="149"/>
      <c r="M260" s="154"/>
      <c r="T260" s="155"/>
      <c r="AT260" s="151" t="s">
        <v>150</v>
      </c>
      <c r="AU260" s="151" t="s">
        <v>85</v>
      </c>
      <c r="AV260" s="148" t="s">
        <v>85</v>
      </c>
      <c r="AW260" s="148" t="s">
        <v>31</v>
      </c>
      <c r="AX260" s="148" t="s">
        <v>75</v>
      </c>
      <c r="AY260" s="151" t="s">
        <v>124</v>
      </c>
    </row>
    <row r="261" spans="2:65" s="162" customFormat="1" x14ac:dyDescent="0.2">
      <c r="B261" s="163"/>
      <c r="D261" s="150" t="s">
        <v>150</v>
      </c>
      <c r="E261" s="164" t="s">
        <v>1</v>
      </c>
      <c r="F261" s="165" t="s">
        <v>170</v>
      </c>
      <c r="H261" s="166">
        <v>5.2</v>
      </c>
      <c r="I261" s="8"/>
      <c r="L261" s="163"/>
      <c r="M261" s="167"/>
      <c r="T261" s="168"/>
      <c r="AT261" s="164" t="s">
        <v>150</v>
      </c>
      <c r="AU261" s="164" t="s">
        <v>85</v>
      </c>
      <c r="AV261" s="162" t="s">
        <v>125</v>
      </c>
      <c r="AW261" s="162" t="s">
        <v>31</v>
      </c>
      <c r="AX261" s="162" t="s">
        <v>75</v>
      </c>
      <c r="AY261" s="164" t="s">
        <v>124</v>
      </c>
    </row>
    <row r="262" spans="2:65" s="169" customFormat="1" x14ac:dyDescent="0.2">
      <c r="B262" s="170"/>
      <c r="D262" s="150" t="s">
        <v>150</v>
      </c>
      <c r="E262" s="171" t="s">
        <v>1</v>
      </c>
      <c r="F262" s="172" t="s">
        <v>173</v>
      </c>
      <c r="H262" s="173">
        <v>15.2</v>
      </c>
      <c r="I262" s="9"/>
      <c r="L262" s="170"/>
      <c r="M262" s="174"/>
      <c r="T262" s="175"/>
      <c r="AT262" s="171" t="s">
        <v>150</v>
      </c>
      <c r="AU262" s="171" t="s">
        <v>85</v>
      </c>
      <c r="AV262" s="169" t="s">
        <v>129</v>
      </c>
      <c r="AW262" s="169" t="s">
        <v>31</v>
      </c>
      <c r="AX262" s="169" t="s">
        <v>83</v>
      </c>
      <c r="AY262" s="171" t="s">
        <v>124</v>
      </c>
    </row>
    <row r="263" spans="2:65" s="24" customFormat="1" ht="24.2" customHeight="1" x14ac:dyDescent="0.2">
      <c r="B263" s="25"/>
      <c r="C263" s="132" t="s">
        <v>131</v>
      </c>
      <c r="D263" s="132" t="s">
        <v>127</v>
      </c>
      <c r="E263" s="133" t="s">
        <v>410</v>
      </c>
      <c r="F263" s="134" t="s">
        <v>411</v>
      </c>
      <c r="G263" s="135" t="s">
        <v>128</v>
      </c>
      <c r="H263" s="136">
        <v>5.2</v>
      </c>
      <c r="I263" s="4"/>
      <c r="J263" s="137">
        <f t="shared" ref="J263:J268" si="0">ROUND(I263*H263,2)</f>
        <v>0</v>
      </c>
      <c r="K263" s="138"/>
      <c r="L263" s="25"/>
      <c r="M263" s="139" t="s">
        <v>1</v>
      </c>
      <c r="N263" s="140" t="s">
        <v>40</v>
      </c>
      <c r="P263" s="141">
        <f t="shared" ref="P263:P268" si="1">O263*H263</f>
        <v>0</v>
      </c>
      <c r="Q263" s="141">
        <v>0</v>
      </c>
      <c r="R263" s="141">
        <f t="shared" ref="R263:R268" si="2">Q263*H263</f>
        <v>0</v>
      </c>
      <c r="S263" s="141">
        <v>0</v>
      </c>
      <c r="T263" s="142">
        <f t="shared" ref="T263:T268" si="3">S263*H263</f>
        <v>0</v>
      </c>
      <c r="AR263" s="143" t="s">
        <v>215</v>
      </c>
      <c r="AT263" s="143" t="s">
        <v>127</v>
      </c>
      <c r="AU263" s="143" t="s">
        <v>85</v>
      </c>
      <c r="AY263" s="12" t="s">
        <v>124</v>
      </c>
      <c r="BE263" s="144">
        <f t="shared" ref="BE263:BE268" si="4">IF(N263="základní",J263,0)</f>
        <v>0</v>
      </c>
      <c r="BF263" s="144">
        <f t="shared" ref="BF263:BF268" si="5">IF(N263="snížená",J263,0)</f>
        <v>0</v>
      </c>
      <c r="BG263" s="144">
        <f t="shared" ref="BG263:BG268" si="6">IF(N263="zákl. přenesená",J263,0)</f>
        <v>0</v>
      </c>
      <c r="BH263" s="144">
        <f t="shared" ref="BH263:BH268" si="7">IF(N263="sníž. přenesená",J263,0)</f>
        <v>0</v>
      </c>
      <c r="BI263" s="144">
        <f t="shared" ref="BI263:BI268" si="8">IF(N263="nulová",J263,0)</f>
        <v>0</v>
      </c>
      <c r="BJ263" s="12" t="s">
        <v>83</v>
      </c>
      <c r="BK263" s="144">
        <f t="shared" ref="BK263:BK268" si="9">ROUND(I263*H263,2)</f>
        <v>0</v>
      </c>
      <c r="BL263" s="12" t="s">
        <v>215</v>
      </c>
      <c r="BM263" s="143" t="s">
        <v>412</v>
      </c>
    </row>
    <row r="264" spans="2:65" s="24" customFormat="1" ht="24.2" customHeight="1" x14ac:dyDescent="0.2">
      <c r="B264" s="25"/>
      <c r="C264" s="132" t="s">
        <v>413</v>
      </c>
      <c r="D264" s="132" t="s">
        <v>127</v>
      </c>
      <c r="E264" s="133" t="s">
        <v>414</v>
      </c>
      <c r="F264" s="134" t="s">
        <v>415</v>
      </c>
      <c r="G264" s="135" t="s">
        <v>128</v>
      </c>
      <c r="H264" s="136">
        <v>15.2</v>
      </c>
      <c r="I264" s="4"/>
      <c r="J264" s="137">
        <f t="shared" si="0"/>
        <v>0</v>
      </c>
      <c r="K264" s="138"/>
      <c r="L264" s="25"/>
      <c r="M264" s="139" t="s">
        <v>1</v>
      </c>
      <c r="N264" s="140" t="s">
        <v>40</v>
      </c>
      <c r="P264" s="141">
        <f t="shared" si="1"/>
        <v>0</v>
      </c>
      <c r="Q264" s="141">
        <v>0</v>
      </c>
      <c r="R264" s="141">
        <f t="shared" si="2"/>
        <v>0</v>
      </c>
      <c r="S264" s="141">
        <v>0</v>
      </c>
      <c r="T264" s="142">
        <f t="shared" si="3"/>
        <v>0</v>
      </c>
      <c r="AR264" s="143" t="s">
        <v>215</v>
      </c>
      <c r="AT264" s="143" t="s">
        <v>127</v>
      </c>
      <c r="AU264" s="143" t="s">
        <v>85</v>
      </c>
      <c r="AY264" s="12" t="s">
        <v>124</v>
      </c>
      <c r="BE264" s="144">
        <f t="shared" si="4"/>
        <v>0</v>
      </c>
      <c r="BF264" s="144">
        <f t="shared" si="5"/>
        <v>0</v>
      </c>
      <c r="BG264" s="144">
        <f t="shared" si="6"/>
        <v>0</v>
      </c>
      <c r="BH264" s="144">
        <f t="shared" si="7"/>
        <v>0</v>
      </c>
      <c r="BI264" s="144">
        <f t="shared" si="8"/>
        <v>0</v>
      </c>
      <c r="BJ264" s="12" t="s">
        <v>83</v>
      </c>
      <c r="BK264" s="144">
        <f t="shared" si="9"/>
        <v>0</v>
      </c>
      <c r="BL264" s="12" t="s">
        <v>215</v>
      </c>
      <c r="BM264" s="143" t="s">
        <v>416</v>
      </c>
    </row>
    <row r="265" spans="2:65" s="24" customFormat="1" ht="24.2" customHeight="1" x14ac:dyDescent="0.2">
      <c r="B265" s="25"/>
      <c r="C265" s="132" t="s">
        <v>194</v>
      </c>
      <c r="D265" s="132" t="s">
        <v>127</v>
      </c>
      <c r="E265" s="133" t="s">
        <v>417</v>
      </c>
      <c r="F265" s="134" t="s">
        <v>418</v>
      </c>
      <c r="G265" s="135" t="s">
        <v>128</v>
      </c>
      <c r="H265" s="136">
        <v>5.2</v>
      </c>
      <c r="I265" s="4"/>
      <c r="J265" s="137">
        <f t="shared" si="0"/>
        <v>0</v>
      </c>
      <c r="K265" s="138"/>
      <c r="L265" s="25"/>
      <c r="M265" s="139" t="s">
        <v>1</v>
      </c>
      <c r="N265" s="140" t="s">
        <v>40</v>
      </c>
      <c r="P265" s="141">
        <f t="shared" si="1"/>
        <v>0</v>
      </c>
      <c r="Q265" s="141">
        <v>0</v>
      </c>
      <c r="R265" s="141">
        <f t="shared" si="2"/>
        <v>0</v>
      </c>
      <c r="S265" s="141">
        <v>0</v>
      </c>
      <c r="T265" s="142">
        <f t="shared" si="3"/>
        <v>0</v>
      </c>
      <c r="AR265" s="143" t="s">
        <v>215</v>
      </c>
      <c r="AT265" s="143" t="s">
        <v>127</v>
      </c>
      <c r="AU265" s="143" t="s">
        <v>85</v>
      </c>
      <c r="AY265" s="12" t="s">
        <v>124</v>
      </c>
      <c r="BE265" s="144">
        <f t="shared" si="4"/>
        <v>0</v>
      </c>
      <c r="BF265" s="144">
        <f t="shared" si="5"/>
        <v>0</v>
      </c>
      <c r="BG265" s="144">
        <f t="shared" si="6"/>
        <v>0</v>
      </c>
      <c r="BH265" s="144">
        <f t="shared" si="7"/>
        <v>0</v>
      </c>
      <c r="BI265" s="144">
        <f t="shared" si="8"/>
        <v>0</v>
      </c>
      <c r="BJ265" s="12" t="s">
        <v>83</v>
      </c>
      <c r="BK265" s="144">
        <f t="shared" si="9"/>
        <v>0</v>
      </c>
      <c r="BL265" s="12" t="s">
        <v>215</v>
      </c>
      <c r="BM265" s="143" t="s">
        <v>419</v>
      </c>
    </row>
    <row r="266" spans="2:65" s="24" customFormat="1" ht="24.2" customHeight="1" x14ac:dyDescent="0.2">
      <c r="B266" s="25"/>
      <c r="C266" s="132" t="s">
        <v>420</v>
      </c>
      <c r="D266" s="132" t="s">
        <v>127</v>
      </c>
      <c r="E266" s="133" t="s">
        <v>421</v>
      </c>
      <c r="F266" s="134" t="s">
        <v>422</v>
      </c>
      <c r="G266" s="135" t="s">
        <v>128</v>
      </c>
      <c r="H266" s="136">
        <v>5.2</v>
      </c>
      <c r="I266" s="4"/>
      <c r="J266" s="137">
        <f t="shared" si="0"/>
        <v>0</v>
      </c>
      <c r="K266" s="138"/>
      <c r="L266" s="25"/>
      <c r="M266" s="139" t="s">
        <v>1</v>
      </c>
      <c r="N266" s="140" t="s">
        <v>40</v>
      </c>
      <c r="P266" s="141">
        <f t="shared" si="1"/>
        <v>0</v>
      </c>
      <c r="Q266" s="141">
        <v>0</v>
      </c>
      <c r="R266" s="141">
        <f t="shared" si="2"/>
        <v>0</v>
      </c>
      <c r="S266" s="141">
        <v>0</v>
      </c>
      <c r="T266" s="142">
        <f t="shared" si="3"/>
        <v>0</v>
      </c>
      <c r="AR266" s="143" t="s">
        <v>215</v>
      </c>
      <c r="AT266" s="143" t="s">
        <v>127</v>
      </c>
      <c r="AU266" s="143" t="s">
        <v>85</v>
      </c>
      <c r="AY266" s="12" t="s">
        <v>124</v>
      </c>
      <c r="BE266" s="144">
        <f t="shared" si="4"/>
        <v>0</v>
      </c>
      <c r="BF266" s="144">
        <f t="shared" si="5"/>
        <v>0</v>
      </c>
      <c r="BG266" s="144">
        <f t="shared" si="6"/>
        <v>0</v>
      </c>
      <c r="BH266" s="144">
        <f t="shared" si="7"/>
        <v>0</v>
      </c>
      <c r="BI266" s="144">
        <f t="shared" si="8"/>
        <v>0</v>
      </c>
      <c r="BJ266" s="12" t="s">
        <v>83</v>
      </c>
      <c r="BK266" s="144">
        <f t="shared" si="9"/>
        <v>0</v>
      </c>
      <c r="BL266" s="12" t="s">
        <v>215</v>
      </c>
      <c r="BM266" s="143" t="s">
        <v>423</v>
      </c>
    </row>
    <row r="267" spans="2:65" s="24" customFormat="1" ht="24.2" customHeight="1" x14ac:dyDescent="0.2">
      <c r="B267" s="25"/>
      <c r="C267" s="132" t="s">
        <v>424</v>
      </c>
      <c r="D267" s="132" t="s">
        <v>127</v>
      </c>
      <c r="E267" s="133" t="s">
        <v>425</v>
      </c>
      <c r="F267" s="134" t="s">
        <v>426</v>
      </c>
      <c r="G267" s="135" t="s">
        <v>128</v>
      </c>
      <c r="H267" s="136">
        <v>10</v>
      </c>
      <c r="I267" s="4"/>
      <c r="J267" s="137">
        <f t="shared" si="0"/>
        <v>0</v>
      </c>
      <c r="K267" s="138"/>
      <c r="L267" s="25"/>
      <c r="M267" s="139" t="s">
        <v>1</v>
      </c>
      <c r="N267" s="140" t="s">
        <v>40</v>
      </c>
      <c r="P267" s="141">
        <f t="shared" si="1"/>
        <v>0</v>
      </c>
      <c r="Q267" s="141">
        <v>0</v>
      </c>
      <c r="R267" s="141">
        <f t="shared" si="2"/>
        <v>0</v>
      </c>
      <c r="S267" s="141">
        <v>0</v>
      </c>
      <c r="T267" s="142">
        <f t="shared" si="3"/>
        <v>0</v>
      </c>
      <c r="AR267" s="143" t="s">
        <v>215</v>
      </c>
      <c r="AT267" s="143" t="s">
        <v>127</v>
      </c>
      <c r="AU267" s="143" t="s">
        <v>85</v>
      </c>
      <c r="AY267" s="12" t="s">
        <v>124</v>
      </c>
      <c r="BE267" s="144">
        <f t="shared" si="4"/>
        <v>0</v>
      </c>
      <c r="BF267" s="144">
        <f t="shared" si="5"/>
        <v>0</v>
      </c>
      <c r="BG267" s="144">
        <f t="shared" si="6"/>
        <v>0</v>
      </c>
      <c r="BH267" s="144">
        <f t="shared" si="7"/>
        <v>0</v>
      </c>
      <c r="BI267" s="144">
        <f t="shared" si="8"/>
        <v>0</v>
      </c>
      <c r="BJ267" s="12" t="s">
        <v>83</v>
      </c>
      <c r="BK267" s="144">
        <f t="shared" si="9"/>
        <v>0</v>
      </c>
      <c r="BL267" s="12" t="s">
        <v>215</v>
      </c>
      <c r="BM267" s="143" t="s">
        <v>427</v>
      </c>
    </row>
    <row r="268" spans="2:65" s="24" customFormat="1" ht="24.2" customHeight="1" x14ac:dyDescent="0.2">
      <c r="B268" s="25"/>
      <c r="C268" s="132" t="s">
        <v>428</v>
      </c>
      <c r="D268" s="132" t="s">
        <v>127</v>
      </c>
      <c r="E268" s="133" t="s">
        <v>429</v>
      </c>
      <c r="F268" s="134" t="s">
        <v>430</v>
      </c>
      <c r="G268" s="135" t="s">
        <v>128</v>
      </c>
      <c r="H268" s="136">
        <v>100</v>
      </c>
      <c r="I268" s="4"/>
      <c r="J268" s="137">
        <f t="shared" si="0"/>
        <v>0</v>
      </c>
      <c r="K268" s="138"/>
      <c r="L268" s="25"/>
      <c r="M268" s="139" t="s">
        <v>1</v>
      </c>
      <c r="N268" s="140" t="s">
        <v>40</v>
      </c>
      <c r="P268" s="141">
        <f t="shared" si="1"/>
        <v>0</v>
      </c>
      <c r="Q268" s="141">
        <v>0</v>
      </c>
      <c r="R268" s="141">
        <f t="shared" si="2"/>
        <v>0</v>
      </c>
      <c r="S268" s="141">
        <v>0</v>
      </c>
      <c r="T268" s="142">
        <f t="shared" si="3"/>
        <v>0</v>
      </c>
      <c r="AR268" s="143" t="s">
        <v>215</v>
      </c>
      <c r="AT268" s="143" t="s">
        <v>127</v>
      </c>
      <c r="AU268" s="143" t="s">
        <v>85</v>
      </c>
      <c r="AY268" s="12" t="s">
        <v>124</v>
      </c>
      <c r="BE268" s="144">
        <f t="shared" si="4"/>
        <v>0</v>
      </c>
      <c r="BF268" s="144">
        <f t="shared" si="5"/>
        <v>0</v>
      </c>
      <c r="BG268" s="144">
        <f t="shared" si="6"/>
        <v>0</v>
      </c>
      <c r="BH268" s="144">
        <f t="shared" si="7"/>
        <v>0</v>
      </c>
      <c r="BI268" s="144">
        <f t="shared" si="8"/>
        <v>0</v>
      </c>
      <c r="BJ268" s="12" t="s">
        <v>83</v>
      </c>
      <c r="BK268" s="144">
        <f t="shared" si="9"/>
        <v>0</v>
      </c>
      <c r="BL268" s="12" t="s">
        <v>215</v>
      </c>
      <c r="BM268" s="143" t="s">
        <v>431</v>
      </c>
    </row>
    <row r="269" spans="2:65" s="120" customFormat="1" ht="22.9" customHeight="1" x14ac:dyDescent="0.2">
      <c r="B269" s="121"/>
      <c r="D269" s="122" t="s">
        <v>74</v>
      </c>
      <c r="E269" s="130" t="s">
        <v>432</v>
      </c>
      <c r="F269" s="130" t="s">
        <v>433</v>
      </c>
      <c r="I269" s="3"/>
      <c r="J269" s="131">
        <f>BK269</f>
        <v>0</v>
      </c>
      <c r="L269" s="121"/>
      <c r="M269" s="125"/>
      <c r="P269" s="126">
        <f>SUM(P270:P283)</f>
        <v>0</v>
      </c>
      <c r="R269" s="126">
        <f>SUM(R270:R283)</f>
        <v>4.8762E-2</v>
      </c>
      <c r="T269" s="127">
        <f>SUM(T270:T283)</f>
        <v>0</v>
      </c>
      <c r="AR269" s="122" t="s">
        <v>85</v>
      </c>
      <c r="AT269" s="128" t="s">
        <v>74</v>
      </c>
      <c r="AU269" s="128" t="s">
        <v>83</v>
      </c>
      <c r="AY269" s="122" t="s">
        <v>124</v>
      </c>
      <c r="BK269" s="129">
        <f>SUM(BK270:BK283)</f>
        <v>0</v>
      </c>
    </row>
    <row r="270" spans="2:65" s="24" customFormat="1" ht="24.2" customHeight="1" x14ac:dyDescent="0.2">
      <c r="B270" s="25"/>
      <c r="C270" s="132" t="s">
        <v>434</v>
      </c>
      <c r="D270" s="132" t="s">
        <v>127</v>
      </c>
      <c r="E270" s="133" t="s">
        <v>435</v>
      </c>
      <c r="F270" s="134" t="s">
        <v>436</v>
      </c>
      <c r="G270" s="135" t="s">
        <v>128</v>
      </c>
      <c r="H270" s="136">
        <v>90.3</v>
      </c>
      <c r="I270" s="4"/>
      <c r="J270" s="137">
        <f>ROUND(I270*H270,2)</f>
        <v>0</v>
      </c>
      <c r="K270" s="138"/>
      <c r="L270" s="25"/>
      <c r="M270" s="139" t="s">
        <v>1</v>
      </c>
      <c r="N270" s="140" t="s">
        <v>40</v>
      </c>
      <c r="P270" s="141">
        <f>O270*H270</f>
        <v>0</v>
      </c>
      <c r="Q270" s="141">
        <v>2.1000000000000001E-4</v>
      </c>
      <c r="R270" s="141">
        <f>Q270*H270</f>
        <v>1.8963000000000001E-2</v>
      </c>
      <c r="S270" s="141">
        <v>0</v>
      </c>
      <c r="T270" s="142">
        <f>S270*H270</f>
        <v>0</v>
      </c>
      <c r="AR270" s="143" t="s">
        <v>215</v>
      </c>
      <c r="AT270" s="143" t="s">
        <v>127</v>
      </c>
      <c r="AU270" s="143" t="s">
        <v>85</v>
      </c>
      <c r="AY270" s="12" t="s">
        <v>124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2" t="s">
        <v>83</v>
      </c>
      <c r="BK270" s="144">
        <f>ROUND(I270*H270,2)</f>
        <v>0</v>
      </c>
      <c r="BL270" s="12" t="s">
        <v>215</v>
      </c>
      <c r="BM270" s="143" t="s">
        <v>437</v>
      </c>
    </row>
    <row r="271" spans="2:65" s="24" customFormat="1" x14ac:dyDescent="0.2">
      <c r="B271" s="25"/>
      <c r="D271" s="145" t="s">
        <v>130</v>
      </c>
      <c r="F271" s="146" t="s">
        <v>438</v>
      </c>
      <c r="I271" s="5"/>
      <c r="L271" s="25"/>
      <c r="M271" s="147"/>
      <c r="T271" s="49"/>
      <c r="AT271" s="12" t="s">
        <v>130</v>
      </c>
      <c r="AU271" s="12" t="s">
        <v>85</v>
      </c>
    </row>
    <row r="272" spans="2:65" s="156" customFormat="1" x14ac:dyDescent="0.2">
      <c r="B272" s="157"/>
      <c r="D272" s="150" t="s">
        <v>150</v>
      </c>
      <c r="E272" s="158" t="s">
        <v>1</v>
      </c>
      <c r="F272" s="159" t="s">
        <v>439</v>
      </c>
      <c r="H272" s="158" t="s">
        <v>1</v>
      </c>
      <c r="I272" s="7"/>
      <c r="L272" s="157"/>
      <c r="M272" s="160"/>
      <c r="T272" s="161"/>
      <c r="AT272" s="158" t="s">
        <v>150</v>
      </c>
      <c r="AU272" s="158" t="s">
        <v>85</v>
      </c>
      <c r="AV272" s="156" t="s">
        <v>83</v>
      </c>
      <c r="AW272" s="156" t="s">
        <v>31</v>
      </c>
      <c r="AX272" s="156" t="s">
        <v>75</v>
      </c>
      <c r="AY272" s="158" t="s">
        <v>124</v>
      </c>
    </row>
    <row r="273" spans="2:65" s="148" customFormat="1" x14ac:dyDescent="0.2">
      <c r="B273" s="149"/>
      <c r="D273" s="150" t="s">
        <v>150</v>
      </c>
      <c r="E273" s="151" t="s">
        <v>1</v>
      </c>
      <c r="F273" s="152" t="s">
        <v>440</v>
      </c>
      <c r="H273" s="153">
        <v>19.965</v>
      </c>
      <c r="I273" s="6"/>
      <c r="L273" s="149"/>
      <c r="M273" s="154"/>
      <c r="T273" s="155"/>
      <c r="AT273" s="151" t="s">
        <v>150</v>
      </c>
      <c r="AU273" s="151" t="s">
        <v>85</v>
      </c>
      <c r="AV273" s="148" t="s">
        <v>85</v>
      </c>
      <c r="AW273" s="148" t="s">
        <v>31</v>
      </c>
      <c r="AX273" s="148" t="s">
        <v>75</v>
      </c>
      <c r="AY273" s="151" t="s">
        <v>124</v>
      </c>
    </row>
    <row r="274" spans="2:65" s="156" customFormat="1" x14ac:dyDescent="0.2">
      <c r="B274" s="157"/>
      <c r="D274" s="150" t="s">
        <v>150</v>
      </c>
      <c r="E274" s="158" t="s">
        <v>1</v>
      </c>
      <c r="F274" s="159" t="s">
        <v>441</v>
      </c>
      <c r="H274" s="158" t="s">
        <v>1</v>
      </c>
      <c r="I274" s="7"/>
      <c r="L274" s="157"/>
      <c r="M274" s="160"/>
      <c r="T274" s="161"/>
      <c r="AT274" s="158" t="s">
        <v>150</v>
      </c>
      <c r="AU274" s="158" t="s">
        <v>85</v>
      </c>
      <c r="AV274" s="156" t="s">
        <v>83</v>
      </c>
      <c r="AW274" s="156" t="s">
        <v>31</v>
      </c>
      <c r="AX274" s="156" t="s">
        <v>75</v>
      </c>
      <c r="AY274" s="158" t="s">
        <v>124</v>
      </c>
    </row>
    <row r="275" spans="2:65" s="148" customFormat="1" x14ac:dyDescent="0.2">
      <c r="B275" s="149"/>
      <c r="D275" s="150" t="s">
        <v>150</v>
      </c>
      <c r="E275" s="151" t="s">
        <v>1</v>
      </c>
      <c r="F275" s="152" t="s">
        <v>165</v>
      </c>
      <c r="H275" s="153">
        <v>53.866999999999997</v>
      </c>
      <c r="I275" s="6"/>
      <c r="L275" s="149"/>
      <c r="M275" s="154"/>
      <c r="T275" s="155"/>
      <c r="AT275" s="151" t="s">
        <v>150</v>
      </c>
      <c r="AU275" s="151" t="s">
        <v>85</v>
      </c>
      <c r="AV275" s="148" t="s">
        <v>85</v>
      </c>
      <c r="AW275" s="148" t="s">
        <v>31</v>
      </c>
      <c r="AX275" s="148" t="s">
        <v>75</v>
      </c>
      <c r="AY275" s="151" t="s">
        <v>124</v>
      </c>
    </row>
    <row r="276" spans="2:65" s="148" customFormat="1" x14ac:dyDescent="0.2">
      <c r="B276" s="149"/>
      <c r="D276" s="150" t="s">
        <v>150</v>
      </c>
      <c r="E276" s="151" t="s">
        <v>1</v>
      </c>
      <c r="F276" s="152" t="s">
        <v>166</v>
      </c>
      <c r="H276" s="153">
        <v>11.446</v>
      </c>
      <c r="I276" s="6"/>
      <c r="L276" s="149"/>
      <c r="M276" s="154"/>
      <c r="T276" s="155"/>
      <c r="AT276" s="151" t="s">
        <v>150</v>
      </c>
      <c r="AU276" s="151" t="s">
        <v>85</v>
      </c>
      <c r="AV276" s="148" t="s">
        <v>85</v>
      </c>
      <c r="AW276" s="148" t="s">
        <v>31</v>
      </c>
      <c r="AX276" s="148" t="s">
        <v>75</v>
      </c>
      <c r="AY276" s="151" t="s">
        <v>124</v>
      </c>
    </row>
    <row r="277" spans="2:65" s="162" customFormat="1" x14ac:dyDescent="0.2">
      <c r="B277" s="163"/>
      <c r="D277" s="150" t="s">
        <v>150</v>
      </c>
      <c r="E277" s="164" t="s">
        <v>1</v>
      </c>
      <c r="F277" s="165" t="s">
        <v>170</v>
      </c>
      <c r="H277" s="166">
        <v>85.277999999999992</v>
      </c>
      <c r="I277" s="8"/>
      <c r="L277" s="163"/>
      <c r="M277" s="167"/>
      <c r="T277" s="168"/>
      <c r="AT277" s="164" t="s">
        <v>150</v>
      </c>
      <c r="AU277" s="164" t="s">
        <v>85</v>
      </c>
      <c r="AV277" s="162" t="s">
        <v>125</v>
      </c>
      <c r="AW277" s="162" t="s">
        <v>31</v>
      </c>
      <c r="AX277" s="162" t="s">
        <v>75</v>
      </c>
      <c r="AY277" s="164" t="s">
        <v>124</v>
      </c>
    </row>
    <row r="278" spans="2:65" s="156" customFormat="1" x14ac:dyDescent="0.2">
      <c r="B278" s="157"/>
      <c r="D278" s="150" t="s">
        <v>150</v>
      </c>
      <c r="E278" s="158" t="s">
        <v>1</v>
      </c>
      <c r="F278" s="159" t="s">
        <v>171</v>
      </c>
      <c r="H278" s="158" t="s">
        <v>1</v>
      </c>
      <c r="I278" s="7"/>
      <c r="L278" s="157"/>
      <c r="M278" s="160"/>
      <c r="T278" s="161"/>
      <c r="AT278" s="158" t="s">
        <v>150</v>
      </c>
      <c r="AU278" s="158" t="s">
        <v>85</v>
      </c>
      <c r="AV278" s="156" t="s">
        <v>83</v>
      </c>
      <c r="AW278" s="156" t="s">
        <v>31</v>
      </c>
      <c r="AX278" s="156" t="s">
        <v>75</v>
      </c>
      <c r="AY278" s="158" t="s">
        <v>124</v>
      </c>
    </row>
    <row r="279" spans="2:65" s="148" customFormat="1" x14ac:dyDescent="0.2">
      <c r="B279" s="149"/>
      <c r="D279" s="150" t="s">
        <v>150</v>
      </c>
      <c r="E279" s="151" t="s">
        <v>1</v>
      </c>
      <c r="F279" s="152" t="s">
        <v>172</v>
      </c>
      <c r="H279" s="153">
        <v>5.04</v>
      </c>
      <c r="I279" s="6"/>
      <c r="L279" s="149"/>
      <c r="M279" s="154"/>
      <c r="T279" s="155"/>
      <c r="AT279" s="151" t="s">
        <v>150</v>
      </c>
      <c r="AU279" s="151" t="s">
        <v>85</v>
      </c>
      <c r="AV279" s="148" t="s">
        <v>85</v>
      </c>
      <c r="AW279" s="148" t="s">
        <v>31</v>
      </c>
      <c r="AX279" s="148" t="s">
        <v>75</v>
      </c>
      <c r="AY279" s="151" t="s">
        <v>124</v>
      </c>
    </row>
    <row r="280" spans="2:65" s="148" customFormat="1" x14ac:dyDescent="0.2">
      <c r="B280" s="149"/>
      <c r="D280" s="150" t="s">
        <v>150</v>
      </c>
      <c r="E280" s="151" t="s">
        <v>1</v>
      </c>
      <c r="F280" s="152" t="s">
        <v>442</v>
      </c>
      <c r="H280" s="153">
        <v>-1.7999999999999999E-2</v>
      </c>
      <c r="I280" s="6"/>
      <c r="L280" s="149"/>
      <c r="M280" s="154"/>
      <c r="T280" s="155"/>
      <c r="AT280" s="151" t="s">
        <v>150</v>
      </c>
      <c r="AU280" s="151" t="s">
        <v>85</v>
      </c>
      <c r="AV280" s="148" t="s">
        <v>85</v>
      </c>
      <c r="AW280" s="148" t="s">
        <v>31</v>
      </c>
      <c r="AX280" s="148" t="s">
        <v>75</v>
      </c>
      <c r="AY280" s="151" t="s">
        <v>124</v>
      </c>
    </row>
    <row r="281" spans="2:65" s="169" customFormat="1" x14ac:dyDescent="0.2">
      <c r="B281" s="170"/>
      <c r="D281" s="150" t="s">
        <v>150</v>
      </c>
      <c r="E281" s="171" t="s">
        <v>1</v>
      </c>
      <c r="F281" s="172" t="s">
        <v>173</v>
      </c>
      <c r="H281" s="173">
        <v>90.3</v>
      </c>
      <c r="I281" s="9"/>
      <c r="L281" s="170"/>
      <c r="M281" s="174"/>
      <c r="T281" s="175"/>
      <c r="AT281" s="171" t="s">
        <v>150</v>
      </c>
      <c r="AU281" s="171" t="s">
        <v>85</v>
      </c>
      <c r="AV281" s="169" t="s">
        <v>129</v>
      </c>
      <c r="AW281" s="169" t="s">
        <v>31</v>
      </c>
      <c r="AX281" s="169" t="s">
        <v>83</v>
      </c>
      <c r="AY281" s="171" t="s">
        <v>124</v>
      </c>
    </row>
    <row r="282" spans="2:65" s="24" customFormat="1" ht="24.2" customHeight="1" x14ac:dyDescent="0.2">
      <c r="B282" s="25"/>
      <c r="C282" s="132" t="s">
        <v>443</v>
      </c>
      <c r="D282" s="132" t="s">
        <v>127</v>
      </c>
      <c r="E282" s="133" t="s">
        <v>444</v>
      </c>
      <c r="F282" s="134" t="s">
        <v>445</v>
      </c>
      <c r="G282" s="135" t="s">
        <v>128</v>
      </c>
      <c r="H282" s="136">
        <v>90.3</v>
      </c>
      <c r="I282" s="4"/>
      <c r="J282" s="137">
        <f>ROUND(I282*H282,2)</f>
        <v>0</v>
      </c>
      <c r="K282" s="138"/>
      <c r="L282" s="25"/>
      <c r="M282" s="139" t="s">
        <v>1</v>
      </c>
      <c r="N282" s="140" t="s">
        <v>40</v>
      </c>
      <c r="P282" s="141">
        <f>O282*H282</f>
        <v>0</v>
      </c>
      <c r="Q282" s="141">
        <v>3.3E-4</v>
      </c>
      <c r="R282" s="141">
        <f>Q282*H282</f>
        <v>2.9798999999999999E-2</v>
      </c>
      <c r="S282" s="141">
        <v>0</v>
      </c>
      <c r="T282" s="142">
        <f>S282*H282</f>
        <v>0</v>
      </c>
      <c r="AR282" s="143" t="s">
        <v>215</v>
      </c>
      <c r="AT282" s="143" t="s">
        <v>127</v>
      </c>
      <c r="AU282" s="143" t="s">
        <v>85</v>
      </c>
      <c r="AY282" s="12" t="s">
        <v>124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2" t="s">
        <v>83</v>
      </c>
      <c r="BK282" s="144">
        <f>ROUND(I282*H282,2)</f>
        <v>0</v>
      </c>
      <c r="BL282" s="12" t="s">
        <v>215</v>
      </c>
      <c r="BM282" s="143" t="s">
        <v>446</v>
      </c>
    </row>
    <row r="283" spans="2:65" s="24" customFormat="1" x14ac:dyDescent="0.2">
      <c r="B283" s="25"/>
      <c r="D283" s="145" t="s">
        <v>130</v>
      </c>
      <c r="F283" s="146" t="s">
        <v>447</v>
      </c>
      <c r="I283" s="5"/>
      <c r="L283" s="25"/>
      <c r="M283" s="147"/>
      <c r="T283" s="49"/>
      <c r="AT283" s="12" t="s">
        <v>130</v>
      </c>
      <c r="AU283" s="12" t="s">
        <v>85</v>
      </c>
    </row>
    <row r="284" spans="2:65" s="24" customFormat="1" ht="6.95" customHeight="1" x14ac:dyDescent="0.2">
      <c r="B284" s="37"/>
      <c r="C284" s="38"/>
      <c r="D284" s="38"/>
      <c r="E284" s="38"/>
      <c r="F284" s="38"/>
      <c r="G284" s="38"/>
      <c r="H284" s="38"/>
      <c r="I284" s="186"/>
      <c r="J284" s="38"/>
      <c r="K284" s="38"/>
      <c r="L284" s="25"/>
    </row>
  </sheetData>
  <autoFilter ref="C130:K283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hyperlinks>
    <hyperlink ref="F137" r:id="rId1" xr:uid="{00000000-0004-0000-0100-000001000000}"/>
    <hyperlink ref="F139" r:id="rId2" xr:uid="{00000000-0004-0000-0100-000002000000}"/>
    <hyperlink ref="F141" r:id="rId3" xr:uid="{00000000-0004-0000-0100-000003000000}"/>
    <hyperlink ref="F143" r:id="rId4" xr:uid="{00000000-0004-0000-0100-000004000000}"/>
    <hyperlink ref="F147" r:id="rId5" xr:uid="{00000000-0004-0000-0100-000005000000}"/>
    <hyperlink ref="F169" r:id="rId6" xr:uid="{00000000-0004-0000-0100-000006000000}"/>
    <hyperlink ref="F175" r:id="rId7" xr:uid="{00000000-0004-0000-0100-000007000000}"/>
    <hyperlink ref="F177" r:id="rId8" xr:uid="{00000000-0004-0000-0100-000008000000}"/>
    <hyperlink ref="F184" r:id="rId9" xr:uid="{00000000-0004-0000-0100-00000C000000}"/>
    <hyperlink ref="F187" r:id="rId10" xr:uid="{00000000-0004-0000-0100-00000D000000}"/>
    <hyperlink ref="F210" r:id="rId11" xr:uid="{00000000-0004-0000-0100-00000E000000}"/>
    <hyperlink ref="F213" r:id="rId12" xr:uid="{00000000-0004-0000-0100-000010000000}"/>
    <hyperlink ref="F215" r:id="rId13" xr:uid="{00000000-0004-0000-0100-000011000000}"/>
    <hyperlink ref="F223" r:id="rId14" xr:uid="{00000000-0004-0000-0100-000012000000}"/>
    <hyperlink ref="F227" r:id="rId15" xr:uid="{00000000-0004-0000-0100-000014000000}"/>
    <hyperlink ref="F230" r:id="rId16" xr:uid="{00000000-0004-0000-0100-000015000000}"/>
    <hyperlink ref="F250" r:id="rId17" xr:uid="{00000000-0004-0000-0100-000016000000}"/>
    <hyperlink ref="F271" r:id="rId18" xr:uid="{00000000-0004-0000-0100-000017000000}"/>
    <hyperlink ref="F283" r:id="rId19" xr:uid="{00000000-0004-0000-0100-00001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A8741D-AFF2-48C8-B22C-90B3ABCEF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21e18b-0634-4c33-baa3-f3de9a020fe8"/>
    <ds:schemaRef ds:uri="2c3c911c-8a77-4291-a0b8-f595f9f418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0946A4-A736-4898-A0FD-25D808558DB8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2c3c911c-8a77-4291-a0b8-f595f9f41878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7121e18b-0634-4c33-baa3-f3de9a020fe8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4943104-A78A-49DB-868C-177965321E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Stavebí úpravy a mod...</vt:lpstr>
      <vt:lpstr>'01 - Stavebí úpravy a mod...'!Názvy_tisku</vt:lpstr>
      <vt:lpstr>'Rekapitulace stavby'!Názvy_tisku</vt:lpstr>
      <vt:lpstr>'01 - Stavebí úpravy a mod...'!Oblast_tisku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Krejča</dc:creator>
  <cp:lastModifiedBy>Libor Chlebiš</cp:lastModifiedBy>
  <dcterms:created xsi:type="dcterms:W3CDTF">2025-04-01T11:36:47Z</dcterms:created>
  <dcterms:modified xsi:type="dcterms:W3CDTF">2025-05-05T11:49:21Z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