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hl0039\Documents\02_projekty_SLU\Hradecka_17_rozpocty\"/>
    </mc:Choice>
  </mc:AlternateContent>
  <xr:revisionPtr revIDLastSave="0" documentId="13_ncr:1_{31F72AC2-8D51-4947-88EB-DA6D230EDAE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kapitulace stavby" sheetId="1" r:id="rId1"/>
    <sheet name="01-1a - Architektonicko-s..." sheetId="2" r:id="rId2"/>
    <sheet name="01-2 - Technika prostředí..." sheetId="3" r:id="rId3"/>
    <sheet name="720-01 Zdravotechnika" sheetId="4" r:id="rId4"/>
    <sheet name="730-01 Vytápění" sheetId="5" r:id="rId5"/>
    <sheet name="740-01 Vzduchotechnika" sheetId="6" r:id="rId6"/>
    <sheet name="21M-01 Elektroinstalace" sheetId="7" r:id="rId7"/>
  </sheets>
  <definedNames>
    <definedName name="_xlnm._FilterDatabase" localSheetId="1" hidden="1">'01-1a - Architektonicko-s...'!$C$137:$K$336</definedName>
    <definedName name="_xlnm._FilterDatabase" localSheetId="2" hidden="1">'01-2 - Technika prostředí...'!$C$125:$K$136</definedName>
    <definedName name="_xlnm.Print_Titles" localSheetId="1">'01-1a - Architektonicko-s...'!$137:$137</definedName>
    <definedName name="_xlnm.Print_Titles" localSheetId="2">'01-2 - Technika prostředí...'!$125:$125</definedName>
    <definedName name="_xlnm.Print_Titles" localSheetId="0">'Rekapitulace stavby'!$92:$92</definedName>
    <definedName name="_xlnm.Print_Area" localSheetId="1">'01-1a - Architektonicko-s...'!$C$4:$J$76,'01-1a - Architektonicko-s...'!$C$82:$J$117,'01-1a - Architektonicko-s...'!$C$123:$J$336</definedName>
    <definedName name="_xlnm.Print_Area" localSheetId="2">'01-2 - Technika prostředí...'!$C$4:$J$76,'01-2 - Technika prostředí...'!$C$82:$J$105,'01-2 - Technika prostředí...'!$C$111:$J$136</definedName>
    <definedName name="_xlnm.Print_Area" localSheetId="0">'Rekapitulace stavby'!$D$4:$AO$76,'Rekapitulace stavby'!$C$82:$AQ$98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8" i="7" l="1"/>
  <c r="E148" i="7"/>
  <c r="G151" i="7" s="1"/>
  <c r="G168" i="7" s="1"/>
  <c r="G137" i="7"/>
  <c r="E137" i="7"/>
  <c r="G136" i="7"/>
  <c r="E136" i="7"/>
  <c r="G135" i="7"/>
  <c r="E135" i="7"/>
  <c r="G134" i="7"/>
  <c r="E134" i="7"/>
  <c r="G133" i="7"/>
  <c r="E133" i="7"/>
  <c r="G125" i="7"/>
  <c r="E125" i="7"/>
  <c r="G124" i="7"/>
  <c r="E124" i="7"/>
  <c r="G123" i="7"/>
  <c r="E123" i="7"/>
  <c r="G122" i="7"/>
  <c r="E122" i="7"/>
  <c r="G121" i="7"/>
  <c r="E121" i="7"/>
  <c r="G113" i="7"/>
  <c r="G115" i="7" s="1"/>
  <c r="G164" i="7" s="1"/>
  <c r="E113" i="7"/>
  <c r="G104" i="7"/>
  <c r="E104" i="7"/>
  <c r="G103" i="7"/>
  <c r="E103" i="7"/>
  <c r="G93" i="7"/>
  <c r="E93" i="7"/>
  <c r="G92" i="7"/>
  <c r="E92" i="7"/>
  <c r="G91" i="7"/>
  <c r="E91" i="7"/>
  <c r="G90" i="7"/>
  <c r="E90" i="7"/>
  <c r="G89" i="7"/>
  <c r="E89" i="7"/>
  <c r="G88" i="7"/>
  <c r="E88" i="7"/>
  <c r="G86" i="7"/>
  <c r="E86" i="7"/>
  <c r="G85" i="7"/>
  <c r="E85" i="7"/>
  <c r="G84" i="7"/>
  <c r="E84" i="7"/>
  <c r="G83" i="7"/>
  <c r="G82" i="7"/>
  <c r="G80" i="7"/>
  <c r="E80" i="7"/>
  <c r="G79" i="7"/>
  <c r="E79" i="7"/>
  <c r="G78" i="7"/>
  <c r="E78" i="7"/>
  <c r="G77" i="7"/>
  <c r="E77" i="7"/>
  <c r="G76" i="7"/>
  <c r="E76" i="7"/>
  <c r="G75" i="7"/>
  <c r="E75" i="7"/>
  <c r="G74" i="7"/>
  <c r="E74" i="7"/>
  <c r="G73" i="7"/>
  <c r="E73" i="7"/>
  <c r="G72" i="7"/>
  <c r="E72" i="7"/>
  <c r="G71" i="7"/>
  <c r="E71" i="7"/>
  <c r="G70" i="7"/>
  <c r="E70" i="7"/>
  <c r="G68" i="7"/>
  <c r="E68" i="7"/>
  <c r="G65" i="7"/>
  <c r="E65" i="7"/>
  <c r="G64" i="7"/>
  <c r="E64" i="7"/>
  <c r="G63" i="7"/>
  <c r="E63" i="7"/>
  <c r="G62" i="7"/>
  <c r="E62" i="7"/>
  <c r="G61" i="7"/>
  <c r="E61" i="7"/>
  <c r="G59" i="7"/>
  <c r="E59" i="7"/>
  <c r="G58" i="7"/>
  <c r="E58" i="7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48" i="5"/>
  <c r="G47" i="5"/>
  <c r="G46" i="5"/>
  <c r="G45" i="5"/>
  <c r="G44" i="5"/>
  <c r="G43" i="5"/>
  <c r="G42" i="5"/>
  <c r="G38" i="5"/>
  <c r="G37" i="5"/>
  <c r="G36" i="5"/>
  <c r="G32" i="5"/>
  <c r="G31" i="5"/>
  <c r="G30" i="5"/>
  <c r="G29" i="5"/>
  <c r="G28" i="5"/>
  <c r="G27" i="5"/>
  <c r="G26" i="5"/>
  <c r="G25" i="5"/>
  <c r="G24" i="5"/>
  <c r="G23" i="5"/>
  <c r="G19" i="5"/>
  <c r="G18" i="5"/>
  <c r="G14" i="5"/>
  <c r="G13" i="5"/>
  <c r="G12" i="5"/>
  <c r="G11" i="5"/>
  <c r="G10" i="5"/>
  <c r="G51" i="5" s="1"/>
  <c r="I131" i="3" s="1"/>
  <c r="J131" i="3" s="1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0" i="4"/>
  <c r="G19" i="4"/>
  <c r="G18" i="4"/>
  <c r="G17" i="4"/>
  <c r="G16" i="4"/>
  <c r="G15" i="4"/>
  <c r="G14" i="4"/>
  <c r="G13" i="4"/>
  <c r="G12" i="4"/>
  <c r="G11" i="4"/>
  <c r="G10" i="4"/>
  <c r="G9" i="4"/>
  <c r="J39" i="3"/>
  <c r="J38" i="3"/>
  <c r="AY97" i="1" s="1"/>
  <c r="J37" i="3"/>
  <c r="AX97" i="1" s="1"/>
  <c r="BI136" i="3"/>
  <c r="BH136" i="3"/>
  <c r="BG136" i="3"/>
  <c r="BF136" i="3"/>
  <c r="T136" i="3"/>
  <c r="T135" i="3" s="1"/>
  <c r="T134" i="3" s="1"/>
  <c r="R136" i="3"/>
  <c r="R135" i="3" s="1"/>
  <c r="R134" i="3" s="1"/>
  <c r="P136" i="3"/>
  <c r="P135" i="3" s="1"/>
  <c r="P134" i="3" s="1"/>
  <c r="BI133" i="3"/>
  <c r="BH133" i="3"/>
  <c r="BG133" i="3"/>
  <c r="BF133" i="3"/>
  <c r="T133" i="3"/>
  <c r="T132" i="3"/>
  <c r="R133" i="3"/>
  <c r="R132" i="3" s="1"/>
  <c r="P133" i="3"/>
  <c r="P132" i="3" s="1"/>
  <c r="BI131" i="3"/>
  <c r="BH131" i="3"/>
  <c r="BG131" i="3"/>
  <c r="BF131" i="3"/>
  <c r="T131" i="3"/>
  <c r="T130" i="3" s="1"/>
  <c r="R131" i="3"/>
  <c r="R130" i="3" s="1"/>
  <c r="P131" i="3"/>
  <c r="P130" i="3" s="1"/>
  <c r="BI129" i="3"/>
  <c r="BH129" i="3"/>
  <c r="BG129" i="3"/>
  <c r="BF129" i="3"/>
  <c r="T129" i="3"/>
  <c r="T128" i="3"/>
  <c r="R129" i="3"/>
  <c r="R128" i="3"/>
  <c r="P129" i="3"/>
  <c r="P128" i="3"/>
  <c r="J123" i="3"/>
  <c r="J122" i="3"/>
  <c r="F122" i="3"/>
  <c r="F120" i="3"/>
  <c r="E118" i="3"/>
  <c r="J94" i="3"/>
  <c r="J93" i="3"/>
  <c r="F93" i="3"/>
  <c r="F91" i="3"/>
  <c r="E89" i="3"/>
  <c r="J20" i="3"/>
  <c r="E20" i="3"/>
  <c r="F123" i="3"/>
  <c r="J19" i="3"/>
  <c r="J14" i="3"/>
  <c r="J120" i="3" s="1"/>
  <c r="E7" i="3"/>
  <c r="E114" i="3" s="1"/>
  <c r="J39" i="2"/>
  <c r="J38" i="2"/>
  <c r="AY96" i="1" s="1"/>
  <c r="J37" i="2"/>
  <c r="AX96" i="1" s="1"/>
  <c r="BI332" i="2"/>
  <c r="BH332" i="2"/>
  <c r="BG332" i="2"/>
  <c r="BF332" i="2"/>
  <c r="T332" i="2"/>
  <c r="R332" i="2"/>
  <c r="P332" i="2"/>
  <c r="BI326" i="2"/>
  <c r="BH326" i="2"/>
  <c r="BG326" i="2"/>
  <c r="BF326" i="2"/>
  <c r="T326" i="2"/>
  <c r="T325" i="2" s="1"/>
  <c r="R326" i="2"/>
  <c r="R325" i="2" s="1"/>
  <c r="P326" i="2"/>
  <c r="P325" i="2" s="1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T186" i="2" s="1"/>
  <c r="R187" i="2"/>
  <c r="R186" i="2" s="1"/>
  <c r="P187" i="2"/>
  <c r="P186" i="2" s="1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61" i="2"/>
  <c r="BH161" i="2"/>
  <c r="BG161" i="2"/>
  <c r="BF161" i="2"/>
  <c r="T161" i="2"/>
  <c r="R161" i="2"/>
  <c r="P161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T140" i="2" s="1"/>
  <c r="R141" i="2"/>
  <c r="R140" i="2" s="1"/>
  <c r="P141" i="2"/>
  <c r="P140" i="2" s="1"/>
  <c r="J135" i="2"/>
  <c r="J134" i="2"/>
  <c r="F134" i="2"/>
  <c r="F132" i="2"/>
  <c r="E130" i="2"/>
  <c r="J94" i="2"/>
  <c r="J93" i="2"/>
  <c r="F93" i="2"/>
  <c r="F91" i="2"/>
  <c r="E89" i="2"/>
  <c r="J20" i="2"/>
  <c r="E20" i="2"/>
  <c r="F94" i="2" s="1"/>
  <c r="J19" i="2"/>
  <c r="J14" i="2"/>
  <c r="J132" i="2" s="1"/>
  <c r="E7" i="2"/>
  <c r="E85" i="2" s="1"/>
  <c r="L90" i="1"/>
  <c r="AM90" i="1"/>
  <c r="AM89" i="1"/>
  <c r="L89" i="1"/>
  <c r="AM87" i="1"/>
  <c r="L87" i="1"/>
  <c r="L85" i="1"/>
  <c r="L84" i="1"/>
  <c r="J332" i="2"/>
  <c r="J285" i="2"/>
  <c r="BK268" i="2"/>
  <c r="BK257" i="2"/>
  <c r="BK240" i="2"/>
  <c r="J222" i="2"/>
  <c r="BK216" i="2"/>
  <c r="BK204" i="2"/>
  <c r="BK198" i="2"/>
  <c r="J326" i="2"/>
  <c r="BK292" i="2"/>
  <c r="BK267" i="2"/>
  <c r="J255" i="2"/>
  <c r="BK236" i="2"/>
  <c r="J225" i="2"/>
  <c r="J215" i="2"/>
  <c r="J209" i="2"/>
  <c r="BK190" i="2"/>
  <c r="J151" i="2"/>
  <c r="J319" i="2"/>
  <c r="J291" i="2"/>
  <c r="BK277" i="2"/>
  <c r="J253" i="2"/>
  <c r="BK241" i="2"/>
  <c r="J219" i="2"/>
  <c r="J217" i="2"/>
  <c r="J204" i="2"/>
  <c r="J173" i="2"/>
  <c r="J144" i="2"/>
  <c r="J323" i="2"/>
  <c r="J292" i="2"/>
  <c r="J267" i="2"/>
  <c r="BK249" i="2"/>
  <c r="BK235" i="2"/>
  <c r="BK219" i="2"/>
  <c r="BK203" i="2"/>
  <c r="J187" i="2"/>
  <c r="BK174" i="2"/>
  <c r="BK151" i="2"/>
  <c r="BK148" i="2"/>
  <c r="BK319" i="2"/>
  <c r="BK281" i="2"/>
  <c r="BK270" i="2"/>
  <c r="BK259" i="2"/>
  <c r="J241" i="2"/>
  <c r="BK231" i="2"/>
  <c r="BK215" i="2"/>
  <c r="J203" i="2"/>
  <c r="J190" i="2"/>
  <c r="BK332" i="2"/>
  <c r="J315" i="2"/>
  <c r="BK276" i="2"/>
  <c r="BK260" i="2"/>
  <c r="BK247" i="2"/>
  <c r="BK229" i="2"/>
  <c r="BK217" i="2"/>
  <c r="BK213" i="2"/>
  <c r="BK201" i="2"/>
  <c r="J161" i="2"/>
  <c r="BK144" i="2"/>
  <c r="J316" i="2"/>
  <c r="BK285" i="2"/>
  <c r="J265" i="2"/>
  <c r="J245" i="2"/>
  <c r="BK224" i="2"/>
  <c r="J214" i="2"/>
  <c r="J198" i="2"/>
  <c r="BK153" i="2"/>
  <c r="BK315" i="2"/>
  <c r="J268" i="2"/>
  <c r="BK253" i="2"/>
  <c r="J240" i="2"/>
  <c r="J229" i="2"/>
  <c r="BK222" i="2"/>
  <c r="J211" i="2"/>
  <c r="J196" i="2"/>
  <c r="BK176" i="2"/>
  <c r="BK161" i="2"/>
  <c r="BK146" i="2"/>
  <c r="AS95" i="1"/>
  <c r="BK326" i="2"/>
  <c r="J283" i="2"/>
  <c r="J276" i="2"/>
  <c r="BK261" i="2"/>
  <c r="J247" i="2"/>
  <c r="BK233" i="2"/>
  <c r="J220" i="2"/>
  <c r="J201" i="2"/>
  <c r="BK187" i="2"/>
  <c r="J317" i="2"/>
  <c r="BK291" i="2"/>
  <c r="BK263" i="2"/>
  <c r="J259" i="2"/>
  <c r="J243" i="2"/>
  <c r="J221" i="2"/>
  <c r="BK214" i="2"/>
  <c r="J207" i="2"/>
  <c r="J194" i="2"/>
  <c r="J153" i="2"/>
  <c r="BK323" i="2"/>
  <c r="J293" i="2"/>
  <c r="J279" i="2"/>
  <c r="BK255" i="2"/>
  <c r="BK243" i="2"/>
  <c r="BK220" i="2"/>
  <c r="BK209" i="2"/>
  <c r="BK196" i="2"/>
  <c r="J148" i="2"/>
  <c r="J141" i="2"/>
  <c r="BK317" i="2"/>
  <c r="BK279" i="2"/>
  <c r="BK265" i="2"/>
  <c r="BK245" i="2"/>
  <c r="J236" i="2"/>
  <c r="BK293" i="2"/>
  <c r="J277" i="2"/>
  <c r="J263" i="2"/>
  <c r="J251" i="2"/>
  <c r="J235" i="2"/>
  <c r="BK221" i="2"/>
  <c r="J213" i="2"/>
  <c r="BK199" i="2"/>
  <c r="BK181" i="2"/>
  <c r="BK316" i="2"/>
  <c r="J281" i="2"/>
  <c r="J261" i="2"/>
  <c r="BK251" i="2"/>
  <c r="J231" i="2"/>
  <c r="J216" i="2"/>
  <c r="BK211" i="2"/>
  <c r="J199" i="2"/>
  <c r="J174" i="2"/>
  <c r="BK149" i="2"/>
  <c r="J294" i="2"/>
  <c r="BK283" i="2"/>
  <c r="J257" i="2"/>
  <c r="J249" i="2"/>
  <c r="J233" i="2"/>
  <c r="BK218" i="2"/>
  <c r="BK207" i="2"/>
  <c r="J176" i="2"/>
  <c r="J146" i="2"/>
  <c r="BK294" i="2"/>
  <c r="J270" i="2"/>
  <c r="J260" i="2"/>
  <c r="BK225" i="2"/>
  <c r="J224" i="2"/>
  <c r="J218" i="2"/>
  <c r="BK194" i="2"/>
  <c r="J181" i="2"/>
  <c r="BK173" i="2"/>
  <c r="J149" i="2"/>
  <c r="BK141" i="2"/>
  <c r="BK131" i="3"/>
  <c r="G22" i="6" l="1"/>
  <c r="I133" i="3" s="1"/>
  <c r="G58" i="4"/>
  <c r="I129" i="3" s="1"/>
  <c r="G127" i="7"/>
  <c r="G165" i="7" s="1"/>
  <c r="G108" i="7"/>
  <c r="G163" i="7" s="1"/>
  <c r="E97" i="7"/>
  <c r="G160" i="7" s="1"/>
  <c r="G161" i="7" s="1"/>
  <c r="E140" i="7"/>
  <c r="G97" i="7"/>
  <c r="G159" i="7" s="1"/>
  <c r="G140" i="7"/>
  <c r="P127" i="3"/>
  <c r="P126" i="3" s="1"/>
  <c r="AU97" i="1" s="1"/>
  <c r="P175" i="2"/>
  <c r="R175" i="2"/>
  <c r="T127" i="3"/>
  <c r="T126" i="3" s="1"/>
  <c r="R127" i="3"/>
  <c r="R126" i="3" s="1"/>
  <c r="T175" i="2"/>
  <c r="R143" i="2"/>
  <c r="BK160" i="2"/>
  <c r="J160" i="2" s="1"/>
  <c r="J102" i="2" s="1"/>
  <c r="R189" i="2"/>
  <c r="T212" i="2"/>
  <c r="BK232" i="2"/>
  <c r="J232" i="2" s="1"/>
  <c r="J108" i="2" s="1"/>
  <c r="BK242" i="2"/>
  <c r="J242" i="2" s="1"/>
  <c r="J109" i="2" s="1"/>
  <c r="P252" i="2"/>
  <c r="BK269" i="2"/>
  <c r="J269" i="2" s="1"/>
  <c r="J111" i="2" s="1"/>
  <c r="R284" i="2"/>
  <c r="R318" i="2"/>
  <c r="T331" i="2"/>
  <c r="T324" i="2" s="1"/>
  <c r="P143" i="2"/>
  <c r="P160" i="2"/>
  <c r="P189" i="2"/>
  <c r="R212" i="2"/>
  <c r="T232" i="2"/>
  <c r="T242" i="2"/>
  <c r="R252" i="2"/>
  <c r="P269" i="2"/>
  <c r="T284" i="2"/>
  <c r="T318" i="2"/>
  <c r="P331" i="2"/>
  <c r="P324" i="2" s="1"/>
  <c r="BK143" i="2"/>
  <c r="J143" i="2" s="1"/>
  <c r="J101" i="2" s="1"/>
  <c r="R160" i="2"/>
  <c r="T189" i="2"/>
  <c r="P212" i="2"/>
  <c r="R232" i="2"/>
  <c r="P242" i="2"/>
  <c r="T252" i="2"/>
  <c r="R269" i="2"/>
  <c r="BK284" i="2"/>
  <c r="J284" i="2" s="1"/>
  <c r="J112" i="2" s="1"/>
  <c r="BK318" i="2"/>
  <c r="J318" i="2" s="1"/>
  <c r="J113" i="2" s="1"/>
  <c r="R331" i="2"/>
  <c r="R324" i="2" s="1"/>
  <c r="T143" i="2"/>
  <c r="T160" i="2"/>
  <c r="BK189" i="2"/>
  <c r="J189" i="2" s="1"/>
  <c r="J106" i="2" s="1"/>
  <c r="BK212" i="2"/>
  <c r="J212" i="2" s="1"/>
  <c r="J107" i="2" s="1"/>
  <c r="P232" i="2"/>
  <c r="R242" i="2"/>
  <c r="BK252" i="2"/>
  <c r="J252" i="2" s="1"/>
  <c r="J110" i="2" s="1"/>
  <c r="T269" i="2"/>
  <c r="P284" i="2"/>
  <c r="P318" i="2"/>
  <c r="BK331" i="2"/>
  <c r="J331" i="2" s="1"/>
  <c r="J116" i="2" s="1"/>
  <c r="BK140" i="2"/>
  <c r="J140" i="2" s="1"/>
  <c r="J100" i="2" s="1"/>
  <c r="BK175" i="2"/>
  <c r="J175" i="2" s="1"/>
  <c r="J103" i="2" s="1"/>
  <c r="BK186" i="2"/>
  <c r="J186" i="2" s="1"/>
  <c r="J104" i="2" s="1"/>
  <c r="BK325" i="2"/>
  <c r="J325" i="2"/>
  <c r="J115" i="2" s="1"/>
  <c r="BK130" i="3"/>
  <c r="J130" i="3" s="1"/>
  <c r="J101" i="3" s="1"/>
  <c r="E85" i="3"/>
  <c r="J91" i="3"/>
  <c r="F94" i="3"/>
  <c r="BE131" i="3"/>
  <c r="E126" i="2"/>
  <c r="F135" i="2"/>
  <c r="BE198" i="2"/>
  <c r="BE199" i="2"/>
  <c r="BE204" i="2"/>
  <c r="BE213" i="2"/>
  <c r="BE214" i="2"/>
  <c r="BE216" i="2"/>
  <c r="BE220" i="2"/>
  <c r="BE231" i="2"/>
  <c r="BE241" i="2"/>
  <c r="BE245" i="2"/>
  <c r="BE251" i="2"/>
  <c r="BE255" i="2"/>
  <c r="BE257" i="2"/>
  <c r="BE260" i="2"/>
  <c r="BE261" i="2"/>
  <c r="BE281" i="2"/>
  <c r="BE285" i="2"/>
  <c r="BE315" i="2"/>
  <c r="BE326" i="2"/>
  <c r="J91" i="2"/>
  <c r="BE149" i="2"/>
  <c r="BE153" i="2"/>
  <c r="BE161" i="2"/>
  <c r="BE174" i="2"/>
  <c r="BE181" i="2"/>
  <c r="BE187" i="2"/>
  <c r="BE190" i="2"/>
  <c r="BE201" i="2"/>
  <c r="BE211" i="2"/>
  <c r="BE215" i="2"/>
  <c r="BE221" i="2"/>
  <c r="BE225" i="2"/>
  <c r="BE229" i="2"/>
  <c r="BE236" i="2"/>
  <c r="BE247" i="2"/>
  <c r="BE259" i="2"/>
  <c r="BE267" i="2"/>
  <c r="BE270" i="2"/>
  <c r="BE276" i="2"/>
  <c r="BE279" i="2"/>
  <c r="BE292" i="2"/>
  <c r="BE316" i="2"/>
  <c r="BE332" i="2"/>
  <c r="BE146" i="2"/>
  <c r="BE173" i="2"/>
  <c r="BE176" i="2"/>
  <c r="BE194" i="2"/>
  <c r="BE196" i="2"/>
  <c r="BE203" i="2"/>
  <c r="BE218" i="2"/>
  <c r="BE219" i="2"/>
  <c r="BE222" i="2"/>
  <c r="BE233" i="2"/>
  <c r="BE240" i="2"/>
  <c r="BE243" i="2"/>
  <c r="BE268" i="2"/>
  <c r="BE283" i="2"/>
  <c r="BE293" i="2"/>
  <c r="BE317" i="2"/>
  <c r="BE319" i="2"/>
  <c r="BE141" i="2"/>
  <c r="BE144" i="2"/>
  <c r="BE148" i="2"/>
  <c r="BE151" i="2"/>
  <c r="BE207" i="2"/>
  <c r="BE209" i="2"/>
  <c r="BE217" i="2"/>
  <c r="BE224" i="2"/>
  <c r="BE235" i="2"/>
  <c r="BE249" i="2"/>
  <c r="BE253" i="2"/>
  <c r="BE263" i="2"/>
  <c r="BE265" i="2"/>
  <c r="BE277" i="2"/>
  <c r="BE291" i="2"/>
  <c r="BE294" i="2"/>
  <c r="BE323" i="2"/>
  <c r="F38" i="2"/>
  <c r="BC96" i="1" s="1"/>
  <c r="J36" i="3"/>
  <c r="AW97" i="1" s="1"/>
  <c r="AS94" i="1"/>
  <c r="F36" i="2"/>
  <c r="BA96" i="1" s="1"/>
  <c r="F39" i="2"/>
  <c r="BD96" i="1" s="1"/>
  <c r="F37" i="2"/>
  <c r="BB96" i="1" s="1"/>
  <c r="F37" i="3"/>
  <c r="BB97" i="1" s="1"/>
  <c r="F39" i="3"/>
  <c r="BD97" i="1" s="1"/>
  <c r="J36" i="2"/>
  <c r="AW96" i="1" s="1"/>
  <c r="F36" i="3"/>
  <c r="BA97" i="1" s="1"/>
  <c r="F38" i="3"/>
  <c r="BC97" i="1" s="1"/>
  <c r="G162" i="7" l="1"/>
  <c r="BK133" i="3"/>
  <c r="BK132" i="3" s="1"/>
  <c r="J132" i="3" s="1"/>
  <c r="J102" i="3" s="1"/>
  <c r="J133" i="3"/>
  <c r="BE133" i="3" s="1"/>
  <c r="BK129" i="3"/>
  <c r="BK128" i="3" s="1"/>
  <c r="J128" i="3" s="1"/>
  <c r="J100" i="3" s="1"/>
  <c r="J129" i="3"/>
  <c r="BE129" i="3" s="1"/>
  <c r="G142" i="7"/>
  <c r="G166" i="7" s="1"/>
  <c r="G167" i="7" s="1"/>
  <c r="R139" i="2"/>
  <c r="T139" i="2"/>
  <c r="P139" i="2"/>
  <c r="T188" i="2"/>
  <c r="T138" i="2" s="1"/>
  <c r="R188" i="2"/>
  <c r="R138" i="2" s="1"/>
  <c r="P188" i="2"/>
  <c r="BK188" i="2"/>
  <c r="J188" i="2" s="1"/>
  <c r="J105" i="2" s="1"/>
  <c r="BK139" i="2"/>
  <c r="J139" i="2" s="1"/>
  <c r="J99" i="2" s="1"/>
  <c r="BK324" i="2"/>
  <c r="J324" i="2" s="1"/>
  <c r="J114" i="2" s="1"/>
  <c r="J35" i="2"/>
  <c r="AV96" i="1" s="1"/>
  <c r="AT96" i="1" s="1"/>
  <c r="BD95" i="1"/>
  <c r="BD94" i="1" s="1"/>
  <c r="W33" i="1" s="1"/>
  <c r="BC95" i="1"/>
  <c r="BC94" i="1" s="1"/>
  <c r="W32" i="1" s="1"/>
  <c r="F35" i="2"/>
  <c r="AZ96" i="1" s="1"/>
  <c r="BB95" i="1"/>
  <c r="BB94" i="1" s="1"/>
  <c r="W31" i="1" s="1"/>
  <c r="BA95" i="1"/>
  <c r="AW95" i="1" s="1"/>
  <c r="BK127" i="3" l="1"/>
  <c r="J127" i="3" s="1"/>
  <c r="J99" i="3" s="1"/>
  <c r="G170" i="7"/>
  <c r="I136" i="3" s="1"/>
  <c r="P138" i="2"/>
  <c r="AU96" i="1" s="1"/>
  <c r="AU95" i="1" s="1"/>
  <c r="AU94" i="1" s="1"/>
  <c r="BK138" i="2"/>
  <c r="J138" i="2" s="1"/>
  <c r="J32" i="2" s="1"/>
  <c r="AG96" i="1" s="1"/>
  <c r="AY95" i="1"/>
  <c r="AX94" i="1"/>
  <c r="AY94" i="1"/>
  <c r="BA94" i="1"/>
  <c r="W30" i="1" s="1"/>
  <c r="AX95" i="1"/>
  <c r="J136" i="3" l="1"/>
  <c r="BE136" i="3" s="1"/>
  <c r="BK136" i="3"/>
  <c r="BK135" i="3" s="1"/>
  <c r="J41" i="2"/>
  <c r="J98" i="2"/>
  <c r="AN96" i="1"/>
  <c r="AW94" i="1"/>
  <c r="AK30" i="1" s="1"/>
  <c r="F35" i="3" l="1"/>
  <c r="AZ97" i="1" s="1"/>
  <c r="AZ95" i="1" s="1"/>
  <c r="J35" i="3"/>
  <c r="AV97" i="1" s="1"/>
  <c r="AT97" i="1" s="1"/>
  <c r="J135" i="3"/>
  <c r="J104" i="3" s="1"/>
  <c r="BK134" i="3"/>
  <c r="AV95" i="1" l="1"/>
  <c r="AT95" i="1" s="1"/>
  <c r="AZ94" i="1"/>
  <c r="J134" i="3"/>
  <c r="J103" i="3" s="1"/>
  <c r="BK126" i="3"/>
  <c r="J126" i="3" s="1"/>
  <c r="J98" i="3" l="1"/>
  <c r="J32" i="3"/>
  <c r="W29" i="1"/>
  <c r="AV94" i="1"/>
  <c r="AG97" i="1" l="1"/>
  <c r="J41" i="3"/>
  <c r="AK29" i="1"/>
  <c r="AT94" i="1"/>
  <c r="AG95" i="1" l="1"/>
  <c r="AN97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<sst xmlns="http://schemas.openxmlformats.org/spreadsheetml/2006/main" count="3141" uniqueCount="942">
  <si>
    <t>Export Komplet</t>
  </si>
  <si>
    <t/>
  </si>
  <si>
    <t>2.0</t>
  </si>
  <si>
    <t>ZAMOK</t>
  </si>
  <si>
    <t>False</t>
  </si>
  <si>
    <t>{473e3bfe-7932-43be-8630-032dfcf5af03}</t>
  </si>
  <si>
    <t>0,1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</si>
  <si>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</si>
  <si>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</si>
  <si>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</si>
  <si>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</si>
  <si>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</si>
  <si>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</si>
  <si>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24-19D2</t>
  </si>
  <si>
    <t>Stavba:</t>
  </si>
  <si>
    <t>Dobudování podkroví a rekonstrukce objektů Hradecká 17, Opava - část financovaná FPF</t>
  </si>
  <si>
    <t>KSO:</t>
  </si>
  <si>
    <t>CC-CZ:</t>
  </si>
  <si>
    <t>Místo:</t>
  </si>
  <si>
    <t>Opava</t>
  </si>
  <si>
    <t>Datum:</t>
  </si>
  <si>
    <t>1</t>
  </si>
  <si>
    <t>Zadavatel:</t>
  </si>
  <si>
    <t>IČ:</t>
  </si>
  <si>
    <t>47813059</t>
  </si>
  <si>
    <t>Slezská univerzita v Opavě</t>
  </si>
  <si>
    <t>DIČ:</t>
  </si>
  <si>
    <t>CZ47813059</t>
  </si>
  <si>
    <t>Zhotovitel:</t>
  </si>
  <si>
    <t xml:space="preserve"> </t>
  </si>
  <si>
    <t>True</t>
  </si>
  <si>
    <t>Projektant:</t>
  </si>
  <si>
    <t>43977642</t>
  </si>
  <si>
    <t xml:space="preserve">ing. Václav Č e c h </t>
  </si>
  <si>
    <t>Zpracovatel:</t>
  </si>
  <si>
    <t>Sandtner Vladimír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</si>
  <si>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</si>
  <si>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</si>
  <si>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</si>
  <si>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</si>
  <si>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</si>
  <si>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</si>
  <si>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</si>
  <si>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</si>
  <si>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</si>
  <si>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</si>
  <si>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</si>
  <si>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</si>
  <si>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</si>
  <si>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</si>
  <si>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</si>
  <si>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</si>
  <si>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</si>
  <si>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</si>
  <si>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</si>
  <si>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</si>
  <si>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</si>
  <si>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</si>
  <si>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</si>
  <si>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</si>
  <si>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</si>
  <si>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</si>
  <si>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</si>
  <si>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</si>
  <si>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</si>
  <si>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</si>
  <si>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</si>
  <si>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</si>
  <si>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</si>
  <si>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</si>
  <si>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</si>
  <si>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</si>
  <si>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</si>
  <si>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</si>
  <si>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</si>
  <si>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</si>
  <si>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</si>
  <si>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</si>
  <si>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</si>
  <si>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</si>
  <si>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</si>
  <si>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</si>
  <si>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01 - Dobudování podkroví a rekonstrukce objektu Hradecká 17 - část financovaná FPF</t>
  </si>
  <si>
    <t>STA</t>
  </si>
  <si>
    <t>{97af6eab-6030-4e4d-9c00-52cfdbbeed26}</t>
  </si>
  <si>
    <t>2</t>
  </si>
  <si>
    <t>/</t>
  </si>
  <si>
    <t>01-1a</t>
  </si>
  <si>
    <t>Architektonicko-stavební řešení (bez oken 2.np a výtahu)</t>
  </si>
  <si>
    <t>Soupis</t>
  </si>
  <si>
    <t>{e554f854-34e3-458a-9c66-289bc762a404}</t>
  </si>
  <si>
    <t>01-2</t>
  </si>
  <si>
    <t>Technika prostředí staveb</t>
  </si>
  <si>
    <t>{e0cfa5ae-82dc-4131-bbf0-b79da9e3523f}</t>
  </si>
  <si>
    <t>KRYCÍ LIST SOUPISU PRACÍ</t>
  </si>
  <si>
    <t>Objekt:</t>
  </si>
  <si>
    <t>01 - SO 01 - Dobudování podkroví a rekonstrukce objektu Hradecká 17 - část financovaná FPF</t>
  </si>
  <si>
    <t>Soupis:</t>
  </si>
  <si>
    <t>01-1a - Architektonicko-stavební řešení (bez oken 2.np a výtahu)</t>
  </si>
  <si>
    <t>REKAPITULACE ČLENĚNÍ SOUPISU PRACÍ</t>
  </si>
  <si>
    <t>01 - SO 01 - Dobudování podkroví a rekonstrukce objektu Hradecká 17 (NEUZNATELNÉ)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</si>
  <si>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</si>
  <si>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</si>
  <si>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</si>
  <si>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</si>
  <si>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</si>
  <si>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</si>
  <si>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</si>
  <si>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</si>
  <si>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</si>
  <si>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</si>
  <si>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</si>
  <si>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</si>
  <si>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</si>
  <si>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</si>
  <si>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</si>
  <si>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</si>
  <si>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</si>
  <si>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</si>
  <si>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</si>
  <si>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VaO - Vedlejší a ostatní náklady stavby</t>
  </si>
  <si>
    <t xml:space="preserve">    F - Vedlejší náklady stavby</t>
  </si>
  <si>
    <t xml:space="preserve">    O - Ostatní náklady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</si>
  <si>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</si>
  <si>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</si>
  <si>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</si>
  <si>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</si>
  <si>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</si>
  <si>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</si>
  <si>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</si>
  <si>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</si>
  <si>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</si>
  <si>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</si>
  <si>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</si>
  <si>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</si>
  <si>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</si>
  <si>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</si>
  <si>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</si>
  <si>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</si>
  <si>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</si>
  <si>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</si>
  <si>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25</t>
  </si>
  <si>
    <t>K</t>
  </si>
  <si>
    <t>311235161</t>
  </si>
  <si>
    <t>Zdivo jednovrstvé z cihel broušených přes P10 do P15 na tenkovrstvou maltu tl 300 mm</t>
  </si>
  <si>
    <t>m2</t>
  </si>
  <si>
    <t>4</t>
  </si>
  <si>
    <t>-656192754</t>
  </si>
  <si>
    <t>VV</t>
  </si>
  <si>
    <t>"313" (0,15+3,35)*2,75</t>
  </si>
  <si>
    <t>Vodorovné konstrukce</t>
  </si>
  <si>
    <t>35</t>
  </si>
  <si>
    <t>417321515</t>
  </si>
  <si>
    <t>Ztužující pásy a věnce ze ŽB tř. C 25/30</t>
  </si>
  <si>
    <t>m3</t>
  </si>
  <si>
    <t>-1853315761</t>
  </si>
  <si>
    <t>"V6, 304/313" 3,30*0,30*0,24+0,064</t>
  </si>
  <si>
    <t>36</t>
  </si>
  <si>
    <t>417351115</t>
  </si>
  <si>
    <t>Zřízení bednění ztužujících věnců</t>
  </si>
  <si>
    <t>-1652447082</t>
  </si>
  <si>
    <t>"V6" 3,50*0,24*2+0,094</t>
  </si>
  <si>
    <t>37</t>
  </si>
  <si>
    <t>417351116</t>
  </si>
  <si>
    <t>Odstranění bednění ztužujících věnců</t>
  </si>
  <si>
    <t>1074440828</t>
  </si>
  <si>
    <t>38</t>
  </si>
  <si>
    <t>417361821</t>
  </si>
  <si>
    <t>Výztuž ztužujících pásů a věnců betonářskou ocelí 10 505</t>
  </si>
  <si>
    <t>t</t>
  </si>
  <si>
    <t>-1867977345</t>
  </si>
  <si>
    <t>"V6" 3,65*4*0,888*0,001</t>
  </si>
  <si>
    <t>39</t>
  </si>
  <si>
    <t>417361221</t>
  </si>
  <si>
    <t>Výztuž ztužujících pásů a věnců betonářskou ocelí 10 216</t>
  </si>
  <si>
    <t>-1745556883</t>
  </si>
  <si>
    <t>"V6" (3,50/0,25)*1,05*0,222*0,001</t>
  </si>
  <si>
    <t>55</t>
  </si>
  <si>
    <t>341941001</t>
  </si>
  <si>
    <t>Nosné nebo spojovací svary tl do 10 mm ocelových doplňkových konstrukcí při montáži dílců</t>
  </si>
  <si>
    <t>m</t>
  </si>
  <si>
    <t>877536664</t>
  </si>
  <si>
    <t>"U120" (0,12+0,055)*2*2</t>
  </si>
  <si>
    <t>"I140"  (0,14+0,06)*2*12</t>
  </si>
  <si>
    <t>"UPE 140" (0,14+0,06)*2*8</t>
  </si>
  <si>
    <t>"I160"  (0,16++0,075)*2*(2+2)</t>
  </si>
  <si>
    <t>"I180"  0,18*2*(43+18+10)+0,06</t>
  </si>
  <si>
    <t>Součet</t>
  </si>
  <si>
    <t>6</t>
  </si>
  <si>
    <t>Úpravy povrchů, podlahy a osazování výplní</t>
  </si>
  <si>
    <t>74</t>
  </si>
  <si>
    <t>612131101</t>
  </si>
  <si>
    <t>Cementový postřik vnitřních stěn nanášený celoplošně ručně</t>
  </si>
  <si>
    <t>431635605</t>
  </si>
  <si>
    <t>"313" (2,25*2+0,92)*(2,80-1,50)</t>
  </si>
  <si>
    <t>"315" (1,0+2,55)*(2,80-1,50)</t>
  </si>
  <si>
    <t>"316" (3,35-1,0)*(2,80-1,50)</t>
  </si>
  <si>
    <t>"317" 2,96*(2,80-1,50)-0,55*0,47*3+(0,55+2*0,47)*0,25*3+0,094</t>
  </si>
  <si>
    <t>Mezisoučet (pod omítku)</t>
  </si>
  <si>
    <t>"313" (2,25+0,92)*2*1,50-0,70*1,50</t>
  </si>
  <si>
    <t>"315" (2,52+1,0)*2*1,50+0,88*0,25</t>
  </si>
  <si>
    <t>"316" (3,35+1,67+0,85)*1,50-0,80*1,50-0,55*0,47*2+(0,55+2*0,47)*0,25*2</t>
  </si>
  <si>
    <t>"317" 2,96*1,50-0,55*0,47*3+(0,55+2*0,47)*0,25*3+0,145</t>
  </si>
  <si>
    <t>Mezisoučet (pod obklad)</t>
  </si>
  <si>
    <t>75</t>
  </si>
  <si>
    <t>612321141</t>
  </si>
  <si>
    <t>Vápenocementová omítka štuková dvouvrstvá vnitřních stěn nanášená ručně</t>
  </si>
  <si>
    <t>1600365766</t>
  </si>
  <si>
    <t>76</t>
  </si>
  <si>
    <t>612331121</t>
  </si>
  <si>
    <t>Cementová omítka hladká jednovrstvá vnitřních stěn nanášená ručně</t>
  </si>
  <si>
    <t>648960965</t>
  </si>
  <si>
    <t>9</t>
  </si>
  <si>
    <t>Ostatní konstrukce a práce, bourání</t>
  </si>
  <si>
    <t>123</t>
  </si>
  <si>
    <t>949101111</t>
  </si>
  <si>
    <t>Lešení pomocné pro objekty pozemních staveb s lešeňovou podlahou v do 1,9 m zatížení do 150 kg/m2</t>
  </si>
  <si>
    <t>-783559036</t>
  </si>
  <si>
    <t>3.np"</t>
  </si>
  <si>
    <t>"313, 315-317, 322" 1,50+2,50+8,0+9,50+10,50</t>
  </si>
  <si>
    <t>"331, 334" 22,50+21,50</t>
  </si>
  <si>
    <t>140</t>
  </si>
  <si>
    <t>952901111</t>
  </si>
  <si>
    <t>Vyčištění budov bytové a občanské výstavby při výšce podlaží do 4 m</t>
  </si>
  <si>
    <t>2031959500</t>
  </si>
  <si>
    <t>"313, 315-317, 334" 1,89+2,52+8,17+9,92+21,84</t>
  </si>
  <si>
    <t>"322" 10,72</t>
  </si>
  <si>
    <t>"331" 22,79</t>
  </si>
  <si>
    <t>998</t>
  </si>
  <si>
    <t>Přesun hmot</t>
  </si>
  <si>
    <t>178</t>
  </si>
  <si>
    <t>998017002</t>
  </si>
  <si>
    <t>Přesun hmot s omezením mechanizace pro budovy v přes 6 do 12 m</t>
  </si>
  <si>
    <t>-152959684</t>
  </si>
  <si>
    <t>PSV</t>
  </si>
  <si>
    <t>Práce a dodávky PSV</t>
  </si>
  <si>
    <t>763</t>
  </si>
  <si>
    <t>Konstrukce suché výstavby</t>
  </si>
  <si>
    <t>210</t>
  </si>
  <si>
    <t>763111323</t>
  </si>
  <si>
    <t>SDK příčka tl 100 mm profil CW+UW 75 desky 1xDF 12,5 s izolací EI 45 Rw do 49 dB</t>
  </si>
  <si>
    <t>16</t>
  </si>
  <si>
    <t>737119999</t>
  </si>
  <si>
    <t>"315,316" 1,0*2,83+0,90*2,83</t>
  </si>
  <si>
    <t>"331/332" 1,50*0,16+0,083</t>
  </si>
  <si>
    <t>211</t>
  </si>
  <si>
    <t>763111432</t>
  </si>
  <si>
    <t>SDK příčka tl 150 mm profil CW+UW 100 desky 2xDF 12,5 bez izolace EI 90</t>
  </si>
  <si>
    <t>-2120115749</t>
  </si>
  <si>
    <t>"316, 317" (3,35+1,60+1,72)*2,81+0,057</t>
  </si>
  <si>
    <t>212</t>
  </si>
  <si>
    <t>763181311</t>
  </si>
  <si>
    <t>Montáž jednokřídlové kovové zárubně SDK příčka</t>
  </si>
  <si>
    <t>kus</t>
  </si>
  <si>
    <t>-376202060</t>
  </si>
  <si>
    <t>"12/T"  1</t>
  </si>
  <si>
    <t>213</t>
  </si>
  <si>
    <t>M</t>
  </si>
  <si>
    <t>55331596</t>
  </si>
  <si>
    <t>zárubeň jednokřídlá ocelová pro sádrokartonové příčky tl stěny 110-150mm rozměru 900/197</t>
  </si>
  <si>
    <t>32</t>
  </si>
  <si>
    <t>-524052909</t>
  </si>
  <si>
    <t>214</t>
  </si>
  <si>
    <t>763111713</t>
  </si>
  <si>
    <t>SDK příčka ukončení ve volném prostoru</t>
  </si>
  <si>
    <t>1212930832</t>
  </si>
  <si>
    <t>2,81*2</t>
  </si>
  <si>
    <t>215</t>
  </si>
  <si>
    <t>763111722</t>
  </si>
  <si>
    <t>SDK příčka pozinkovaný úhelník k ochraně rohů</t>
  </si>
  <si>
    <t>1291706750</t>
  </si>
  <si>
    <t>2,81*2+0,08</t>
  </si>
  <si>
    <t>216</t>
  </si>
  <si>
    <t>763181422</t>
  </si>
  <si>
    <t>Ztužující výplň otvoru pro dveře pro příčky do 3,75 m zátěž křídla přes 25 kg</t>
  </si>
  <si>
    <t>-36691690</t>
  </si>
  <si>
    <t>219</t>
  </si>
  <si>
    <t>763131432</t>
  </si>
  <si>
    <t>SDK podhled deska 1xDF 15 bez izolace dvouvrstvá spodní kce profil CD+UD REI 90</t>
  </si>
  <si>
    <t>149623219</t>
  </si>
  <si>
    <t>S7+S9</t>
  </si>
  <si>
    <t>1,89+2,52+8,17+10,72+22,79+21,84+0,07</t>
  </si>
  <si>
    <t>224</t>
  </si>
  <si>
    <t>763412113</t>
  </si>
  <si>
    <t>Sanitární příčky do suchého prostředí, desky laminované tl 25 mm</t>
  </si>
  <si>
    <t>1150551750</t>
  </si>
  <si>
    <t>2,96*2,10+1,60*2,10*2-0,70*2,0*3</t>
  </si>
  <si>
    <t>225</t>
  </si>
  <si>
    <t>763412123</t>
  </si>
  <si>
    <t>Dveře sanitárních příček, desky laminované tl 25 mm, š do 800 mm, v do 2000 mm</t>
  </si>
  <si>
    <t>1742399326</t>
  </si>
  <si>
    <t>228</t>
  </si>
  <si>
    <t>998763402</t>
  </si>
  <si>
    <t>Přesun hmot procentní pro sádrokartonové konstrukce v objektech v přes 6 do 12 m</t>
  </si>
  <si>
    <t>%</t>
  </si>
  <si>
    <t>1823732913</t>
  </si>
  <si>
    <t>766</t>
  </si>
  <si>
    <t>Konstrukce truhlářské</t>
  </si>
  <si>
    <t>311</t>
  </si>
  <si>
    <t>766811112</t>
  </si>
  <si>
    <t>Montáž korpusu kuchyňských skříněk spodních na stěnu š přes 600 do 1200 mm</t>
  </si>
  <si>
    <t>134556227</t>
  </si>
  <si>
    <t>312</t>
  </si>
  <si>
    <t>766811152</t>
  </si>
  <si>
    <t>Montáž korpusu kuchyňských skříněk horních na stěnu š přes 600 do 1200 mm</t>
  </si>
  <si>
    <t>15128570</t>
  </si>
  <si>
    <t>313</t>
  </si>
  <si>
    <t>766811213</t>
  </si>
  <si>
    <t>Montáž kuchyňské pracovní desky bez výřezu dl přes 2000 do 4000 mm</t>
  </si>
  <si>
    <t>-710716431</t>
  </si>
  <si>
    <t>314</t>
  </si>
  <si>
    <t>766811221</t>
  </si>
  <si>
    <t>Příplatek k montáži kuchyňské pracovní desky za vyřezání otvoru</t>
  </si>
  <si>
    <t>-1475714821</t>
  </si>
  <si>
    <t>315</t>
  </si>
  <si>
    <t>766811223</t>
  </si>
  <si>
    <t>Příplatek k montáži kuchyňské pracovní desky za usazení dřezu</t>
  </si>
  <si>
    <t>-1512597070</t>
  </si>
  <si>
    <t>316</t>
  </si>
  <si>
    <t>766811311</t>
  </si>
  <si>
    <t>Montáž plných dvířek na kuchyňských skříňkách spodních</t>
  </si>
  <si>
    <t>865145485</t>
  </si>
  <si>
    <t>317</t>
  </si>
  <si>
    <t>766811351</t>
  </si>
  <si>
    <t>Montáž plných dvířek na kuchyňských skříňkách horních</t>
  </si>
  <si>
    <t>411905884</t>
  </si>
  <si>
    <t>318</t>
  </si>
  <si>
    <t>766811233</t>
  </si>
  <si>
    <t>Montáž zádové desky kuchyňských linek bez výřezu dl přes 2000 do 4000 mm</t>
  </si>
  <si>
    <t>1036410867</t>
  </si>
  <si>
    <t>319</t>
  </si>
  <si>
    <t>766/615-01</t>
  </si>
  <si>
    <t>Kuchyňská linka délky 3350 mm, spodní + horní skříňky (provedení dle v.č.17, 11/T)</t>
  </si>
  <si>
    <t>kpl</t>
  </si>
  <si>
    <t>-305897257</t>
  </si>
  <si>
    <t>320</t>
  </si>
  <si>
    <t>762211140Pp</t>
  </si>
  <si>
    <t>Montáž schodiště přímočarého z fošen bez podstupnice š ramene přes 1 do 1,5 m</t>
  </si>
  <si>
    <t>-1632182414</t>
  </si>
  <si>
    <t>1,30*19+2,60*4</t>
  </si>
  <si>
    <t>321</t>
  </si>
  <si>
    <t>766/611-06</t>
  </si>
  <si>
    <t>Dřevěné nášlapy schodišťových stupňů vč. povrchové úpravy</t>
  </si>
  <si>
    <t>-1810736551</t>
  </si>
  <si>
    <t>322</t>
  </si>
  <si>
    <t>766211221</t>
  </si>
  <si>
    <t>Montáž madel schodišťových středových dřevených dílčích šířky do 150 mm</t>
  </si>
  <si>
    <t>-106323254</t>
  </si>
  <si>
    <t>32,30</t>
  </si>
  <si>
    <t>5,60</t>
  </si>
  <si>
    <t>323</t>
  </si>
  <si>
    <t>05217101</t>
  </si>
  <si>
    <t>madlo dubové D 42mm</t>
  </si>
  <si>
    <t>476129025</t>
  </si>
  <si>
    <t>37,90*1,05+0,205</t>
  </si>
  <si>
    <t>324</t>
  </si>
  <si>
    <t>998766202</t>
  </si>
  <si>
    <t>Přesun hmot procentní pro kce truhlářské v objektech v přes 6 do 12 m</t>
  </si>
  <si>
    <t>-266692933</t>
  </si>
  <si>
    <t>767</t>
  </si>
  <si>
    <t>Konstrukce zámečnické</t>
  </si>
  <si>
    <t>334</t>
  </si>
  <si>
    <t>767210114</t>
  </si>
  <si>
    <t>Montáž schodnic ocelových rovných na ocelovou konstrukci svařováním</t>
  </si>
  <si>
    <t>1625594620</t>
  </si>
  <si>
    <t>(3,0+1,20)*4</t>
  </si>
  <si>
    <t>335</t>
  </si>
  <si>
    <t>767/553-01</t>
  </si>
  <si>
    <t>OK schodiště 1/Z (hmotnost cca 480 kg)</t>
  </si>
  <si>
    <t>1536135963</t>
  </si>
  <si>
    <t>336</t>
  </si>
  <si>
    <t>767220220</t>
  </si>
  <si>
    <t>Montáž zábradlí schodiště z trubek na ocelovou konstrukci hm přes 15 do 25 kg</t>
  </si>
  <si>
    <t>980734863</t>
  </si>
  <si>
    <t>"235/331" 3,0+1,20+1,20+2,60+1,30+3,0+0,30</t>
  </si>
  <si>
    <t xml:space="preserve">                     3,0++0,10+3,0+1,30+4,20+1,20</t>
  </si>
  <si>
    <t>337</t>
  </si>
  <si>
    <t>767/553-02</t>
  </si>
  <si>
    <t>Ocelové zábradlí (odhad cca 17 kg/m)</t>
  </si>
  <si>
    <t>-1700041386</t>
  </si>
  <si>
    <t>338</t>
  </si>
  <si>
    <t>998767202</t>
  </si>
  <si>
    <t>Přesun hmot procentní pro zámečnické konstrukce v objektech v přes 6 do 12 m</t>
  </si>
  <si>
    <t>-1323044407</t>
  </si>
  <si>
    <t>771</t>
  </si>
  <si>
    <t>Podlahy z dlaždic</t>
  </si>
  <si>
    <t>339</t>
  </si>
  <si>
    <t>771111011</t>
  </si>
  <si>
    <t>Vysátí podkladu před pokládkou dlažby</t>
  </si>
  <si>
    <t>-2071616375</t>
  </si>
  <si>
    <t>"S10b, 3.np"  1,89+2,52+8,17+9,92+21,48</t>
  </si>
  <si>
    <t>341</t>
  </si>
  <si>
    <t>771121011</t>
  </si>
  <si>
    <t>Nátěr penetrační na podlahu</t>
  </si>
  <si>
    <t>-1899408962</t>
  </si>
  <si>
    <t>43,98</t>
  </si>
  <si>
    <t>343</t>
  </si>
  <si>
    <t>771574112</t>
  </si>
  <si>
    <t>Montáž podlah keramických hladkých lepených flexibilním lepidlem přes 9 do 12 ks/m2</t>
  </si>
  <si>
    <t>-1147985492</t>
  </si>
  <si>
    <t>"S10b"   43,98</t>
  </si>
  <si>
    <t>350</t>
  </si>
  <si>
    <t>597610161</t>
  </si>
  <si>
    <t>dlažba keramická slinutá hladká do interiéru i exteriéru přes 9 do 12ks/m2   (300/300 mm)</t>
  </si>
  <si>
    <t>1244808571</t>
  </si>
  <si>
    <t>43,98*1,07-0,059</t>
  </si>
  <si>
    <t>352</t>
  </si>
  <si>
    <t>998771202</t>
  </si>
  <si>
    <t>Přesun hmot procentní pro podlahy z dlaždic v objektech v přes 6 do 12 m</t>
  </si>
  <si>
    <t>-850447774</t>
  </si>
  <si>
    <t>776</t>
  </si>
  <si>
    <t>Podlahy povlakové</t>
  </si>
  <si>
    <t>357</t>
  </si>
  <si>
    <t>776212121Pp</t>
  </si>
  <si>
    <t>Montáž volným položením čtverců s podlepením spojů páskou</t>
  </si>
  <si>
    <t>-480817758</t>
  </si>
  <si>
    <t>10,72</t>
  </si>
  <si>
    <t>358</t>
  </si>
  <si>
    <t>776-01</t>
  </si>
  <si>
    <t>Izolační pěnové desky určené pod koberec pro kročejový útlum rozměru 820/620/6 mm</t>
  </si>
  <si>
    <t>347316087</t>
  </si>
  <si>
    <t>10,72*1,05+0,244</t>
  </si>
  <si>
    <t>360</t>
  </si>
  <si>
    <t>776111311</t>
  </si>
  <si>
    <t>Vysátí podkladu povlakových podlah</t>
  </si>
  <si>
    <t>-834698083</t>
  </si>
  <si>
    <t>"S10"  11,72</t>
  </si>
  <si>
    <t>361</t>
  </si>
  <si>
    <t>776121112</t>
  </si>
  <si>
    <t>Vodou ředitelná penetrace savého podkladu povlakových podlah</t>
  </si>
  <si>
    <t>-1485202189</t>
  </si>
  <si>
    <t>362</t>
  </si>
  <si>
    <t>776211111</t>
  </si>
  <si>
    <t>Lepení textilních pásů</t>
  </si>
  <si>
    <t>1527887656</t>
  </si>
  <si>
    <t>363</t>
  </si>
  <si>
    <t>69751060</t>
  </si>
  <si>
    <t>koberec zátěžový vpichovaný role š 2m, vlákno 100% PA, hm 540g/m2, R ≤ 100MΩ, zátěž 33, útlum 21dB, hořlavost Bfl S1</t>
  </si>
  <si>
    <t>1332254995</t>
  </si>
  <si>
    <t>11,72*1,08+0,342</t>
  </si>
  <si>
    <t>364</t>
  </si>
  <si>
    <t>776421111</t>
  </si>
  <si>
    <t>Montáž obvodových lišt lepením</t>
  </si>
  <si>
    <t>-313448366</t>
  </si>
  <si>
    <t>(3,20+3,35)*2-0,80</t>
  </si>
  <si>
    <t>365</t>
  </si>
  <si>
    <t>69751204</t>
  </si>
  <si>
    <t>lišta kobercová 55x9mm</t>
  </si>
  <si>
    <t>-1036394354</t>
  </si>
  <si>
    <t>12,30*1,02+0,454</t>
  </si>
  <si>
    <t>366</t>
  </si>
  <si>
    <t>776421711</t>
  </si>
  <si>
    <t>Vložení nařezaných pásků z podlahoviny do lišt</t>
  </si>
  <si>
    <t>1930773256</t>
  </si>
  <si>
    <t>367</t>
  </si>
  <si>
    <t>998776202</t>
  </si>
  <si>
    <t>Přesun hmot procentní pro podlahy povlakové v objektech v přes 6 do 12 m</t>
  </si>
  <si>
    <t>-1839061079</t>
  </si>
  <si>
    <t>781</t>
  </si>
  <si>
    <t>Dokončovací práce - obklady</t>
  </si>
  <si>
    <t>368</t>
  </si>
  <si>
    <t>781121011</t>
  </si>
  <si>
    <t>Nátěr penetrační na stěnu</t>
  </si>
  <si>
    <t>1747103481</t>
  </si>
  <si>
    <t>"315" (1,0+2,55)*2*1,50-0,80*1,50</t>
  </si>
  <si>
    <t>"316" (3,35+1,68+0,15+0,85+1,6+0,9)*2*1,5-0,8*1,5*2-0,55*0,47*2+(0,55+2*0,47)*0,25*2</t>
  </si>
  <si>
    <t>"317" (3,35+2,96)*2*1,50-0,80*1,50-0,55*0,47*3+(0,55+2*0,47)*0,25*3</t>
  </si>
  <si>
    <t>369</t>
  </si>
  <si>
    <t>781474113</t>
  </si>
  <si>
    <t>Montáž obkladů vnitřních keramických hladkých přes 12 do 19 ks/m2 lepených flexibilním lepidlem</t>
  </si>
  <si>
    <t>663268337</t>
  </si>
  <si>
    <t>370</t>
  </si>
  <si>
    <t>59761071</t>
  </si>
  <si>
    <t>obklad keramický hladký přes 12 do 19ks/m2</t>
  </si>
  <si>
    <t>-86111969</t>
  </si>
  <si>
    <t>59,40*1,08-0,152</t>
  </si>
  <si>
    <t>371</t>
  </si>
  <si>
    <t>781494511</t>
  </si>
  <si>
    <t>Plastové profily ukončovací lepené flexibilním lepidlem</t>
  </si>
  <si>
    <t>-972534360</t>
  </si>
  <si>
    <t>59,40/1,50+10,40</t>
  </si>
  <si>
    <t>372</t>
  </si>
  <si>
    <t>781494111</t>
  </si>
  <si>
    <t>Plastové profily rohové lepené flexibilním lepidlem</t>
  </si>
  <si>
    <t>1992034624</t>
  </si>
  <si>
    <t>1,50*4*5</t>
  </si>
  <si>
    <t>373</t>
  </si>
  <si>
    <t>998781202</t>
  </si>
  <si>
    <t>Přesun hmot procentní pro obklady keramické v objektech v přes 6 do 12 m</t>
  </si>
  <si>
    <t>894587282</t>
  </si>
  <si>
    <t>783</t>
  </si>
  <si>
    <t>Dokončovací práce - nátěry</t>
  </si>
  <si>
    <t>374</t>
  </si>
  <si>
    <t>783301401</t>
  </si>
  <si>
    <t>Ometení zámečnických konstrukcí</t>
  </si>
  <si>
    <t>-885106378</t>
  </si>
  <si>
    <t>"výtah I 160"   2,08*0,574</t>
  </si>
  <si>
    <t>"schodište" 29,0+0,441</t>
  </si>
  <si>
    <t>"zábradlí" 32,30*0,90*2</t>
  </si>
  <si>
    <t>"12/T" (0,90+2*2,0)*0,25*1</t>
  </si>
  <si>
    <t>375</t>
  </si>
  <si>
    <t>783314101</t>
  </si>
  <si>
    <t>Základní jednonásobný syntetický nátěr zámečnických konstrukcí</t>
  </si>
  <si>
    <t>494538516</t>
  </si>
  <si>
    <t>376</t>
  </si>
  <si>
    <t>783315101</t>
  </si>
  <si>
    <t>Mezinátěr jednonásobný syntetický standardní zámečnických konstrukcí</t>
  </si>
  <si>
    <t>-1562893688</t>
  </si>
  <si>
    <t>377</t>
  </si>
  <si>
    <t>783317101</t>
  </si>
  <si>
    <t>Krycí jednonásobný syntetický standardní nátěr zámečnických konstrukcí</t>
  </si>
  <si>
    <t>-77244907</t>
  </si>
  <si>
    <t>378</t>
  </si>
  <si>
    <t>783823133</t>
  </si>
  <si>
    <t>Penetrační silikátový nátěr hladkých, tenkovrstvých zrnitých nebo štukových omítek</t>
  </si>
  <si>
    <t>-536942655</t>
  </si>
  <si>
    <t>Severozápad (v.č.11)</t>
  </si>
  <si>
    <t>51,10*4,65</t>
  </si>
  <si>
    <t>-(2,37*1,80*6+1,45*2,19+1,18*1,78+1,72*2,40+3,54*1,87)</t>
  </si>
  <si>
    <t>((2,37+1,80*2)*6+(1,45+2*2,19)+(1,18+2*1,78)+(1,72+2*2,40)+(3,54+2*1,87))*0,25</t>
  </si>
  <si>
    <t>Severovýchod (v.č.10)</t>
  </si>
  <si>
    <t>18,55*6,75</t>
  </si>
  <si>
    <t>-(2,37*1,76*2+0,90*2,0)-(2,43*1,72)*3</t>
  </si>
  <si>
    <t>((2,37+2*1,76)*2+(0,90+2*2,0))*0,25</t>
  </si>
  <si>
    <t>Severozápad (v.č.16)</t>
  </si>
  <si>
    <t>11,56*6,70</t>
  </si>
  <si>
    <t>-1,0*2,70+(1,0+2*2,70)*0,60</t>
  </si>
  <si>
    <t>Jihozápadní (v.č.15)</t>
  </si>
  <si>
    <t>30,10*6,75</t>
  </si>
  <si>
    <t>-2,50*2,57-2,25*2,22-2,43*1,72*5</t>
  </si>
  <si>
    <t>(2,50+2*2,57)+(2,25+2*2,22)*0,25</t>
  </si>
  <si>
    <t>Jihovýchod (14)</t>
  </si>
  <si>
    <t>62,65*4,70</t>
  </si>
  <si>
    <t>-(3,55*1,78+1,18*1,78+0,58*1,18*5+1,0*1,89*3+0,56*0,56*2+1,19*1,75*2+2,38*1,75*3)</t>
  </si>
  <si>
    <t>((3,55+2*1,78)+(1,18+2*1,78)+(0,58+2*1,18)*5+(1,0+2*1,89)*3+(0,56+2*0,56)*2+(1,19+2*1,75)*2+(2,38+2*1,75)*3)*0,25+0,019</t>
  </si>
  <si>
    <t>379</t>
  </si>
  <si>
    <t>783827523</t>
  </si>
  <si>
    <t>Krycí dvojnásobný silikátový nátěr hrubých betonových povrchů nebo hrubých omítek</t>
  </si>
  <si>
    <t>878085205</t>
  </si>
  <si>
    <t>380</t>
  </si>
  <si>
    <t>783897603</t>
  </si>
  <si>
    <t>Příplatek k cenám dvojnásobného krycího nátěru omítek za provedení styku 2 barev</t>
  </si>
  <si>
    <t>98928107</t>
  </si>
  <si>
    <t>381</t>
  </si>
  <si>
    <t>783897611</t>
  </si>
  <si>
    <t>Příplatek k cenám dvojnásobného krycího nátěru omítek za barevné provedení v odstínu středně sytém</t>
  </si>
  <si>
    <t>642355080</t>
  </si>
  <si>
    <t>784</t>
  </si>
  <si>
    <t>Dokončovací práce - malby a tapety</t>
  </si>
  <si>
    <t>385</t>
  </si>
  <si>
    <t>784181121</t>
  </si>
  <si>
    <t>Hloubková jednonásobná bezbarvá penetrace podkladu v místnostech v do 3,80 m</t>
  </si>
  <si>
    <t>-499299600</t>
  </si>
  <si>
    <t>"dle dílu 6"  19,0</t>
  </si>
  <si>
    <t>"dle dílu 763" (5,70+18,80)*2+68,0</t>
  </si>
  <si>
    <t>387</t>
  </si>
  <si>
    <t>784221111</t>
  </si>
  <si>
    <t>Dvojnásobné bílé malby ze směsí za sucha středně otěruvzdorných v místnostech do 3,80 m</t>
  </si>
  <si>
    <t>412733145</t>
  </si>
  <si>
    <t>VaO</t>
  </si>
  <si>
    <t>Vedlejší a ostatní náklady stavby</t>
  </si>
  <si>
    <t>F</t>
  </si>
  <si>
    <t>Vedlejší náklady stavby</t>
  </si>
  <si>
    <t>399</t>
  </si>
  <si>
    <t>032002000</t>
  </si>
  <si>
    <t>Vybavení staveniště</t>
  </si>
  <si>
    <t>Kč</t>
  </si>
  <si>
    <t>1024</t>
  </si>
  <si>
    <t>492772618</t>
  </si>
  <si>
    <t xml:space="preserve">(VP 800-0, příloha 03 - Zařízení staveniště) </t>
  </si>
  <si>
    <t>čl. 031-035 - Vybudování a údržba ZS vč. jeho  likvidace po dokončení stavby.</t>
  </si>
  <si>
    <t xml:space="preserve"> Zabezpečení a vybavení staveniště vč. připojení na inž.sítě a  průběžného čištění dotčených komunikací a manipulačních ploch.</t>
  </si>
  <si>
    <t>O</t>
  </si>
  <si>
    <t>Ostatní náklady stavby</t>
  </si>
  <si>
    <t>400</t>
  </si>
  <si>
    <t>045002000</t>
  </si>
  <si>
    <t>Kompletační a koordinační činnost</t>
  </si>
  <si>
    <t>262144</t>
  </si>
  <si>
    <t>1406746699</t>
  </si>
  <si>
    <t xml:space="preserve"> (VP 800-0, příloha 4, Inženýrská činnost)</t>
  </si>
  <si>
    <t xml:space="preserve"> Čl. 0452, 0453 - Kompletační a koordinační činnost dodavatele</t>
  </si>
  <si>
    <t>01-2 - Technika prostředí staveb</t>
  </si>
  <si>
    <t xml:space="preserve">    720 - Zdravotechnika</t>
  </si>
  <si>
    <t xml:space="preserve">    730 - Ústřední vytápění</t>
  </si>
  <si>
    <t xml:space="preserve">    751 - Vzduchotechnika</t>
  </si>
  <si>
    <t>M - Práce a dodávky M</t>
  </si>
  <si>
    <t xml:space="preserve">    21-M - Elektromontáže</t>
  </si>
  <si>
    <t>720</t>
  </si>
  <si>
    <t>Zdravotechnika</t>
  </si>
  <si>
    <t>720-01</t>
  </si>
  <si>
    <t>Zdravotechnika - viz samostatný soupis prací</t>
  </si>
  <si>
    <t>-556751723</t>
  </si>
  <si>
    <t>730</t>
  </si>
  <si>
    <t>Ústřední vytápění</t>
  </si>
  <si>
    <t>730-01</t>
  </si>
  <si>
    <t>Vytápění - viz samostatný soupis prací  (změna 27.9.2023</t>
  </si>
  <si>
    <t>-1900965197</t>
  </si>
  <si>
    <t>751</t>
  </si>
  <si>
    <t>Vzduchotechnika</t>
  </si>
  <si>
    <t>740-01</t>
  </si>
  <si>
    <t>Vzduchotechnika - viz samostatný soupis prací</t>
  </si>
  <si>
    <t>-2020150529</t>
  </si>
  <si>
    <t>Práce a dodávky M</t>
  </si>
  <si>
    <t>21-M</t>
  </si>
  <si>
    <t>Elektromontáže</t>
  </si>
  <si>
    <t>21M-01</t>
  </si>
  <si>
    <t>Dodávka a montáž elektroinstalace - část NN - viz samostatný soupis prací  (změna 27.9.2023)</t>
  </si>
  <si>
    <t>64</t>
  </si>
  <si>
    <t>2037744728</t>
  </si>
  <si>
    <t>Část financovaná z FPF (uchazeč vyplnění žlutě označené položky - jednotková cena)</t>
  </si>
  <si>
    <t>NAZEV</t>
  </si>
  <si>
    <t xml:space="preserve">OBJEKTU : </t>
  </si>
  <si>
    <t>ZDRAVOINSTALACE(KANAL+VODA)</t>
  </si>
  <si>
    <t>REG</t>
  </si>
  <si>
    <t>.C.STAVBY</t>
  </si>
  <si>
    <t>: UNIHR-ZT</t>
  </si>
  <si>
    <t>STAVBY  :</t>
  </si>
  <si>
    <t>PODKROVÍ+REKONSTRUKCE HRADECKA 17,OPAVA</t>
  </si>
  <si>
    <t>ZAK</t>
  </si>
  <si>
    <t>.C.OBJ.</t>
  </si>
  <si>
    <t>: 606 26276</t>
  </si>
  <si>
    <t>CIS.</t>
  </si>
  <si>
    <t>CEN CEN. POLOZKY</t>
  </si>
  <si>
    <t>Z K R A C E N Y  P O P I S</t>
  </si>
  <si>
    <t>M.J.</t>
  </si>
  <si>
    <t>MNOZSTVI</t>
  </si>
  <si>
    <t>JEDNOTK. CENA</t>
  </si>
  <si>
    <t>CELKEM CENA</t>
  </si>
  <si>
    <t>JEDNOTK. HMOT v T</t>
  </si>
  <si>
    <t>CELKEM HMOT V T</t>
  </si>
  <si>
    <t>CENIK</t>
  </si>
  <si>
    <t>721 800-721</t>
  </si>
  <si>
    <t>ZDRAVOTNE TECHNICKE INSTALACE</t>
  </si>
  <si>
    <t xml:space="preserve"> OBOR 721 </t>
  </si>
  <si>
    <t>VNITŘNÍ KANALIZACE</t>
  </si>
  <si>
    <t>721 A01 721171108</t>
  </si>
  <si>
    <t>POTR PP  HT ODPADNI D 110X2,3</t>
  </si>
  <si>
    <t>721 A01 721173204</t>
  </si>
  <si>
    <t>POTR PP HT PRIPOJOVACI D 40</t>
  </si>
  <si>
    <t>721 A01 721173205</t>
  </si>
  <si>
    <t>POTR PP HT PRIPOJOVACI D 50</t>
  </si>
  <si>
    <t>721 A01 721194104</t>
  </si>
  <si>
    <t>VYVEDENI KANAL VYPUSTEK D 40</t>
  </si>
  <si>
    <t>KUS</t>
  </si>
  <si>
    <t>721 A01 721194105</t>
  </si>
  <si>
    <t>VYVEDENI KANAL VYPUSTEK D 50</t>
  </si>
  <si>
    <t>721 A01 721194109</t>
  </si>
  <si>
    <t>VYVEDENI KANAL VYPUSTEK D 110</t>
  </si>
  <si>
    <t>721 A01 721223414</t>
  </si>
  <si>
    <t>STENOVY ODPAD. VENTIL d40/</t>
  </si>
  <si>
    <t>721 SPC 721273202</t>
  </si>
  <si>
    <t>KOTVICI MAT. PRO KANALIZACI POZINKOVANÝ S PRYŽOVOU VÝSTELKOU</t>
  </si>
  <si>
    <t>KG</t>
  </si>
  <si>
    <t>721 A01 721273223</t>
  </si>
  <si>
    <t>POMOCNE LESENI PRO INSTALACI ZTI</t>
  </si>
  <si>
    <t>SADA</t>
  </si>
  <si>
    <t>721 A01 721290112</t>
  </si>
  <si>
    <t>ZKOUSKA TES KANAL VODA+KOUR-DN150</t>
  </si>
  <si>
    <t>721 A01 721290114</t>
  </si>
  <si>
    <t>TESNICI MATER=PENA PUR 750mm</t>
  </si>
  <si>
    <t>721 A01 998721102</t>
  </si>
  <si>
    <t>KANALIZACE PRESUN HMOT VYSKA-9M</t>
  </si>
  <si>
    <t>T</t>
  </si>
  <si>
    <t xml:space="preserve">OBOR 721 </t>
  </si>
  <si>
    <t>VNITŘNI KANALIZACE CELKEM</t>
  </si>
  <si>
    <t>OBOR 722</t>
  </si>
  <si>
    <t>VNITŘNI VODOVOD</t>
  </si>
  <si>
    <t>721 C02 722173912</t>
  </si>
  <si>
    <t>POTR PLASTOVE PN20 d20</t>
  </si>
  <si>
    <t>721 C02 722173913</t>
  </si>
  <si>
    <t>POTR PLASTOVE PN20 d25</t>
  </si>
  <si>
    <t>721 C02 722173919</t>
  </si>
  <si>
    <t>KOTVICI+ZAVES.OBJIMKY s PRYZI</t>
  </si>
  <si>
    <t>721 A02 722181111</t>
  </si>
  <si>
    <t>POTRUBNI IZOLACE TL.9-15mm/d20-40</t>
  </si>
  <si>
    <t>721 A02 722190021</t>
  </si>
  <si>
    <t>NASTENKA PRO G 1/2</t>
  </si>
  <si>
    <t>721 A02 722239112</t>
  </si>
  <si>
    <t>UK 20 s VK PLAST</t>
  </si>
  <si>
    <t>721 A02 722239113</t>
  </si>
  <si>
    <t>UK 25 s VK PLAST</t>
  </si>
  <si>
    <t>721 A02 722239120</t>
  </si>
  <si>
    <t>POJIST.SOUPRAVA DN 15 PRO TUV</t>
  </si>
  <si>
    <t>721 A01 722290224</t>
  </si>
  <si>
    <t>721 A02 722290225</t>
  </si>
  <si>
    <t>STAVEB.POMOC-DRAZKY/STENA/PODLAHA DO 100cm2</t>
  </si>
  <si>
    <t>721 A02 722290226</t>
  </si>
  <si>
    <t>STAVEB.POMOC-OTVORY/STENA/STROPY DO 125cm2</t>
  </si>
  <si>
    <t>721 A02 722290231</t>
  </si>
  <si>
    <t>ZKOUSKA TLAK POTRUBI PLAST -DN50</t>
  </si>
  <si>
    <t>721 A02 722290234</t>
  </si>
  <si>
    <t>PROPLACH A DEZINFEKCE -DN 80</t>
  </si>
  <si>
    <t>721 A02 722290240</t>
  </si>
  <si>
    <t>ORIENT.STITKY VODOINSTALACE OBJEKTU</t>
  </si>
  <si>
    <t>721 A02 998722102</t>
  </si>
  <si>
    <t>VODOVOD PRESUN HMOT VYSKA -9M</t>
  </si>
  <si>
    <t xml:space="preserve">OBOR 722 </t>
  </si>
  <si>
    <t>VNITŘNÍ VODOVOD CELKEM</t>
  </si>
  <si>
    <t xml:space="preserve">OBOR 725 </t>
  </si>
  <si>
    <t>ZAŘIZOVACI PREDMETY ZTI</t>
  </si>
  <si>
    <t>721 A05 725119305</t>
  </si>
  <si>
    <t>MTZ ZAVES.KLOZETU+NADRZKY+VYLEVKY</t>
  </si>
  <si>
    <t>721 A05 CENA01</t>
  </si>
  <si>
    <t>NADRZKA ZAVES+RAM+OVLAD.TLACITKO</t>
  </si>
  <si>
    <t>721 A05 CENA02</t>
  </si>
  <si>
    <t>ZAVES.WC BILE/HL.500mm+SEDATKO</t>
  </si>
  <si>
    <t>721 A05 CENA03</t>
  </si>
  <si>
    <t>VYLEVKA ZAVES.ZADNI odp+PLAST.MRIŽ</t>
  </si>
  <si>
    <t>721 A05 725119349</t>
  </si>
  <si>
    <t>OHRIVAC TUV 10L-BEZTLAKOVY 2,0kW,230V</t>
  </si>
  <si>
    <t>721 A05 725119350</t>
  </si>
  <si>
    <t>OHRIVAC TUV 10L-TLAKOVY 2,0kW,230V</t>
  </si>
  <si>
    <t>721 A05 725219402</t>
  </si>
  <si>
    <t>MONTAZ UMYVADEL NA KONZOLY/DESKY</t>
  </si>
  <si>
    <t>UM  BILE 550*450+PLAST.ODPAD40+PO</t>
  </si>
  <si>
    <t>721 A05 725319110</t>
  </si>
  <si>
    <t>PISOAR DITURVIT BÍLÝ S RADAR.SPLACHEM ODPAD D50</t>
  </si>
  <si>
    <t>721 A05 725319111</t>
  </si>
  <si>
    <t>ZDROJ ELEKTRO PRO PISOAR S RADAR. SPLACHEM (PRO 2-3KS) 1+2+3.NP</t>
  </si>
  <si>
    <t>721 A05 725829201</t>
  </si>
  <si>
    <t>MTZ BATERII NASTEN+STOJ</t>
  </si>
  <si>
    <t>UM=STOJ.BA.PAK.OTOC.170mm+2*RV1/2</t>
  </si>
  <si>
    <t>VY=STENOVA PAK.+SPRCHA+DRZAK/KOV</t>
  </si>
  <si>
    <t>721 A05 998725101</t>
  </si>
  <si>
    <t>ZARIZ PREDMETY PRESUN HMOT V-9M</t>
  </si>
  <si>
    <t>ZAŘIZOVACI PREDMETY ZTI CELKEM</t>
  </si>
  <si>
    <t xml:space="preserve">721 800-721 </t>
  </si>
  <si>
    <t>ZDRAVOTNE TECHNICKE INSTALACE CELKEM</t>
  </si>
  <si>
    <t>BEZ DPH</t>
  </si>
  <si>
    <t>OTOPNÁ SOUSTAVA+ZDROJ+REGULACE-ELEKTRO</t>
  </si>
  <si>
    <t>: UNHR-UT</t>
  </si>
  <si>
    <t xml:space="preserve">STAVBY  : </t>
  </si>
  <si>
    <t>DODAVKA CENA</t>
  </si>
  <si>
    <t>JEDNOTK. HMOT V T</t>
  </si>
  <si>
    <t>CELKEM  HMOT V T</t>
  </si>
  <si>
    <t xml:space="preserve">731 800-731 </t>
  </si>
  <si>
    <t>ÚSTŘEDNÍ VYTAPENI</t>
  </si>
  <si>
    <t>LNY OBOR 731</t>
  </si>
  <si>
    <t xml:space="preserve">KOTELNY </t>
  </si>
  <si>
    <t>731 A01 731112032</t>
  </si>
  <si>
    <t>OTVORY ZDI,STROPY do 0.01m2</t>
  </si>
  <si>
    <t>731 A01 731119445</t>
  </si>
  <si>
    <t>ELEKTROINSTALACE SILOVA OKRUHU 3.NP</t>
  </si>
  <si>
    <t>731 A01 731119446</t>
  </si>
  <si>
    <t>REGULACE OTOPNE SOUSTAVY  3.NP S DOPOJENÍM NA ŘÍDICÍ SYSTEM KOTELNY V 2.NP,SADA 3 ČIDLA, 1*SMĚŠOVANÝ OKRUH, 1*OKRUH VZT,1*VNITŘNÍ JEDNOTKY OKRUHU 3.NP,PROPOJOVACÍ KABELÁŽ 108m</t>
  </si>
  <si>
    <t>731 A01 731119456</t>
  </si>
  <si>
    <t>VK DN15</t>
  </si>
  <si>
    <t>731 A01 998731101</t>
  </si>
  <si>
    <t>KOTELNY PRESUN UMISTENI VYSCE- 9M</t>
  </si>
  <si>
    <t xml:space="preserve"> OBOR 731 </t>
  </si>
  <si>
    <t>KOTELNY CELKEM</t>
  </si>
  <si>
    <t>.</t>
  </si>
  <si>
    <t xml:space="preserve">OBOR 732 </t>
  </si>
  <si>
    <t>STROJOVNY USTREDNIHO VYTAPENI</t>
  </si>
  <si>
    <t>731 A02 732219339</t>
  </si>
  <si>
    <t>ARMATURNI SESTAVA OKRUHU 3.NP ( 4KULOVÝ UZÁVĚR S INTEGROVANÝM VYPOUŠTĚNÍM  R250DS,PN40, 1", TŘÍCESTNÝ SMĚŠOVACÍ VENTIL 3MG 20+SERVO,VYVAŽOVACÍ VENTIL  R 3/4", FILTR ZÁVITOVÝ S VÝMĚNNÝM SÍTKEM  R74A,1", ZPĚTKA KLAPKA 1", OBĚHOVÉ ČERPADLO MAGNA 3 25/80,230V,50Hz,30-200W,AUTOMATICKÁ REGULACE 2*KULOVÝ UZÁVĚR  R251D 1/2",VRTULKA/pod OV 2*OV DN50+AUT.OV R881-1/2" 2*2*T-TEPLOMĚR 0-120 C,-2KS, Tv-JÍMKA PRO TEPLOTNÍ ČIDLO-2*, 2*M-TLAKOMĚR 0-6BAR,-2KS, VK-1/2"</t>
  </si>
  <si>
    <t>731 A02 998732101</t>
  </si>
  <si>
    <t>STROJOVNY PRESUN HMOT VYSKA -9M</t>
  </si>
  <si>
    <t xml:space="preserve"> OBOR 732 </t>
  </si>
  <si>
    <t>STROJOVNY USTREDNIHO VYTAPENI CELKEM</t>
  </si>
  <si>
    <t xml:space="preserve"> OBOR 733 </t>
  </si>
  <si>
    <t>POTRUBI USTREDNIHO VYTAPENI</t>
  </si>
  <si>
    <t>731 A03 733111303</t>
  </si>
  <si>
    <t>POTR Cu d15 PAJENE</t>
  </si>
  <si>
    <t>731 A03 733111306</t>
  </si>
  <si>
    <t>POTR Cu d28 PAJENE</t>
  </si>
  <si>
    <t>731 A03 733111311</t>
  </si>
  <si>
    <t>PROPOJENÍ SE STÁVAJÍCÍ POZICÍ NA ROZDĚLOVAČI</t>
  </si>
  <si>
    <t>PÁR</t>
  </si>
  <si>
    <t>731 A03 733112010</t>
  </si>
  <si>
    <t>MONTAZ IZ.NAVLEKOVE/SPONKY+PASKA</t>
  </si>
  <si>
    <t>731 A03 CENA01</t>
  </si>
  <si>
    <t>TL. 9MM/15mm</t>
  </si>
  <si>
    <t>731 A03 CENA04</t>
  </si>
  <si>
    <t>TL.20MM/28mm</t>
  </si>
  <si>
    <t>731 A03 733112014</t>
  </si>
  <si>
    <t>DRAZKA DO 100cm2, PRO ROZVOD V 3.NP OBJEKTU</t>
  </si>
  <si>
    <t>731 A03 733112015</t>
  </si>
  <si>
    <t>OTVORY STEN V 3.NP DO 125cm2</t>
  </si>
  <si>
    <t>731 A03 733190108</t>
  </si>
  <si>
    <t>TLAK ZKOUSKA POTRUBI do DN60</t>
  </si>
  <si>
    <t>731 A03 998733103</t>
  </si>
  <si>
    <t>POTRUBI PRESUN HMOT VYSKA - 9M</t>
  </si>
  <si>
    <t xml:space="preserve">OBOR 733 </t>
  </si>
  <si>
    <t>POTRUBI USTREDNIHO VYTAPENI CELKEM</t>
  </si>
  <si>
    <t xml:space="preserve"> OBOR 734</t>
  </si>
  <si>
    <t>ARMATURY USTREDNIHO VYTAPENI</t>
  </si>
  <si>
    <t>731 C05 734109051</t>
  </si>
  <si>
    <t>H KUS PŘIPOJOVACÍ  DN15 S REGULACÍ A VYPOUŠTĚNÍM</t>
  </si>
  <si>
    <t>731 C05 734109052</t>
  </si>
  <si>
    <t>TERMOHLAVICE</t>
  </si>
  <si>
    <t>731 A04 998734101</t>
  </si>
  <si>
    <t>ARMATURY PRESUN HMOT VYSKA -9M</t>
  </si>
  <si>
    <t xml:space="preserve"> OBOR 734 </t>
  </si>
  <si>
    <t>URY USTREDNIHO VYTAPENI CELKEM</t>
  </si>
  <si>
    <t xml:space="preserve">OBOR 735 </t>
  </si>
  <si>
    <t>OTOPNÁ TELESA</t>
  </si>
  <si>
    <t>731 C05 735410910</t>
  </si>
  <si>
    <t>MONTAZ TELES</t>
  </si>
  <si>
    <t>731 C05 CENA03</t>
  </si>
  <si>
    <t>OCEL.DESK BILE VK 11/500/1800</t>
  </si>
  <si>
    <t>731 C05 CENA09</t>
  </si>
  <si>
    <t>OCEL.DESK BILE VK 22/900/500</t>
  </si>
  <si>
    <t>731 C05 735410918</t>
  </si>
  <si>
    <t>NAPUSTENI NOVE OTOPNE SOUSTAVY</t>
  </si>
  <si>
    <t>HR</t>
  </si>
  <si>
    <t>731 C05 735410919</t>
  </si>
  <si>
    <t>TLAKOVA ZKOUSKA OTOPNE SOUSTAVY</t>
  </si>
  <si>
    <t>731 C05 735410920</t>
  </si>
  <si>
    <t>TOPNA ZKOUSKA+VYREGULOV.SOUSTAVY</t>
  </si>
  <si>
    <t>731 A05 998735102</t>
  </si>
  <si>
    <t>TOP TELESO PRESUN HMOT VYSKA - 9M</t>
  </si>
  <si>
    <t>OTOPNÁ TELESA CELKEM</t>
  </si>
  <si>
    <t>ÚSTŘEDNÍ VYTAPENI CELKEM</t>
  </si>
  <si>
    <t>VZDUCHOTECHNIKA</t>
  </si>
  <si>
    <t>: UNIHR-VZ</t>
  </si>
  <si>
    <t>PODKROVÍ A REKONSTRUKCE HRADECKA 17,OPAVA</t>
  </si>
  <si>
    <t>:</t>
  </si>
  <si>
    <t>CELKEM HMOT v T</t>
  </si>
  <si>
    <t xml:space="preserve">LNY OBOR 726 </t>
  </si>
  <si>
    <t xml:space="preserve">721 A06 726090080 </t>
  </si>
  <si>
    <t>MONTAZ VZDUCHOTECHNIKY</t>
  </si>
  <si>
    <t xml:space="preserve">721 A06 726090081 </t>
  </si>
  <si>
    <t>SESTAVY VZT 1-3.NP</t>
  </si>
  <si>
    <t xml:space="preserve">721 A06 CENA01    </t>
  </si>
  <si>
    <t>VENTILATOR POTRUBNI PRO POTRUBÍ d125MM,350m3/h,230V,60W</t>
  </si>
  <si>
    <t xml:space="preserve">721 A06 CENA02    </t>
  </si>
  <si>
    <t>POTRUBNI KLAPKA RSK 125</t>
  </si>
  <si>
    <t xml:space="preserve">721 A06 CENA03    </t>
  </si>
  <si>
    <t>T KUS 125/125+DOPOJ NA KANAL</t>
  </si>
  <si>
    <t xml:space="preserve">721 A06 CENA04   </t>
  </si>
  <si>
    <t>POTRUBI SPIRO D125+TVAROVKY+IZ30m</t>
  </si>
  <si>
    <t xml:space="preserve">721 A06 CENA05    </t>
  </si>
  <si>
    <t>ODTAH. VENTIL d125+RAMECEK</t>
  </si>
  <si>
    <t xml:space="preserve">721 A06 CENA06    </t>
  </si>
  <si>
    <t>STRESNI HLAVICE d125+PRUCHODKA STRECHOU</t>
  </si>
  <si>
    <t xml:space="preserve">721 A06 726090092 </t>
  </si>
  <si>
    <t>MOBIL.LESENI PRO VZT</t>
  </si>
  <si>
    <t>721 A06 726120000</t>
  </si>
  <si>
    <t>SPOJOVACI A MONTAZNI PRVKY VZT</t>
  </si>
  <si>
    <t xml:space="preserve">721 A06 726120001 </t>
  </si>
  <si>
    <t>MATERIAL KOTVICI,ZAVESY POTRUBI</t>
  </si>
  <si>
    <t xml:space="preserve">721 A06 726120002 </t>
  </si>
  <si>
    <t>ELEKTRO NENI SOUCASTI</t>
  </si>
  <si>
    <t xml:space="preserve">721 A06 726120124 </t>
  </si>
  <si>
    <t>SERIZENI,SPUSTENI,ZASKOLENI VZT</t>
  </si>
  <si>
    <t xml:space="preserve">721 A06 998726101 </t>
  </si>
  <si>
    <t>VZDUCHOTECHNIKA PRESUN HMOT -9m</t>
  </si>
  <si>
    <t xml:space="preserve"> OBOR 726 </t>
  </si>
  <si>
    <t>VZDUCHOTECHNIKA CELKEM</t>
  </si>
  <si>
    <t xml:space="preserve">             Specifikace+přehled nákladů</t>
  </si>
  <si>
    <t xml:space="preserve">                 Akce: </t>
  </si>
  <si>
    <t>Dobudování podkroví a rekonstrukce</t>
  </si>
  <si>
    <t>objektu Hradecká 17, Opava - část financovaná FPF</t>
  </si>
  <si>
    <t>část NN</t>
  </si>
  <si>
    <t xml:space="preserve">                    Stupeň:</t>
  </si>
  <si>
    <t>DSP</t>
  </si>
  <si>
    <t xml:space="preserve">                    Datum:</t>
  </si>
  <si>
    <t xml:space="preserve">                    Zpracoval:</t>
  </si>
  <si>
    <t>Ing.Radan Grusman</t>
  </si>
  <si>
    <t xml:space="preserve">                    Arch.č.:</t>
  </si>
  <si>
    <t>805/23</t>
  </si>
  <si>
    <t>Uchazeči doplní žlutě označené položky (jednotková cena)</t>
  </si>
  <si>
    <t>Elektroinstalace</t>
  </si>
  <si>
    <t>Materiál</t>
  </si>
  <si>
    <t>Montáž</t>
  </si>
  <si>
    <t>Č.</t>
  </si>
  <si>
    <t>Položka</t>
  </si>
  <si>
    <t>Počet</t>
  </si>
  <si>
    <t>Jedn.cena</t>
  </si>
  <si>
    <t>Celkem</t>
  </si>
  <si>
    <t xml:space="preserve">Spínač č1, bílý vč.rám. </t>
  </si>
  <si>
    <t xml:space="preserve">Spínač  č5, bílý vč.rám. </t>
  </si>
  <si>
    <t xml:space="preserve">Spínač  č.6, bílý vč.rám. </t>
  </si>
  <si>
    <t>Spínač č1, bílý vč.rám. IP44</t>
  </si>
  <si>
    <t>Spínač  č5, bílý vč.rám.IP44</t>
  </si>
  <si>
    <t>Spínač  č.6, bílý vč.rám.IP44</t>
  </si>
  <si>
    <t xml:space="preserve">Spínač  č.1,6 s orient.dout. bílý vč.rám. </t>
  </si>
  <si>
    <t>Zásuvka jednonás.230V/16A, vč.rám.</t>
  </si>
  <si>
    <t>Zásuvka 230V/16A přepěť.ochr.,vč.rám</t>
  </si>
  <si>
    <t>Zásuvka TV+R+SAT.vč.rám</t>
  </si>
  <si>
    <t>Zásuvka jednonás.230V/16,bílá vč.rám, IP44</t>
  </si>
  <si>
    <t>Zásuvka 3-f 1 400V/16A</t>
  </si>
  <si>
    <t xml:space="preserve">Krabice </t>
  </si>
  <si>
    <t>CYKY 3Cx1,5</t>
  </si>
  <si>
    <t>CYKY 5Cx1,5</t>
  </si>
  <si>
    <t>CYKY 3Cx2,5</t>
  </si>
  <si>
    <t>CYKY 2x1,5</t>
  </si>
  <si>
    <t>CYKY 5Cx2,5</t>
  </si>
  <si>
    <t>CXKH 3Cx1,5</t>
  </si>
  <si>
    <t>CYKY-5x10</t>
  </si>
  <si>
    <t>CYKY-4x50</t>
  </si>
  <si>
    <t>CYY50</t>
  </si>
  <si>
    <t>CYY6</t>
  </si>
  <si>
    <t>Spínač VZT požár. pod sklem</t>
  </si>
  <si>
    <t>Ukonč.kab.celoplast. 4x10</t>
  </si>
  <si>
    <t>Ukonč.vod.v rozv.vč.zap.</t>
  </si>
  <si>
    <t>Svítidlo nástěnné</t>
  </si>
  <si>
    <t>Svítidlo strop.</t>
  </si>
  <si>
    <t>SvítidloLED 8600lm, mř.96+závěs</t>
  </si>
  <si>
    <t>SvítidloLED 4300lm, mř.96+závěs, asym.ref</t>
  </si>
  <si>
    <t xml:space="preserve">Svítidlo LED2400lm, písk.sklo(chodba) </t>
  </si>
  <si>
    <t xml:space="preserve">Svítidlo LED2400lm, písk.sklo, nouz.(chodba) </t>
  </si>
  <si>
    <t>Nouz.sv.9W 45min.</t>
  </si>
  <si>
    <t>Vkládací plast.kanál+přep.+úchyt mat</t>
  </si>
  <si>
    <t>Krabice přístr-do kanálu</t>
  </si>
  <si>
    <t>Krabice na povrch/do podhledu</t>
  </si>
  <si>
    <t>Typy svítidel a jejich cenu konzultovat s investorem</t>
  </si>
  <si>
    <t xml:space="preserve">V ceně nejsou kuchyňské spotřebiče, VZT,boilery, RACKy a jejich zařízení </t>
  </si>
  <si>
    <t>Stavební práce</t>
  </si>
  <si>
    <t>Sekání drážek</t>
  </si>
  <si>
    <t>Průrazy</t>
  </si>
  <si>
    <t>V ceně nejsou požární ucpávky prostupů</t>
  </si>
  <si>
    <t>V ceně nejsou zemní práce (výkop a zához kab. rýhy)</t>
  </si>
  <si>
    <t>Revize el.zař.</t>
  </si>
  <si>
    <t>Výchozí revize dle PD</t>
  </si>
  <si>
    <t>Hodinové zůčtovací sazba</t>
  </si>
  <si>
    <t>Demontáže</t>
  </si>
  <si>
    <t>Dokončovací práce</t>
  </si>
  <si>
    <t>Komplexní vyzkoušení</t>
  </si>
  <si>
    <t>Spolupráce s revizním technikem</t>
  </si>
  <si>
    <t>Montáž a demontáž lešení</t>
  </si>
  <si>
    <t>Dodávky zařízení-specifikace</t>
  </si>
  <si>
    <t>Dodávka</t>
  </si>
  <si>
    <t>Rozvaděč R3.1</t>
  </si>
  <si>
    <t>Rozvaděč RS3.2</t>
  </si>
  <si>
    <t>Úpravy v RE1</t>
  </si>
  <si>
    <t>Úpravy vRH</t>
  </si>
  <si>
    <t>Zdroj UPS 5kW/1hod</t>
  </si>
  <si>
    <t>V rozpočtu není rozvaděč výtahu a kotelny</t>
  </si>
  <si>
    <t>Hromosvod</t>
  </si>
  <si>
    <t>Hromosvod+uzemnění</t>
  </si>
  <si>
    <t>V ceně nejsou výkopové práce</t>
  </si>
  <si>
    <t xml:space="preserve">Rekapitulace </t>
  </si>
  <si>
    <t>Podružný materiál-3% z mat.</t>
  </si>
  <si>
    <t>Podíl přidružených výkonů-6%z mat.+mont.</t>
  </si>
  <si>
    <t>Revize elektro</t>
  </si>
  <si>
    <t>HZS</t>
  </si>
  <si>
    <t>Dodávka zařízení</t>
  </si>
  <si>
    <t>Doprava zař.-3,6% z dod.</t>
  </si>
  <si>
    <t>Projektová dokumentace skutečného provedení+autor.dozor  na stavbě</t>
  </si>
  <si>
    <t xml:space="preserve">Náklady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</si>
</sst>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0%"/>
  </numFmts>
  <fonts count="5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8"/>
      <name val="Arial CE"/>
      <charset val="238"/>
    </font>
    <font>
      <sz val="8"/>
      <name val="Arial CE"/>
      <family val="2"/>
      <charset val="238"/>
    </font>
    <font>
      <b/>
      <sz val="16"/>
      <name val="Arial Black"/>
      <family val="2"/>
      <charset val="238"/>
    </font>
    <font>
      <sz val="10"/>
      <name val="Arial Black"/>
      <family val="2"/>
      <charset val="238"/>
    </font>
    <font>
      <b/>
      <sz val="12"/>
      <name val="Arial Black"/>
      <family val="2"/>
      <charset val="238"/>
    </font>
    <font>
      <b/>
      <sz val="10"/>
      <name val="Arial CE"/>
      <family val="2"/>
      <charset val="238"/>
    </font>
    <font>
      <b/>
      <sz val="10"/>
      <name val="Arial Black"/>
      <family val="2"/>
      <charset val="238"/>
    </font>
    <font>
      <sz val="12"/>
      <name val="Times New Roman"/>
      <family val="1"/>
    </font>
    <font>
      <b/>
      <sz val="12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wrapText="1"/>
    </xf>
    <xf numFmtId="4" fontId="39" fillId="0" borderId="0" xfId="0" applyNumberFormat="1" applyFont="1"/>
    <xf numFmtId="4" fontId="39" fillId="5" borderId="0" xfId="0" applyNumberFormat="1" applyFont="1" applyFill="1"/>
    <xf numFmtId="0" fontId="39" fillId="5" borderId="0" xfId="0" applyFont="1" applyFill="1"/>
    <xf numFmtId="14" fontId="0" fillId="0" borderId="0" xfId="0" applyNumberForma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17" fontId="0" fillId="0" borderId="0" xfId="0" applyNumberFormat="1"/>
    <xf numFmtId="0" fontId="45" fillId="4" borderId="0" xfId="0" applyFont="1" applyFill="1"/>
    <xf numFmtId="0" fontId="0" fillId="4" borderId="0" xfId="0" applyFill="1"/>
    <xf numFmtId="10" fontId="0" fillId="0" borderId="0" xfId="0" applyNumberFormat="1"/>
    <xf numFmtId="0" fontId="46" fillId="0" borderId="23" xfId="0" applyFont="1" applyBorder="1"/>
    <xf numFmtId="0" fontId="46" fillId="0" borderId="24" xfId="0" applyFont="1" applyBorder="1"/>
    <xf numFmtId="0" fontId="46" fillId="0" borderId="25" xfId="0" applyFont="1" applyBorder="1"/>
    <xf numFmtId="0" fontId="0" fillId="0" borderId="24" xfId="0" applyBorder="1"/>
    <xf numFmtId="0" fontId="46" fillId="0" borderId="0" xfId="0" applyFon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47" fillId="0" borderId="0" xfId="0" applyFont="1" applyAlignment="1">
      <alignment horizontal="center"/>
    </xf>
    <xf numFmtId="0" fontId="48" fillId="0" borderId="0" xfId="0" applyFont="1"/>
    <xf numFmtId="0" fontId="43" fillId="0" borderId="29" xfId="0" applyFont="1" applyBorder="1"/>
    <xf numFmtId="0" fontId="43" fillId="0" borderId="30" xfId="0" applyFont="1" applyBorder="1"/>
    <xf numFmtId="0" fontId="43" fillId="0" borderId="31" xfId="0" applyFont="1" applyBorder="1"/>
    <xf numFmtId="0" fontId="0" fillId="0" borderId="32" xfId="0" applyBorder="1"/>
    <xf numFmtId="1" fontId="0" fillId="0" borderId="32" xfId="0" applyNumberFormat="1" applyBorder="1"/>
    <xf numFmtId="2" fontId="0" fillId="0" borderId="0" xfId="0" applyNumberFormat="1"/>
    <xf numFmtId="0" fontId="0" fillId="0" borderId="33" xfId="0" applyBorder="1"/>
    <xf numFmtId="1" fontId="47" fillId="0" borderId="0" xfId="0" applyNumberFormat="1" applyFont="1"/>
    <xf numFmtId="1" fontId="0" fillId="0" borderId="0" xfId="0" applyNumberFormat="1"/>
    <xf numFmtId="0" fontId="47" fillId="0" borderId="0" xfId="0" applyFont="1"/>
    <xf numFmtId="168" fontId="0" fillId="0" borderId="0" xfId="0" applyNumberFormat="1"/>
    <xf numFmtId="9" fontId="0" fillId="0" borderId="0" xfId="0" applyNumberFormat="1"/>
    <xf numFmtId="0" fontId="0" fillId="0" borderId="23" xfId="0" applyBorder="1"/>
    <xf numFmtId="4" fontId="0" fillId="0" borderId="0" xfId="0" applyNumberFormat="1"/>
    <xf numFmtId="4" fontId="43" fillId="0" borderId="0" xfId="0" applyNumberFormat="1" applyFont="1"/>
    <xf numFmtId="0" fontId="49" fillId="0" borderId="32" xfId="0" applyFont="1" applyBorder="1"/>
    <xf numFmtId="0" fontId="49" fillId="0" borderId="24" xfId="0" applyFont="1" applyBorder="1"/>
    <xf numFmtId="0" fontId="0" fillId="0" borderId="25" xfId="0" applyBorder="1"/>
    <xf numFmtId="4" fontId="0" fillId="0" borderId="25" xfId="0" applyNumberFormat="1" applyBorder="1"/>
    <xf numFmtId="4" fontId="49" fillId="0" borderId="0" xfId="0" applyNumberFormat="1" applyFont="1"/>
    <xf numFmtId="0" fontId="50" fillId="0" borderId="35" xfId="0" applyFont="1" applyBorder="1"/>
    <xf numFmtId="0" fontId="51" fillId="0" borderId="36" xfId="0" applyFont="1" applyBorder="1"/>
    <xf numFmtId="3" fontId="51" fillId="0" borderId="37" xfId="0" applyNumberFormat="1" applyFont="1" applyBorder="1"/>
    <xf numFmtId="0" fontId="0" fillId="0" borderId="0" xfId="0" applyAlignment="1" applyProtection="1">
      <alignment vertical="center"/>
      <protection locked="0"/>
    </xf>
    <xf numFmtId="0" fontId="8" fillId="0" borderId="0" xfId="0" applyFont="1" applyProtection="1">
      <protection locked="0"/>
    </xf>
    <xf numFmtId="4" fontId="21" fillId="4" borderId="22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4" fontId="39" fillId="4" borderId="0" xfId="0" applyNumberFormat="1" applyFont="1" applyFill="1" applyProtection="1">
      <protection locked="0"/>
    </xf>
    <xf numFmtId="0" fontId="39" fillId="0" borderId="0" xfId="0" applyFont="1" applyProtection="1">
      <protection locked="0"/>
    </xf>
    <xf numFmtId="0" fontId="39" fillId="4" borderId="0" xfId="0" applyFont="1" applyFill="1" applyProtection="1">
      <protection locked="0"/>
    </xf>
    <xf numFmtId="0" fontId="39" fillId="6" borderId="0" xfId="0" applyFont="1" applyFill="1" applyProtection="1">
      <protection locked="0"/>
    </xf>
    <xf numFmtId="4" fontId="39" fillId="6" borderId="0" xfId="0" applyNumberFormat="1" applyFont="1" applyFill="1" applyProtection="1">
      <protection locked="0"/>
    </xf>
    <xf numFmtId="4" fontId="0" fillId="4" borderId="0" xfId="0" applyNumberFormat="1" applyFill="1" applyProtection="1">
      <protection locked="0"/>
    </xf>
    <xf numFmtId="4" fontId="0" fillId="0" borderId="32" xfId="0" applyNumberFormat="1" applyBorder="1" applyProtection="1">
      <protection locked="0"/>
    </xf>
    <xf numFmtId="4" fontId="49" fillId="0" borderId="32" xfId="0" applyNumberFormat="1" applyFont="1" applyBorder="1" applyProtection="1">
      <protection locked="0"/>
    </xf>
    <xf numFmtId="4" fontId="0" fillId="6" borderId="0" xfId="0" applyNumberFormat="1" applyFill="1" applyProtection="1">
      <protection locked="0"/>
    </xf>
    <xf numFmtId="0" fontId="0" fillId="0" borderId="0" xfId="0" applyProtection="1">
      <protection locked="0"/>
    </xf>
    <xf numFmtId="3" fontId="43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0" fontId="46" fillId="0" borderId="23" xfId="0" applyFon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43" fillId="0" borderId="34" xfId="0" applyFont="1" applyBorder="1" applyProtection="1">
      <protection locked="0"/>
    </xf>
    <xf numFmtId="0" fontId="43" fillId="0" borderId="31" xfId="0" applyFont="1" applyBorder="1" applyProtection="1">
      <protection locked="0"/>
    </xf>
    <xf numFmtId="0" fontId="43" fillId="0" borderId="30" xfId="0" applyFont="1" applyBorder="1" applyProtection="1">
      <protection locked="0"/>
    </xf>
    <xf numFmtId="0" fontId="0" fillId="0" borderId="32" xfId="0" applyBorder="1" applyProtection="1">
      <protection locked="0"/>
    </xf>
    <xf numFmtId="0" fontId="0" fillId="0" borderId="23" xfId="0" applyBorder="1" applyProtection="1">
      <protection locked="0"/>
    </xf>
    <xf numFmtId="4" fontId="0" fillId="0" borderId="0" xfId="0" applyNumberFormat="1" applyProtection="1">
      <protection locked="0"/>
    </xf>
    <xf numFmtId="0" fontId="43" fillId="0" borderId="0" xfId="0" applyFont="1" applyProtection="1">
      <protection locked="0"/>
    </xf>
    <xf numFmtId="2" fontId="0" fillId="4" borderId="0" xfId="0" applyNumberFormat="1" applyFill="1" applyProtection="1">
      <protection locked="0"/>
    </xf>
    <xf numFmtId="2" fontId="49" fillId="0" borderId="32" xfId="0" applyNumberFormat="1" applyFont="1" applyBorder="1" applyProtection="1"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85" workbookViewId="0">
      <selection activeCell="J96" sqref="J96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 x14ac:dyDescent="0.2"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S2" s="17" t="s">
        <v>6</v>
      </c>
      <c r="BT2" s="17" t="s">
        <v>7</v>
      </c>
    </row>
    <row r="3" spans="1:74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 x14ac:dyDescent="0.2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 x14ac:dyDescent="0.2">
      <c r="B5" s="20"/>
      <c r="D5" s="23" t="s">
        <v>12</v>
      </c>
      <c r="K5" s="271" t="s">
        <v>13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R5" s="20"/>
      <c r="BS5" s="17" t="s">
        <v>6</v>
      </c>
    </row>
    <row r="6" spans="1:74" ht="36.9" customHeight="1" x14ac:dyDescent="0.2">
      <c r="B6" s="20"/>
      <c r="D6" s="25" t="s">
        <v>14</v>
      </c>
      <c r="K6" s="273" t="s">
        <v>15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R6" s="20"/>
      <c r="BS6" s="17" t="s">
        <v>6</v>
      </c>
    </row>
    <row r="7" spans="1:74" ht="12" customHeight="1" x14ac:dyDescent="0.2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ht="12" customHeight="1" x14ac:dyDescent="0.2">
      <c r="B8" s="20"/>
      <c r="D8" s="26" t="s">
        <v>18</v>
      </c>
      <c r="K8" s="24" t="s">
        <v>19</v>
      </c>
      <c r="AK8" s="26" t="s">
        <v>20</v>
      </c>
      <c r="AN8" s="187">
        <v>45439</v>
      </c>
      <c r="AR8" s="20"/>
      <c r="BS8" s="17" t="s">
        <v>21</v>
      </c>
    </row>
    <row r="9" spans="1:74" ht="14.4" customHeight="1" x14ac:dyDescent="0.2">
      <c r="B9" s="20"/>
      <c r="AR9" s="20"/>
      <c r="BS9" s="17" t="s">
        <v>21</v>
      </c>
    </row>
    <row r="10" spans="1:74" ht="12" customHeight="1" x14ac:dyDescent="0.2">
      <c r="B10" s="20"/>
      <c r="D10" s="26" t="s">
        <v>22</v>
      </c>
      <c r="AK10" s="26" t="s">
        <v>23</v>
      </c>
      <c r="AN10" s="24" t="s">
        <v>24</v>
      </c>
      <c r="AR10" s="20"/>
      <c r="BS10" s="17" t="s">
        <v>6</v>
      </c>
    </row>
    <row r="11" spans="1:74" ht="18.45" customHeight="1" x14ac:dyDescent="0.2">
      <c r="B11" s="20"/>
      <c r="E11" s="24" t="s">
        <v>25</v>
      </c>
      <c r="AK11" s="26" t="s">
        <v>26</v>
      </c>
      <c r="AN11" s="24" t="s">
        <v>27</v>
      </c>
      <c r="AR11" s="20"/>
      <c r="BS11" s="17" t="s">
        <v>6</v>
      </c>
    </row>
    <row r="12" spans="1:74" ht="6.9" customHeight="1" x14ac:dyDescent="0.2">
      <c r="B12" s="20"/>
      <c r="AR12" s="20"/>
      <c r="BS12" s="17" t="s">
        <v>6</v>
      </c>
    </row>
    <row r="13" spans="1:74" ht="12" customHeight="1" x14ac:dyDescent="0.2">
      <c r="B13" s="20"/>
      <c r="D13" s="26" t="s">
        <v>28</v>
      </c>
      <c r="AK13" s="26" t="s">
        <v>23</v>
      </c>
      <c r="AN13" s="24" t="s">
        <v>1</v>
      </c>
      <c r="AR13" s="20"/>
      <c r="BS13" s="17" t="s">
        <v>21</v>
      </c>
    </row>
    <row r="14" spans="1:74" ht="13.2" x14ac:dyDescent="0.2">
      <c r="B14" s="20"/>
      <c r="E14" s="24" t="s">
        <v>29</v>
      </c>
      <c r="AK14" s="26" t="s">
        <v>26</v>
      </c>
      <c r="AN14" s="24" t="s">
        <v>1</v>
      </c>
      <c r="AR14" s="20"/>
      <c r="BS14" s="17" t="s">
        <v>21</v>
      </c>
    </row>
    <row r="15" spans="1:74" ht="6.9" customHeight="1" x14ac:dyDescent="0.2">
      <c r="B15" s="20"/>
      <c r="AR15" s="20"/>
      <c r="BS15" s="17" t="s">
        <v>30</v>
      </c>
    </row>
    <row r="16" spans="1:74" ht="12" customHeight="1" x14ac:dyDescent="0.2">
      <c r="B16" s="20"/>
      <c r="D16" s="26" t="s">
        <v>31</v>
      </c>
      <c r="AK16" s="26" t="s">
        <v>23</v>
      </c>
      <c r="AN16" s="24" t="s">
        <v>32</v>
      </c>
      <c r="AR16" s="20"/>
      <c r="BS16" s="17" t="s">
        <v>4</v>
      </c>
    </row>
    <row r="17" spans="2:71" ht="18.45" customHeight="1" x14ac:dyDescent="0.2">
      <c r="B17" s="20"/>
      <c r="E17" s="24" t="s">
        <v>33</v>
      </c>
      <c r="AK17" s="26" t="s">
        <v>26</v>
      </c>
      <c r="AN17" s="24" t="s">
        <v>1</v>
      </c>
      <c r="AR17" s="20"/>
      <c r="BS17" s="17" t="s">
        <v>30</v>
      </c>
    </row>
    <row r="18" spans="2:71" ht="6.9" customHeight="1" x14ac:dyDescent="0.2">
      <c r="B18" s="20"/>
      <c r="AR18" s="20"/>
      <c r="BS18" s="17" t="s">
        <v>21</v>
      </c>
    </row>
    <row r="19" spans="2:71" ht="12" customHeight="1" x14ac:dyDescent="0.2">
      <c r="B19" s="20"/>
      <c r="D19" s="26" t="s">
        <v>34</v>
      </c>
      <c r="AK19" s="26" t="s">
        <v>23</v>
      </c>
      <c r="AN19" s="24" t="s">
        <v>1</v>
      </c>
      <c r="AR19" s="20"/>
      <c r="BS19" s="17" t="s">
        <v>21</v>
      </c>
    </row>
    <row r="20" spans="2:71" ht="18.45" customHeight="1" x14ac:dyDescent="0.2">
      <c r="B20" s="20"/>
      <c r="E20" s="24" t="s">
        <v>35</v>
      </c>
      <c r="AK20" s="26" t="s">
        <v>26</v>
      </c>
      <c r="AN20" s="24" t="s">
        <v>1</v>
      </c>
      <c r="AR20" s="20"/>
      <c r="BS20" s="17" t="s">
        <v>30</v>
      </c>
    </row>
    <row r="21" spans="2:71" ht="6.9" customHeight="1" x14ac:dyDescent="0.2">
      <c r="B21" s="20"/>
      <c r="AR21" s="20"/>
    </row>
    <row r="22" spans="2:71" ht="12" customHeight="1" x14ac:dyDescent="0.2">
      <c r="B22" s="20"/>
      <c r="D22" s="26" t="s">
        <v>36</v>
      </c>
      <c r="AR22" s="20"/>
    </row>
    <row r="23" spans="2:71" ht="16.5" customHeight="1" x14ac:dyDescent="0.2">
      <c r="B23" s="20"/>
      <c r="E23" s="274" t="s">
        <v>29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R23" s="20"/>
    </row>
    <row r="24" spans="2:71" ht="6.9" customHeight="1" x14ac:dyDescent="0.2">
      <c r="B24" s="20"/>
      <c r="AR24" s="20"/>
    </row>
    <row r="25" spans="2:71" ht="6.9" customHeight="1" x14ac:dyDescent="0.2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5" customHeight="1" x14ac:dyDescent="0.2">
      <c r="B26" s="29"/>
      <c r="D26" s="30" t="s">
        <v>37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75">
        <f>ROUND(AG94,0)</f>
        <v>0</v>
      </c>
      <c r="AL26" s="276"/>
      <c r="AM26" s="276"/>
      <c r="AN26" s="276"/>
      <c r="AO26" s="276"/>
      <c r="AR26" s="29"/>
    </row>
    <row r="27" spans="2:71" s="1" customFormat="1" ht="6.9" customHeight="1" x14ac:dyDescent="0.2">
      <c r="B27" s="29"/>
      <c r="AR27" s="29"/>
    </row>
    <row r="28" spans="2:71" s="1" customFormat="1" ht="13.2" x14ac:dyDescent="0.2">
      <c r="B28" s="29"/>
      <c r="L28" s="277" t="s">
        <v>38</v>
      </c>
      <c r="M28" s="277"/>
      <c r="N28" s="277"/>
      <c r="O28" s="277"/>
      <c r="P28" s="277"/>
      <c r="W28" s="277" t="s">
        <v>39</v>
      </c>
      <c r="X28" s="277"/>
      <c r="Y28" s="277"/>
      <c r="Z28" s="277"/>
      <c r="AA28" s="277"/>
      <c r="AB28" s="277"/>
      <c r="AC28" s="277"/>
      <c r="AD28" s="277"/>
      <c r="AE28" s="277"/>
      <c r="AK28" s="277" t="s">
        <v>40</v>
      </c>
      <c r="AL28" s="277"/>
      <c r="AM28" s="277"/>
      <c r="AN28" s="277"/>
      <c r="AO28" s="277"/>
      <c r="AR28" s="29"/>
    </row>
    <row r="29" spans="2:71" s="2" customFormat="1" ht="14.4" customHeight="1" x14ac:dyDescent="0.2">
      <c r="B29" s="32"/>
      <c r="D29" s="26" t="s">
        <v>41</v>
      </c>
      <c r="F29" s="26" t="s">
        <v>42</v>
      </c>
      <c r="L29" s="280">
        <v>0.21</v>
      </c>
      <c r="M29" s="279"/>
      <c r="N29" s="279"/>
      <c r="O29" s="279"/>
      <c r="P29" s="279"/>
      <c r="W29" s="278">
        <f>ROUND(AZ94, 0)</f>
        <v>0</v>
      </c>
      <c r="X29" s="279"/>
      <c r="Y29" s="279"/>
      <c r="Z29" s="279"/>
      <c r="AA29" s="279"/>
      <c r="AB29" s="279"/>
      <c r="AC29" s="279"/>
      <c r="AD29" s="279"/>
      <c r="AE29" s="279"/>
      <c r="AK29" s="278">
        <f>ROUND(AV94, 0)</f>
        <v>0</v>
      </c>
      <c r="AL29" s="279"/>
      <c r="AM29" s="279"/>
      <c r="AN29" s="279"/>
      <c r="AO29" s="279"/>
      <c r="AR29" s="32"/>
    </row>
    <row r="30" spans="2:71" s="2" customFormat="1" ht="14.4" customHeight="1" x14ac:dyDescent="0.2">
      <c r="B30" s="32"/>
      <c r="F30" s="26" t="s">
        <v>43</v>
      </c>
      <c r="L30" s="280">
        <v>0.15</v>
      </c>
      <c r="M30" s="279"/>
      <c r="N30" s="279"/>
      <c r="O30" s="279"/>
      <c r="P30" s="279"/>
      <c r="W30" s="278">
        <f>ROUND(BA94, 0)</f>
        <v>0</v>
      </c>
      <c r="X30" s="279"/>
      <c r="Y30" s="279"/>
      <c r="Z30" s="279"/>
      <c r="AA30" s="279"/>
      <c r="AB30" s="279"/>
      <c r="AC30" s="279"/>
      <c r="AD30" s="279"/>
      <c r="AE30" s="279"/>
      <c r="AK30" s="278">
        <f>ROUND(AW94, 0)</f>
        <v>0</v>
      </c>
      <c r="AL30" s="279"/>
      <c r="AM30" s="279"/>
      <c r="AN30" s="279"/>
      <c r="AO30" s="279"/>
      <c r="AR30" s="32"/>
    </row>
    <row r="31" spans="2:71" s="2" customFormat="1" ht="14.4" hidden="1" customHeight="1" x14ac:dyDescent="0.2">
      <c r="B31" s="32"/>
      <c r="F31" s="26" t="s">
        <v>44</v>
      </c>
      <c r="L31" s="280">
        <v>0.21</v>
      </c>
      <c r="M31" s="279"/>
      <c r="N31" s="279"/>
      <c r="O31" s="279"/>
      <c r="P31" s="279"/>
      <c r="W31" s="278">
        <f>ROUND(BB94, 0)</f>
        <v>0</v>
      </c>
      <c r="X31" s="279"/>
      <c r="Y31" s="279"/>
      <c r="Z31" s="279"/>
      <c r="AA31" s="279"/>
      <c r="AB31" s="279"/>
      <c r="AC31" s="279"/>
      <c r="AD31" s="279"/>
      <c r="AE31" s="279"/>
      <c r="AK31" s="278">
        <v>0</v>
      </c>
      <c r="AL31" s="279"/>
      <c r="AM31" s="279"/>
      <c r="AN31" s="279"/>
      <c r="AO31" s="279"/>
      <c r="AR31" s="32"/>
    </row>
    <row r="32" spans="2:71" s="2" customFormat="1" ht="14.4" hidden="1" customHeight="1" x14ac:dyDescent="0.2">
      <c r="B32" s="32"/>
      <c r="F32" s="26" t="s">
        <v>45</v>
      </c>
      <c r="L32" s="280">
        <v>0.15</v>
      </c>
      <c r="M32" s="279"/>
      <c r="N32" s="279"/>
      <c r="O32" s="279"/>
      <c r="P32" s="279"/>
      <c r="W32" s="278">
        <f>ROUND(BC94, 0)</f>
        <v>0</v>
      </c>
      <c r="X32" s="279"/>
      <c r="Y32" s="279"/>
      <c r="Z32" s="279"/>
      <c r="AA32" s="279"/>
      <c r="AB32" s="279"/>
      <c r="AC32" s="279"/>
      <c r="AD32" s="279"/>
      <c r="AE32" s="279"/>
      <c r="AK32" s="278">
        <v>0</v>
      </c>
      <c r="AL32" s="279"/>
      <c r="AM32" s="279"/>
      <c r="AN32" s="279"/>
      <c r="AO32" s="279"/>
      <c r="AR32" s="32"/>
    </row>
    <row r="33" spans="2:44" s="2" customFormat="1" ht="14.4" hidden="1" customHeight="1" x14ac:dyDescent="0.2">
      <c r="B33" s="32"/>
      <c r="F33" s="26" t="s">
        <v>46</v>
      </c>
      <c r="L33" s="280">
        <v>0</v>
      </c>
      <c r="M33" s="279"/>
      <c r="N33" s="279"/>
      <c r="O33" s="279"/>
      <c r="P33" s="279"/>
      <c r="W33" s="278">
        <f>ROUND(BD94, 0)</f>
        <v>0</v>
      </c>
      <c r="X33" s="279"/>
      <c r="Y33" s="279"/>
      <c r="Z33" s="279"/>
      <c r="AA33" s="279"/>
      <c r="AB33" s="279"/>
      <c r="AC33" s="279"/>
      <c r="AD33" s="279"/>
      <c r="AE33" s="279"/>
      <c r="AK33" s="278">
        <v>0</v>
      </c>
      <c r="AL33" s="279"/>
      <c r="AM33" s="279"/>
      <c r="AN33" s="279"/>
      <c r="AO33" s="279"/>
      <c r="AR33" s="32"/>
    </row>
    <row r="34" spans="2:44" s="1" customFormat="1" ht="6.9" customHeight="1" x14ac:dyDescent="0.2">
      <c r="B34" s="29"/>
      <c r="AR34" s="29"/>
    </row>
    <row r="35" spans="2:44" s="1" customFormat="1" ht="25.95" customHeight="1" x14ac:dyDescent="0.2">
      <c r="B35" s="29"/>
      <c r="C35" s="33"/>
      <c r="D35" s="34" t="s">
        <v>47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48</v>
      </c>
      <c r="U35" s="35"/>
      <c r="V35" s="35"/>
      <c r="W35" s="35"/>
      <c r="X35" s="304" t="s">
        <v>49</v>
      </c>
      <c r="Y35" s="305"/>
      <c r="Z35" s="305"/>
      <c r="AA35" s="305"/>
      <c r="AB35" s="305"/>
      <c r="AC35" s="35"/>
      <c r="AD35" s="35"/>
      <c r="AE35" s="35"/>
      <c r="AF35" s="35"/>
      <c r="AG35" s="35"/>
      <c r="AH35" s="35"/>
      <c r="AI35" s="35"/>
      <c r="AJ35" s="35"/>
      <c r="AK35" s="306">
        <f>SUM(AK26:AK33)</f>
        <v>0</v>
      </c>
      <c r="AL35" s="305"/>
      <c r="AM35" s="305"/>
      <c r="AN35" s="305"/>
      <c r="AO35" s="307"/>
      <c r="AP35" s="33"/>
      <c r="AQ35" s="33"/>
      <c r="AR35" s="29"/>
    </row>
    <row r="36" spans="2:44" s="1" customFormat="1" ht="6.9" customHeight="1" x14ac:dyDescent="0.2">
      <c r="B36" s="29"/>
      <c r="AR36" s="29"/>
    </row>
    <row r="37" spans="2:44" s="1" customFormat="1" ht="14.4" customHeight="1" x14ac:dyDescent="0.2">
      <c r="B37" s="29"/>
      <c r="AR37" s="29"/>
    </row>
    <row r="38" spans="2:44" ht="14.4" customHeight="1" x14ac:dyDescent="0.2">
      <c r="B38" s="20"/>
      <c r="AR38" s="20"/>
    </row>
    <row r="39" spans="2:44" ht="14.4" customHeight="1" x14ac:dyDescent="0.2">
      <c r="B39" s="20"/>
      <c r="AR39" s="20"/>
    </row>
    <row r="40" spans="2:44" ht="14.4" customHeight="1" x14ac:dyDescent="0.2">
      <c r="B40" s="20"/>
      <c r="AR40" s="20"/>
    </row>
    <row r="41" spans="2:44" ht="14.4" customHeight="1" x14ac:dyDescent="0.2">
      <c r="B41" s="20"/>
      <c r="AR41" s="20"/>
    </row>
    <row r="42" spans="2:44" ht="14.4" customHeight="1" x14ac:dyDescent="0.2">
      <c r="B42" s="20"/>
      <c r="AR42" s="20"/>
    </row>
    <row r="43" spans="2:44" ht="14.4" customHeight="1" x14ac:dyDescent="0.2">
      <c r="B43" s="20"/>
      <c r="AR43" s="20"/>
    </row>
    <row r="44" spans="2:44" ht="14.4" customHeight="1" x14ac:dyDescent="0.2">
      <c r="B44" s="20"/>
      <c r="AR44" s="20"/>
    </row>
    <row r="45" spans="2:44" ht="14.4" customHeight="1" x14ac:dyDescent="0.2">
      <c r="B45" s="20"/>
      <c r="AR45" s="20"/>
    </row>
    <row r="46" spans="2:44" ht="14.4" customHeight="1" x14ac:dyDescent="0.2">
      <c r="B46" s="20"/>
      <c r="AR46" s="20"/>
    </row>
    <row r="47" spans="2:44" ht="14.4" customHeight="1" x14ac:dyDescent="0.2">
      <c r="B47" s="20"/>
      <c r="AR47" s="20"/>
    </row>
    <row r="48" spans="2:44" ht="14.4" customHeight="1" x14ac:dyDescent="0.2">
      <c r="B48" s="20"/>
      <c r="AR48" s="20"/>
    </row>
    <row r="49" spans="2:44" s="1" customFormat="1" ht="14.4" customHeight="1" x14ac:dyDescent="0.2">
      <c r="B49" s="29"/>
      <c r="D49" s="37" t="s">
        <v>50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51</v>
      </c>
      <c r="AI49" s="38"/>
      <c r="AJ49" s="38"/>
      <c r="AK49" s="38"/>
      <c r="AL49" s="38"/>
      <c r="AM49" s="38"/>
      <c r="AN49" s="38"/>
      <c r="AO49" s="38"/>
      <c r="AR49" s="29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3.2" x14ac:dyDescent="0.2">
      <c r="B60" s="29"/>
      <c r="D60" s="39" t="s">
        <v>52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9" t="s">
        <v>53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9" t="s">
        <v>52</v>
      </c>
      <c r="AI60" s="31"/>
      <c r="AJ60" s="31"/>
      <c r="AK60" s="31"/>
      <c r="AL60" s="31"/>
      <c r="AM60" s="39" t="s">
        <v>53</v>
      </c>
      <c r="AN60" s="31"/>
      <c r="AO60" s="31"/>
      <c r="AR60" s="29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3.2" x14ac:dyDescent="0.2">
      <c r="B64" s="29"/>
      <c r="D64" s="37" t="s">
        <v>54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55</v>
      </c>
      <c r="AI64" s="38"/>
      <c r="AJ64" s="38"/>
      <c r="AK64" s="38"/>
      <c r="AL64" s="38"/>
      <c r="AM64" s="38"/>
      <c r="AN64" s="38"/>
      <c r="AO64" s="38"/>
      <c r="AR64" s="29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3.2" x14ac:dyDescent="0.2">
      <c r="B75" s="29"/>
      <c r="D75" s="39" t="s">
        <v>52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9" t="s">
        <v>53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9" t="s">
        <v>52</v>
      </c>
      <c r="AI75" s="31"/>
      <c r="AJ75" s="31"/>
      <c r="AK75" s="31"/>
      <c r="AL75" s="31"/>
      <c r="AM75" s="39" t="s">
        <v>53</v>
      </c>
      <c r="AN75" s="31"/>
      <c r="AO75" s="31"/>
      <c r="AR75" s="29"/>
    </row>
    <row r="76" spans="2:44" s="1" customFormat="1" x14ac:dyDescent="0.2">
      <c r="B76" s="29"/>
      <c r="AR76" s="29"/>
    </row>
    <row r="77" spans="2:44" s="1" customFormat="1" ht="6.9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9"/>
    </row>
    <row r="81" spans="1:91" s="1" customFormat="1" ht="6.9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9"/>
    </row>
    <row r="82" spans="1:91" s="1" customFormat="1" ht="24.9" customHeight="1" x14ac:dyDescent="0.2">
      <c r="B82" s="29"/>
      <c r="C82" s="21" t="s">
        <v>56</v>
      </c>
      <c r="AR82" s="29"/>
    </row>
    <row r="83" spans="1:91" s="1" customFormat="1" ht="6.9" customHeight="1" x14ac:dyDescent="0.2">
      <c r="B83" s="29"/>
      <c r="AR83" s="29"/>
    </row>
    <row r="84" spans="1:91" s="3" customFormat="1" ht="12" customHeight="1" x14ac:dyDescent="0.2">
      <c r="B84" s="44"/>
      <c r="C84" s="26" t="s">
        <v>12</v>
      </c>
      <c r="L84" s="3" t="str">
        <f>K5</f>
        <v>24-19D2</v>
      </c>
      <c r="AR84" s="44"/>
    </row>
    <row r="85" spans="1:91" s="4" customFormat="1" ht="36.9" customHeight="1" x14ac:dyDescent="0.2">
      <c r="B85" s="45"/>
      <c r="C85" s="46" t="s">
        <v>14</v>
      </c>
      <c r="L85" s="295" t="str">
        <f>K6</f>
        <v>Dobudování podkroví a rekonstrukce objektů Hradecká 17, Opava - část financovaná FPF</v>
      </c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R85" s="45"/>
    </row>
    <row r="86" spans="1:91" s="1" customFormat="1" ht="6.9" customHeight="1" x14ac:dyDescent="0.2">
      <c r="B86" s="29"/>
      <c r="AR86" s="29"/>
    </row>
    <row r="87" spans="1:91" s="1" customFormat="1" ht="12" customHeight="1" x14ac:dyDescent="0.2">
      <c r="B87" s="29"/>
      <c r="C87" s="26" t="s">
        <v>18</v>
      </c>
      <c r="L87" s="47" t="str">
        <f>IF(K8="","",K8)</f>
        <v>Opava</v>
      </c>
      <c r="AI87" s="26" t="s">
        <v>20</v>
      </c>
      <c r="AM87" s="297">
        <f>IF(AN8= "","",AN8)</f>
        <v>45439</v>
      </c>
      <c r="AN87" s="297"/>
      <c r="AR87" s="29"/>
    </row>
    <row r="88" spans="1:91" s="1" customFormat="1" ht="6.9" customHeight="1" x14ac:dyDescent="0.2">
      <c r="B88" s="29"/>
      <c r="AR88" s="29"/>
    </row>
    <row r="89" spans="1:91" s="1" customFormat="1" ht="15.15" customHeight="1" x14ac:dyDescent="0.2">
      <c r="B89" s="29"/>
      <c r="C89" s="26" t="s">
        <v>22</v>
      </c>
      <c r="L89" s="3" t="str">
        <f>IF(E11= "","",E11)</f>
        <v>Slezská univerzita v Opavě</v>
      </c>
      <c r="AI89" s="26" t="s">
        <v>31</v>
      </c>
      <c r="AM89" s="298" t="str">
        <f>IF(E17="","",E17)</f>
        <v xml:space="preserve">ing. Václav Č e c h </v>
      </c>
      <c r="AN89" s="299"/>
      <c r="AO89" s="299"/>
      <c r="AP89" s="299"/>
      <c r="AR89" s="29"/>
      <c r="AS89" s="300" t="s">
        <v>57</v>
      </c>
      <c r="AT89" s="30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 x14ac:dyDescent="0.2">
      <c r="B90" s="29"/>
      <c r="C90" s="26" t="s">
        <v>28</v>
      </c>
      <c r="L90" s="3" t="str">
        <f>IF(E14="","",E14)</f>
        <v xml:space="preserve"> </v>
      </c>
      <c r="AI90" s="26" t="s">
        <v>34</v>
      </c>
      <c r="AM90" s="298" t="str">
        <f>IF(E20="","",E20)</f>
        <v>Sandtner Vladimír</v>
      </c>
      <c r="AN90" s="299"/>
      <c r="AO90" s="299"/>
      <c r="AP90" s="299"/>
      <c r="AR90" s="29"/>
      <c r="AS90" s="302"/>
      <c r="AT90" s="303"/>
      <c r="BD90" s="51"/>
    </row>
    <row r="91" spans="1:91" s="1" customFormat="1" ht="10.95" customHeight="1" x14ac:dyDescent="0.2">
      <c r="B91" s="29"/>
      <c r="AR91" s="29"/>
      <c r="AS91" s="302"/>
      <c r="AT91" s="303"/>
      <c r="BD91" s="51"/>
    </row>
    <row r="92" spans="1:91" s="1" customFormat="1" ht="29.25" customHeight="1" x14ac:dyDescent="0.2">
      <c r="B92" s="29"/>
      <c r="C92" s="284" t="s">
        <v>58</v>
      </c>
      <c r="D92" s="285"/>
      <c r="E92" s="285"/>
      <c r="F92" s="285"/>
      <c r="G92" s="285"/>
      <c r="H92" s="52"/>
      <c r="I92" s="286" t="s">
        <v>59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7" t="s">
        <v>60</v>
      </c>
      <c r="AH92" s="285"/>
      <c r="AI92" s="285"/>
      <c r="AJ92" s="285"/>
      <c r="AK92" s="285"/>
      <c r="AL92" s="285"/>
      <c r="AM92" s="285"/>
      <c r="AN92" s="286" t="s">
        <v>61</v>
      </c>
      <c r="AO92" s="285"/>
      <c r="AP92" s="288"/>
      <c r="AQ92" s="53" t="s">
        <v>62</v>
      </c>
      <c r="AR92" s="29"/>
      <c r="AS92" s="54" t="s">
        <v>63</v>
      </c>
      <c r="AT92" s="55" t="s">
        <v>64</v>
      </c>
      <c r="AU92" s="55" t="s">
        <v>65</v>
      </c>
      <c r="AV92" s="55" t="s">
        <v>66</v>
      </c>
      <c r="AW92" s="55" t="s">
        <v>67</v>
      </c>
      <c r="AX92" s="55" t="s">
        <v>68</v>
      </c>
      <c r="AY92" s="55" t="s">
        <v>69</v>
      </c>
      <c r="AZ92" s="55" t="s">
        <v>70</v>
      </c>
      <c r="BA92" s="55" t="s">
        <v>71</v>
      </c>
      <c r="BB92" s="55" t="s">
        <v>72</v>
      </c>
      <c r="BC92" s="55" t="s">
        <v>73</v>
      </c>
      <c r="BD92" s="56" t="s">
        <v>74</v>
      </c>
    </row>
    <row r="93" spans="1:91" s="1" customFormat="1" ht="10.95" customHeight="1" x14ac:dyDescent="0.2">
      <c r="B93" s="29"/>
      <c r="AR93" s="29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 x14ac:dyDescent="0.2">
      <c r="B94" s="58"/>
      <c r="C94" s="59" t="s">
        <v>75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293">
        <f>ROUND(AG95,0)</f>
        <v>0</v>
      </c>
      <c r="AH94" s="293"/>
      <c r="AI94" s="293"/>
      <c r="AJ94" s="293"/>
      <c r="AK94" s="293"/>
      <c r="AL94" s="293"/>
      <c r="AM94" s="293"/>
      <c r="AN94" s="294">
        <f>SUM(AG94,AT94)</f>
        <v>0</v>
      </c>
      <c r="AO94" s="294"/>
      <c r="AP94" s="294"/>
      <c r="AQ94" s="62" t="s">
        <v>1</v>
      </c>
      <c r="AR94" s="58"/>
      <c r="AS94" s="63">
        <f>ROUND(AS95,0)</f>
        <v>0</v>
      </c>
      <c r="AT94" s="64">
        <f>ROUND(SUM(AV94:AW94),0)</f>
        <v>0</v>
      </c>
      <c r="AU94" s="65">
        <f>ROUND(AU95,5)</f>
        <v>758.44505000000004</v>
      </c>
      <c r="AV94" s="64">
        <f>ROUND(AZ94*L29,0)</f>
        <v>0</v>
      </c>
      <c r="AW94" s="64">
        <f>ROUND(BA94*L30,0)</f>
        <v>0</v>
      </c>
      <c r="AX94" s="64">
        <f>ROUND(BB94*L29,0)</f>
        <v>0</v>
      </c>
      <c r="AY94" s="64">
        <f>ROUND(BC94*L30,0)</f>
        <v>0</v>
      </c>
      <c r="AZ94" s="64">
        <f>ROUND(AZ95,0)</f>
        <v>0</v>
      </c>
      <c r="BA94" s="64">
        <f>ROUND(BA95,0)</f>
        <v>0</v>
      </c>
      <c r="BB94" s="64">
        <f>ROUND(BB95,0)</f>
        <v>0</v>
      </c>
      <c r="BC94" s="64">
        <f>ROUND(BC95,0)</f>
        <v>0</v>
      </c>
      <c r="BD94" s="66">
        <f>ROUND(BD95,0)</f>
        <v>0</v>
      </c>
      <c r="BS94" s="67" t="s">
        <v>76</v>
      </c>
      <c r="BT94" s="67" t="s">
        <v>77</v>
      </c>
      <c r="BU94" s="68" t="s">
        <v>78</v>
      </c>
      <c r="BV94" s="67" t="s">
        <v>79</v>
      </c>
      <c r="BW94" s="67" t="s">
        <v>5</v>
      </c>
      <c r="BX94" s="67" t="s">
        <v>80</v>
      </c>
      <c r="CL94" s="67" t="s">
        <v>1</v>
      </c>
    </row>
    <row r="95" spans="1:91" s="6" customFormat="1" ht="37.5" customHeight="1" x14ac:dyDescent="0.2">
      <c r="B95" s="69"/>
      <c r="C95" s="70"/>
      <c r="D95" s="292" t="s">
        <v>81</v>
      </c>
      <c r="E95" s="292"/>
      <c r="F95" s="292"/>
      <c r="G95" s="292"/>
      <c r="H95" s="292"/>
      <c r="I95" s="71"/>
      <c r="J95" s="292" t="s">
        <v>82</v>
      </c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1">
        <f>ROUND(SUM(AG96:AG97),0)</f>
        <v>0</v>
      </c>
      <c r="AH95" s="290"/>
      <c r="AI95" s="290"/>
      <c r="AJ95" s="290"/>
      <c r="AK95" s="290"/>
      <c r="AL95" s="290"/>
      <c r="AM95" s="290"/>
      <c r="AN95" s="289">
        <f>SUM(AG95,AT95)</f>
        <v>0</v>
      </c>
      <c r="AO95" s="290"/>
      <c r="AP95" s="290"/>
      <c r="AQ95" s="72" t="s">
        <v>83</v>
      </c>
      <c r="AR95" s="69"/>
      <c r="AS95" s="73">
        <f>ROUND(SUM(AS96:AS97),0)</f>
        <v>0</v>
      </c>
      <c r="AT95" s="74">
        <f>ROUND(SUM(AV95:AW95),0)</f>
        <v>0</v>
      </c>
      <c r="AU95" s="75">
        <f>ROUND(SUM(AU96:AU97),5)</f>
        <v>758.44505000000004</v>
      </c>
      <c r="AV95" s="74">
        <f>ROUND(AZ95*L29,0)</f>
        <v>0</v>
      </c>
      <c r="AW95" s="74">
        <f>ROUND(BA95*L30,0)</f>
        <v>0</v>
      </c>
      <c r="AX95" s="74">
        <f>ROUND(BB95*L29,0)</f>
        <v>0</v>
      </c>
      <c r="AY95" s="74">
        <f>ROUND(BC95*L30,0)</f>
        <v>0</v>
      </c>
      <c r="AZ95" s="74">
        <f>ROUND(SUM(AZ96:AZ97),0)</f>
        <v>0</v>
      </c>
      <c r="BA95" s="74">
        <f>ROUND(SUM(BA96:BA97),0)</f>
        <v>0</v>
      </c>
      <c r="BB95" s="74">
        <f>ROUND(SUM(BB96:BB97),0)</f>
        <v>0</v>
      </c>
      <c r="BC95" s="74">
        <f>ROUND(SUM(BC96:BC97),0)</f>
        <v>0</v>
      </c>
      <c r="BD95" s="76">
        <f>ROUND(SUM(BD96:BD97),0)</f>
        <v>0</v>
      </c>
      <c r="BS95" s="77" t="s">
        <v>76</v>
      </c>
      <c r="BT95" s="77" t="s">
        <v>21</v>
      </c>
      <c r="BU95" s="77" t="s">
        <v>78</v>
      </c>
      <c r="BV95" s="77" t="s">
        <v>79</v>
      </c>
      <c r="BW95" s="77" t="s">
        <v>84</v>
      </c>
      <c r="BX95" s="77" t="s">
        <v>5</v>
      </c>
      <c r="CL95" s="77" t="s">
        <v>1</v>
      </c>
      <c r="CM95" s="77" t="s">
        <v>85</v>
      </c>
    </row>
    <row r="96" spans="1:91" s="3" customFormat="1" ht="23.25" customHeight="1" x14ac:dyDescent="0.2">
      <c r="A96" s="78" t="s">
        <v>86</v>
      </c>
      <c r="B96" s="44"/>
      <c r="C96" s="9"/>
      <c r="D96" s="9"/>
      <c r="E96" s="283" t="s">
        <v>87</v>
      </c>
      <c r="F96" s="283"/>
      <c r="G96" s="283"/>
      <c r="H96" s="283"/>
      <c r="I96" s="283"/>
      <c r="J96" s="9"/>
      <c r="K96" s="283" t="s">
        <v>88</v>
      </c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1">
        <f>'01-1a - Architektonicko-s...'!J32</f>
        <v>0</v>
      </c>
      <c r="AH96" s="282"/>
      <c r="AI96" s="282"/>
      <c r="AJ96" s="282"/>
      <c r="AK96" s="282"/>
      <c r="AL96" s="282"/>
      <c r="AM96" s="282"/>
      <c r="AN96" s="281">
        <f>SUM(AG96,AT96)</f>
        <v>0</v>
      </c>
      <c r="AO96" s="282"/>
      <c r="AP96" s="282"/>
      <c r="AQ96" s="79" t="s">
        <v>89</v>
      </c>
      <c r="AR96" s="44"/>
      <c r="AS96" s="80">
        <v>0</v>
      </c>
      <c r="AT96" s="81">
        <f>ROUND(SUM(AV96:AW96),0)</f>
        <v>0</v>
      </c>
      <c r="AU96" s="82">
        <f>'01-1a - Architektonicko-s...'!P138</f>
        <v>758.44504699999993</v>
      </c>
      <c r="AV96" s="81">
        <f>'01-1a - Architektonicko-s...'!J35</f>
        <v>0</v>
      </c>
      <c r="AW96" s="81">
        <f>'01-1a - Architektonicko-s...'!J36</f>
        <v>0</v>
      </c>
      <c r="AX96" s="81">
        <f>'01-1a - Architektonicko-s...'!J37</f>
        <v>0</v>
      </c>
      <c r="AY96" s="81">
        <f>'01-1a - Architektonicko-s...'!J38</f>
        <v>0</v>
      </c>
      <c r="AZ96" s="81">
        <f>'01-1a - Architektonicko-s...'!F35</f>
        <v>0</v>
      </c>
      <c r="BA96" s="81">
        <f>'01-1a - Architektonicko-s...'!F36</f>
        <v>0</v>
      </c>
      <c r="BB96" s="81">
        <f>'01-1a - Architektonicko-s...'!F37</f>
        <v>0</v>
      </c>
      <c r="BC96" s="81">
        <f>'01-1a - Architektonicko-s...'!F38</f>
        <v>0</v>
      </c>
      <c r="BD96" s="83">
        <f>'01-1a - Architektonicko-s...'!F39</f>
        <v>0</v>
      </c>
      <c r="BT96" s="24" t="s">
        <v>85</v>
      </c>
      <c r="BV96" s="24" t="s">
        <v>79</v>
      </c>
      <c r="BW96" s="24" t="s">
        <v>90</v>
      </c>
      <c r="BX96" s="24" t="s">
        <v>84</v>
      </c>
      <c r="CL96" s="24" t="s">
        <v>1</v>
      </c>
    </row>
    <row r="97" spans="1:90" s="3" customFormat="1" ht="16.5" customHeight="1" x14ac:dyDescent="0.2">
      <c r="A97" s="78" t="s">
        <v>86</v>
      </c>
      <c r="B97" s="44"/>
      <c r="C97" s="9"/>
      <c r="D97" s="9"/>
      <c r="E97" s="283" t="s">
        <v>91</v>
      </c>
      <c r="F97" s="283"/>
      <c r="G97" s="283"/>
      <c r="H97" s="283"/>
      <c r="I97" s="283"/>
      <c r="J97" s="9"/>
      <c r="K97" s="283" t="s">
        <v>92</v>
      </c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1">
        <f>'01-2 - Technika prostředí...'!J32</f>
        <v>0</v>
      </c>
      <c r="AH97" s="282"/>
      <c r="AI97" s="282"/>
      <c r="AJ97" s="282"/>
      <c r="AK97" s="282"/>
      <c r="AL97" s="282"/>
      <c r="AM97" s="282"/>
      <c r="AN97" s="281">
        <f>SUM(AG97,AT97)</f>
        <v>0</v>
      </c>
      <c r="AO97" s="282"/>
      <c r="AP97" s="282"/>
      <c r="AQ97" s="79" t="s">
        <v>89</v>
      </c>
      <c r="AR97" s="44"/>
      <c r="AS97" s="84">
        <v>0</v>
      </c>
      <c r="AT97" s="85">
        <f>ROUND(SUM(AV97:AW97),0)</f>
        <v>0</v>
      </c>
      <c r="AU97" s="86">
        <f>'01-2 - Technika prostředí...'!P126</f>
        <v>0</v>
      </c>
      <c r="AV97" s="85">
        <f>'01-2 - Technika prostředí...'!J35</f>
        <v>0</v>
      </c>
      <c r="AW97" s="85">
        <f>'01-2 - Technika prostředí...'!J36</f>
        <v>0</v>
      </c>
      <c r="AX97" s="85">
        <f>'01-2 - Technika prostředí...'!J37</f>
        <v>0</v>
      </c>
      <c r="AY97" s="85">
        <f>'01-2 - Technika prostředí...'!J38</f>
        <v>0</v>
      </c>
      <c r="AZ97" s="85">
        <f>'01-2 - Technika prostředí...'!F35</f>
        <v>0</v>
      </c>
      <c r="BA97" s="85">
        <f>'01-2 - Technika prostředí...'!F36</f>
        <v>0</v>
      </c>
      <c r="BB97" s="85">
        <f>'01-2 - Technika prostředí...'!F37</f>
        <v>0</v>
      </c>
      <c r="BC97" s="85">
        <f>'01-2 - Technika prostředí...'!F38</f>
        <v>0</v>
      </c>
      <c r="BD97" s="87">
        <f>'01-2 - Technika prostředí...'!F39</f>
        <v>0</v>
      </c>
      <c r="BT97" s="24" t="s">
        <v>85</v>
      </c>
      <c r="BV97" s="24" t="s">
        <v>79</v>
      </c>
      <c r="BW97" s="24" t="s">
        <v>93</v>
      </c>
      <c r="BX97" s="24" t="s">
        <v>84</v>
      </c>
      <c r="CL97" s="24" t="s">
        <v>1</v>
      </c>
    </row>
    <row r="98" spans="1:90" s="1" customFormat="1" ht="30" customHeight="1" x14ac:dyDescent="0.2">
      <c r="B98" s="29"/>
      <c r="AR98" s="29"/>
    </row>
    <row r="99" spans="1:90" s="1" customFormat="1" ht="6.9" customHeight="1" x14ac:dyDescent="0.2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29"/>
    </row>
  </sheetData>
  <sheetProtection formatColumns="0" formatRows="0"/>
  <mergeCells count="48">
    <mergeCell ref="AR2:BE2"/>
    <mergeCell ref="AN96:AP96"/>
    <mergeCell ref="AG96:AM96"/>
    <mergeCell ref="E96:I96"/>
    <mergeCell ref="K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7:AP97"/>
    <mergeCell ref="AG97:AM97"/>
    <mergeCell ref="E97:I97"/>
    <mergeCell ref="K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6" location="'01-1a - Architektonicko-s...'!C2" display="/" xr:uid="{00000000-0004-0000-0000-000000000000}"/>
    <hyperlink ref="A97" location="'01-2 - Technika prostředí...'!C2" display="/" xr:uid="{00000000-0004-0000-0000-000001000000}"/>
  </hyperlinks>
  <printOptions horizontalCentered="1"/>
  <pageMargins left="0.59055118110236227" right="0.19685039370078741" top="0.59055118110236227" bottom="0.39370078740157483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37"/>
  <sheetViews>
    <sheetView showGridLines="0" topLeftCell="A136" workbookViewId="0">
      <selection activeCell="I142" sqref="I142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90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 x14ac:dyDescent="0.2">
      <c r="B4" s="20"/>
      <c r="D4" s="21" t="s">
        <v>94</v>
      </c>
      <c r="L4" s="20"/>
      <c r="M4" s="88" t="s">
        <v>10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6" t="s">
        <v>14</v>
      </c>
      <c r="L6" s="20"/>
    </row>
    <row r="7" spans="2:46" ht="16.5" customHeight="1" x14ac:dyDescent="0.2">
      <c r="B7" s="20"/>
      <c r="E7" s="309" t="str">
        <f>'Rekapitulace stavby'!K6</f>
        <v>Dobudování podkroví a rekonstrukce objektů Hradecká 17, Opava - část financovaná FPF</v>
      </c>
      <c r="F7" s="310"/>
      <c r="G7" s="310"/>
      <c r="H7" s="310"/>
      <c r="L7" s="20"/>
    </row>
    <row r="8" spans="2:46" ht="12" customHeight="1" x14ac:dyDescent="0.2">
      <c r="B8" s="20"/>
      <c r="D8" s="26" t="s">
        <v>95</v>
      </c>
      <c r="L8" s="20"/>
    </row>
    <row r="9" spans="2:46" s="1" customFormat="1" ht="23.25" customHeight="1" x14ac:dyDescent="0.2">
      <c r="B9" s="29"/>
      <c r="E9" s="309" t="s">
        <v>96</v>
      </c>
      <c r="F9" s="308"/>
      <c r="G9" s="308"/>
      <c r="H9" s="308"/>
      <c r="L9" s="29"/>
    </row>
    <row r="10" spans="2:46" s="1" customFormat="1" ht="12" customHeight="1" x14ac:dyDescent="0.2">
      <c r="B10" s="29"/>
      <c r="D10" s="26" t="s">
        <v>97</v>
      </c>
      <c r="L10" s="29"/>
    </row>
    <row r="11" spans="2:46" s="1" customFormat="1" ht="30" customHeight="1" x14ac:dyDescent="0.2">
      <c r="B11" s="29"/>
      <c r="E11" s="295" t="s">
        <v>98</v>
      </c>
      <c r="F11" s="308"/>
      <c r="G11" s="308"/>
      <c r="H11" s="308"/>
      <c r="L11" s="29"/>
    </row>
    <row r="12" spans="2:46" s="1" customFormat="1" x14ac:dyDescent="0.2">
      <c r="B12" s="29"/>
      <c r="L12" s="29"/>
    </row>
    <row r="13" spans="2:46" s="1" customFormat="1" ht="12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customHeight="1" x14ac:dyDescent="0.2">
      <c r="B14" s="29"/>
      <c r="D14" s="26" t="s">
        <v>18</v>
      </c>
      <c r="F14" s="24" t="s">
        <v>19</v>
      </c>
      <c r="I14" s="26" t="s">
        <v>20</v>
      </c>
      <c r="J14" s="48">
        <f>'Rekapitulace stavby'!AN8</f>
        <v>45439</v>
      </c>
      <c r="L14" s="29"/>
    </row>
    <row r="15" spans="2:46" s="1" customFormat="1" ht="10.95" customHeight="1" x14ac:dyDescent="0.2">
      <c r="B15" s="29"/>
      <c r="L15" s="29"/>
    </row>
    <row r="16" spans="2:46" s="1" customFormat="1" ht="12" customHeight="1" x14ac:dyDescent="0.2">
      <c r="B16" s="29"/>
      <c r="D16" s="26" t="s">
        <v>22</v>
      </c>
      <c r="I16" s="26" t="s">
        <v>23</v>
      </c>
      <c r="J16" s="24" t="s">
        <v>24</v>
      </c>
      <c r="L16" s="29"/>
    </row>
    <row r="17" spans="2:12" s="1" customFormat="1" ht="18" customHeight="1" x14ac:dyDescent="0.2">
      <c r="B17" s="29"/>
      <c r="E17" s="24" t="s">
        <v>25</v>
      </c>
      <c r="I17" s="26" t="s">
        <v>26</v>
      </c>
      <c r="J17" s="24" t="s">
        <v>27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6" t="s">
        <v>28</v>
      </c>
      <c r="I19" s="26" t="s">
        <v>23</v>
      </c>
      <c r="J19" s="24" t="str">
        <f>'Rekapitulace stavby'!AN13</f>
        <v/>
      </c>
      <c r="L19" s="29"/>
    </row>
    <row r="20" spans="2:12" s="1" customFormat="1" ht="18" customHeight="1" x14ac:dyDescent="0.2">
      <c r="B20" s="29"/>
      <c r="E20" s="271" t="str">
        <f>'Rekapitulace stavby'!E14</f>
        <v xml:space="preserve"> </v>
      </c>
      <c r="F20" s="271"/>
      <c r="G20" s="271"/>
      <c r="H20" s="271"/>
      <c r="I20" s="26" t="s">
        <v>26</v>
      </c>
      <c r="J20" s="24" t="str">
        <f>'Rekapitulace stavby'!AN14</f>
        <v/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6" t="s">
        <v>31</v>
      </c>
      <c r="I22" s="26" t="s">
        <v>23</v>
      </c>
      <c r="J22" s="24" t="s">
        <v>32</v>
      </c>
      <c r="L22" s="29"/>
    </row>
    <row r="23" spans="2:12" s="1" customFormat="1" ht="18" customHeight="1" x14ac:dyDescent="0.2">
      <c r="B23" s="29"/>
      <c r="E23" s="24" t="s">
        <v>33</v>
      </c>
      <c r="I23" s="26" t="s">
        <v>26</v>
      </c>
      <c r="J23" s="24" t="s">
        <v>1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6" t="s">
        <v>34</v>
      </c>
      <c r="I25" s="26" t="s">
        <v>23</v>
      </c>
      <c r="J25" s="24" t="s">
        <v>1</v>
      </c>
      <c r="L25" s="29"/>
    </row>
    <row r="26" spans="2:12" s="1" customFormat="1" ht="18" customHeight="1" x14ac:dyDescent="0.2">
      <c r="B26" s="29"/>
      <c r="E26" s="24" t="s">
        <v>35</v>
      </c>
      <c r="I26" s="26" t="s">
        <v>26</v>
      </c>
      <c r="J26" s="24" t="s">
        <v>1</v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6" t="s">
        <v>36</v>
      </c>
      <c r="L28" s="29"/>
    </row>
    <row r="29" spans="2:12" s="7" customFormat="1" ht="16.5" customHeight="1" x14ac:dyDescent="0.2">
      <c r="B29" s="89"/>
      <c r="E29" s="274" t="s">
        <v>1</v>
      </c>
      <c r="F29" s="274"/>
      <c r="G29" s="274"/>
      <c r="H29" s="274"/>
      <c r="L29" s="89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49"/>
      <c r="E31" s="49"/>
      <c r="F31" s="49"/>
      <c r="G31" s="49"/>
      <c r="H31" s="49"/>
      <c r="I31" s="49"/>
      <c r="J31" s="49"/>
      <c r="K31" s="49"/>
      <c r="L31" s="29"/>
    </row>
    <row r="32" spans="2:12" s="1" customFormat="1" ht="25.35" customHeight="1" x14ac:dyDescent="0.2">
      <c r="B32" s="29"/>
      <c r="D32" s="90" t="s">
        <v>37</v>
      </c>
      <c r="J32" s="61">
        <f>ROUND(J138, 0)</f>
        <v>0</v>
      </c>
      <c r="L32" s="29"/>
    </row>
    <row r="33" spans="2:12" s="1" customFormat="1" ht="6.9" customHeight="1" x14ac:dyDescent="0.2">
      <c r="B33" s="29"/>
      <c r="D33" s="49"/>
      <c r="E33" s="49"/>
      <c r="F33" s="49"/>
      <c r="G33" s="49"/>
      <c r="H33" s="49"/>
      <c r="I33" s="49"/>
      <c r="J33" s="49"/>
      <c r="K33" s="49"/>
      <c r="L33" s="29"/>
    </row>
    <row r="34" spans="2:12" s="1" customFormat="1" ht="14.4" customHeight="1" x14ac:dyDescent="0.2">
      <c r="B34" s="29"/>
      <c r="F34" s="91" t="s">
        <v>39</v>
      </c>
      <c r="I34" s="91" t="s">
        <v>38</v>
      </c>
      <c r="J34" s="91" t="s">
        <v>40</v>
      </c>
      <c r="L34" s="29"/>
    </row>
    <row r="35" spans="2:12" s="1" customFormat="1" ht="14.4" customHeight="1" x14ac:dyDescent="0.2">
      <c r="B35" s="29"/>
      <c r="D35" s="92" t="s">
        <v>41</v>
      </c>
      <c r="E35" s="26" t="s">
        <v>42</v>
      </c>
      <c r="F35" s="81">
        <f>ROUND((SUM(BE138:BE336)),  0)</f>
        <v>0</v>
      </c>
      <c r="I35" s="93">
        <v>0.21</v>
      </c>
      <c r="J35" s="81">
        <f>ROUND(((SUM(BE138:BE336))*I35),  0)</f>
        <v>0</v>
      </c>
      <c r="L35" s="29"/>
    </row>
    <row r="36" spans="2:12" s="1" customFormat="1" ht="14.4" customHeight="1" x14ac:dyDescent="0.2">
      <c r="B36" s="29"/>
      <c r="E36" s="26" t="s">
        <v>43</v>
      </c>
      <c r="F36" s="81">
        <f>ROUND((SUM(BF138:BF336)),  0)</f>
        <v>0</v>
      </c>
      <c r="I36" s="93">
        <v>0.15</v>
      </c>
      <c r="J36" s="81">
        <f>ROUND(((SUM(BF138:BF336))*I36),  0)</f>
        <v>0</v>
      </c>
      <c r="L36" s="29"/>
    </row>
    <row r="37" spans="2:12" s="1" customFormat="1" ht="14.4" hidden="1" customHeight="1" x14ac:dyDescent="0.2">
      <c r="B37" s="29"/>
      <c r="E37" s="26" t="s">
        <v>44</v>
      </c>
      <c r="F37" s="81">
        <f>ROUND((SUM(BG138:BG336)),  0)</f>
        <v>0</v>
      </c>
      <c r="I37" s="93">
        <v>0.21</v>
      </c>
      <c r="J37" s="81">
        <f>0</f>
        <v>0</v>
      </c>
      <c r="L37" s="29"/>
    </row>
    <row r="38" spans="2:12" s="1" customFormat="1" ht="14.4" hidden="1" customHeight="1" x14ac:dyDescent="0.2">
      <c r="B38" s="29"/>
      <c r="E38" s="26" t="s">
        <v>45</v>
      </c>
      <c r="F38" s="81">
        <f>ROUND((SUM(BH138:BH336)),  0)</f>
        <v>0</v>
      </c>
      <c r="I38" s="93">
        <v>0.15</v>
      </c>
      <c r="J38" s="81">
        <f>0</f>
        <v>0</v>
      </c>
      <c r="L38" s="29"/>
    </row>
    <row r="39" spans="2:12" s="1" customFormat="1" ht="14.4" hidden="1" customHeight="1" x14ac:dyDescent="0.2">
      <c r="B39" s="29"/>
      <c r="E39" s="26" t="s">
        <v>46</v>
      </c>
      <c r="F39" s="81">
        <f>ROUND((SUM(BI138:BI336)),  0)</f>
        <v>0</v>
      </c>
      <c r="I39" s="93">
        <v>0</v>
      </c>
      <c r="J39" s="81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4"/>
      <c r="D41" s="95" t="s">
        <v>47</v>
      </c>
      <c r="E41" s="52"/>
      <c r="F41" s="52"/>
      <c r="G41" s="96" t="s">
        <v>48</v>
      </c>
      <c r="H41" s="97" t="s">
        <v>49</v>
      </c>
      <c r="I41" s="52"/>
      <c r="J41" s="98">
        <f>SUM(J32:J39)</f>
        <v>0</v>
      </c>
      <c r="K41" s="99"/>
      <c r="L41" s="29"/>
    </row>
    <row r="42" spans="2:12" s="1" customFormat="1" ht="14.4" customHeight="1" x14ac:dyDescent="0.2">
      <c r="B42" s="29"/>
      <c r="L42" s="29"/>
    </row>
    <row r="43" spans="2:12" ht="14.4" customHeight="1" x14ac:dyDescent="0.2">
      <c r="B43" s="20"/>
      <c r="L43" s="20"/>
    </row>
    <row r="44" spans="2:12" ht="14.4" customHeight="1" x14ac:dyDescent="0.2">
      <c r="B44" s="20"/>
      <c r="L44" s="20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29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9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3.2" x14ac:dyDescent="0.2">
      <c r="B61" s="29"/>
      <c r="D61" s="39" t="s">
        <v>52</v>
      </c>
      <c r="E61" s="31"/>
      <c r="F61" s="100" t="s">
        <v>53</v>
      </c>
      <c r="G61" s="39" t="s">
        <v>52</v>
      </c>
      <c r="H61" s="31"/>
      <c r="I61" s="31"/>
      <c r="J61" s="101" t="s">
        <v>53</v>
      </c>
      <c r="K61" s="31"/>
      <c r="L61" s="29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.2" x14ac:dyDescent="0.2">
      <c r="B65" s="29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9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3.2" x14ac:dyDescent="0.2">
      <c r="B76" s="29"/>
      <c r="D76" s="39" t="s">
        <v>52</v>
      </c>
      <c r="E76" s="31"/>
      <c r="F76" s="100" t="s">
        <v>53</v>
      </c>
      <c r="G76" s="39" t="s">
        <v>52</v>
      </c>
      <c r="H76" s="31"/>
      <c r="I76" s="31"/>
      <c r="J76" s="101" t="s">
        <v>53</v>
      </c>
      <c r="K76" s="31"/>
      <c r="L76" s="29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9"/>
    </row>
    <row r="81" spans="2:12" s="1" customFormat="1" ht="6.9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9"/>
    </row>
    <row r="82" spans="2:12" s="1" customFormat="1" ht="24.9" customHeight="1" x14ac:dyDescent="0.2">
      <c r="B82" s="29"/>
      <c r="C82" s="21" t="s">
        <v>99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309" t="str">
        <f>E7</f>
        <v>Dobudování podkroví a rekonstrukce objektů Hradecká 17, Opava - část financovaná FPF</v>
      </c>
      <c r="F85" s="310"/>
      <c r="G85" s="310"/>
      <c r="H85" s="310"/>
      <c r="L85" s="29"/>
    </row>
    <row r="86" spans="2:12" ht="12" customHeight="1" x14ac:dyDescent="0.2">
      <c r="B86" s="20"/>
      <c r="C86" s="26" t="s">
        <v>95</v>
      </c>
      <c r="L86" s="20"/>
    </row>
    <row r="87" spans="2:12" s="1" customFormat="1" ht="23.25" customHeight="1" x14ac:dyDescent="0.2">
      <c r="B87" s="29"/>
      <c r="E87" s="309" t="s">
        <v>100</v>
      </c>
      <c r="F87" s="308"/>
      <c r="G87" s="308"/>
      <c r="H87" s="308"/>
      <c r="L87" s="29"/>
    </row>
    <row r="88" spans="2:12" s="1" customFormat="1" ht="12" customHeight="1" x14ac:dyDescent="0.2">
      <c r="B88" s="29"/>
      <c r="C88" s="26" t="s">
        <v>97</v>
      </c>
      <c r="L88" s="29"/>
    </row>
    <row r="89" spans="2:12" s="1" customFormat="1" ht="30" customHeight="1" x14ac:dyDescent="0.2">
      <c r="B89" s="29"/>
      <c r="E89" s="295" t="str">
        <f>E11</f>
        <v>01-1a - Architektonicko-stavební řešení (bez oken 2.np a výtahu)</v>
      </c>
      <c r="F89" s="308"/>
      <c r="G89" s="308"/>
      <c r="H89" s="308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Opava</v>
      </c>
      <c r="I91" s="26" t="s">
        <v>20</v>
      </c>
      <c r="J91" s="48">
        <f>IF(J14="","",J14)</f>
        <v>45439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Slezská univerzita v Opavě</v>
      </c>
      <c r="I93" s="26" t="s">
        <v>31</v>
      </c>
      <c r="J93" s="27" t="str">
        <f>E23</f>
        <v xml:space="preserve">ing. Václav Č e c h </v>
      </c>
      <c r="L93" s="29"/>
    </row>
    <row r="94" spans="2:12" s="1" customFormat="1" ht="15.15" customHeight="1" x14ac:dyDescent="0.2">
      <c r="B94" s="29"/>
      <c r="C94" s="26" t="s">
        <v>28</v>
      </c>
      <c r="F94" s="24" t="str">
        <f>IF(E20="","",E20)</f>
        <v xml:space="preserve"> </v>
      </c>
      <c r="I94" s="26" t="s">
        <v>34</v>
      </c>
      <c r="J94" s="27" t="str">
        <f>E26</f>
        <v>Sandtner Vladimír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2" t="s">
        <v>101</v>
      </c>
      <c r="D96" s="94"/>
      <c r="E96" s="94"/>
      <c r="F96" s="94"/>
      <c r="G96" s="94"/>
      <c r="H96" s="94"/>
      <c r="I96" s="94"/>
      <c r="J96" s="103" t="s">
        <v>102</v>
      </c>
      <c r="K96" s="94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4" t="s">
        <v>103</v>
      </c>
      <c r="J98" s="61">
        <f>J138</f>
        <v>0</v>
      </c>
      <c r="L98" s="29"/>
      <c r="AU98" s="17" t="s">
        <v>104</v>
      </c>
    </row>
    <row r="99" spans="2:47" s="8" customFormat="1" ht="24.9" customHeight="1" x14ac:dyDescent="0.2">
      <c r="B99" s="105"/>
      <c r="D99" s="106" t="s">
        <v>105</v>
      </c>
      <c r="E99" s="107"/>
      <c r="F99" s="107"/>
      <c r="G99" s="107"/>
      <c r="H99" s="107"/>
      <c r="I99" s="107"/>
      <c r="J99" s="108">
        <f>J139</f>
        <v>0</v>
      </c>
      <c r="L99" s="105"/>
    </row>
    <row r="100" spans="2:47" s="9" customFormat="1" ht="19.95" customHeight="1" x14ac:dyDescent="0.2">
      <c r="B100" s="109"/>
      <c r="D100" s="110" t="s">
        <v>106</v>
      </c>
      <c r="E100" s="111"/>
      <c r="F100" s="111"/>
      <c r="G100" s="111"/>
      <c r="H100" s="111"/>
      <c r="I100" s="111"/>
      <c r="J100" s="112">
        <f>J140</f>
        <v>0</v>
      </c>
      <c r="L100" s="109"/>
    </row>
    <row r="101" spans="2:47" s="9" customFormat="1" ht="19.95" customHeight="1" x14ac:dyDescent="0.2">
      <c r="B101" s="109"/>
      <c r="D101" s="110" t="s">
        <v>107</v>
      </c>
      <c r="E101" s="111"/>
      <c r="F101" s="111"/>
      <c r="G101" s="111"/>
      <c r="H101" s="111"/>
      <c r="I101" s="111"/>
      <c r="J101" s="112">
        <f>J143</f>
        <v>0</v>
      </c>
      <c r="L101" s="109"/>
    </row>
    <row r="102" spans="2:47" s="9" customFormat="1" ht="19.95" customHeight="1" x14ac:dyDescent="0.2">
      <c r="B102" s="109"/>
      <c r="D102" s="110" t="s">
        <v>108</v>
      </c>
      <c r="E102" s="111"/>
      <c r="F102" s="111"/>
      <c r="G102" s="111"/>
      <c r="H102" s="111"/>
      <c r="I102" s="111"/>
      <c r="J102" s="112">
        <f>J160</f>
        <v>0</v>
      </c>
      <c r="L102" s="109"/>
    </row>
    <row r="103" spans="2:47" s="9" customFormat="1" ht="19.95" customHeight="1" x14ac:dyDescent="0.2">
      <c r="B103" s="109"/>
      <c r="D103" s="110" t="s">
        <v>109</v>
      </c>
      <c r="E103" s="111"/>
      <c r="F103" s="111"/>
      <c r="G103" s="111"/>
      <c r="H103" s="111"/>
      <c r="I103" s="111"/>
      <c r="J103" s="112">
        <f>J175</f>
        <v>0</v>
      </c>
      <c r="L103" s="109"/>
    </row>
    <row r="104" spans="2:47" s="9" customFormat="1" ht="19.95" customHeight="1" x14ac:dyDescent="0.2">
      <c r="B104" s="109"/>
      <c r="D104" s="110" t="s">
        <v>110</v>
      </c>
      <c r="E104" s="111"/>
      <c r="F104" s="111"/>
      <c r="G104" s="111"/>
      <c r="H104" s="111"/>
      <c r="I104" s="111"/>
      <c r="J104" s="112">
        <f>J186</f>
        <v>0</v>
      </c>
      <c r="L104" s="109"/>
    </row>
    <row r="105" spans="2:47" s="8" customFormat="1" ht="24.9" customHeight="1" x14ac:dyDescent="0.2">
      <c r="B105" s="105"/>
      <c r="D105" s="106" t="s">
        <v>111</v>
      </c>
      <c r="E105" s="107"/>
      <c r="F105" s="107"/>
      <c r="G105" s="107"/>
      <c r="H105" s="107"/>
      <c r="I105" s="107"/>
      <c r="J105" s="108">
        <f>J188</f>
        <v>0</v>
      </c>
      <c r="L105" s="105"/>
    </row>
    <row r="106" spans="2:47" s="9" customFormat="1" ht="19.95" customHeight="1" x14ac:dyDescent="0.2">
      <c r="B106" s="109"/>
      <c r="D106" s="110" t="s">
        <v>112</v>
      </c>
      <c r="E106" s="111"/>
      <c r="F106" s="111"/>
      <c r="G106" s="111"/>
      <c r="H106" s="111"/>
      <c r="I106" s="111"/>
      <c r="J106" s="112">
        <f>J189</f>
        <v>0</v>
      </c>
      <c r="L106" s="109"/>
    </row>
    <row r="107" spans="2:47" s="9" customFormat="1" ht="19.95" customHeight="1" x14ac:dyDescent="0.2">
      <c r="B107" s="109"/>
      <c r="D107" s="110" t="s">
        <v>113</v>
      </c>
      <c r="E107" s="111"/>
      <c r="F107" s="111"/>
      <c r="G107" s="111"/>
      <c r="H107" s="111"/>
      <c r="I107" s="111"/>
      <c r="J107" s="112">
        <f>J212</f>
        <v>0</v>
      </c>
      <c r="L107" s="109"/>
    </row>
    <row r="108" spans="2:47" s="9" customFormat="1" ht="19.95" customHeight="1" x14ac:dyDescent="0.2">
      <c r="B108" s="109"/>
      <c r="D108" s="110" t="s">
        <v>114</v>
      </c>
      <c r="E108" s="111"/>
      <c r="F108" s="111"/>
      <c r="G108" s="111"/>
      <c r="H108" s="111"/>
      <c r="I108" s="111"/>
      <c r="J108" s="112">
        <f>J232</f>
        <v>0</v>
      </c>
      <c r="L108" s="109"/>
    </row>
    <row r="109" spans="2:47" s="9" customFormat="1" ht="19.95" customHeight="1" x14ac:dyDescent="0.2">
      <c r="B109" s="109"/>
      <c r="D109" s="110" t="s">
        <v>115</v>
      </c>
      <c r="E109" s="111"/>
      <c r="F109" s="111"/>
      <c r="G109" s="111"/>
      <c r="H109" s="111"/>
      <c r="I109" s="111"/>
      <c r="J109" s="112">
        <f>J242</f>
        <v>0</v>
      </c>
      <c r="L109" s="109"/>
    </row>
    <row r="110" spans="2:47" s="9" customFormat="1" ht="19.95" customHeight="1" x14ac:dyDescent="0.2">
      <c r="B110" s="109"/>
      <c r="D110" s="110" t="s">
        <v>116</v>
      </c>
      <c r="E110" s="111"/>
      <c r="F110" s="111"/>
      <c r="G110" s="111"/>
      <c r="H110" s="111"/>
      <c r="I110" s="111"/>
      <c r="J110" s="112">
        <f>J252</f>
        <v>0</v>
      </c>
      <c r="L110" s="109"/>
    </row>
    <row r="111" spans="2:47" s="9" customFormat="1" ht="19.95" customHeight="1" x14ac:dyDescent="0.2">
      <c r="B111" s="109"/>
      <c r="D111" s="110" t="s">
        <v>117</v>
      </c>
      <c r="E111" s="111"/>
      <c r="F111" s="111"/>
      <c r="G111" s="111"/>
      <c r="H111" s="111"/>
      <c r="I111" s="111"/>
      <c r="J111" s="112">
        <f>J269</f>
        <v>0</v>
      </c>
      <c r="L111" s="109"/>
    </row>
    <row r="112" spans="2:47" s="9" customFormat="1" ht="19.95" customHeight="1" x14ac:dyDescent="0.2">
      <c r="B112" s="109"/>
      <c r="D112" s="110" t="s">
        <v>118</v>
      </c>
      <c r="E112" s="111"/>
      <c r="F112" s="111"/>
      <c r="G112" s="111"/>
      <c r="H112" s="111"/>
      <c r="I112" s="111"/>
      <c r="J112" s="112">
        <f>J284</f>
        <v>0</v>
      </c>
      <c r="L112" s="109"/>
    </row>
    <row r="113" spans="2:12" s="9" customFormat="1" ht="19.95" customHeight="1" x14ac:dyDescent="0.2">
      <c r="B113" s="109"/>
      <c r="D113" s="110" t="s">
        <v>119</v>
      </c>
      <c r="E113" s="111"/>
      <c r="F113" s="111"/>
      <c r="G113" s="111"/>
      <c r="H113" s="111"/>
      <c r="I113" s="111"/>
      <c r="J113" s="112">
        <f>J318</f>
        <v>0</v>
      </c>
      <c r="L113" s="109"/>
    </row>
    <row r="114" spans="2:12" s="8" customFormat="1" ht="24.9" customHeight="1" x14ac:dyDescent="0.2">
      <c r="B114" s="105"/>
      <c r="D114" s="106" t="s">
        <v>120</v>
      </c>
      <c r="E114" s="107"/>
      <c r="F114" s="107"/>
      <c r="G114" s="107"/>
      <c r="H114" s="107"/>
      <c r="I114" s="107"/>
      <c r="J114" s="108">
        <f>J324</f>
        <v>0</v>
      </c>
      <c r="L114" s="105"/>
    </row>
    <row r="115" spans="2:12" s="9" customFormat="1" ht="19.95" customHeight="1" x14ac:dyDescent="0.2">
      <c r="B115" s="109"/>
      <c r="D115" s="110" t="s">
        <v>121</v>
      </c>
      <c r="E115" s="111"/>
      <c r="F115" s="111"/>
      <c r="G115" s="111"/>
      <c r="H115" s="111"/>
      <c r="I115" s="111"/>
      <c r="J115" s="112">
        <f>J325</f>
        <v>0</v>
      </c>
      <c r="L115" s="109"/>
    </row>
    <row r="116" spans="2:12" s="9" customFormat="1" ht="19.95" customHeight="1" x14ac:dyDescent="0.2">
      <c r="B116" s="109"/>
      <c r="D116" s="110" t="s">
        <v>122</v>
      </c>
      <c r="E116" s="111"/>
      <c r="F116" s="111"/>
      <c r="G116" s="111"/>
      <c r="H116" s="111"/>
      <c r="I116" s="111"/>
      <c r="J116" s="112">
        <f>J331</f>
        <v>0</v>
      </c>
      <c r="L116" s="109"/>
    </row>
    <row r="117" spans="2:12" s="1" customFormat="1" ht="21.75" customHeight="1" x14ac:dyDescent="0.2">
      <c r="B117" s="29"/>
      <c r="L117" s="29"/>
    </row>
    <row r="118" spans="2:12" s="1" customFormat="1" ht="6.9" customHeight="1" x14ac:dyDescent="0.2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29"/>
    </row>
    <row r="122" spans="2:12" s="1" customFormat="1" ht="6.9" customHeight="1" x14ac:dyDescent="0.2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29"/>
    </row>
    <row r="123" spans="2:12" s="1" customFormat="1" ht="24.9" customHeight="1" x14ac:dyDescent="0.2">
      <c r="B123" s="29"/>
      <c r="C123" s="21" t="s">
        <v>123</v>
      </c>
      <c r="L123" s="29"/>
    </row>
    <row r="124" spans="2:12" s="1" customFormat="1" ht="6.9" customHeight="1" x14ac:dyDescent="0.2">
      <c r="B124" s="29"/>
      <c r="L124" s="29"/>
    </row>
    <row r="125" spans="2:12" s="1" customFormat="1" ht="12" customHeight="1" x14ac:dyDescent="0.2">
      <c r="B125" s="29"/>
      <c r="C125" s="26" t="s">
        <v>14</v>
      </c>
      <c r="L125" s="29"/>
    </row>
    <row r="126" spans="2:12" s="1" customFormat="1" ht="16.5" customHeight="1" x14ac:dyDescent="0.2">
      <c r="B126" s="29"/>
      <c r="E126" s="309" t="str">
        <f>E7</f>
        <v>Dobudování podkroví a rekonstrukce objektů Hradecká 17, Opava - část financovaná FPF</v>
      </c>
      <c r="F126" s="310"/>
      <c r="G126" s="310"/>
      <c r="H126" s="310"/>
      <c r="L126" s="29"/>
    </row>
    <row r="127" spans="2:12" ht="12" customHeight="1" x14ac:dyDescent="0.2">
      <c r="B127" s="20"/>
      <c r="C127" s="26" t="s">
        <v>95</v>
      </c>
      <c r="L127" s="20"/>
    </row>
    <row r="128" spans="2:12" s="1" customFormat="1" ht="23.25" customHeight="1" x14ac:dyDescent="0.2">
      <c r="B128" s="29"/>
      <c r="E128" s="309" t="s">
        <v>100</v>
      </c>
      <c r="F128" s="308"/>
      <c r="G128" s="308"/>
      <c r="H128" s="308"/>
      <c r="L128" s="29"/>
    </row>
    <row r="129" spans="2:65" s="1" customFormat="1" ht="12" customHeight="1" x14ac:dyDescent="0.2">
      <c r="B129" s="29"/>
      <c r="C129" s="26" t="s">
        <v>97</v>
      </c>
      <c r="L129" s="29"/>
    </row>
    <row r="130" spans="2:65" s="1" customFormat="1" ht="30" customHeight="1" x14ac:dyDescent="0.2">
      <c r="B130" s="29"/>
      <c r="E130" s="295" t="str">
        <f>E11</f>
        <v>01-1a - Architektonicko-stavební řešení (bez oken 2.np a výtahu)</v>
      </c>
      <c r="F130" s="308"/>
      <c r="G130" s="308"/>
      <c r="H130" s="308"/>
      <c r="L130" s="29"/>
    </row>
    <row r="131" spans="2:65" s="1" customFormat="1" ht="6.9" customHeight="1" x14ac:dyDescent="0.2">
      <c r="B131" s="29"/>
      <c r="L131" s="29"/>
    </row>
    <row r="132" spans="2:65" s="1" customFormat="1" ht="12" customHeight="1" x14ac:dyDescent="0.2">
      <c r="B132" s="29"/>
      <c r="C132" s="26" t="s">
        <v>18</v>
      </c>
      <c r="F132" s="24" t="str">
        <f>F14</f>
        <v>Opava</v>
      </c>
      <c r="I132" s="26" t="s">
        <v>20</v>
      </c>
      <c r="J132" s="48">
        <f>IF(J14="","",J14)</f>
        <v>45439</v>
      </c>
      <c r="L132" s="29"/>
    </row>
    <row r="133" spans="2:65" s="1" customFormat="1" ht="6.9" customHeight="1" x14ac:dyDescent="0.2">
      <c r="B133" s="29"/>
      <c r="L133" s="29"/>
    </row>
    <row r="134" spans="2:65" s="1" customFormat="1" ht="15.15" customHeight="1" x14ac:dyDescent="0.2">
      <c r="B134" s="29"/>
      <c r="C134" s="26" t="s">
        <v>22</v>
      </c>
      <c r="F134" s="24" t="str">
        <f>E17</f>
        <v>Slezská univerzita v Opavě</v>
      </c>
      <c r="I134" s="26" t="s">
        <v>31</v>
      </c>
      <c r="J134" s="27" t="str">
        <f>E23</f>
        <v xml:space="preserve">ing. Václav Č e c h </v>
      </c>
      <c r="L134" s="29"/>
    </row>
    <row r="135" spans="2:65" s="1" customFormat="1" ht="15.15" customHeight="1" x14ac:dyDescent="0.2">
      <c r="B135" s="29"/>
      <c r="C135" s="26" t="s">
        <v>28</v>
      </c>
      <c r="F135" s="24" t="str">
        <f>IF(E20="","",E20)</f>
        <v xml:space="preserve"> </v>
      </c>
      <c r="I135" s="26" t="s">
        <v>34</v>
      </c>
      <c r="J135" s="27" t="str">
        <f>E26</f>
        <v>Sandtner Vladimír</v>
      </c>
      <c r="L135" s="29"/>
    </row>
    <row r="136" spans="2:65" s="1" customFormat="1" ht="10.35" customHeight="1" x14ac:dyDescent="0.2">
      <c r="B136" s="29"/>
      <c r="L136" s="29"/>
    </row>
    <row r="137" spans="2:65" s="10" customFormat="1" ht="29.25" customHeight="1" x14ac:dyDescent="0.2">
      <c r="B137" s="113"/>
      <c r="C137" s="114" t="s">
        <v>124</v>
      </c>
      <c r="D137" s="115" t="s">
        <v>62</v>
      </c>
      <c r="E137" s="115" t="s">
        <v>58</v>
      </c>
      <c r="F137" s="115" t="s">
        <v>59</v>
      </c>
      <c r="G137" s="115" t="s">
        <v>125</v>
      </c>
      <c r="H137" s="115" t="s">
        <v>126</v>
      </c>
      <c r="I137" s="115" t="s">
        <v>127</v>
      </c>
      <c r="J137" s="116" t="s">
        <v>102</v>
      </c>
      <c r="K137" s="117" t="s">
        <v>128</v>
      </c>
      <c r="L137" s="113"/>
      <c r="M137" s="54" t="s">
        <v>1</v>
      </c>
      <c r="N137" s="55" t="s">
        <v>41</v>
      </c>
      <c r="O137" s="55" t="s">
        <v>129</v>
      </c>
      <c r="P137" s="55" t="s">
        <v>130</v>
      </c>
      <c r="Q137" s="55" t="s">
        <v>131</v>
      </c>
      <c r="R137" s="55" t="s">
        <v>132</v>
      </c>
      <c r="S137" s="55" t="s">
        <v>133</v>
      </c>
      <c r="T137" s="56" t="s">
        <v>134</v>
      </c>
    </row>
    <row r="138" spans="2:65" s="1" customFormat="1" ht="22.95" customHeight="1" x14ac:dyDescent="0.3">
      <c r="B138" s="29"/>
      <c r="C138" s="59" t="s">
        <v>135</v>
      </c>
      <c r="I138" s="237"/>
      <c r="J138" s="118">
        <f>BK138</f>
        <v>0</v>
      </c>
      <c r="L138" s="29"/>
      <c r="M138" s="57"/>
      <c r="N138" s="49"/>
      <c r="O138" s="49"/>
      <c r="P138" s="119">
        <f>P139+P188+P324</f>
        <v>758.44504699999993</v>
      </c>
      <c r="Q138" s="49"/>
      <c r="R138" s="119">
        <f>R139+R188+R324</f>
        <v>11.254340259999999</v>
      </c>
      <c r="S138" s="49"/>
      <c r="T138" s="120">
        <f>T139+T188+T324</f>
        <v>0</v>
      </c>
      <c r="AT138" s="17" t="s">
        <v>76</v>
      </c>
      <c r="AU138" s="17" t="s">
        <v>104</v>
      </c>
      <c r="BK138" s="121">
        <f>BK139+BK188+BK324</f>
        <v>0</v>
      </c>
    </row>
    <row r="139" spans="2:65" s="11" customFormat="1" ht="25.95" customHeight="1" x14ac:dyDescent="0.25">
      <c r="B139" s="122"/>
      <c r="D139" s="123" t="s">
        <v>76</v>
      </c>
      <c r="E139" s="124" t="s">
        <v>136</v>
      </c>
      <c r="F139" s="124" t="s">
        <v>137</v>
      </c>
      <c r="I139" s="238"/>
      <c r="J139" s="125">
        <f>BK139</f>
        <v>0</v>
      </c>
      <c r="L139" s="122"/>
      <c r="M139" s="126"/>
      <c r="P139" s="127">
        <f>P140+P143+P160+P175+P186</f>
        <v>115.533807</v>
      </c>
      <c r="R139" s="127">
        <f>R140+R143+R160+R175+R186</f>
        <v>4.7961072600000003</v>
      </c>
      <c r="T139" s="128">
        <f>T140+T143+T160+T175+T186</f>
        <v>0</v>
      </c>
      <c r="AR139" s="123" t="s">
        <v>21</v>
      </c>
      <c r="AT139" s="129" t="s">
        <v>76</v>
      </c>
      <c r="AU139" s="129" t="s">
        <v>77</v>
      </c>
      <c r="AY139" s="123" t="s">
        <v>138</v>
      </c>
      <c r="BK139" s="130">
        <f>BK140+BK143+BK160+BK175+BK186</f>
        <v>0</v>
      </c>
    </row>
    <row r="140" spans="2:65" s="11" customFormat="1" ht="22.95" customHeight="1" x14ac:dyDescent="0.25">
      <c r="B140" s="122"/>
      <c r="D140" s="123" t="s">
        <v>76</v>
      </c>
      <c r="E140" s="131" t="s">
        <v>139</v>
      </c>
      <c r="F140" s="131" t="s">
        <v>140</v>
      </c>
      <c r="I140" s="238"/>
      <c r="J140" s="132">
        <f>BK140</f>
        <v>0</v>
      </c>
      <c r="L140" s="122"/>
      <c r="M140" s="126"/>
      <c r="P140" s="127">
        <f>SUM(P141:P142)</f>
        <v>10.019625</v>
      </c>
      <c r="R140" s="127">
        <f>SUM(R141:R142)</f>
        <v>2.5870075000000003</v>
      </c>
      <c r="T140" s="128">
        <f>SUM(T141:T142)</f>
        <v>0</v>
      </c>
      <c r="AR140" s="123" t="s">
        <v>21</v>
      </c>
      <c r="AT140" s="129" t="s">
        <v>76</v>
      </c>
      <c r="AU140" s="129" t="s">
        <v>21</v>
      </c>
      <c r="AY140" s="123" t="s">
        <v>138</v>
      </c>
      <c r="BK140" s="130">
        <f>SUM(BK141:BK142)</f>
        <v>0</v>
      </c>
    </row>
    <row r="141" spans="2:65" s="1" customFormat="1" ht="24.15" customHeight="1" x14ac:dyDescent="0.2">
      <c r="B141" s="29"/>
      <c r="C141" s="133" t="s">
        <v>141</v>
      </c>
      <c r="D141" s="133" t="s">
        <v>142</v>
      </c>
      <c r="E141" s="134" t="s">
        <v>143</v>
      </c>
      <c r="F141" s="135" t="s">
        <v>144</v>
      </c>
      <c r="G141" s="136" t="s">
        <v>145</v>
      </c>
      <c r="H141" s="137">
        <v>9.625</v>
      </c>
      <c r="I141" s="239"/>
      <c r="J141" s="138">
        <f>ROUND(I141*H141,1)</f>
        <v>0</v>
      </c>
      <c r="K141" s="139"/>
      <c r="L141" s="29"/>
      <c r="M141" s="140" t="s">
        <v>1</v>
      </c>
      <c r="N141" s="141" t="s">
        <v>42</v>
      </c>
      <c r="O141" s="142">
        <v>1.0409999999999999</v>
      </c>
      <c r="P141" s="142">
        <f>O141*H141</f>
        <v>10.019625</v>
      </c>
      <c r="Q141" s="142">
        <v>0.26878000000000002</v>
      </c>
      <c r="R141" s="142">
        <f>Q141*H141</f>
        <v>2.5870075000000003</v>
      </c>
      <c r="S141" s="142">
        <v>0</v>
      </c>
      <c r="T141" s="143">
        <f>S141*H141</f>
        <v>0</v>
      </c>
      <c r="AR141" s="144" t="s">
        <v>146</v>
      </c>
      <c r="AT141" s="144" t="s">
        <v>142</v>
      </c>
      <c r="AU141" s="144" t="s">
        <v>85</v>
      </c>
      <c r="AY141" s="17" t="s">
        <v>138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21</v>
      </c>
      <c r="BK141" s="145">
        <f>ROUND(I141*H141,1)</f>
        <v>0</v>
      </c>
      <c r="BL141" s="17" t="s">
        <v>146</v>
      </c>
      <c r="BM141" s="144" t="s">
        <v>147</v>
      </c>
    </row>
    <row r="142" spans="2:65" s="12" customFormat="1" x14ac:dyDescent="0.2">
      <c r="B142" s="146"/>
      <c r="D142" s="147" t="s">
        <v>148</v>
      </c>
      <c r="E142" s="148" t="s">
        <v>1</v>
      </c>
      <c r="F142" s="149" t="s">
        <v>149</v>
      </c>
      <c r="H142" s="150">
        <v>9.625</v>
      </c>
      <c r="I142" s="240"/>
      <c r="L142" s="146"/>
      <c r="M142" s="151"/>
      <c r="T142" s="152"/>
      <c r="AT142" s="148" t="s">
        <v>148</v>
      </c>
      <c r="AU142" s="148" t="s">
        <v>85</v>
      </c>
      <c r="AV142" s="12" t="s">
        <v>85</v>
      </c>
      <c r="AW142" s="12" t="s">
        <v>30</v>
      </c>
      <c r="AX142" s="12" t="s">
        <v>21</v>
      </c>
      <c r="AY142" s="148" t="s">
        <v>138</v>
      </c>
    </row>
    <row r="143" spans="2:65" s="11" customFormat="1" ht="22.95" customHeight="1" x14ac:dyDescent="0.25">
      <c r="B143" s="122"/>
      <c r="D143" s="123" t="s">
        <v>76</v>
      </c>
      <c r="E143" s="131" t="s">
        <v>146</v>
      </c>
      <c r="F143" s="131" t="s">
        <v>150</v>
      </c>
      <c r="I143" s="238"/>
      <c r="J143" s="132">
        <f>BK143</f>
        <v>0</v>
      </c>
      <c r="L143" s="122"/>
      <c r="M143" s="126"/>
      <c r="P143" s="127">
        <f>SUM(P144:P159)</f>
        <v>30.305686000000001</v>
      </c>
      <c r="R143" s="127">
        <f>SUM(R144:R159)</f>
        <v>0.8000357600000001</v>
      </c>
      <c r="T143" s="128">
        <f>SUM(T144:T159)</f>
        <v>0</v>
      </c>
      <c r="AR143" s="123" t="s">
        <v>21</v>
      </c>
      <c r="AT143" s="129" t="s">
        <v>76</v>
      </c>
      <c r="AU143" s="129" t="s">
        <v>21</v>
      </c>
      <c r="AY143" s="123" t="s">
        <v>138</v>
      </c>
      <c r="BK143" s="130">
        <f>SUM(BK144:BK159)</f>
        <v>0</v>
      </c>
    </row>
    <row r="144" spans="2:65" s="1" customFormat="1" ht="16.5" customHeight="1" x14ac:dyDescent="0.2">
      <c r="B144" s="29"/>
      <c r="C144" s="133" t="s">
        <v>151</v>
      </c>
      <c r="D144" s="133" t="s">
        <v>142</v>
      </c>
      <c r="E144" s="134" t="s">
        <v>152</v>
      </c>
      <c r="F144" s="135" t="s">
        <v>153</v>
      </c>
      <c r="G144" s="136" t="s">
        <v>154</v>
      </c>
      <c r="H144" s="137">
        <v>0.30199999999999999</v>
      </c>
      <c r="I144" s="239"/>
      <c r="J144" s="138">
        <f>ROUND(I144*H144,1)</f>
        <v>0</v>
      </c>
      <c r="K144" s="139"/>
      <c r="L144" s="29"/>
      <c r="M144" s="140" t="s">
        <v>1</v>
      </c>
      <c r="N144" s="141" t="s">
        <v>42</v>
      </c>
      <c r="O144" s="142">
        <v>1.448</v>
      </c>
      <c r="P144" s="142">
        <f>O144*H144</f>
        <v>0.43729599999999996</v>
      </c>
      <c r="Q144" s="142">
        <v>2.5019800000000001</v>
      </c>
      <c r="R144" s="142">
        <f>Q144*H144</f>
        <v>0.75559796000000001</v>
      </c>
      <c r="S144" s="142">
        <v>0</v>
      </c>
      <c r="T144" s="143">
        <f>S144*H144</f>
        <v>0</v>
      </c>
      <c r="AR144" s="144" t="s">
        <v>146</v>
      </c>
      <c r="AT144" s="144" t="s">
        <v>142</v>
      </c>
      <c r="AU144" s="144" t="s">
        <v>85</v>
      </c>
      <c r="AY144" s="17" t="s">
        <v>138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21</v>
      </c>
      <c r="BK144" s="145">
        <f>ROUND(I144*H144,1)</f>
        <v>0</v>
      </c>
      <c r="BL144" s="17" t="s">
        <v>146</v>
      </c>
      <c r="BM144" s="144" t="s">
        <v>155</v>
      </c>
    </row>
    <row r="145" spans="2:65" s="12" customFormat="1" x14ac:dyDescent="0.2">
      <c r="B145" s="146"/>
      <c r="D145" s="147" t="s">
        <v>148</v>
      </c>
      <c r="E145" s="148" t="s">
        <v>1</v>
      </c>
      <c r="F145" s="149" t="s">
        <v>156</v>
      </c>
      <c r="H145" s="150">
        <v>0.30199999999999999</v>
      </c>
      <c r="I145" s="240"/>
      <c r="L145" s="146"/>
      <c r="M145" s="151"/>
      <c r="T145" s="152"/>
      <c r="AT145" s="148" t="s">
        <v>148</v>
      </c>
      <c r="AU145" s="148" t="s">
        <v>85</v>
      </c>
      <c r="AV145" s="12" t="s">
        <v>85</v>
      </c>
      <c r="AW145" s="12" t="s">
        <v>30</v>
      </c>
      <c r="AX145" s="12" t="s">
        <v>21</v>
      </c>
      <c r="AY145" s="148" t="s">
        <v>138</v>
      </c>
    </row>
    <row r="146" spans="2:65" s="1" customFormat="1" ht="16.5" customHeight="1" x14ac:dyDescent="0.2">
      <c r="B146" s="29"/>
      <c r="C146" s="133" t="s">
        <v>157</v>
      </c>
      <c r="D146" s="133" t="s">
        <v>142</v>
      </c>
      <c r="E146" s="134" t="s">
        <v>158</v>
      </c>
      <c r="F146" s="135" t="s">
        <v>159</v>
      </c>
      <c r="G146" s="136" t="s">
        <v>145</v>
      </c>
      <c r="H146" s="137">
        <v>1.774</v>
      </c>
      <c r="I146" s="239"/>
      <c r="J146" s="138">
        <f>ROUND(I146*H146,1)</f>
        <v>0</v>
      </c>
      <c r="K146" s="139"/>
      <c r="L146" s="29"/>
      <c r="M146" s="140" t="s">
        <v>1</v>
      </c>
      <c r="N146" s="141" t="s">
        <v>42</v>
      </c>
      <c r="O146" s="142">
        <v>0.755</v>
      </c>
      <c r="P146" s="142">
        <f>O146*H146</f>
        <v>1.3393699999999999</v>
      </c>
      <c r="Q146" s="142">
        <v>5.7600000000000004E-3</v>
      </c>
      <c r="R146" s="142">
        <f>Q146*H146</f>
        <v>1.021824E-2</v>
      </c>
      <c r="S146" s="142">
        <v>0</v>
      </c>
      <c r="T146" s="143">
        <f>S146*H146</f>
        <v>0</v>
      </c>
      <c r="AR146" s="144" t="s">
        <v>146</v>
      </c>
      <c r="AT146" s="144" t="s">
        <v>142</v>
      </c>
      <c r="AU146" s="144" t="s">
        <v>85</v>
      </c>
      <c r="AY146" s="17" t="s">
        <v>138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21</v>
      </c>
      <c r="BK146" s="145">
        <f>ROUND(I146*H146,1)</f>
        <v>0</v>
      </c>
      <c r="BL146" s="17" t="s">
        <v>146</v>
      </c>
      <c r="BM146" s="144" t="s">
        <v>160</v>
      </c>
    </row>
    <row r="147" spans="2:65" s="12" customFormat="1" x14ac:dyDescent="0.2">
      <c r="B147" s="146"/>
      <c r="D147" s="147" t="s">
        <v>148</v>
      </c>
      <c r="E147" s="148" t="s">
        <v>1</v>
      </c>
      <c r="F147" s="149" t="s">
        <v>161</v>
      </c>
      <c r="H147" s="150">
        <v>1.774</v>
      </c>
      <c r="I147" s="240"/>
      <c r="L147" s="146"/>
      <c r="M147" s="151"/>
      <c r="T147" s="152"/>
      <c r="AT147" s="148" t="s">
        <v>148</v>
      </c>
      <c r="AU147" s="148" t="s">
        <v>85</v>
      </c>
      <c r="AV147" s="12" t="s">
        <v>85</v>
      </c>
      <c r="AW147" s="12" t="s">
        <v>30</v>
      </c>
      <c r="AX147" s="12" t="s">
        <v>21</v>
      </c>
      <c r="AY147" s="148" t="s">
        <v>138</v>
      </c>
    </row>
    <row r="148" spans="2:65" s="1" customFormat="1" ht="16.5" customHeight="1" x14ac:dyDescent="0.2">
      <c r="B148" s="29"/>
      <c r="C148" s="133" t="s">
        <v>162</v>
      </c>
      <c r="D148" s="133" t="s">
        <v>142</v>
      </c>
      <c r="E148" s="134" t="s">
        <v>163</v>
      </c>
      <c r="F148" s="135" t="s">
        <v>164</v>
      </c>
      <c r="G148" s="136" t="s">
        <v>145</v>
      </c>
      <c r="H148" s="137">
        <v>1.774</v>
      </c>
      <c r="I148" s="239"/>
      <c r="J148" s="138">
        <f>ROUND(I148*H148,1)</f>
        <v>0</v>
      </c>
      <c r="K148" s="139"/>
      <c r="L148" s="29"/>
      <c r="M148" s="140" t="s">
        <v>1</v>
      </c>
      <c r="N148" s="141" t="s">
        <v>42</v>
      </c>
      <c r="O148" s="142">
        <v>0.26</v>
      </c>
      <c r="P148" s="142">
        <f>O148*H148</f>
        <v>0.46124000000000004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146</v>
      </c>
      <c r="AT148" s="144" t="s">
        <v>142</v>
      </c>
      <c r="AU148" s="144" t="s">
        <v>85</v>
      </c>
      <c r="AY148" s="17" t="s">
        <v>138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21</v>
      </c>
      <c r="BK148" s="145">
        <f>ROUND(I148*H148,1)</f>
        <v>0</v>
      </c>
      <c r="BL148" s="17" t="s">
        <v>146</v>
      </c>
      <c r="BM148" s="144" t="s">
        <v>165</v>
      </c>
    </row>
    <row r="149" spans="2:65" s="1" customFormat="1" ht="24.15" customHeight="1" x14ac:dyDescent="0.2">
      <c r="B149" s="29"/>
      <c r="C149" s="133" t="s">
        <v>166</v>
      </c>
      <c r="D149" s="133" t="s">
        <v>142</v>
      </c>
      <c r="E149" s="134" t="s">
        <v>167</v>
      </c>
      <c r="F149" s="135" t="s">
        <v>168</v>
      </c>
      <c r="G149" s="136" t="s">
        <v>169</v>
      </c>
      <c r="H149" s="137">
        <v>1.2999999999999999E-2</v>
      </c>
      <c r="I149" s="239"/>
      <c r="J149" s="138">
        <f>ROUND(I149*H149,1)</f>
        <v>0</v>
      </c>
      <c r="K149" s="139"/>
      <c r="L149" s="29"/>
      <c r="M149" s="140" t="s">
        <v>1</v>
      </c>
      <c r="N149" s="141" t="s">
        <v>42</v>
      </c>
      <c r="O149" s="142">
        <v>28.692</v>
      </c>
      <c r="P149" s="142">
        <f>O149*H149</f>
        <v>0.37299599999999999</v>
      </c>
      <c r="Q149" s="142">
        <v>1.05291</v>
      </c>
      <c r="R149" s="142">
        <f>Q149*H149</f>
        <v>1.368783E-2</v>
      </c>
      <c r="S149" s="142">
        <v>0</v>
      </c>
      <c r="T149" s="143">
        <f>S149*H149</f>
        <v>0</v>
      </c>
      <c r="AR149" s="144" t="s">
        <v>146</v>
      </c>
      <c r="AT149" s="144" t="s">
        <v>142</v>
      </c>
      <c r="AU149" s="144" t="s">
        <v>85</v>
      </c>
      <c r="AY149" s="17" t="s">
        <v>138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21</v>
      </c>
      <c r="BK149" s="145">
        <f>ROUND(I149*H149,1)</f>
        <v>0</v>
      </c>
      <c r="BL149" s="17" t="s">
        <v>146</v>
      </c>
      <c r="BM149" s="144" t="s">
        <v>170</v>
      </c>
    </row>
    <row r="150" spans="2:65" s="12" customFormat="1" x14ac:dyDescent="0.2">
      <c r="B150" s="146"/>
      <c r="D150" s="147" t="s">
        <v>148</v>
      </c>
      <c r="E150" s="148" t="s">
        <v>1</v>
      </c>
      <c r="F150" s="149" t="s">
        <v>171</v>
      </c>
      <c r="H150" s="150">
        <v>1.2999999999999999E-2</v>
      </c>
      <c r="I150" s="240"/>
      <c r="L150" s="146"/>
      <c r="M150" s="151"/>
      <c r="T150" s="152"/>
      <c r="AT150" s="148" t="s">
        <v>148</v>
      </c>
      <c r="AU150" s="148" t="s">
        <v>85</v>
      </c>
      <c r="AV150" s="12" t="s">
        <v>85</v>
      </c>
      <c r="AW150" s="12" t="s">
        <v>30</v>
      </c>
      <c r="AX150" s="12" t="s">
        <v>21</v>
      </c>
      <c r="AY150" s="148" t="s">
        <v>138</v>
      </c>
    </row>
    <row r="151" spans="2:65" s="1" customFormat="1" ht="24.15" customHeight="1" x14ac:dyDescent="0.2">
      <c r="B151" s="29"/>
      <c r="C151" s="133" t="s">
        <v>172</v>
      </c>
      <c r="D151" s="133" t="s">
        <v>142</v>
      </c>
      <c r="E151" s="134" t="s">
        <v>173</v>
      </c>
      <c r="F151" s="135" t="s">
        <v>174</v>
      </c>
      <c r="G151" s="136" t="s">
        <v>169</v>
      </c>
      <c r="H151" s="137">
        <v>3.0000000000000001E-3</v>
      </c>
      <c r="I151" s="239"/>
      <c r="J151" s="138">
        <f>ROUND(I151*H151,1)</f>
        <v>0</v>
      </c>
      <c r="K151" s="139"/>
      <c r="L151" s="29"/>
      <c r="M151" s="140" t="s">
        <v>1</v>
      </c>
      <c r="N151" s="141" t="s">
        <v>42</v>
      </c>
      <c r="O151" s="142">
        <v>24.728000000000002</v>
      </c>
      <c r="P151" s="142">
        <f>O151*H151</f>
        <v>7.4184E-2</v>
      </c>
      <c r="Q151" s="142">
        <v>1.0519099999999999</v>
      </c>
      <c r="R151" s="142">
        <f>Q151*H151</f>
        <v>3.1557299999999998E-3</v>
      </c>
      <c r="S151" s="142">
        <v>0</v>
      </c>
      <c r="T151" s="143">
        <f>S151*H151</f>
        <v>0</v>
      </c>
      <c r="AR151" s="144" t="s">
        <v>146</v>
      </c>
      <c r="AT151" s="144" t="s">
        <v>142</v>
      </c>
      <c r="AU151" s="144" t="s">
        <v>85</v>
      </c>
      <c r="AY151" s="17" t="s">
        <v>138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21</v>
      </c>
      <c r="BK151" s="145">
        <f>ROUND(I151*H151,1)</f>
        <v>0</v>
      </c>
      <c r="BL151" s="17" t="s">
        <v>146</v>
      </c>
      <c r="BM151" s="144" t="s">
        <v>175</v>
      </c>
    </row>
    <row r="152" spans="2:65" s="12" customFormat="1" x14ac:dyDescent="0.2">
      <c r="B152" s="146"/>
      <c r="D152" s="147" t="s">
        <v>148</v>
      </c>
      <c r="E152" s="148" t="s">
        <v>1</v>
      </c>
      <c r="F152" s="149" t="s">
        <v>176</v>
      </c>
      <c r="H152" s="150">
        <v>3.0000000000000001E-3</v>
      </c>
      <c r="I152" s="240"/>
      <c r="L152" s="146"/>
      <c r="M152" s="151"/>
      <c r="T152" s="152"/>
      <c r="AT152" s="148" t="s">
        <v>148</v>
      </c>
      <c r="AU152" s="148" t="s">
        <v>85</v>
      </c>
      <c r="AV152" s="12" t="s">
        <v>85</v>
      </c>
      <c r="AW152" s="12" t="s">
        <v>30</v>
      </c>
      <c r="AX152" s="12" t="s">
        <v>21</v>
      </c>
      <c r="AY152" s="148" t="s">
        <v>138</v>
      </c>
    </row>
    <row r="153" spans="2:65" s="1" customFormat="1" ht="33" customHeight="1" x14ac:dyDescent="0.2">
      <c r="B153" s="29"/>
      <c r="C153" s="133" t="s">
        <v>177</v>
      </c>
      <c r="D153" s="133" t="s">
        <v>142</v>
      </c>
      <c r="E153" s="134" t="s">
        <v>178</v>
      </c>
      <c r="F153" s="135" t="s">
        <v>179</v>
      </c>
      <c r="G153" s="136" t="s">
        <v>180</v>
      </c>
      <c r="H153" s="137">
        <v>36.200000000000003</v>
      </c>
      <c r="I153" s="239"/>
      <c r="J153" s="138">
        <f>ROUND(I153*H153,1)</f>
        <v>0</v>
      </c>
      <c r="K153" s="139"/>
      <c r="L153" s="29"/>
      <c r="M153" s="140" t="s">
        <v>1</v>
      </c>
      <c r="N153" s="141" t="s">
        <v>42</v>
      </c>
      <c r="O153" s="142">
        <v>0.76300000000000001</v>
      </c>
      <c r="P153" s="142">
        <f>O153*H153</f>
        <v>27.620600000000003</v>
      </c>
      <c r="Q153" s="142">
        <v>4.8000000000000001E-4</v>
      </c>
      <c r="R153" s="142">
        <f>Q153*H153</f>
        <v>1.7376000000000003E-2</v>
      </c>
      <c r="S153" s="142">
        <v>0</v>
      </c>
      <c r="T153" s="143">
        <f>S153*H153</f>
        <v>0</v>
      </c>
      <c r="AR153" s="144" t="s">
        <v>146</v>
      </c>
      <c r="AT153" s="144" t="s">
        <v>142</v>
      </c>
      <c r="AU153" s="144" t="s">
        <v>85</v>
      </c>
      <c r="AY153" s="17" t="s">
        <v>138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21</v>
      </c>
      <c r="BK153" s="145">
        <f>ROUND(I153*H153,1)</f>
        <v>0</v>
      </c>
      <c r="BL153" s="17" t="s">
        <v>146</v>
      </c>
      <c r="BM153" s="144" t="s">
        <v>181</v>
      </c>
    </row>
    <row r="154" spans="2:65" s="12" customFormat="1" x14ac:dyDescent="0.2">
      <c r="B154" s="146"/>
      <c r="D154" s="147" t="s">
        <v>148</v>
      </c>
      <c r="E154" s="148" t="s">
        <v>1</v>
      </c>
      <c r="F154" s="149" t="s">
        <v>182</v>
      </c>
      <c r="H154" s="150">
        <v>0.7</v>
      </c>
      <c r="I154" s="240"/>
      <c r="L154" s="146"/>
      <c r="M154" s="151"/>
      <c r="T154" s="152"/>
      <c r="AT154" s="148" t="s">
        <v>148</v>
      </c>
      <c r="AU154" s="148" t="s">
        <v>85</v>
      </c>
      <c r="AV154" s="12" t="s">
        <v>85</v>
      </c>
      <c r="AW154" s="12" t="s">
        <v>30</v>
      </c>
      <c r="AX154" s="12" t="s">
        <v>77</v>
      </c>
      <c r="AY154" s="148" t="s">
        <v>138</v>
      </c>
    </row>
    <row r="155" spans="2:65" s="12" customFormat="1" x14ac:dyDescent="0.2">
      <c r="B155" s="146"/>
      <c r="D155" s="147" t="s">
        <v>148</v>
      </c>
      <c r="E155" s="148" t="s">
        <v>1</v>
      </c>
      <c r="F155" s="149" t="s">
        <v>183</v>
      </c>
      <c r="H155" s="150">
        <v>4.8</v>
      </c>
      <c r="I155" s="240"/>
      <c r="L155" s="146"/>
      <c r="M155" s="151"/>
      <c r="T155" s="152"/>
      <c r="AT155" s="148" t="s">
        <v>148</v>
      </c>
      <c r="AU155" s="148" t="s">
        <v>85</v>
      </c>
      <c r="AV155" s="12" t="s">
        <v>85</v>
      </c>
      <c r="AW155" s="12" t="s">
        <v>30</v>
      </c>
      <c r="AX155" s="12" t="s">
        <v>77</v>
      </c>
      <c r="AY155" s="148" t="s">
        <v>138</v>
      </c>
    </row>
    <row r="156" spans="2:65" s="12" customFormat="1" x14ac:dyDescent="0.2">
      <c r="B156" s="146"/>
      <c r="D156" s="147" t="s">
        <v>148</v>
      </c>
      <c r="E156" s="148" t="s">
        <v>1</v>
      </c>
      <c r="F156" s="149" t="s">
        <v>184</v>
      </c>
      <c r="H156" s="150">
        <v>3.2</v>
      </c>
      <c r="I156" s="240"/>
      <c r="L156" s="146"/>
      <c r="M156" s="151"/>
      <c r="T156" s="152"/>
      <c r="AT156" s="148" t="s">
        <v>148</v>
      </c>
      <c r="AU156" s="148" t="s">
        <v>85</v>
      </c>
      <c r="AV156" s="12" t="s">
        <v>85</v>
      </c>
      <c r="AW156" s="12" t="s">
        <v>30</v>
      </c>
      <c r="AX156" s="12" t="s">
        <v>77</v>
      </c>
      <c r="AY156" s="148" t="s">
        <v>138</v>
      </c>
    </row>
    <row r="157" spans="2:65" s="12" customFormat="1" x14ac:dyDescent="0.2">
      <c r="B157" s="146"/>
      <c r="D157" s="147" t="s">
        <v>148</v>
      </c>
      <c r="E157" s="148" t="s">
        <v>1</v>
      </c>
      <c r="F157" s="149" t="s">
        <v>185</v>
      </c>
      <c r="H157" s="150">
        <v>1.88</v>
      </c>
      <c r="I157" s="240"/>
      <c r="L157" s="146"/>
      <c r="M157" s="151"/>
      <c r="T157" s="152"/>
      <c r="AT157" s="148" t="s">
        <v>148</v>
      </c>
      <c r="AU157" s="148" t="s">
        <v>85</v>
      </c>
      <c r="AV157" s="12" t="s">
        <v>85</v>
      </c>
      <c r="AW157" s="12" t="s">
        <v>30</v>
      </c>
      <c r="AX157" s="12" t="s">
        <v>77</v>
      </c>
      <c r="AY157" s="148" t="s">
        <v>138</v>
      </c>
    </row>
    <row r="158" spans="2:65" s="12" customFormat="1" x14ac:dyDescent="0.2">
      <c r="B158" s="146"/>
      <c r="D158" s="147" t="s">
        <v>148</v>
      </c>
      <c r="E158" s="148" t="s">
        <v>1</v>
      </c>
      <c r="F158" s="149" t="s">
        <v>186</v>
      </c>
      <c r="H158" s="150">
        <v>25.62</v>
      </c>
      <c r="I158" s="240"/>
      <c r="L158" s="146"/>
      <c r="M158" s="151"/>
      <c r="T158" s="152"/>
      <c r="AT158" s="148" t="s">
        <v>148</v>
      </c>
      <c r="AU158" s="148" t="s">
        <v>85</v>
      </c>
      <c r="AV158" s="12" t="s">
        <v>85</v>
      </c>
      <c r="AW158" s="12" t="s">
        <v>30</v>
      </c>
      <c r="AX158" s="12" t="s">
        <v>77</v>
      </c>
      <c r="AY158" s="148" t="s">
        <v>138</v>
      </c>
    </row>
    <row r="159" spans="2:65" s="13" customFormat="1" x14ac:dyDescent="0.2">
      <c r="B159" s="153"/>
      <c r="D159" s="147" t="s">
        <v>148</v>
      </c>
      <c r="E159" s="154" t="s">
        <v>1</v>
      </c>
      <c r="F159" s="155" t="s">
        <v>187</v>
      </c>
      <c r="H159" s="156">
        <v>36.200000000000003</v>
      </c>
      <c r="I159" s="241"/>
      <c r="L159" s="153"/>
      <c r="M159" s="157"/>
      <c r="T159" s="158"/>
      <c r="AT159" s="154" t="s">
        <v>148</v>
      </c>
      <c r="AU159" s="154" t="s">
        <v>85</v>
      </c>
      <c r="AV159" s="13" t="s">
        <v>146</v>
      </c>
      <c r="AW159" s="13" t="s">
        <v>30</v>
      </c>
      <c r="AX159" s="13" t="s">
        <v>21</v>
      </c>
      <c r="AY159" s="154" t="s">
        <v>138</v>
      </c>
    </row>
    <row r="160" spans="2:65" s="11" customFormat="1" ht="22.95" customHeight="1" x14ac:dyDescent="0.25">
      <c r="B160" s="122"/>
      <c r="D160" s="123" t="s">
        <v>76</v>
      </c>
      <c r="E160" s="131" t="s">
        <v>188</v>
      </c>
      <c r="F160" s="131" t="s">
        <v>189</v>
      </c>
      <c r="I160" s="238"/>
      <c r="J160" s="132">
        <f>BK160</f>
        <v>0</v>
      </c>
      <c r="L160" s="122"/>
      <c r="M160" s="126"/>
      <c r="P160" s="127">
        <f>SUM(P161:P174)</f>
        <v>29.936999999999998</v>
      </c>
      <c r="R160" s="127">
        <f>SUM(R161:R174)</f>
        <v>1.3960699999999999</v>
      </c>
      <c r="T160" s="128">
        <f>SUM(T161:T174)</f>
        <v>0</v>
      </c>
      <c r="AR160" s="123" t="s">
        <v>21</v>
      </c>
      <c r="AT160" s="129" t="s">
        <v>76</v>
      </c>
      <c r="AU160" s="129" t="s">
        <v>21</v>
      </c>
      <c r="AY160" s="123" t="s">
        <v>138</v>
      </c>
      <c r="BK160" s="130">
        <f>SUM(BK161:BK174)</f>
        <v>0</v>
      </c>
    </row>
    <row r="161" spans="2:65" s="1" customFormat="1" ht="24.15" customHeight="1" x14ac:dyDescent="0.2">
      <c r="B161" s="29"/>
      <c r="C161" s="133" t="s">
        <v>190</v>
      </c>
      <c r="D161" s="133" t="s">
        <v>142</v>
      </c>
      <c r="E161" s="134" t="s">
        <v>191</v>
      </c>
      <c r="F161" s="135" t="s">
        <v>192</v>
      </c>
      <c r="G161" s="136" t="s">
        <v>145</v>
      </c>
      <c r="H161" s="137">
        <v>51</v>
      </c>
      <c r="I161" s="239"/>
      <c r="J161" s="138">
        <f>ROUND(I161*H161,1)</f>
        <v>0</v>
      </c>
      <c r="K161" s="139"/>
      <c r="L161" s="29"/>
      <c r="M161" s="140" t="s">
        <v>1</v>
      </c>
      <c r="N161" s="141" t="s">
        <v>42</v>
      </c>
      <c r="O161" s="142">
        <v>0.11700000000000001</v>
      </c>
      <c r="P161" s="142">
        <f>O161*H161</f>
        <v>5.9670000000000005</v>
      </c>
      <c r="Q161" s="142">
        <v>7.3499999999999998E-3</v>
      </c>
      <c r="R161" s="142">
        <f>Q161*H161</f>
        <v>0.37484999999999996</v>
      </c>
      <c r="S161" s="142">
        <v>0</v>
      </c>
      <c r="T161" s="143">
        <f>S161*H161</f>
        <v>0</v>
      </c>
      <c r="AR161" s="144" t="s">
        <v>146</v>
      </c>
      <c r="AT161" s="144" t="s">
        <v>142</v>
      </c>
      <c r="AU161" s="144" t="s">
        <v>85</v>
      </c>
      <c r="AY161" s="17" t="s">
        <v>138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21</v>
      </c>
      <c r="BK161" s="145">
        <f>ROUND(I161*H161,1)</f>
        <v>0</v>
      </c>
      <c r="BL161" s="17" t="s">
        <v>146</v>
      </c>
      <c r="BM161" s="144" t="s">
        <v>193</v>
      </c>
    </row>
    <row r="162" spans="2:65" s="12" customFormat="1" x14ac:dyDescent="0.2">
      <c r="B162" s="146"/>
      <c r="D162" s="147" t="s">
        <v>148</v>
      </c>
      <c r="E162" s="148" t="s">
        <v>1</v>
      </c>
      <c r="F162" s="149" t="s">
        <v>194</v>
      </c>
      <c r="H162" s="150">
        <v>7.0460000000000003</v>
      </c>
      <c r="I162" s="240"/>
      <c r="L162" s="146"/>
      <c r="M162" s="151"/>
      <c r="T162" s="152"/>
      <c r="AT162" s="148" t="s">
        <v>148</v>
      </c>
      <c r="AU162" s="148" t="s">
        <v>85</v>
      </c>
      <c r="AV162" s="12" t="s">
        <v>85</v>
      </c>
      <c r="AW162" s="12" t="s">
        <v>30</v>
      </c>
      <c r="AX162" s="12" t="s">
        <v>77</v>
      </c>
      <c r="AY162" s="148" t="s">
        <v>138</v>
      </c>
    </row>
    <row r="163" spans="2:65" s="12" customFormat="1" x14ac:dyDescent="0.2">
      <c r="B163" s="146"/>
      <c r="D163" s="147" t="s">
        <v>148</v>
      </c>
      <c r="E163" s="148" t="s">
        <v>1</v>
      </c>
      <c r="F163" s="149" t="s">
        <v>195</v>
      </c>
      <c r="H163" s="150">
        <v>4.6150000000000002</v>
      </c>
      <c r="I163" s="240"/>
      <c r="L163" s="146"/>
      <c r="M163" s="151"/>
      <c r="T163" s="152"/>
      <c r="AT163" s="148" t="s">
        <v>148</v>
      </c>
      <c r="AU163" s="148" t="s">
        <v>85</v>
      </c>
      <c r="AV163" s="12" t="s">
        <v>85</v>
      </c>
      <c r="AW163" s="12" t="s">
        <v>30</v>
      </c>
      <c r="AX163" s="12" t="s">
        <v>77</v>
      </c>
      <c r="AY163" s="148" t="s">
        <v>138</v>
      </c>
    </row>
    <row r="164" spans="2:65" s="12" customFormat="1" x14ac:dyDescent="0.2">
      <c r="B164" s="146"/>
      <c r="D164" s="147" t="s">
        <v>148</v>
      </c>
      <c r="E164" s="148" t="s">
        <v>1</v>
      </c>
      <c r="F164" s="149" t="s">
        <v>196</v>
      </c>
      <c r="H164" s="150">
        <v>3.0550000000000002</v>
      </c>
      <c r="I164" s="240"/>
      <c r="L164" s="146"/>
      <c r="M164" s="151"/>
      <c r="T164" s="152"/>
      <c r="AT164" s="148" t="s">
        <v>148</v>
      </c>
      <c r="AU164" s="148" t="s">
        <v>85</v>
      </c>
      <c r="AV164" s="12" t="s">
        <v>85</v>
      </c>
      <c r="AW164" s="12" t="s">
        <v>30</v>
      </c>
      <c r="AX164" s="12" t="s">
        <v>77</v>
      </c>
      <c r="AY164" s="148" t="s">
        <v>138</v>
      </c>
    </row>
    <row r="165" spans="2:65" s="12" customFormat="1" ht="20.399999999999999" x14ac:dyDescent="0.2">
      <c r="B165" s="146"/>
      <c r="D165" s="147" t="s">
        <v>148</v>
      </c>
      <c r="E165" s="148" t="s">
        <v>1</v>
      </c>
      <c r="F165" s="149" t="s">
        <v>197</v>
      </c>
      <c r="H165" s="150">
        <v>4.2839999999999998</v>
      </c>
      <c r="I165" s="240"/>
      <c r="L165" s="146"/>
      <c r="M165" s="151"/>
      <c r="T165" s="152"/>
      <c r="AT165" s="148" t="s">
        <v>148</v>
      </c>
      <c r="AU165" s="148" t="s">
        <v>85</v>
      </c>
      <c r="AV165" s="12" t="s">
        <v>85</v>
      </c>
      <c r="AW165" s="12" t="s">
        <v>30</v>
      </c>
      <c r="AX165" s="12" t="s">
        <v>77</v>
      </c>
      <c r="AY165" s="148" t="s">
        <v>138</v>
      </c>
    </row>
    <row r="166" spans="2:65" s="14" customFormat="1" x14ac:dyDescent="0.2">
      <c r="B166" s="159"/>
      <c r="D166" s="147" t="s">
        <v>148</v>
      </c>
      <c r="E166" s="160" t="s">
        <v>1</v>
      </c>
      <c r="F166" s="161" t="s">
        <v>198</v>
      </c>
      <c r="H166" s="162">
        <v>19</v>
      </c>
      <c r="I166" s="242"/>
      <c r="L166" s="159"/>
      <c r="M166" s="163"/>
      <c r="T166" s="164"/>
      <c r="AT166" s="160" t="s">
        <v>148</v>
      </c>
      <c r="AU166" s="160" t="s">
        <v>85</v>
      </c>
      <c r="AV166" s="14" t="s">
        <v>139</v>
      </c>
      <c r="AW166" s="14" t="s">
        <v>30</v>
      </c>
      <c r="AX166" s="14" t="s">
        <v>77</v>
      </c>
      <c r="AY166" s="160" t="s">
        <v>138</v>
      </c>
    </row>
    <row r="167" spans="2:65" s="12" customFormat="1" x14ac:dyDescent="0.2">
      <c r="B167" s="146"/>
      <c r="D167" s="147" t="s">
        <v>148</v>
      </c>
      <c r="E167" s="148" t="s">
        <v>1</v>
      </c>
      <c r="F167" s="149" t="s">
        <v>199</v>
      </c>
      <c r="H167" s="150">
        <v>8.4600000000000009</v>
      </c>
      <c r="I167" s="240"/>
      <c r="L167" s="146"/>
      <c r="M167" s="151"/>
      <c r="T167" s="152"/>
      <c r="AT167" s="148" t="s">
        <v>148</v>
      </c>
      <c r="AU167" s="148" t="s">
        <v>85</v>
      </c>
      <c r="AV167" s="12" t="s">
        <v>85</v>
      </c>
      <c r="AW167" s="12" t="s">
        <v>30</v>
      </c>
      <c r="AX167" s="12" t="s">
        <v>77</v>
      </c>
      <c r="AY167" s="148" t="s">
        <v>138</v>
      </c>
    </row>
    <row r="168" spans="2:65" s="12" customFormat="1" x14ac:dyDescent="0.2">
      <c r="B168" s="146"/>
      <c r="D168" s="147" t="s">
        <v>148</v>
      </c>
      <c r="E168" s="148" t="s">
        <v>1</v>
      </c>
      <c r="F168" s="149" t="s">
        <v>200</v>
      </c>
      <c r="H168" s="150">
        <v>10.78</v>
      </c>
      <c r="I168" s="240"/>
      <c r="L168" s="146"/>
      <c r="M168" s="151"/>
      <c r="T168" s="152"/>
      <c r="AT168" s="148" t="s">
        <v>148</v>
      </c>
      <c r="AU168" s="148" t="s">
        <v>85</v>
      </c>
      <c r="AV168" s="12" t="s">
        <v>85</v>
      </c>
      <c r="AW168" s="12" t="s">
        <v>30</v>
      </c>
      <c r="AX168" s="12" t="s">
        <v>77</v>
      </c>
      <c r="AY168" s="148" t="s">
        <v>138</v>
      </c>
    </row>
    <row r="169" spans="2:65" s="12" customFormat="1" ht="20.399999999999999" x14ac:dyDescent="0.2">
      <c r="B169" s="146"/>
      <c r="D169" s="147" t="s">
        <v>148</v>
      </c>
      <c r="E169" s="148" t="s">
        <v>1</v>
      </c>
      <c r="F169" s="149" t="s">
        <v>201</v>
      </c>
      <c r="H169" s="150">
        <v>7.8330000000000002</v>
      </c>
      <c r="I169" s="240"/>
      <c r="L169" s="146"/>
      <c r="M169" s="151"/>
      <c r="T169" s="152"/>
      <c r="AT169" s="148" t="s">
        <v>148</v>
      </c>
      <c r="AU169" s="148" t="s">
        <v>85</v>
      </c>
      <c r="AV169" s="12" t="s">
        <v>85</v>
      </c>
      <c r="AW169" s="12" t="s">
        <v>30</v>
      </c>
      <c r="AX169" s="12" t="s">
        <v>77</v>
      </c>
      <c r="AY169" s="148" t="s">
        <v>138</v>
      </c>
    </row>
    <row r="170" spans="2:65" s="12" customFormat="1" x14ac:dyDescent="0.2">
      <c r="B170" s="146"/>
      <c r="D170" s="147" t="s">
        <v>148</v>
      </c>
      <c r="E170" s="148" t="s">
        <v>1</v>
      </c>
      <c r="F170" s="149" t="s">
        <v>202</v>
      </c>
      <c r="H170" s="150">
        <v>4.9269999999999996</v>
      </c>
      <c r="I170" s="240"/>
      <c r="L170" s="146"/>
      <c r="M170" s="151"/>
      <c r="T170" s="152"/>
      <c r="AT170" s="148" t="s">
        <v>148</v>
      </c>
      <c r="AU170" s="148" t="s">
        <v>85</v>
      </c>
      <c r="AV170" s="12" t="s">
        <v>85</v>
      </c>
      <c r="AW170" s="12" t="s">
        <v>30</v>
      </c>
      <c r="AX170" s="12" t="s">
        <v>77</v>
      </c>
      <c r="AY170" s="148" t="s">
        <v>138</v>
      </c>
    </row>
    <row r="171" spans="2:65" s="14" customFormat="1" x14ac:dyDescent="0.2">
      <c r="B171" s="159"/>
      <c r="D171" s="147" t="s">
        <v>148</v>
      </c>
      <c r="E171" s="160" t="s">
        <v>1</v>
      </c>
      <c r="F171" s="161" t="s">
        <v>203</v>
      </c>
      <c r="H171" s="162">
        <v>32</v>
      </c>
      <c r="I171" s="242"/>
      <c r="L171" s="159"/>
      <c r="M171" s="163"/>
      <c r="T171" s="164"/>
      <c r="AT171" s="160" t="s">
        <v>148</v>
      </c>
      <c r="AU171" s="160" t="s">
        <v>85</v>
      </c>
      <c r="AV171" s="14" t="s">
        <v>139</v>
      </c>
      <c r="AW171" s="14" t="s">
        <v>30</v>
      </c>
      <c r="AX171" s="14" t="s">
        <v>77</v>
      </c>
      <c r="AY171" s="160" t="s">
        <v>138</v>
      </c>
    </row>
    <row r="172" spans="2:65" s="13" customFormat="1" x14ac:dyDescent="0.2">
      <c r="B172" s="153"/>
      <c r="D172" s="147" t="s">
        <v>148</v>
      </c>
      <c r="E172" s="154" t="s">
        <v>1</v>
      </c>
      <c r="F172" s="155" t="s">
        <v>187</v>
      </c>
      <c r="H172" s="156">
        <v>51</v>
      </c>
      <c r="I172" s="241"/>
      <c r="L172" s="153"/>
      <c r="M172" s="157"/>
      <c r="T172" s="158"/>
      <c r="AT172" s="154" t="s">
        <v>148</v>
      </c>
      <c r="AU172" s="154" t="s">
        <v>85</v>
      </c>
      <c r="AV172" s="13" t="s">
        <v>146</v>
      </c>
      <c r="AW172" s="13" t="s">
        <v>30</v>
      </c>
      <c r="AX172" s="13" t="s">
        <v>21</v>
      </c>
      <c r="AY172" s="154" t="s">
        <v>138</v>
      </c>
    </row>
    <row r="173" spans="2:65" s="1" customFormat="1" ht="24.15" customHeight="1" x14ac:dyDescent="0.2">
      <c r="B173" s="29"/>
      <c r="C173" s="133" t="s">
        <v>204</v>
      </c>
      <c r="D173" s="133" t="s">
        <v>142</v>
      </c>
      <c r="E173" s="134" t="s">
        <v>205</v>
      </c>
      <c r="F173" s="135" t="s">
        <v>206</v>
      </c>
      <c r="G173" s="136" t="s">
        <v>145</v>
      </c>
      <c r="H173" s="137">
        <v>19</v>
      </c>
      <c r="I173" s="239"/>
      <c r="J173" s="138">
        <f>ROUND(I173*H173,1)</f>
        <v>0</v>
      </c>
      <c r="K173" s="139"/>
      <c r="L173" s="29"/>
      <c r="M173" s="140" t="s">
        <v>1</v>
      </c>
      <c r="N173" s="141" t="s">
        <v>42</v>
      </c>
      <c r="O173" s="142">
        <v>0.47</v>
      </c>
      <c r="P173" s="142">
        <f>O173*H173</f>
        <v>8.93</v>
      </c>
      <c r="Q173" s="142">
        <v>1.8380000000000001E-2</v>
      </c>
      <c r="R173" s="142">
        <f>Q173*H173</f>
        <v>0.34922000000000003</v>
      </c>
      <c r="S173" s="142">
        <v>0</v>
      </c>
      <c r="T173" s="143">
        <f>S173*H173</f>
        <v>0</v>
      </c>
      <c r="AR173" s="144" t="s">
        <v>146</v>
      </c>
      <c r="AT173" s="144" t="s">
        <v>142</v>
      </c>
      <c r="AU173" s="144" t="s">
        <v>85</v>
      </c>
      <c r="AY173" s="17" t="s">
        <v>138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21</v>
      </c>
      <c r="BK173" s="145">
        <f>ROUND(I173*H173,1)</f>
        <v>0</v>
      </c>
      <c r="BL173" s="17" t="s">
        <v>146</v>
      </c>
      <c r="BM173" s="144" t="s">
        <v>207</v>
      </c>
    </row>
    <row r="174" spans="2:65" s="1" customFormat="1" ht="24.15" customHeight="1" x14ac:dyDescent="0.2">
      <c r="B174" s="29"/>
      <c r="C174" s="133" t="s">
        <v>208</v>
      </c>
      <c r="D174" s="133" t="s">
        <v>142</v>
      </c>
      <c r="E174" s="134" t="s">
        <v>209</v>
      </c>
      <c r="F174" s="135" t="s">
        <v>210</v>
      </c>
      <c r="G174" s="136" t="s">
        <v>145</v>
      </c>
      <c r="H174" s="137">
        <v>32</v>
      </c>
      <c r="I174" s="239"/>
      <c r="J174" s="138">
        <f>ROUND(I174*H174,1)</f>
        <v>0</v>
      </c>
      <c r="K174" s="139"/>
      <c r="L174" s="29"/>
      <c r="M174" s="140" t="s">
        <v>1</v>
      </c>
      <c r="N174" s="141" t="s">
        <v>42</v>
      </c>
      <c r="O174" s="142">
        <v>0.47</v>
      </c>
      <c r="P174" s="142">
        <f>O174*H174</f>
        <v>15.04</v>
      </c>
      <c r="Q174" s="142">
        <v>2.1000000000000001E-2</v>
      </c>
      <c r="R174" s="142">
        <f>Q174*H174</f>
        <v>0.67200000000000004</v>
      </c>
      <c r="S174" s="142">
        <v>0</v>
      </c>
      <c r="T174" s="143">
        <f>S174*H174</f>
        <v>0</v>
      </c>
      <c r="AR174" s="144" t="s">
        <v>146</v>
      </c>
      <c r="AT174" s="144" t="s">
        <v>142</v>
      </c>
      <c r="AU174" s="144" t="s">
        <v>85</v>
      </c>
      <c r="AY174" s="17" t="s">
        <v>138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21</v>
      </c>
      <c r="BK174" s="145">
        <f>ROUND(I174*H174,1)</f>
        <v>0</v>
      </c>
      <c r="BL174" s="17" t="s">
        <v>146</v>
      </c>
      <c r="BM174" s="144" t="s">
        <v>211</v>
      </c>
    </row>
    <row r="175" spans="2:65" s="11" customFormat="1" ht="22.95" customHeight="1" x14ac:dyDescent="0.25">
      <c r="B175" s="122"/>
      <c r="D175" s="123" t="s">
        <v>76</v>
      </c>
      <c r="E175" s="131" t="s">
        <v>212</v>
      </c>
      <c r="F175" s="131" t="s">
        <v>213</v>
      </c>
      <c r="I175" s="238"/>
      <c r="J175" s="132">
        <f>BK175</f>
        <v>0</v>
      </c>
      <c r="L175" s="122"/>
      <c r="M175" s="126"/>
      <c r="P175" s="127">
        <f>SUM(P176:P185)</f>
        <v>31.957799999999999</v>
      </c>
      <c r="R175" s="127">
        <f>SUM(R176:R185)</f>
        <v>1.2994E-2</v>
      </c>
      <c r="T175" s="128">
        <f>SUM(T176:T185)</f>
        <v>0</v>
      </c>
      <c r="AR175" s="123" t="s">
        <v>21</v>
      </c>
      <c r="AT175" s="129" t="s">
        <v>76</v>
      </c>
      <c r="AU175" s="129" t="s">
        <v>21</v>
      </c>
      <c r="AY175" s="123" t="s">
        <v>138</v>
      </c>
      <c r="BK175" s="130">
        <f>SUM(BK176:BK185)</f>
        <v>0</v>
      </c>
    </row>
    <row r="176" spans="2:65" s="1" customFormat="1" ht="33" customHeight="1" x14ac:dyDescent="0.2">
      <c r="B176" s="29"/>
      <c r="C176" s="133" t="s">
        <v>214</v>
      </c>
      <c r="D176" s="133" t="s">
        <v>142</v>
      </c>
      <c r="E176" s="134" t="s">
        <v>215</v>
      </c>
      <c r="F176" s="135" t="s">
        <v>216</v>
      </c>
      <c r="G176" s="136" t="s">
        <v>145</v>
      </c>
      <c r="H176" s="137">
        <v>76</v>
      </c>
      <c r="I176" s="239"/>
      <c r="J176" s="138">
        <f>ROUND(I176*H176,1)</f>
        <v>0</v>
      </c>
      <c r="K176" s="139"/>
      <c r="L176" s="29"/>
      <c r="M176" s="140" t="s">
        <v>1</v>
      </c>
      <c r="N176" s="141" t="s">
        <v>42</v>
      </c>
      <c r="O176" s="142">
        <v>0.105</v>
      </c>
      <c r="P176" s="142">
        <f>O176*H176</f>
        <v>7.9799999999999995</v>
      </c>
      <c r="Q176" s="142">
        <v>1.2999999999999999E-4</v>
      </c>
      <c r="R176" s="142">
        <f>Q176*H176</f>
        <v>9.8799999999999999E-3</v>
      </c>
      <c r="S176" s="142">
        <v>0</v>
      </c>
      <c r="T176" s="143">
        <f>S176*H176</f>
        <v>0</v>
      </c>
      <c r="AR176" s="144" t="s">
        <v>146</v>
      </c>
      <c r="AT176" s="144" t="s">
        <v>142</v>
      </c>
      <c r="AU176" s="144" t="s">
        <v>85</v>
      </c>
      <c r="AY176" s="17" t="s">
        <v>138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21</v>
      </c>
      <c r="BK176" s="145">
        <f>ROUND(I176*H176,1)</f>
        <v>0</v>
      </c>
      <c r="BL176" s="17" t="s">
        <v>146</v>
      </c>
      <c r="BM176" s="144" t="s">
        <v>217</v>
      </c>
    </row>
    <row r="177" spans="2:65" s="15" customFormat="1" x14ac:dyDescent="0.2">
      <c r="B177" s="165"/>
      <c r="D177" s="147" t="s">
        <v>148</v>
      </c>
      <c r="E177" s="166" t="s">
        <v>1</v>
      </c>
      <c r="F177" s="167" t="s">
        <v>218</v>
      </c>
      <c r="H177" s="166" t="s">
        <v>1</v>
      </c>
      <c r="I177" s="243"/>
      <c r="L177" s="165"/>
      <c r="M177" s="168"/>
      <c r="T177" s="169"/>
      <c r="AT177" s="166" t="s">
        <v>148</v>
      </c>
      <c r="AU177" s="166" t="s">
        <v>85</v>
      </c>
      <c r="AV177" s="15" t="s">
        <v>21</v>
      </c>
      <c r="AW177" s="15" t="s">
        <v>30</v>
      </c>
      <c r="AX177" s="15" t="s">
        <v>77</v>
      </c>
      <c r="AY177" s="166" t="s">
        <v>138</v>
      </c>
    </row>
    <row r="178" spans="2:65" s="12" customFormat="1" x14ac:dyDescent="0.2">
      <c r="B178" s="146"/>
      <c r="D178" s="147" t="s">
        <v>148</v>
      </c>
      <c r="E178" s="148" t="s">
        <v>1</v>
      </c>
      <c r="F178" s="149" t="s">
        <v>219</v>
      </c>
      <c r="H178" s="150">
        <v>32</v>
      </c>
      <c r="I178" s="240"/>
      <c r="L178" s="146"/>
      <c r="M178" s="151"/>
      <c r="T178" s="152"/>
      <c r="AT178" s="148" t="s">
        <v>148</v>
      </c>
      <c r="AU178" s="148" t="s">
        <v>85</v>
      </c>
      <c r="AV178" s="12" t="s">
        <v>85</v>
      </c>
      <c r="AW178" s="12" t="s">
        <v>30</v>
      </c>
      <c r="AX178" s="12" t="s">
        <v>77</v>
      </c>
      <c r="AY178" s="148" t="s">
        <v>138</v>
      </c>
    </row>
    <row r="179" spans="2:65" s="12" customFormat="1" x14ac:dyDescent="0.2">
      <c r="B179" s="146"/>
      <c r="D179" s="147" t="s">
        <v>148</v>
      </c>
      <c r="E179" s="148" t="s">
        <v>1</v>
      </c>
      <c r="F179" s="149" t="s">
        <v>220</v>
      </c>
      <c r="H179" s="150">
        <v>44</v>
      </c>
      <c r="I179" s="240"/>
      <c r="L179" s="146"/>
      <c r="M179" s="151"/>
      <c r="T179" s="152"/>
      <c r="AT179" s="148" t="s">
        <v>148</v>
      </c>
      <c r="AU179" s="148" t="s">
        <v>85</v>
      </c>
      <c r="AV179" s="12" t="s">
        <v>85</v>
      </c>
      <c r="AW179" s="12" t="s">
        <v>30</v>
      </c>
      <c r="AX179" s="12" t="s">
        <v>77</v>
      </c>
      <c r="AY179" s="148" t="s">
        <v>138</v>
      </c>
    </row>
    <row r="180" spans="2:65" s="13" customFormat="1" x14ac:dyDescent="0.2">
      <c r="B180" s="153"/>
      <c r="D180" s="147" t="s">
        <v>148</v>
      </c>
      <c r="E180" s="154" t="s">
        <v>1</v>
      </c>
      <c r="F180" s="155" t="s">
        <v>187</v>
      </c>
      <c r="H180" s="156">
        <v>76</v>
      </c>
      <c r="I180" s="241"/>
      <c r="L180" s="153"/>
      <c r="M180" s="157"/>
      <c r="T180" s="158"/>
      <c r="AT180" s="154" t="s">
        <v>148</v>
      </c>
      <c r="AU180" s="154" t="s">
        <v>85</v>
      </c>
      <c r="AV180" s="13" t="s">
        <v>146</v>
      </c>
      <c r="AW180" s="13" t="s">
        <v>30</v>
      </c>
      <c r="AX180" s="13" t="s">
        <v>21</v>
      </c>
      <c r="AY180" s="154" t="s">
        <v>138</v>
      </c>
    </row>
    <row r="181" spans="2:65" s="1" customFormat="1" ht="24.15" customHeight="1" x14ac:dyDescent="0.2">
      <c r="B181" s="29"/>
      <c r="C181" s="133" t="s">
        <v>221</v>
      </c>
      <c r="D181" s="133" t="s">
        <v>142</v>
      </c>
      <c r="E181" s="134" t="s">
        <v>222</v>
      </c>
      <c r="F181" s="135" t="s">
        <v>223</v>
      </c>
      <c r="G181" s="136" t="s">
        <v>145</v>
      </c>
      <c r="H181" s="137">
        <v>77.849999999999994</v>
      </c>
      <c r="I181" s="239"/>
      <c r="J181" s="138">
        <f>ROUND(I181*H181,1)</f>
        <v>0</v>
      </c>
      <c r="K181" s="139"/>
      <c r="L181" s="29"/>
      <c r="M181" s="140" t="s">
        <v>1</v>
      </c>
      <c r="N181" s="141" t="s">
        <v>42</v>
      </c>
      <c r="O181" s="142">
        <v>0.308</v>
      </c>
      <c r="P181" s="142">
        <f>O181*H181</f>
        <v>23.977799999999998</v>
      </c>
      <c r="Q181" s="142">
        <v>4.0000000000000003E-5</v>
      </c>
      <c r="R181" s="142">
        <f>Q181*H181</f>
        <v>3.114E-3</v>
      </c>
      <c r="S181" s="142">
        <v>0</v>
      </c>
      <c r="T181" s="143">
        <f>S181*H181</f>
        <v>0</v>
      </c>
      <c r="AR181" s="144" t="s">
        <v>146</v>
      </c>
      <c r="AT181" s="144" t="s">
        <v>142</v>
      </c>
      <c r="AU181" s="144" t="s">
        <v>85</v>
      </c>
      <c r="AY181" s="17" t="s">
        <v>138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21</v>
      </c>
      <c r="BK181" s="145">
        <f>ROUND(I181*H181,1)</f>
        <v>0</v>
      </c>
      <c r="BL181" s="17" t="s">
        <v>146</v>
      </c>
      <c r="BM181" s="144" t="s">
        <v>224</v>
      </c>
    </row>
    <row r="182" spans="2:65" s="12" customFormat="1" x14ac:dyDescent="0.2">
      <c r="B182" s="146"/>
      <c r="D182" s="147" t="s">
        <v>148</v>
      </c>
      <c r="E182" s="148" t="s">
        <v>1</v>
      </c>
      <c r="F182" s="149" t="s">
        <v>225</v>
      </c>
      <c r="H182" s="150">
        <v>44.34</v>
      </c>
      <c r="I182" s="240"/>
      <c r="L182" s="146"/>
      <c r="M182" s="151"/>
      <c r="T182" s="152"/>
      <c r="AT182" s="148" t="s">
        <v>148</v>
      </c>
      <c r="AU182" s="148" t="s">
        <v>85</v>
      </c>
      <c r="AV182" s="12" t="s">
        <v>85</v>
      </c>
      <c r="AW182" s="12" t="s">
        <v>30</v>
      </c>
      <c r="AX182" s="12" t="s">
        <v>77</v>
      </c>
      <c r="AY182" s="148" t="s">
        <v>138</v>
      </c>
    </row>
    <row r="183" spans="2:65" s="12" customFormat="1" x14ac:dyDescent="0.2">
      <c r="B183" s="146"/>
      <c r="D183" s="147" t="s">
        <v>148</v>
      </c>
      <c r="E183" s="148" t="s">
        <v>1</v>
      </c>
      <c r="F183" s="149" t="s">
        <v>226</v>
      </c>
      <c r="H183" s="150">
        <v>10.72</v>
      </c>
      <c r="I183" s="240"/>
      <c r="L183" s="146"/>
      <c r="M183" s="151"/>
      <c r="T183" s="152"/>
      <c r="AT183" s="148" t="s">
        <v>148</v>
      </c>
      <c r="AU183" s="148" t="s">
        <v>85</v>
      </c>
      <c r="AV183" s="12" t="s">
        <v>85</v>
      </c>
      <c r="AW183" s="12" t="s">
        <v>30</v>
      </c>
      <c r="AX183" s="12" t="s">
        <v>77</v>
      </c>
      <c r="AY183" s="148" t="s">
        <v>138</v>
      </c>
    </row>
    <row r="184" spans="2:65" s="12" customFormat="1" x14ac:dyDescent="0.2">
      <c r="B184" s="146"/>
      <c r="D184" s="147" t="s">
        <v>148</v>
      </c>
      <c r="E184" s="148" t="s">
        <v>1</v>
      </c>
      <c r="F184" s="149" t="s">
        <v>227</v>
      </c>
      <c r="H184" s="150">
        <v>22.79</v>
      </c>
      <c r="I184" s="240"/>
      <c r="L184" s="146"/>
      <c r="M184" s="151"/>
      <c r="T184" s="152"/>
      <c r="AT184" s="148" t="s">
        <v>148</v>
      </c>
      <c r="AU184" s="148" t="s">
        <v>85</v>
      </c>
      <c r="AV184" s="12" t="s">
        <v>85</v>
      </c>
      <c r="AW184" s="12" t="s">
        <v>30</v>
      </c>
      <c r="AX184" s="12" t="s">
        <v>77</v>
      </c>
      <c r="AY184" s="148" t="s">
        <v>138</v>
      </c>
    </row>
    <row r="185" spans="2:65" s="13" customFormat="1" x14ac:dyDescent="0.2">
      <c r="B185" s="153"/>
      <c r="D185" s="147" t="s">
        <v>148</v>
      </c>
      <c r="E185" s="154" t="s">
        <v>1</v>
      </c>
      <c r="F185" s="155" t="s">
        <v>187</v>
      </c>
      <c r="H185" s="156">
        <v>77.849999999999994</v>
      </c>
      <c r="I185" s="241"/>
      <c r="L185" s="153"/>
      <c r="M185" s="157"/>
      <c r="T185" s="158"/>
      <c r="AT185" s="154" t="s">
        <v>148</v>
      </c>
      <c r="AU185" s="154" t="s">
        <v>85</v>
      </c>
      <c r="AV185" s="13" t="s">
        <v>146</v>
      </c>
      <c r="AW185" s="13" t="s">
        <v>30</v>
      </c>
      <c r="AX185" s="13" t="s">
        <v>21</v>
      </c>
      <c r="AY185" s="154" t="s">
        <v>138</v>
      </c>
    </row>
    <row r="186" spans="2:65" s="11" customFormat="1" ht="22.95" customHeight="1" x14ac:dyDescent="0.25">
      <c r="B186" s="122"/>
      <c r="D186" s="123" t="s">
        <v>76</v>
      </c>
      <c r="E186" s="131" t="s">
        <v>228</v>
      </c>
      <c r="F186" s="131" t="s">
        <v>229</v>
      </c>
      <c r="I186" s="238"/>
      <c r="J186" s="132">
        <f>BK186</f>
        <v>0</v>
      </c>
      <c r="L186" s="122"/>
      <c r="M186" s="126"/>
      <c r="P186" s="127">
        <f>P187</f>
        <v>13.313696</v>
      </c>
      <c r="R186" s="127">
        <f>R187</f>
        <v>0</v>
      </c>
      <c r="T186" s="128">
        <f>T187</f>
        <v>0</v>
      </c>
      <c r="AR186" s="123" t="s">
        <v>21</v>
      </c>
      <c r="AT186" s="129" t="s">
        <v>76</v>
      </c>
      <c r="AU186" s="129" t="s">
        <v>21</v>
      </c>
      <c r="AY186" s="123" t="s">
        <v>138</v>
      </c>
      <c r="BK186" s="130">
        <f>BK187</f>
        <v>0</v>
      </c>
    </row>
    <row r="187" spans="2:65" s="1" customFormat="1" ht="24.15" customHeight="1" x14ac:dyDescent="0.2">
      <c r="B187" s="29"/>
      <c r="C187" s="133" t="s">
        <v>230</v>
      </c>
      <c r="D187" s="133" t="s">
        <v>142</v>
      </c>
      <c r="E187" s="134" t="s">
        <v>231</v>
      </c>
      <c r="F187" s="135" t="s">
        <v>232</v>
      </c>
      <c r="G187" s="136" t="s">
        <v>169</v>
      </c>
      <c r="H187" s="137">
        <v>4.7960000000000003</v>
      </c>
      <c r="I187" s="239"/>
      <c r="J187" s="138">
        <f>ROUND(I187*H187,1)</f>
        <v>0</v>
      </c>
      <c r="K187" s="139"/>
      <c r="L187" s="29"/>
      <c r="M187" s="140" t="s">
        <v>1</v>
      </c>
      <c r="N187" s="141" t="s">
        <v>42</v>
      </c>
      <c r="O187" s="142">
        <v>2.7759999999999998</v>
      </c>
      <c r="P187" s="142">
        <f>O187*H187</f>
        <v>13.313696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146</v>
      </c>
      <c r="AT187" s="144" t="s">
        <v>142</v>
      </c>
      <c r="AU187" s="144" t="s">
        <v>85</v>
      </c>
      <c r="AY187" s="17" t="s">
        <v>138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21</v>
      </c>
      <c r="BK187" s="145">
        <f>ROUND(I187*H187,1)</f>
        <v>0</v>
      </c>
      <c r="BL187" s="17" t="s">
        <v>146</v>
      </c>
      <c r="BM187" s="144" t="s">
        <v>233</v>
      </c>
    </row>
    <row r="188" spans="2:65" s="11" customFormat="1" ht="25.95" customHeight="1" x14ac:dyDescent="0.25">
      <c r="B188" s="122"/>
      <c r="D188" s="123" t="s">
        <v>76</v>
      </c>
      <c r="E188" s="124" t="s">
        <v>234</v>
      </c>
      <c r="F188" s="124" t="s">
        <v>235</v>
      </c>
      <c r="I188" s="238"/>
      <c r="J188" s="125">
        <f>BK188</f>
        <v>0</v>
      </c>
      <c r="L188" s="122"/>
      <c r="M188" s="126"/>
      <c r="P188" s="127">
        <f>P189+P212+P232+P242+P252+P269+P284+P318</f>
        <v>642.91123999999991</v>
      </c>
      <c r="R188" s="127">
        <f>R189+R212+R232+R242+R252+R269+R284+R318</f>
        <v>6.4582329999999999</v>
      </c>
      <c r="T188" s="128">
        <f>T189+T212+T232+T242+T252+T269+T284+T318</f>
        <v>0</v>
      </c>
      <c r="AR188" s="123" t="s">
        <v>85</v>
      </c>
      <c r="AT188" s="129" t="s">
        <v>76</v>
      </c>
      <c r="AU188" s="129" t="s">
        <v>77</v>
      </c>
      <c r="AY188" s="123" t="s">
        <v>138</v>
      </c>
      <c r="BK188" s="130">
        <f>BK189+BK212+BK232+BK242+BK252+BK269+BK284+BK318</f>
        <v>0</v>
      </c>
    </row>
    <row r="189" spans="2:65" s="11" customFormat="1" ht="22.95" customHeight="1" x14ac:dyDescent="0.25">
      <c r="B189" s="122"/>
      <c r="D189" s="123" t="s">
        <v>76</v>
      </c>
      <c r="E189" s="131" t="s">
        <v>236</v>
      </c>
      <c r="F189" s="131" t="s">
        <v>237</v>
      </c>
      <c r="I189" s="238"/>
      <c r="J189" s="132">
        <f>BK189</f>
        <v>0</v>
      </c>
      <c r="L189" s="122"/>
      <c r="M189" s="126"/>
      <c r="P189" s="127">
        <f>SUM(P190:P211)</f>
        <v>136.62100000000001</v>
      </c>
      <c r="R189" s="127">
        <f>SUM(R190:R211)</f>
        <v>2.8189924</v>
      </c>
      <c r="T189" s="128">
        <f>SUM(T190:T211)</f>
        <v>0</v>
      </c>
      <c r="AR189" s="123" t="s">
        <v>85</v>
      </c>
      <c r="AT189" s="129" t="s">
        <v>76</v>
      </c>
      <c r="AU189" s="129" t="s">
        <v>21</v>
      </c>
      <c r="AY189" s="123" t="s">
        <v>138</v>
      </c>
      <c r="BK189" s="130">
        <f>SUM(BK190:BK211)</f>
        <v>0</v>
      </c>
    </row>
    <row r="190" spans="2:65" s="1" customFormat="1" ht="24.15" customHeight="1" x14ac:dyDescent="0.2">
      <c r="B190" s="29"/>
      <c r="C190" s="133" t="s">
        <v>238</v>
      </c>
      <c r="D190" s="133" t="s">
        <v>142</v>
      </c>
      <c r="E190" s="134" t="s">
        <v>239</v>
      </c>
      <c r="F190" s="135" t="s">
        <v>240</v>
      </c>
      <c r="G190" s="136" t="s">
        <v>145</v>
      </c>
      <c r="H190" s="137">
        <v>5.7</v>
      </c>
      <c r="I190" s="239"/>
      <c r="J190" s="138">
        <f>ROUND(I190*H190,1)</f>
        <v>0</v>
      </c>
      <c r="K190" s="139"/>
      <c r="L190" s="29"/>
      <c r="M190" s="140" t="s">
        <v>1</v>
      </c>
      <c r="N190" s="141" t="s">
        <v>42</v>
      </c>
      <c r="O190" s="142">
        <v>0.999</v>
      </c>
      <c r="P190" s="142">
        <f>O190*H190</f>
        <v>5.6943000000000001</v>
      </c>
      <c r="Q190" s="142">
        <v>2.8660000000000001E-2</v>
      </c>
      <c r="R190" s="142">
        <f>Q190*H190</f>
        <v>0.16336200000000001</v>
      </c>
      <c r="S190" s="142">
        <v>0</v>
      </c>
      <c r="T190" s="143">
        <f>S190*H190</f>
        <v>0</v>
      </c>
      <c r="AR190" s="144" t="s">
        <v>241</v>
      </c>
      <c r="AT190" s="144" t="s">
        <v>142</v>
      </c>
      <c r="AU190" s="144" t="s">
        <v>85</v>
      </c>
      <c r="AY190" s="17" t="s">
        <v>138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21</v>
      </c>
      <c r="BK190" s="145">
        <f>ROUND(I190*H190,1)</f>
        <v>0</v>
      </c>
      <c r="BL190" s="17" t="s">
        <v>241</v>
      </c>
      <c r="BM190" s="144" t="s">
        <v>242</v>
      </c>
    </row>
    <row r="191" spans="2:65" s="12" customFormat="1" x14ac:dyDescent="0.2">
      <c r="B191" s="146"/>
      <c r="D191" s="147" t="s">
        <v>148</v>
      </c>
      <c r="E191" s="148" t="s">
        <v>1</v>
      </c>
      <c r="F191" s="149" t="s">
        <v>243</v>
      </c>
      <c r="H191" s="150">
        <v>5.3769999999999998</v>
      </c>
      <c r="I191" s="240"/>
      <c r="L191" s="146"/>
      <c r="M191" s="151"/>
      <c r="T191" s="152"/>
      <c r="AT191" s="148" t="s">
        <v>148</v>
      </c>
      <c r="AU191" s="148" t="s">
        <v>85</v>
      </c>
      <c r="AV191" s="12" t="s">
        <v>85</v>
      </c>
      <c r="AW191" s="12" t="s">
        <v>30</v>
      </c>
      <c r="AX191" s="12" t="s">
        <v>77</v>
      </c>
      <c r="AY191" s="148" t="s">
        <v>138</v>
      </c>
    </row>
    <row r="192" spans="2:65" s="12" customFormat="1" x14ac:dyDescent="0.2">
      <c r="B192" s="146"/>
      <c r="D192" s="147" t="s">
        <v>148</v>
      </c>
      <c r="E192" s="148" t="s">
        <v>1</v>
      </c>
      <c r="F192" s="149" t="s">
        <v>244</v>
      </c>
      <c r="H192" s="150">
        <v>0.32300000000000001</v>
      </c>
      <c r="I192" s="240"/>
      <c r="L192" s="146"/>
      <c r="M192" s="151"/>
      <c r="T192" s="152"/>
      <c r="AT192" s="148" t="s">
        <v>148</v>
      </c>
      <c r="AU192" s="148" t="s">
        <v>85</v>
      </c>
      <c r="AV192" s="12" t="s">
        <v>85</v>
      </c>
      <c r="AW192" s="12" t="s">
        <v>30</v>
      </c>
      <c r="AX192" s="12" t="s">
        <v>77</v>
      </c>
      <c r="AY192" s="148" t="s">
        <v>138</v>
      </c>
    </row>
    <row r="193" spans="2:65" s="13" customFormat="1" x14ac:dyDescent="0.2">
      <c r="B193" s="153"/>
      <c r="D193" s="147" t="s">
        <v>148</v>
      </c>
      <c r="E193" s="154" t="s">
        <v>1</v>
      </c>
      <c r="F193" s="155" t="s">
        <v>187</v>
      </c>
      <c r="H193" s="156">
        <v>5.7</v>
      </c>
      <c r="I193" s="241"/>
      <c r="L193" s="153"/>
      <c r="M193" s="157"/>
      <c r="T193" s="158"/>
      <c r="AT193" s="154" t="s">
        <v>148</v>
      </c>
      <c r="AU193" s="154" t="s">
        <v>85</v>
      </c>
      <c r="AV193" s="13" t="s">
        <v>146</v>
      </c>
      <c r="AW193" s="13" t="s">
        <v>30</v>
      </c>
      <c r="AX193" s="13" t="s">
        <v>21</v>
      </c>
      <c r="AY193" s="154" t="s">
        <v>138</v>
      </c>
    </row>
    <row r="194" spans="2:65" s="1" customFormat="1" ht="24.15" customHeight="1" x14ac:dyDescent="0.2">
      <c r="B194" s="29"/>
      <c r="C194" s="133" t="s">
        <v>245</v>
      </c>
      <c r="D194" s="133" t="s">
        <v>142</v>
      </c>
      <c r="E194" s="134" t="s">
        <v>246</v>
      </c>
      <c r="F194" s="135" t="s">
        <v>247</v>
      </c>
      <c r="G194" s="136" t="s">
        <v>145</v>
      </c>
      <c r="H194" s="137">
        <v>18.8</v>
      </c>
      <c r="I194" s="239"/>
      <c r="J194" s="138">
        <f>ROUND(I194*H194,1)</f>
        <v>0</v>
      </c>
      <c r="K194" s="139"/>
      <c r="L194" s="29"/>
      <c r="M194" s="140" t="s">
        <v>1</v>
      </c>
      <c r="N194" s="141" t="s">
        <v>42</v>
      </c>
      <c r="O194" s="142">
        <v>1.224</v>
      </c>
      <c r="P194" s="142">
        <f>O194*H194</f>
        <v>23.011199999999999</v>
      </c>
      <c r="Q194" s="142">
        <v>4.8939999999999997E-2</v>
      </c>
      <c r="R194" s="142">
        <f>Q194*H194</f>
        <v>0.920072</v>
      </c>
      <c r="S194" s="142">
        <v>0</v>
      </c>
      <c r="T194" s="143">
        <f>S194*H194</f>
        <v>0</v>
      </c>
      <c r="AR194" s="144" t="s">
        <v>241</v>
      </c>
      <c r="AT194" s="144" t="s">
        <v>142</v>
      </c>
      <c r="AU194" s="144" t="s">
        <v>85</v>
      </c>
      <c r="AY194" s="17" t="s">
        <v>138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21</v>
      </c>
      <c r="BK194" s="145">
        <f>ROUND(I194*H194,1)</f>
        <v>0</v>
      </c>
      <c r="BL194" s="17" t="s">
        <v>241</v>
      </c>
      <c r="BM194" s="144" t="s">
        <v>248</v>
      </c>
    </row>
    <row r="195" spans="2:65" s="12" customFormat="1" x14ac:dyDescent="0.2">
      <c r="B195" s="146"/>
      <c r="D195" s="147" t="s">
        <v>148</v>
      </c>
      <c r="E195" s="148" t="s">
        <v>1</v>
      </c>
      <c r="F195" s="149" t="s">
        <v>249</v>
      </c>
      <c r="H195" s="150">
        <v>18.8</v>
      </c>
      <c r="I195" s="240"/>
      <c r="L195" s="146"/>
      <c r="M195" s="151"/>
      <c r="T195" s="152"/>
      <c r="AT195" s="148" t="s">
        <v>148</v>
      </c>
      <c r="AU195" s="148" t="s">
        <v>85</v>
      </c>
      <c r="AV195" s="12" t="s">
        <v>85</v>
      </c>
      <c r="AW195" s="12" t="s">
        <v>30</v>
      </c>
      <c r="AX195" s="12" t="s">
        <v>21</v>
      </c>
      <c r="AY195" s="148" t="s">
        <v>138</v>
      </c>
    </row>
    <row r="196" spans="2:65" s="1" customFormat="1" ht="16.5" customHeight="1" x14ac:dyDescent="0.2">
      <c r="B196" s="29"/>
      <c r="C196" s="133" t="s">
        <v>250</v>
      </c>
      <c r="D196" s="133" t="s">
        <v>142</v>
      </c>
      <c r="E196" s="134" t="s">
        <v>251</v>
      </c>
      <c r="F196" s="135" t="s">
        <v>252</v>
      </c>
      <c r="G196" s="136" t="s">
        <v>253</v>
      </c>
      <c r="H196" s="137">
        <v>1</v>
      </c>
      <c r="I196" s="239"/>
      <c r="J196" s="138">
        <f>ROUND(I196*H196,1)</f>
        <v>0</v>
      </c>
      <c r="K196" s="139"/>
      <c r="L196" s="29"/>
      <c r="M196" s="140" t="s">
        <v>1</v>
      </c>
      <c r="N196" s="141" t="s">
        <v>42</v>
      </c>
      <c r="O196" s="142">
        <v>1.1000000000000001</v>
      </c>
      <c r="P196" s="142">
        <f>O196*H196</f>
        <v>1.1000000000000001</v>
      </c>
      <c r="Q196" s="142">
        <v>2.2000000000000001E-4</v>
      </c>
      <c r="R196" s="142">
        <f>Q196*H196</f>
        <v>2.2000000000000001E-4</v>
      </c>
      <c r="S196" s="142">
        <v>0</v>
      </c>
      <c r="T196" s="143">
        <f>S196*H196</f>
        <v>0</v>
      </c>
      <c r="AR196" s="144" t="s">
        <v>241</v>
      </c>
      <c r="AT196" s="144" t="s">
        <v>142</v>
      </c>
      <c r="AU196" s="144" t="s">
        <v>85</v>
      </c>
      <c r="AY196" s="17" t="s">
        <v>138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21</v>
      </c>
      <c r="BK196" s="145">
        <f>ROUND(I196*H196,1)</f>
        <v>0</v>
      </c>
      <c r="BL196" s="17" t="s">
        <v>241</v>
      </c>
      <c r="BM196" s="144" t="s">
        <v>254</v>
      </c>
    </row>
    <row r="197" spans="2:65" s="12" customFormat="1" x14ac:dyDescent="0.2">
      <c r="B197" s="146"/>
      <c r="D197" s="147" t="s">
        <v>148</v>
      </c>
      <c r="E197" s="148" t="s">
        <v>1</v>
      </c>
      <c r="F197" s="149" t="s">
        <v>255</v>
      </c>
      <c r="H197" s="150">
        <v>1</v>
      </c>
      <c r="I197" s="240"/>
      <c r="L197" s="146"/>
      <c r="M197" s="151"/>
      <c r="T197" s="152"/>
      <c r="AT197" s="148" t="s">
        <v>148</v>
      </c>
      <c r="AU197" s="148" t="s">
        <v>85</v>
      </c>
      <c r="AV197" s="12" t="s">
        <v>85</v>
      </c>
      <c r="AW197" s="12" t="s">
        <v>30</v>
      </c>
      <c r="AX197" s="12" t="s">
        <v>21</v>
      </c>
      <c r="AY197" s="148" t="s">
        <v>138</v>
      </c>
    </row>
    <row r="198" spans="2:65" s="1" customFormat="1" ht="24.15" customHeight="1" x14ac:dyDescent="0.2">
      <c r="B198" s="29"/>
      <c r="C198" s="170" t="s">
        <v>256</v>
      </c>
      <c r="D198" s="170" t="s">
        <v>257</v>
      </c>
      <c r="E198" s="171" t="s">
        <v>258</v>
      </c>
      <c r="F198" s="172" t="s">
        <v>259</v>
      </c>
      <c r="G198" s="173" t="s">
        <v>253</v>
      </c>
      <c r="H198" s="174">
        <v>1</v>
      </c>
      <c r="I198" s="239"/>
      <c r="J198" s="175">
        <f>ROUND(I198*H198,1)</f>
        <v>0</v>
      </c>
      <c r="K198" s="176"/>
      <c r="L198" s="177"/>
      <c r="M198" s="178" t="s">
        <v>1</v>
      </c>
      <c r="N198" s="179" t="s">
        <v>42</v>
      </c>
      <c r="O198" s="142">
        <v>0</v>
      </c>
      <c r="P198" s="142">
        <f>O198*H198</f>
        <v>0</v>
      </c>
      <c r="Q198" s="142">
        <v>1.553E-2</v>
      </c>
      <c r="R198" s="142">
        <f>Q198*H198</f>
        <v>1.553E-2</v>
      </c>
      <c r="S198" s="142">
        <v>0</v>
      </c>
      <c r="T198" s="143">
        <f>S198*H198</f>
        <v>0</v>
      </c>
      <c r="AR198" s="144" t="s">
        <v>260</v>
      </c>
      <c r="AT198" s="144" t="s">
        <v>257</v>
      </c>
      <c r="AU198" s="144" t="s">
        <v>85</v>
      </c>
      <c r="AY198" s="17" t="s">
        <v>138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21</v>
      </c>
      <c r="BK198" s="145">
        <f>ROUND(I198*H198,1)</f>
        <v>0</v>
      </c>
      <c r="BL198" s="17" t="s">
        <v>241</v>
      </c>
      <c r="BM198" s="144" t="s">
        <v>261</v>
      </c>
    </row>
    <row r="199" spans="2:65" s="1" customFormat="1" ht="16.5" customHeight="1" x14ac:dyDescent="0.2">
      <c r="B199" s="29"/>
      <c r="C199" s="133" t="s">
        <v>262</v>
      </c>
      <c r="D199" s="133" t="s">
        <v>142</v>
      </c>
      <c r="E199" s="134" t="s">
        <v>263</v>
      </c>
      <c r="F199" s="135" t="s">
        <v>264</v>
      </c>
      <c r="G199" s="136" t="s">
        <v>180</v>
      </c>
      <c r="H199" s="137">
        <v>5.62</v>
      </c>
      <c r="I199" s="239"/>
      <c r="J199" s="138">
        <f>ROUND(I199*H199,1)</f>
        <v>0</v>
      </c>
      <c r="K199" s="139"/>
      <c r="L199" s="29"/>
      <c r="M199" s="140" t="s">
        <v>1</v>
      </c>
      <c r="N199" s="141" t="s">
        <v>42</v>
      </c>
      <c r="O199" s="142">
        <v>0.73</v>
      </c>
      <c r="P199" s="142">
        <f>O199*H199</f>
        <v>4.1025999999999998</v>
      </c>
      <c r="Q199" s="142">
        <v>9.2000000000000003E-4</v>
      </c>
      <c r="R199" s="142">
        <f>Q199*H199</f>
        <v>5.1704000000000003E-3</v>
      </c>
      <c r="S199" s="142">
        <v>0</v>
      </c>
      <c r="T199" s="143">
        <f>S199*H199</f>
        <v>0</v>
      </c>
      <c r="AR199" s="144" t="s">
        <v>241</v>
      </c>
      <c r="AT199" s="144" t="s">
        <v>142</v>
      </c>
      <c r="AU199" s="144" t="s">
        <v>85</v>
      </c>
      <c r="AY199" s="17" t="s">
        <v>138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21</v>
      </c>
      <c r="BK199" s="145">
        <f>ROUND(I199*H199,1)</f>
        <v>0</v>
      </c>
      <c r="BL199" s="17" t="s">
        <v>241</v>
      </c>
      <c r="BM199" s="144" t="s">
        <v>265</v>
      </c>
    </row>
    <row r="200" spans="2:65" s="12" customFormat="1" x14ac:dyDescent="0.2">
      <c r="B200" s="146"/>
      <c r="D200" s="147" t="s">
        <v>148</v>
      </c>
      <c r="E200" s="148" t="s">
        <v>1</v>
      </c>
      <c r="F200" s="149" t="s">
        <v>266</v>
      </c>
      <c r="H200" s="150">
        <v>5.62</v>
      </c>
      <c r="I200" s="240"/>
      <c r="L200" s="146"/>
      <c r="M200" s="151"/>
      <c r="T200" s="152"/>
      <c r="AT200" s="148" t="s">
        <v>148</v>
      </c>
      <c r="AU200" s="148" t="s">
        <v>85</v>
      </c>
      <c r="AV200" s="12" t="s">
        <v>85</v>
      </c>
      <c r="AW200" s="12" t="s">
        <v>30</v>
      </c>
      <c r="AX200" s="12" t="s">
        <v>21</v>
      </c>
      <c r="AY200" s="148" t="s">
        <v>138</v>
      </c>
    </row>
    <row r="201" spans="2:65" s="1" customFormat="1" ht="16.5" customHeight="1" x14ac:dyDescent="0.2">
      <c r="B201" s="29"/>
      <c r="C201" s="133" t="s">
        <v>267</v>
      </c>
      <c r="D201" s="133" t="s">
        <v>142</v>
      </c>
      <c r="E201" s="134" t="s">
        <v>268</v>
      </c>
      <c r="F201" s="135" t="s">
        <v>269</v>
      </c>
      <c r="G201" s="136" t="s">
        <v>180</v>
      </c>
      <c r="H201" s="137">
        <v>5.7</v>
      </c>
      <c r="I201" s="239"/>
      <c r="J201" s="138">
        <f>ROUND(I201*H201,1)</f>
        <v>0</v>
      </c>
      <c r="K201" s="139"/>
      <c r="L201" s="29"/>
      <c r="M201" s="140" t="s">
        <v>1</v>
      </c>
      <c r="N201" s="141" t="s">
        <v>42</v>
      </c>
      <c r="O201" s="142">
        <v>5.7000000000000002E-2</v>
      </c>
      <c r="P201" s="142">
        <f>O201*H201</f>
        <v>0.32490000000000002</v>
      </c>
      <c r="Q201" s="142">
        <v>3.6000000000000002E-4</v>
      </c>
      <c r="R201" s="142">
        <f>Q201*H201</f>
        <v>2.052E-3</v>
      </c>
      <c r="S201" s="142">
        <v>0</v>
      </c>
      <c r="T201" s="143">
        <f>S201*H201</f>
        <v>0</v>
      </c>
      <c r="AR201" s="144" t="s">
        <v>241</v>
      </c>
      <c r="AT201" s="144" t="s">
        <v>142</v>
      </c>
      <c r="AU201" s="144" t="s">
        <v>85</v>
      </c>
      <c r="AY201" s="17" t="s">
        <v>138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21</v>
      </c>
      <c r="BK201" s="145">
        <f>ROUND(I201*H201,1)</f>
        <v>0</v>
      </c>
      <c r="BL201" s="17" t="s">
        <v>241</v>
      </c>
      <c r="BM201" s="144" t="s">
        <v>270</v>
      </c>
    </row>
    <row r="202" spans="2:65" s="12" customFormat="1" x14ac:dyDescent="0.2">
      <c r="B202" s="146"/>
      <c r="D202" s="147" t="s">
        <v>148</v>
      </c>
      <c r="E202" s="148" t="s">
        <v>1</v>
      </c>
      <c r="F202" s="149" t="s">
        <v>271</v>
      </c>
      <c r="H202" s="150">
        <v>5.7</v>
      </c>
      <c r="I202" s="240"/>
      <c r="L202" s="146"/>
      <c r="M202" s="151"/>
      <c r="T202" s="152"/>
      <c r="AT202" s="148" t="s">
        <v>148</v>
      </c>
      <c r="AU202" s="148" t="s">
        <v>85</v>
      </c>
      <c r="AV202" s="12" t="s">
        <v>85</v>
      </c>
      <c r="AW202" s="12" t="s">
        <v>30</v>
      </c>
      <c r="AX202" s="12" t="s">
        <v>21</v>
      </c>
      <c r="AY202" s="148" t="s">
        <v>138</v>
      </c>
    </row>
    <row r="203" spans="2:65" s="1" customFormat="1" ht="24.15" customHeight="1" x14ac:dyDescent="0.2">
      <c r="B203" s="29"/>
      <c r="C203" s="133" t="s">
        <v>272</v>
      </c>
      <c r="D203" s="133" t="s">
        <v>142</v>
      </c>
      <c r="E203" s="134" t="s">
        <v>273</v>
      </c>
      <c r="F203" s="135" t="s">
        <v>274</v>
      </c>
      <c r="G203" s="136" t="s">
        <v>253</v>
      </c>
      <c r="H203" s="137">
        <v>1</v>
      </c>
      <c r="I203" s="239"/>
      <c r="J203" s="138">
        <f>ROUND(I203*H203,1)</f>
        <v>0</v>
      </c>
      <c r="K203" s="139"/>
      <c r="L203" s="29"/>
      <c r="M203" s="140" t="s">
        <v>1</v>
      </c>
      <c r="N203" s="141" t="s">
        <v>42</v>
      </c>
      <c r="O203" s="142">
        <v>1.25</v>
      </c>
      <c r="P203" s="142">
        <f>O203*H203</f>
        <v>1.25</v>
      </c>
      <c r="Q203" s="142">
        <v>1.805E-2</v>
      </c>
      <c r="R203" s="142">
        <f>Q203*H203</f>
        <v>1.805E-2</v>
      </c>
      <c r="S203" s="142">
        <v>0</v>
      </c>
      <c r="T203" s="143">
        <f>S203*H203</f>
        <v>0</v>
      </c>
      <c r="AR203" s="144" t="s">
        <v>241</v>
      </c>
      <c r="AT203" s="144" t="s">
        <v>142</v>
      </c>
      <c r="AU203" s="144" t="s">
        <v>85</v>
      </c>
      <c r="AY203" s="17" t="s">
        <v>138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21</v>
      </c>
      <c r="BK203" s="145">
        <f>ROUND(I203*H203,1)</f>
        <v>0</v>
      </c>
      <c r="BL203" s="17" t="s">
        <v>241</v>
      </c>
      <c r="BM203" s="144" t="s">
        <v>275</v>
      </c>
    </row>
    <row r="204" spans="2:65" s="1" customFormat="1" ht="24.15" customHeight="1" x14ac:dyDescent="0.2">
      <c r="B204" s="29"/>
      <c r="C204" s="133" t="s">
        <v>276</v>
      </c>
      <c r="D204" s="133" t="s">
        <v>142</v>
      </c>
      <c r="E204" s="134" t="s">
        <v>277</v>
      </c>
      <c r="F204" s="135" t="s">
        <v>278</v>
      </c>
      <c r="G204" s="136" t="s">
        <v>145</v>
      </c>
      <c r="H204" s="137">
        <v>68</v>
      </c>
      <c r="I204" s="239"/>
      <c r="J204" s="138">
        <f>ROUND(I204*H204,1)</f>
        <v>0</v>
      </c>
      <c r="K204" s="139"/>
      <c r="L204" s="29"/>
      <c r="M204" s="140" t="s">
        <v>1</v>
      </c>
      <c r="N204" s="141" t="s">
        <v>42</v>
      </c>
      <c r="O204" s="142">
        <v>1.018</v>
      </c>
      <c r="P204" s="142">
        <f>O204*H204</f>
        <v>69.224000000000004</v>
      </c>
      <c r="Q204" s="142">
        <v>1.6910000000000001E-2</v>
      </c>
      <c r="R204" s="142">
        <f>Q204*H204</f>
        <v>1.14988</v>
      </c>
      <c r="S204" s="142">
        <v>0</v>
      </c>
      <c r="T204" s="143">
        <f>S204*H204</f>
        <v>0</v>
      </c>
      <c r="AR204" s="144" t="s">
        <v>241</v>
      </c>
      <c r="AT204" s="144" t="s">
        <v>142</v>
      </c>
      <c r="AU204" s="144" t="s">
        <v>85</v>
      </c>
      <c r="AY204" s="17" t="s">
        <v>138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21</v>
      </c>
      <c r="BK204" s="145">
        <f>ROUND(I204*H204,1)</f>
        <v>0</v>
      </c>
      <c r="BL204" s="17" t="s">
        <v>241</v>
      </c>
      <c r="BM204" s="144" t="s">
        <v>279</v>
      </c>
    </row>
    <row r="205" spans="2:65" s="15" customFormat="1" x14ac:dyDescent="0.2">
      <c r="B205" s="165"/>
      <c r="D205" s="147" t="s">
        <v>148</v>
      </c>
      <c r="E205" s="166" t="s">
        <v>1</v>
      </c>
      <c r="F205" s="167" t="s">
        <v>280</v>
      </c>
      <c r="H205" s="166" t="s">
        <v>1</v>
      </c>
      <c r="I205" s="243"/>
      <c r="L205" s="165"/>
      <c r="M205" s="168"/>
      <c r="T205" s="169"/>
      <c r="AT205" s="166" t="s">
        <v>148</v>
      </c>
      <c r="AU205" s="166" t="s">
        <v>85</v>
      </c>
      <c r="AV205" s="15" t="s">
        <v>21</v>
      </c>
      <c r="AW205" s="15" t="s">
        <v>30</v>
      </c>
      <c r="AX205" s="15" t="s">
        <v>77</v>
      </c>
      <c r="AY205" s="166" t="s">
        <v>138</v>
      </c>
    </row>
    <row r="206" spans="2:65" s="12" customFormat="1" x14ac:dyDescent="0.2">
      <c r="B206" s="146"/>
      <c r="D206" s="147" t="s">
        <v>148</v>
      </c>
      <c r="E206" s="148" t="s">
        <v>1</v>
      </c>
      <c r="F206" s="149" t="s">
        <v>281</v>
      </c>
      <c r="H206" s="150">
        <v>68</v>
      </c>
      <c r="I206" s="240"/>
      <c r="L206" s="146"/>
      <c r="M206" s="151"/>
      <c r="T206" s="152"/>
      <c r="AT206" s="148" t="s">
        <v>148</v>
      </c>
      <c r="AU206" s="148" t="s">
        <v>85</v>
      </c>
      <c r="AV206" s="12" t="s">
        <v>85</v>
      </c>
      <c r="AW206" s="12" t="s">
        <v>30</v>
      </c>
      <c r="AX206" s="12" t="s">
        <v>21</v>
      </c>
      <c r="AY206" s="148" t="s">
        <v>138</v>
      </c>
    </row>
    <row r="207" spans="2:65" s="1" customFormat="1" ht="24.15" customHeight="1" x14ac:dyDescent="0.2">
      <c r="B207" s="29"/>
      <c r="C207" s="133" t="s">
        <v>282</v>
      </c>
      <c r="D207" s="133" t="s">
        <v>142</v>
      </c>
      <c r="E207" s="134" t="s">
        <v>283</v>
      </c>
      <c r="F207" s="135" t="s">
        <v>284</v>
      </c>
      <c r="G207" s="136" t="s">
        <v>145</v>
      </c>
      <c r="H207" s="137">
        <v>8.7360000000000007</v>
      </c>
      <c r="I207" s="239"/>
      <c r="J207" s="138">
        <f>ROUND(I207*H207,1)</f>
        <v>0</v>
      </c>
      <c r="K207" s="139"/>
      <c r="L207" s="29"/>
      <c r="M207" s="140" t="s">
        <v>1</v>
      </c>
      <c r="N207" s="141" t="s">
        <v>42</v>
      </c>
      <c r="O207" s="142">
        <v>3.125</v>
      </c>
      <c r="P207" s="142">
        <f>O207*H207</f>
        <v>27.3</v>
      </c>
      <c r="Q207" s="142">
        <v>4.725E-2</v>
      </c>
      <c r="R207" s="142">
        <f>Q207*H207</f>
        <v>0.41277600000000003</v>
      </c>
      <c r="S207" s="142">
        <v>0</v>
      </c>
      <c r="T207" s="143">
        <f>S207*H207</f>
        <v>0</v>
      </c>
      <c r="AR207" s="144" t="s">
        <v>241</v>
      </c>
      <c r="AT207" s="144" t="s">
        <v>142</v>
      </c>
      <c r="AU207" s="144" t="s">
        <v>85</v>
      </c>
      <c r="AY207" s="17" t="s">
        <v>138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21</v>
      </c>
      <c r="BK207" s="145">
        <f>ROUND(I207*H207,1)</f>
        <v>0</v>
      </c>
      <c r="BL207" s="17" t="s">
        <v>241</v>
      </c>
      <c r="BM207" s="144" t="s">
        <v>285</v>
      </c>
    </row>
    <row r="208" spans="2:65" s="12" customFormat="1" x14ac:dyDescent="0.2">
      <c r="B208" s="146"/>
      <c r="D208" s="147" t="s">
        <v>148</v>
      </c>
      <c r="E208" s="148" t="s">
        <v>1</v>
      </c>
      <c r="F208" s="149" t="s">
        <v>286</v>
      </c>
      <c r="H208" s="150">
        <v>8.7360000000000007</v>
      </c>
      <c r="I208" s="240"/>
      <c r="L208" s="146"/>
      <c r="M208" s="151"/>
      <c r="T208" s="152"/>
      <c r="AT208" s="148" t="s">
        <v>148</v>
      </c>
      <c r="AU208" s="148" t="s">
        <v>85</v>
      </c>
      <c r="AV208" s="12" t="s">
        <v>85</v>
      </c>
      <c r="AW208" s="12" t="s">
        <v>30</v>
      </c>
      <c r="AX208" s="12" t="s">
        <v>21</v>
      </c>
      <c r="AY208" s="148" t="s">
        <v>138</v>
      </c>
    </row>
    <row r="209" spans="2:65" s="1" customFormat="1" ht="24.15" customHeight="1" x14ac:dyDescent="0.2">
      <c r="B209" s="29"/>
      <c r="C209" s="133" t="s">
        <v>287</v>
      </c>
      <c r="D209" s="133" t="s">
        <v>142</v>
      </c>
      <c r="E209" s="134" t="s">
        <v>288</v>
      </c>
      <c r="F209" s="135" t="s">
        <v>289</v>
      </c>
      <c r="G209" s="136" t="s">
        <v>253</v>
      </c>
      <c r="H209" s="137">
        <v>3</v>
      </c>
      <c r="I209" s="239"/>
      <c r="J209" s="138">
        <f>ROUND(I209*H209,1)</f>
        <v>0</v>
      </c>
      <c r="K209" s="139"/>
      <c r="L209" s="29"/>
      <c r="M209" s="140" t="s">
        <v>1</v>
      </c>
      <c r="N209" s="141" t="s">
        <v>42</v>
      </c>
      <c r="O209" s="142">
        <v>1.538</v>
      </c>
      <c r="P209" s="142">
        <f>O209*H209</f>
        <v>4.6139999999999999</v>
      </c>
      <c r="Q209" s="142">
        <v>4.3959999999999999E-2</v>
      </c>
      <c r="R209" s="142">
        <f>Q209*H209</f>
        <v>0.13188</v>
      </c>
      <c r="S209" s="142">
        <v>0</v>
      </c>
      <c r="T209" s="143">
        <f>S209*H209</f>
        <v>0</v>
      </c>
      <c r="AR209" s="144" t="s">
        <v>241</v>
      </c>
      <c r="AT209" s="144" t="s">
        <v>142</v>
      </c>
      <c r="AU209" s="144" t="s">
        <v>85</v>
      </c>
      <c r="AY209" s="17" t="s">
        <v>138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21</v>
      </c>
      <c r="BK209" s="145">
        <f>ROUND(I209*H209,1)</f>
        <v>0</v>
      </c>
      <c r="BL209" s="17" t="s">
        <v>241</v>
      </c>
      <c r="BM209" s="144" t="s">
        <v>290</v>
      </c>
    </row>
    <row r="210" spans="2:65" s="12" customFormat="1" x14ac:dyDescent="0.2">
      <c r="B210" s="146"/>
      <c r="D210" s="147" t="s">
        <v>148</v>
      </c>
      <c r="E210" s="148" t="s">
        <v>1</v>
      </c>
      <c r="F210" s="149" t="s">
        <v>139</v>
      </c>
      <c r="H210" s="150">
        <v>3</v>
      </c>
      <c r="I210" s="240"/>
      <c r="L210" s="146"/>
      <c r="M210" s="151"/>
      <c r="T210" s="152"/>
      <c r="AT210" s="148" t="s">
        <v>148</v>
      </c>
      <c r="AU210" s="148" t="s">
        <v>85</v>
      </c>
      <c r="AV210" s="12" t="s">
        <v>85</v>
      </c>
      <c r="AW210" s="12" t="s">
        <v>30</v>
      </c>
      <c r="AX210" s="12" t="s">
        <v>21</v>
      </c>
      <c r="AY210" s="148" t="s">
        <v>138</v>
      </c>
    </row>
    <row r="211" spans="2:65" s="1" customFormat="1" ht="24.15" customHeight="1" x14ac:dyDescent="0.2">
      <c r="B211" s="29"/>
      <c r="C211" s="133" t="s">
        <v>291</v>
      </c>
      <c r="D211" s="133" t="s">
        <v>142</v>
      </c>
      <c r="E211" s="134" t="s">
        <v>292</v>
      </c>
      <c r="F211" s="135" t="s">
        <v>293</v>
      </c>
      <c r="G211" s="136" t="s">
        <v>294</v>
      </c>
      <c r="H211" s="137">
        <v>1630.2570000000001</v>
      </c>
      <c r="I211" s="239"/>
      <c r="J211" s="138">
        <f>ROUND(I211*H211,1)</f>
        <v>0</v>
      </c>
      <c r="K211" s="139"/>
      <c r="L211" s="29"/>
      <c r="M211" s="140" t="s">
        <v>1</v>
      </c>
      <c r="N211" s="141" t="s">
        <v>42</v>
      </c>
      <c r="O211" s="142">
        <v>0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241</v>
      </c>
      <c r="AT211" s="144" t="s">
        <v>142</v>
      </c>
      <c r="AU211" s="144" t="s">
        <v>85</v>
      </c>
      <c r="AY211" s="17" t="s">
        <v>138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21</v>
      </c>
      <c r="BK211" s="145">
        <f>ROUND(I211*H211,1)</f>
        <v>0</v>
      </c>
      <c r="BL211" s="17" t="s">
        <v>241</v>
      </c>
      <c r="BM211" s="144" t="s">
        <v>295</v>
      </c>
    </row>
    <row r="212" spans="2:65" s="11" customFormat="1" ht="22.95" customHeight="1" x14ac:dyDescent="0.25">
      <c r="B212" s="122"/>
      <c r="D212" s="123" t="s">
        <v>76</v>
      </c>
      <c r="E212" s="131" t="s">
        <v>296</v>
      </c>
      <c r="F212" s="131" t="s">
        <v>297</v>
      </c>
      <c r="I212" s="238"/>
      <c r="J212" s="132">
        <f>BK212</f>
        <v>0</v>
      </c>
      <c r="L212" s="122"/>
      <c r="M212" s="126"/>
      <c r="P212" s="127">
        <f>SUM(P213:P231)</f>
        <v>50.017600000000002</v>
      </c>
      <c r="R212" s="127">
        <f>SUM(R213:R231)</f>
        <v>0.17909000000000003</v>
      </c>
      <c r="T212" s="128">
        <f>SUM(T213:T231)</f>
        <v>0</v>
      </c>
      <c r="AR212" s="123" t="s">
        <v>85</v>
      </c>
      <c r="AT212" s="129" t="s">
        <v>76</v>
      </c>
      <c r="AU212" s="129" t="s">
        <v>21</v>
      </c>
      <c r="AY212" s="123" t="s">
        <v>138</v>
      </c>
      <c r="BK212" s="130">
        <f>SUM(BK213:BK231)</f>
        <v>0</v>
      </c>
    </row>
    <row r="213" spans="2:65" s="1" customFormat="1" ht="24.15" customHeight="1" x14ac:dyDescent="0.2">
      <c r="B213" s="29"/>
      <c r="C213" s="133" t="s">
        <v>298</v>
      </c>
      <c r="D213" s="133" t="s">
        <v>142</v>
      </c>
      <c r="E213" s="134" t="s">
        <v>299</v>
      </c>
      <c r="F213" s="135" t="s">
        <v>300</v>
      </c>
      <c r="G213" s="136" t="s">
        <v>253</v>
      </c>
      <c r="H213" s="137">
        <v>3</v>
      </c>
      <c r="I213" s="239"/>
      <c r="J213" s="138">
        <f t="shared" ref="J213:J222" si="0">ROUND(I213*H213,1)</f>
        <v>0</v>
      </c>
      <c r="K213" s="139"/>
      <c r="L213" s="29"/>
      <c r="M213" s="140" t="s">
        <v>1</v>
      </c>
      <c r="N213" s="141" t="s">
        <v>42</v>
      </c>
      <c r="O213" s="142">
        <v>0.45</v>
      </c>
      <c r="P213" s="142">
        <f t="shared" ref="P213:P222" si="1">O213*H213</f>
        <v>1.35</v>
      </c>
      <c r="Q213" s="142">
        <v>0</v>
      </c>
      <c r="R213" s="142">
        <f t="shared" ref="R213:R222" si="2">Q213*H213</f>
        <v>0</v>
      </c>
      <c r="S213" s="142">
        <v>0</v>
      </c>
      <c r="T213" s="143">
        <f t="shared" ref="T213:T222" si="3">S213*H213</f>
        <v>0</v>
      </c>
      <c r="AR213" s="144" t="s">
        <v>241</v>
      </c>
      <c r="AT213" s="144" t="s">
        <v>142</v>
      </c>
      <c r="AU213" s="144" t="s">
        <v>85</v>
      </c>
      <c r="AY213" s="17" t="s">
        <v>138</v>
      </c>
      <c r="BE213" s="145">
        <f t="shared" ref="BE213:BE222" si="4">IF(N213="základní",J213,0)</f>
        <v>0</v>
      </c>
      <c r="BF213" s="145">
        <f t="shared" ref="BF213:BF222" si="5">IF(N213="snížená",J213,0)</f>
        <v>0</v>
      </c>
      <c r="BG213" s="145">
        <f t="shared" ref="BG213:BG222" si="6">IF(N213="zákl. přenesená",J213,0)</f>
        <v>0</v>
      </c>
      <c r="BH213" s="145">
        <f t="shared" ref="BH213:BH222" si="7">IF(N213="sníž. přenesená",J213,0)</f>
        <v>0</v>
      </c>
      <c r="BI213" s="145">
        <f t="shared" ref="BI213:BI222" si="8">IF(N213="nulová",J213,0)</f>
        <v>0</v>
      </c>
      <c r="BJ213" s="17" t="s">
        <v>21</v>
      </c>
      <c r="BK213" s="145">
        <f t="shared" ref="BK213:BK222" si="9">ROUND(I213*H213,1)</f>
        <v>0</v>
      </c>
      <c r="BL213" s="17" t="s">
        <v>241</v>
      </c>
      <c r="BM213" s="144" t="s">
        <v>301</v>
      </c>
    </row>
    <row r="214" spans="2:65" s="1" customFormat="1" ht="24.15" customHeight="1" x14ac:dyDescent="0.2">
      <c r="B214" s="29"/>
      <c r="C214" s="133" t="s">
        <v>302</v>
      </c>
      <c r="D214" s="133" t="s">
        <v>142</v>
      </c>
      <c r="E214" s="134" t="s">
        <v>303</v>
      </c>
      <c r="F214" s="135" t="s">
        <v>304</v>
      </c>
      <c r="G214" s="136" t="s">
        <v>253</v>
      </c>
      <c r="H214" s="137">
        <v>3</v>
      </c>
      <c r="I214" s="239"/>
      <c r="J214" s="138">
        <f t="shared" si="0"/>
        <v>0</v>
      </c>
      <c r="K214" s="139"/>
      <c r="L214" s="29"/>
      <c r="M214" s="140" t="s">
        <v>1</v>
      </c>
      <c r="N214" s="141" t="s">
        <v>42</v>
      </c>
      <c r="O214" s="142">
        <v>0.54</v>
      </c>
      <c r="P214" s="142">
        <f t="shared" si="1"/>
        <v>1.62</v>
      </c>
      <c r="Q214" s="142">
        <v>0</v>
      </c>
      <c r="R214" s="142">
        <f t="shared" si="2"/>
        <v>0</v>
      </c>
      <c r="S214" s="142">
        <v>0</v>
      </c>
      <c r="T214" s="143">
        <f t="shared" si="3"/>
        <v>0</v>
      </c>
      <c r="AR214" s="144" t="s">
        <v>241</v>
      </c>
      <c r="AT214" s="144" t="s">
        <v>142</v>
      </c>
      <c r="AU214" s="144" t="s">
        <v>85</v>
      </c>
      <c r="AY214" s="17" t="s">
        <v>138</v>
      </c>
      <c r="BE214" s="145">
        <f t="shared" si="4"/>
        <v>0</v>
      </c>
      <c r="BF214" s="145">
        <f t="shared" si="5"/>
        <v>0</v>
      </c>
      <c r="BG214" s="145">
        <f t="shared" si="6"/>
        <v>0</v>
      </c>
      <c r="BH214" s="145">
        <f t="shared" si="7"/>
        <v>0</v>
      </c>
      <c r="BI214" s="145">
        <f t="shared" si="8"/>
        <v>0</v>
      </c>
      <c r="BJ214" s="17" t="s">
        <v>21</v>
      </c>
      <c r="BK214" s="145">
        <f t="shared" si="9"/>
        <v>0</v>
      </c>
      <c r="BL214" s="17" t="s">
        <v>241</v>
      </c>
      <c r="BM214" s="144" t="s">
        <v>305</v>
      </c>
    </row>
    <row r="215" spans="2:65" s="1" customFormat="1" ht="24.15" customHeight="1" x14ac:dyDescent="0.2">
      <c r="B215" s="29"/>
      <c r="C215" s="133" t="s">
        <v>306</v>
      </c>
      <c r="D215" s="133" t="s">
        <v>142</v>
      </c>
      <c r="E215" s="134" t="s">
        <v>307</v>
      </c>
      <c r="F215" s="135" t="s">
        <v>308</v>
      </c>
      <c r="G215" s="136" t="s">
        <v>253</v>
      </c>
      <c r="H215" s="137">
        <v>1</v>
      </c>
      <c r="I215" s="239"/>
      <c r="J215" s="138">
        <f t="shared" si="0"/>
        <v>0</v>
      </c>
      <c r="K215" s="139"/>
      <c r="L215" s="29"/>
      <c r="M215" s="140" t="s">
        <v>1</v>
      </c>
      <c r="N215" s="141" t="s">
        <v>42</v>
      </c>
      <c r="O215" s="142">
        <v>0.35</v>
      </c>
      <c r="P215" s="142">
        <f t="shared" si="1"/>
        <v>0.35</v>
      </c>
      <c r="Q215" s="142">
        <v>0</v>
      </c>
      <c r="R215" s="142">
        <f t="shared" si="2"/>
        <v>0</v>
      </c>
      <c r="S215" s="142">
        <v>0</v>
      </c>
      <c r="T215" s="143">
        <f t="shared" si="3"/>
        <v>0</v>
      </c>
      <c r="AR215" s="144" t="s">
        <v>241</v>
      </c>
      <c r="AT215" s="144" t="s">
        <v>142</v>
      </c>
      <c r="AU215" s="144" t="s">
        <v>85</v>
      </c>
      <c r="AY215" s="17" t="s">
        <v>138</v>
      </c>
      <c r="BE215" s="145">
        <f t="shared" si="4"/>
        <v>0</v>
      </c>
      <c r="BF215" s="145">
        <f t="shared" si="5"/>
        <v>0</v>
      </c>
      <c r="BG215" s="145">
        <f t="shared" si="6"/>
        <v>0</v>
      </c>
      <c r="BH215" s="145">
        <f t="shared" si="7"/>
        <v>0</v>
      </c>
      <c r="BI215" s="145">
        <f t="shared" si="8"/>
        <v>0</v>
      </c>
      <c r="BJ215" s="17" t="s">
        <v>21</v>
      </c>
      <c r="BK215" s="145">
        <f t="shared" si="9"/>
        <v>0</v>
      </c>
      <c r="BL215" s="17" t="s">
        <v>241</v>
      </c>
      <c r="BM215" s="144" t="s">
        <v>309</v>
      </c>
    </row>
    <row r="216" spans="2:65" s="1" customFormat="1" ht="24.15" customHeight="1" x14ac:dyDescent="0.2">
      <c r="B216" s="29"/>
      <c r="C216" s="133" t="s">
        <v>310</v>
      </c>
      <c r="D216" s="133" t="s">
        <v>142</v>
      </c>
      <c r="E216" s="134" t="s">
        <v>311</v>
      </c>
      <c r="F216" s="135" t="s">
        <v>312</v>
      </c>
      <c r="G216" s="136" t="s">
        <v>253</v>
      </c>
      <c r="H216" s="137">
        <v>1</v>
      </c>
      <c r="I216" s="239"/>
      <c r="J216" s="138">
        <f t="shared" si="0"/>
        <v>0</v>
      </c>
      <c r="K216" s="139"/>
      <c r="L216" s="29"/>
      <c r="M216" s="140" t="s">
        <v>1</v>
      </c>
      <c r="N216" s="141" t="s">
        <v>42</v>
      </c>
      <c r="O216" s="142">
        <v>0.25</v>
      </c>
      <c r="P216" s="142">
        <f t="shared" si="1"/>
        <v>0.25</v>
      </c>
      <c r="Q216" s="142">
        <v>0</v>
      </c>
      <c r="R216" s="142">
        <f t="shared" si="2"/>
        <v>0</v>
      </c>
      <c r="S216" s="142">
        <v>0</v>
      </c>
      <c r="T216" s="143">
        <f t="shared" si="3"/>
        <v>0</v>
      </c>
      <c r="AR216" s="144" t="s">
        <v>241</v>
      </c>
      <c r="AT216" s="144" t="s">
        <v>142</v>
      </c>
      <c r="AU216" s="144" t="s">
        <v>85</v>
      </c>
      <c r="AY216" s="17" t="s">
        <v>138</v>
      </c>
      <c r="BE216" s="145">
        <f t="shared" si="4"/>
        <v>0</v>
      </c>
      <c r="BF216" s="145">
        <f t="shared" si="5"/>
        <v>0</v>
      </c>
      <c r="BG216" s="145">
        <f t="shared" si="6"/>
        <v>0</v>
      </c>
      <c r="BH216" s="145">
        <f t="shared" si="7"/>
        <v>0</v>
      </c>
      <c r="BI216" s="145">
        <f t="shared" si="8"/>
        <v>0</v>
      </c>
      <c r="BJ216" s="17" t="s">
        <v>21</v>
      </c>
      <c r="BK216" s="145">
        <f t="shared" si="9"/>
        <v>0</v>
      </c>
      <c r="BL216" s="17" t="s">
        <v>241</v>
      </c>
      <c r="BM216" s="144" t="s">
        <v>313</v>
      </c>
    </row>
    <row r="217" spans="2:65" s="1" customFormat="1" ht="24.15" customHeight="1" x14ac:dyDescent="0.2">
      <c r="B217" s="29"/>
      <c r="C217" s="133" t="s">
        <v>314</v>
      </c>
      <c r="D217" s="133" t="s">
        <v>142</v>
      </c>
      <c r="E217" s="134" t="s">
        <v>315</v>
      </c>
      <c r="F217" s="135" t="s">
        <v>316</v>
      </c>
      <c r="G217" s="136" t="s">
        <v>253</v>
      </c>
      <c r="H217" s="137">
        <v>1</v>
      </c>
      <c r="I217" s="239"/>
      <c r="J217" s="138">
        <f t="shared" si="0"/>
        <v>0</v>
      </c>
      <c r="K217" s="139"/>
      <c r="L217" s="29"/>
      <c r="M217" s="140" t="s">
        <v>1</v>
      </c>
      <c r="N217" s="141" t="s">
        <v>42</v>
      </c>
      <c r="O217" s="142">
        <v>0.2</v>
      </c>
      <c r="P217" s="142">
        <f t="shared" si="1"/>
        <v>0.2</v>
      </c>
      <c r="Q217" s="142">
        <v>8.0000000000000007E-5</v>
      </c>
      <c r="R217" s="142">
        <f t="shared" si="2"/>
        <v>8.0000000000000007E-5</v>
      </c>
      <c r="S217" s="142">
        <v>0</v>
      </c>
      <c r="T217" s="143">
        <f t="shared" si="3"/>
        <v>0</v>
      </c>
      <c r="AR217" s="144" t="s">
        <v>241</v>
      </c>
      <c r="AT217" s="144" t="s">
        <v>142</v>
      </c>
      <c r="AU217" s="144" t="s">
        <v>85</v>
      </c>
      <c r="AY217" s="17" t="s">
        <v>138</v>
      </c>
      <c r="BE217" s="145">
        <f t="shared" si="4"/>
        <v>0</v>
      </c>
      <c r="BF217" s="145">
        <f t="shared" si="5"/>
        <v>0</v>
      </c>
      <c r="BG217" s="145">
        <f t="shared" si="6"/>
        <v>0</v>
      </c>
      <c r="BH217" s="145">
        <f t="shared" si="7"/>
        <v>0</v>
      </c>
      <c r="BI217" s="145">
        <f t="shared" si="8"/>
        <v>0</v>
      </c>
      <c r="BJ217" s="17" t="s">
        <v>21</v>
      </c>
      <c r="BK217" s="145">
        <f t="shared" si="9"/>
        <v>0</v>
      </c>
      <c r="BL217" s="17" t="s">
        <v>241</v>
      </c>
      <c r="BM217" s="144" t="s">
        <v>317</v>
      </c>
    </row>
    <row r="218" spans="2:65" s="1" customFormat="1" ht="24.15" customHeight="1" x14ac:dyDescent="0.2">
      <c r="B218" s="29"/>
      <c r="C218" s="133" t="s">
        <v>318</v>
      </c>
      <c r="D218" s="133" t="s">
        <v>142</v>
      </c>
      <c r="E218" s="134" t="s">
        <v>319</v>
      </c>
      <c r="F218" s="135" t="s">
        <v>320</v>
      </c>
      <c r="G218" s="136" t="s">
        <v>253</v>
      </c>
      <c r="H218" s="137">
        <v>6</v>
      </c>
      <c r="I218" s="239"/>
      <c r="J218" s="138">
        <f t="shared" si="0"/>
        <v>0</v>
      </c>
      <c r="K218" s="139"/>
      <c r="L218" s="29"/>
      <c r="M218" s="140" t="s">
        <v>1</v>
      </c>
      <c r="N218" s="141" t="s">
        <v>42</v>
      </c>
      <c r="O218" s="142">
        <v>0.15</v>
      </c>
      <c r="P218" s="142">
        <f t="shared" si="1"/>
        <v>0.89999999999999991</v>
      </c>
      <c r="Q218" s="142">
        <v>0</v>
      </c>
      <c r="R218" s="142">
        <f t="shared" si="2"/>
        <v>0</v>
      </c>
      <c r="S218" s="142">
        <v>0</v>
      </c>
      <c r="T218" s="143">
        <f t="shared" si="3"/>
        <v>0</v>
      </c>
      <c r="AR218" s="144" t="s">
        <v>241</v>
      </c>
      <c r="AT218" s="144" t="s">
        <v>142</v>
      </c>
      <c r="AU218" s="144" t="s">
        <v>85</v>
      </c>
      <c r="AY218" s="17" t="s">
        <v>138</v>
      </c>
      <c r="BE218" s="145">
        <f t="shared" si="4"/>
        <v>0</v>
      </c>
      <c r="BF218" s="145">
        <f t="shared" si="5"/>
        <v>0</v>
      </c>
      <c r="BG218" s="145">
        <f t="shared" si="6"/>
        <v>0</v>
      </c>
      <c r="BH218" s="145">
        <f t="shared" si="7"/>
        <v>0</v>
      </c>
      <c r="BI218" s="145">
        <f t="shared" si="8"/>
        <v>0</v>
      </c>
      <c r="BJ218" s="17" t="s">
        <v>21</v>
      </c>
      <c r="BK218" s="145">
        <f t="shared" si="9"/>
        <v>0</v>
      </c>
      <c r="BL218" s="17" t="s">
        <v>241</v>
      </c>
      <c r="BM218" s="144" t="s">
        <v>321</v>
      </c>
    </row>
    <row r="219" spans="2:65" s="1" customFormat="1" ht="21.75" customHeight="1" x14ac:dyDescent="0.2">
      <c r="B219" s="29"/>
      <c r="C219" s="133" t="s">
        <v>322</v>
      </c>
      <c r="D219" s="133" t="s">
        <v>142</v>
      </c>
      <c r="E219" s="134" t="s">
        <v>323</v>
      </c>
      <c r="F219" s="135" t="s">
        <v>324</v>
      </c>
      <c r="G219" s="136" t="s">
        <v>253</v>
      </c>
      <c r="H219" s="137">
        <v>6</v>
      </c>
      <c r="I219" s="239"/>
      <c r="J219" s="138">
        <f t="shared" si="0"/>
        <v>0</v>
      </c>
      <c r="K219" s="139"/>
      <c r="L219" s="29"/>
      <c r="M219" s="140" t="s">
        <v>1</v>
      </c>
      <c r="N219" s="141" t="s">
        <v>42</v>
      </c>
      <c r="O219" s="142">
        <v>0.183</v>
      </c>
      <c r="P219" s="142">
        <f t="shared" si="1"/>
        <v>1.0979999999999999</v>
      </c>
      <c r="Q219" s="142">
        <v>0</v>
      </c>
      <c r="R219" s="142">
        <f t="shared" si="2"/>
        <v>0</v>
      </c>
      <c r="S219" s="142">
        <v>0</v>
      </c>
      <c r="T219" s="143">
        <f t="shared" si="3"/>
        <v>0</v>
      </c>
      <c r="AR219" s="144" t="s">
        <v>241</v>
      </c>
      <c r="AT219" s="144" t="s">
        <v>142</v>
      </c>
      <c r="AU219" s="144" t="s">
        <v>85</v>
      </c>
      <c r="AY219" s="17" t="s">
        <v>138</v>
      </c>
      <c r="BE219" s="145">
        <f t="shared" si="4"/>
        <v>0</v>
      </c>
      <c r="BF219" s="145">
        <f t="shared" si="5"/>
        <v>0</v>
      </c>
      <c r="BG219" s="145">
        <f t="shared" si="6"/>
        <v>0</v>
      </c>
      <c r="BH219" s="145">
        <f t="shared" si="7"/>
        <v>0</v>
      </c>
      <c r="BI219" s="145">
        <f t="shared" si="8"/>
        <v>0</v>
      </c>
      <c r="BJ219" s="17" t="s">
        <v>21</v>
      </c>
      <c r="BK219" s="145">
        <f t="shared" si="9"/>
        <v>0</v>
      </c>
      <c r="BL219" s="17" t="s">
        <v>241</v>
      </c>
      <c r="BM219" s="144" t="s">
        <v>325</v>
      </c>
    </row>
    <row r="220" spans="2:65" s="1" customFormat="1" ht="24.15" customHeight="1" x14ac:dyDescent="0.2">
      <c r="B220" s="29"/>
      <c r="C220" s="133" t="s">
        <v>326</v>
      </c>
      <c r="D220" s="133" t="s">
        <v>142</v>
      </c>
      <c r="E220" s="134" t="s">
        <v>327</v>
      </c>
      <c r="F220" s="135" t="s">
        <v>328</v>
      </c>
      <c r="G220" s="136" t="s">
        <v>253</v>
      </c>
      <c r="H220" s="137">
        <v>1</v>
      </c>
      <c r="I220" s="239"/>
      <c r="J220" s="138">
        <f t="shared" si="0"/>
        <v>0</v>
      </c>
      <c r="K220" s="139"/>
      <c r="L220" s="29"/>
      <c r="M220" s="140" t="s">
        <v>1</v>
      </c>
      <c r="N220" s="141" t="s">
        <v>42</v>
      </c>
      <c r="O220" s="142">
        <v>0.42</v>
      </c>
      <c r="P220" s="142">
        <f t="shared" si="1"/>
        <v>0.42</v>
      </c>
      <c r="Q220" s="142">
        <v>0</v>
      </c>
      <c r="R220" s="142">
        <f t="shared" si="2"/>
        <v>0</v>
      </c>
      <c r="S220" s="142">
        <v>0</v>
      </c>
      <c r="T220" s="143">
        <f t="shared" si="3"/>
        <v>0</v>
      </c>
      <c r="AR220" s="144" t="s">
        <v>241</v>
      </c>
      <c r="AT220" s="144" t="s">
        <v>142</v>
      </c>
      <c r="AU220" s="144" t="s">
        <v>85</v>
      </c>
      <c r="AY220" s="17" t="s">
        <v>138</v>
      </c>
      <c r="BE220" s="145">
        <f t="shared" si="4"/>
        <v>0</v>
      </c>
      <c r="BF220" s="145">
        <f t="shared" si="5"/>
        <v>0</v>
      </c>
      <c r="BG220" s="145">
        <f t="shared" si="6"/>
        <v>0</v>
      </c>
      <c r="BH220" s="145">
        <f t="shared" si="7"/>
        <v>0</v>
      </c>
      <c r="BI220" s="145">
        <f t="shared" si="8"/>
        <v>0</v>
      </c>
      <c r="BJ220" s="17" t="s">
        <v>21</v>
      </c>
      <c r="BK220" s="145">
        <f t="shared" si="9"/>
        <v>0</v>
      </c>
      <c r="BL220" s="17" t="s">
        <v>241</v>
      </c>
      <c r="BM220" s="144" t="s">
        <v>329</v>
      </c>
    </row>
    <row r="221" spans="2:65" s="1" customFormat="1" ht="24.15" customHeight="1" x14ac:dyDescent="0.2">
      <c r="B221" s="29"/>
      <c r="C221" s="170" t="s">
        <v>330</v>
      </c>
      <c r="D221" s="170" t="s">
        <v>257</v>
      </c>
      <c r="E221" s="171" t="s">
        <v>331</v>
      </c>
      <c r="F221" s="172" t="s">
        <v>332</v>
      </c>
      <c r="G221" s="173" t="s">
        <v>333</v>
      </c>
      <c r="H221" s="174">
        <v>1</v>
      </c>
      <c r="I221" s="239"/>
      <c r="J221" s="175">
        <f t="shared" si="0"/>
        <v>0</v>
      </c>
      <c r="K221" s="176"/>
      <c r="L221" s="177"/>
      <c r="M221" s="178" t="s">
        <v>1</v>
      </c>
      <c r="N221" s="179" t="s">
        <v>42</v>
      </c>
      <c r="O221" s="142">
        <v>0</v>
      </c>
      <c r="P221" s="142">
        <f t="shared" si="1"/>
        <v>0</v>
      </c>
      <c r="Q221" s="142">
        <v>0</v>
      </c>
      <c r="R221" s="142">
        <f t="shared" si="2"/>
        <v>0</v>
      </c>
      <c r="S221" s="142">
        <v>0</v>
      </c>
      <c r="T221" s="143">
        <f t="shared" si="3"/>
        <v>0</v>
      </c>
      <c r="AR221" s="144" t="s">
        <v>260</v>
      </c>
      <c r="AT221" s="144" t="s">
        <v>257</v>
      </c>
      <c r="AU221" s="144" t="s">
        <v>85</v>
      </c>
      <c r="AY221" s="17" t="s">
        <v>138</v>
      </c>
      <c r="BE221" s="145">
        <f t="shared" si="4"/>
        <v>0</v>
      </c>
      <c r="BF221" s="145">
        <f t="shared" si="5"/>
        <v>0</v>
      </c>
      <c r="BG221" s="145">
        <f t="shared" si="6"/>
        <v>0</v>
      </c>
      <c r="BH221" s="145">
        <f t="shared" si="7"/>
        <v>0</v>
      </c>
      <c r="BI221" s="145">
        <f t="shared" si="8"/>
        <v>0</v>
      </c>
      <c r="BJ221" s="17" t="s">
        <v>21</v>
      </c>
      <c r="BK221" s="145">
        <f t="shared" si="9"/>
        <v>0</v>
      </c>
      <c r="BL221" s="17" t="s">
        <v>241</v>
      </c>
      <c r="BM221" s="144" t="s">
        <v>334</v>
      </c>
    </row>
    <row r="222" spans="2:65" s="1" customFormat="1" ht="24.15" customHeight="1" x14ac:dyDescent="0.2">
      <c r="B222" s="29"/>
      <c r="C222" s="133" t="s">
        <v>335</v>
      </c>
      <c r="D222" s="133" t="s">
        <v>142</v>
      </c>
      <c r="E222" s="134" t="s">
        <v>336</v>
      </c>
      <c r="F222" s="135" t="s">
        <v>337</v>
      </c>
      <c r="G222" s="136" t="s">
        <v>180</v>
      </c>
      <c r="H222" s="137">
        <v>35.1</v>
      </c>
      <c r="I222" s="239"/>
      <c r="J222" s="138">
        <f t="shared" si="0"/>
        <v>0</v>
      </c>
      <c r="K222" s="139"/>
      <c r="L222" s="29"/>
      <c r="M222" s="140" t="s">
        <v>1</v>
      </c>
      <c r="N222" s="141" t="s">
        <v>42</v>
      </c>
      <c r="O222" s="142">
        <v>0.80600000000000005</v>
      </c>
      <c r="P222" s="142">
        <f t="shared" si="1"/>
        <v>28.290600000000001</v>
      </c>
      <c r="Q222" s="142">
        <v>5.1000000000000004E-3</v>
      </c>
      <c r="R222" s="142">
        <f t="shared" si="2"/>
        <v>0.17901000000000003</v>
      </c>
      <c r="S222" s="142">
        <v>0</v>
      </c>
      <c r="T222" s="143">
        <f t="shared" si="3"/>
        <v>0</v>
      </c>
      <c r="AR222" s="144" t="s">
        <v>241</v>
      </c>
      <c r="AT222" s="144" t="s">
        <v>142</v>
      </c>
      <c r="AU222" s="144" t="s">
        <v>85</v>
      </c>
      <c r="AY222" s="17" t="s">
        <v>138</v>
      </c>
      <c r="BE222" s="145">
        <f t="shared" si="4"/>
        <v>0</v>
      </c>
      <c r="BF222" s="145">
        <f t="shared" si="5"/>
        <v>0</v>
      </c>
      <c r="BG222" s="145">
        <f t="shared" si="6"/>
        <v>0</v>
      </c>
      <c r="BH222" s="145">
        <f t="shared" si="7"/>
        <v>0</v>
      </c>
      <c r="BI222" s="145">
        <f t="shared" si="8"/>
        <v>0</v>
      </c>
      <c r="BJ222" s="17" t="s">
        <v>21</v>
      </c>
      <c r="BK222" s="145">
        <f t="shared" si="9"/>
        <v>0</v>
      </c>
      <c r="BL222" s="17" t="s">
        <v>241</v>
      </c>
      <c r="BM222" s="144" t="s">
        <v>338</v>
      </c>
    </row>
    <row r="223" spans="2:65" s="12" customFormat="1" x14ac:dyDescent="0.2">
      <c r="B223" s="146"/>
      <c r="D223" s="147" t="s">
        <v>148</v>
      </c>
      <c r="E223" s="148" t="s">
        <v>1</v>
      </c>
      <c r="F223" s="149" t="s">
        <v>339</v>
      </c>
      <c r="H223" s="150">
        <v>35.1</v>
      </c>
      <c r="I223" s="240"/>
      <c r="L223" s="146"/>
      <c r="M223" s="151"/>
      <c r="T223" s="152"/>
      <c r="AT223" s="148" t="s">
        <v>148</v>
      </c>
      <c r="AU223" s="148" t="s">
        <v>85</v>
      </c>
      <c r="AV223" s="12" t="s">
        <v>85</v>
      </c>
      <c r="AW223" s="12" t="s">
        <v>30</v>
      </c>
      <c r="AX223" s="12" t="s">
        <v>21</v>
      </c>
      <c r="AY223" s="148" t="s">
        <v>138</v>
      </c>
    </row>
    <row r="224" spans="2:65" s="1" customFormat="1" ht="24.15" customHeight="1" x14ac:dyDescent="0.2">
      <c r="B224" s="29"/>
      <c r="C224" s="170" t="s">
        <v>340</v>
      </c>
      <c r="D224" s="170" t="s">
        <v>257</v>
      </c>
      <c r="E224" s="171" t="s">
        <v>341</v>
      </c>
      <c r="F224" s="172" t="s">
        <v>342</v>
      </c>
      <c r="G224" s="173" t="s">
        <v>180</v>
      </c>
      <c r="H224" s="174">
        <v>35.1</v>
      </c>
      <c r="I224" s="239"/>
      <c r="J224" s="175">
        <f>ROUND(I224*H224,1)</f>
        <v>0</v>
      </c>
      <c r="K224" s="176"/>
      <c r="L224" s="177"/>
      <c r="M224" s="178" t="s">
        <v>1</v>
      </c>
      <c r="N224" s="179" t="s">
        <v>42</v>
      </c>
      <c r="O224" s="142">
        <v>0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260</v>
      </c>
      <c r="AT224" s="144" t="s">
        <v>257</v>
      </c>
      <c r="AU224" s="144" t="s">
        <v>85</v>
      </c>
      <c r="AY224" s="17" t="s">
        <v>138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21</v>
      </c>
      <c r="BK224" s="145">
        <f>ROUND(I224*H224,1)</f>
        <v>0</v>
      </c>
      <c r="BL224" s="17" t="s">
        <v>241</v>
      </c>
      <c r="BM224" s="144" t="s">
        <v>343</v>
      </c>
    </row>
    <row r="225" spans="2:65" s="1" customFormat="1" ht="24.15" customHeight="1" x14ac:dyDescent="0.2">
      <c r="B225" s="29"/>
      <c r="C225" s="133" t="s">
        <v>344</v>
      </c>
      <c r="D225" s="133" t="s">
        <v>142</v>
      </c>
      <c r="E225" s="134" t="s">
        <v>345</v>
      </c>
      <c r="F225" s="135" t="s">
        <v>346</v>
      </c>
      <c r="G225" s="136" t="s">
        <v>180</v>
      </c>
      <c r="H225" s="137">
        <v>37.9</v>
      </c>
      <c r="I225" s="239"/>
      <c r="J225" s="138">
        <f>ROUND(I225*H225,1)</f>
        <v>0</v>
      </c>
      <c r="K225" s="139"/>
      <c r="L225" s="29"/>
      <c r="M225" s="140" t="s">
        <v>1</v>
      </c>
      <c r="N225" s="141" t="s">
        <v>42</v>
      </c>
      <c r="O225" s="142">
        <v>0.41</v>
      </c>
      <c r="P225" s="142">
        <f>O225*H225</f>
        <v>15.538999999999998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241</v>
      </c>
      <c r="AT225" s="144" t="s">
        <v>142</v>
      </c>
      <c r="AU225" s="144" t="s">
        <v>85</v>
      </c>
      <c r="AY225" s="17" t="s">
        <v>138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21</v>
      </c>
      <c r="BK225" s="145">
        <f>ROUND(I225*H225,1)</f>
        <v>0</v>
      </c>
      <c r="BL225" s="17" t="s">
        <v>241</v>
      </c>
      <c r="BM225" s="144" t="s">
        <v>347</v>
      </c>
    </row>
    <row r="226" spans="2:65" s="12" customFormat="1" x14ac:dyDescent="0.2">
      <c r="B226" s="146"/>
      <c r="D226" s="147" t="s">
        <v>148</v>
      </c>
      <c r="E226" s="148" t="s">
        <v>1</v>
      </c>
      <c r="F226" s="149" t="s">
        <v>348</v>
      </c>
      <c r="H226" s="150">
        <v>32.299999999999997</v>
      </c>
      <c r="I226" s="240"/>
      <c r="L226" s="146"/>
      <c r="M226" s="151"/>
      <c r="T226" s="152"/>
      <c r="AT226" s="148" t="s">
        <v>148</v>
      </c>
      <c r="AU226" s="148" t="s">
        <v>85</v>
      </c>
      <c r="AV226" s="12" t="s">
        <v>85</v>
      </c>
      <c r="AW226" s="12" t="s">
        <v>30</v>
      </c>
      <c r="AX226" s="12" t="s">
        <v>77</v>
      </c>
      <c r="AY226" s="148" t="s">
        <v>138</v>
      </c>
    </row>
    <row r="227" spans="2:65" s="12" customFormat="1" x14ac:dyDescent="0.2">
      <c r="B227" s="146"/>
      <c r="D227" s="147" t="s">
        <v>148</v>
      </c>
      <c r="E227" s="148" t="s">
        <v>1</v>
      </c>
      <c r="F227" s="149" t="s">
        <v>349</v>
      </c>
      <c r="H227" s="150">
        <v>5.6</v>
      </c>
      <c r="I227" s="240"/>
      <c r="L227" s="146"/>
      <c r="M227" s="151"/>
      <c r="T227" s="152"/>
      <c r="AT227" s="148" t="s">
        <v>148</v>
      </c>
      <c r="AU227" s="148" t="s">
        <v>85</v>
      </c>
      <c r="AV227" s="12" t="s">
        <v>85</v>
      </c>
      <c r="AW227" s="12" t="s">
        <v>30</v>
      </c>
      <c r="AX227" s="12" t="s">
        <v>77</v>
      </c>
      <c r="AY227" s="148" t="s">
        <v>138</v>
      </c>
    </row>
    <row r="228" spans="2:65" s="13" customFormat="1" x14ac:dyDescent="0.2">
      <c r="B228" s="153"/>
      <c r="D228" s="147" t="s">
        <v>148</v>
      </c>
      <c r="E228" s="154" t="s">
        <v>1</v>
      </c>
      <c r="F228" s="155" t="s">
        <v>187</v>
      </c>
      <c r="H228" s="156">
        <v>37.9</v>
      </c>
      <c r="I228" s="241"/>
      <c r="L228" s="153"/>
      <c r="M228" s="157"/>
      <c r="T228" s="158"/>
      <c r="AT228" s="154" t="s">
        <v>148</v>
      </c>
      <c r="AU228" s="154" t="s">
        <v>85</v>
      </c>
      <c r="AV228" s="13" t="s">
        <v>146</v>
      </c>
      <c r="AW228" s="13" t="s">
        <v>30</v>
      </c>
      <c r="AX228" s="13" t="s">
        <v>21</v>
      </c>
      <c r="AY228" s="154" t="s">
        <v>138</v>
      </c>
    </row>
    <row r="229" spans="2:65" s="1" customFormat="1" ht="16.5" customHeight="1" x14ac:dyDescent="0.2">
      <c r="B229" s="29"/>
      <c r="C229" s="170" t="s">
        <v>350</v>
      </c>
      <c r="D229" s="170" t="s">
        <v>257</v>
      </c>
      <c r="E229" s="171" t="s">
        <v>351</v>
      </c>
      <c r="F229" s="172" t="s">
        <v>352</v>
      </c>
      <c r="G229" s="173" t="s">
        <v>180</v>
      </c>
      <c r="H229" s="174">
        <v>40</v>
      </c>
      <c r="I229" s="239"/>
      <c r="J229" s="175">
        <f>ROUND(I229*H229,1)</f>
        <v>0</v>
      </c>
      <c r="K229" s="176"/>
      <c r="L229" s="177"/>
      <c r="M229" s="178" t="s">
        <v>1</v>
      </c>
      <c r="N229" s="179" t="s">
        <v>42</v>
      </c>
      <c r="O229" s="142">
        <v>0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260</v>
      </c>
      <c r="AT229" s="144" t="s">
        <v>257</v>
      </c>
      <c r="AU229" s="144" t="s">
        <v>85</v>
      </c>
      <c r="AY229" s="17" t="s">
        <v>138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21</v>
      </c>
      <c r="BK229" s="145">
        <f>ROUND(I229*H229,1)</f>
        <v>0</v>
      </c>
      <c r="BL229" s="17" t="s">
        <v>241</v>
      </c>
      <c r="BM229" s="144" t="s">
        <v>353</v>
      </c>
    </row>
    <row r="230" spans="2:65" s="12" customFormat="1" x14ac:dyDescent="0.2">
      <c r="B230" s="146"/>
      <c r="D230" s="147" t="s">
        <v>148</v>
      </c>
      <c r="E230" s="148" t="s">
        <v>1</v>
      </c>
      <c r="F230" s="149" t="s">
        <v>354</v>
      </c>
      <c r="H230" s="150">
        <v>40</v>
      </c>
      <c r="I230" s="240"/>
      <c r="L230" s="146"/>
      <c r="M230" s="151"/>
      <c r="T230" s="152"/>
      <c r="AT230" s="148" t="s">
        <v>148</v>
      </c>
      <c r="AU230" s="148" t="s">
        <v>85</v>
      </c>
      <c r="AV230" s="12" t="s">
        <v>85</v>
      </c>
      <c r="AW230" s="12" t="s">
        <v>30</v>
      </c>
      <c r="AX230" s="12" t="s">
        <v>21</v>
      </c>
      <c r="AY230" s="148" t="s">
        <v>138</v>
      </c>
    </row>
    <row r="231" spans="2:65" s="1" customFormat="1" ht="24.15" customHeight="1" x14ac:dyDescent="0.2">
      <c r="B231" s="29"/>
      <c r="C231" s="133" t="s">
        <v>355</v>
      </c>
      <c r="D231" s="133" t="s">
        <v>142</v>
      </c>
      <c r="E231" s="134" t="s">
        <v>356</v>
      </c>
      <c r="F231" s="135" t="s">
        <v>357</v>
      </c>
      <c r="G231" s="136" t="s">
        <v>294</v>
      </c>
      <c r="H231" s="137">
        <v>1241.3040000000001</v>
      </c>
      <c r="I231" s="239"/>
      <c r="J231" s="138">
        <f>ROUND(I231*H231,1)</f>
        <v>0</v>
      </c>
      <c r="K231" s="139"/>
      <c r="L231" s="29"/>
      <c r="M231" s="140" t="s">
        <v>1</v>
      </c>
      <c r="N231" s="141" t="s">
        <v>42</v>
      </c>
      <c r="O231" s="142">
        <v>0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241</v>
      </c>
      <c r="AT231" s="144" t="s">
        <v>142</v>
      </c>
      <c r="AU231" s="144" t="s">
        <v>85</v>
      </c>
      <c r="AY231" s="17" t="s">
        <v>138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21</v>
      </c>
      <c r="BK231" s="145">
        <f>ROUND(I231*H231,1)</f>
        <v>0</v>
      </c>
      <c r="BL231" s="17" t="s">
        <v>241</v>
      </c>
      <c r="BM231" s="144" t="s">
        <v>358</v>
      </c>
    </row>
    <row r="232" spans="2:65" s="11" customFormat="1" ht="22.95" customHeight="1" x14ac:dyDescent="0.25">
      <c r="B232" s="122"/>
      <c r="D232" s="123" t="s">
        <v>76</v>
      </c>
      <c r="E232" s="131" t="s">
        <v>359</v>
      </c>
      <c r="F232" s="131" t="s">
        <v>360</v>
      </c>
      <c r="I232" s="238"/>
      <c r="J232" s="132">
        <f>BK232</f>
        <v>0</v>
      </c>
      <c r="L232" s="122"/>
      <c r="M232" s="126"/>
      <c r="P232" s="127">
        <f>SUM(P233:P241)</f>
        <v>25.149799999999999</v>
      </c>
      <c r="R232" s="127">
        <f>SUM(R233:R241)</f>
        <v>4.1380000000000002E-3</v>
      </c>
      <c r="T232" s="128">
        <f>SUM(T233:T241)</f>
        <v>0</v>
      </c>
      <c r="AR232" s="123" t="s">
        <v>85</v>
      </c>
      <c r="AT232" s="129" t="s">
        <v>76</v>
      </c>
      <c r="AU232" s="129" t="s">
        <v>21</v>
      </c>
      <c r="AY232" s="123" t="s">
        <v>138</v>
      </c>
      <c r="BK232" s="130">
        <f>SUM(BK233:BK241)</f>
        <v>0</v>
      </c>
    </row>
    <row r="233" spans="2:65" s="1" customFormat="1" ht="24.15" customHeight="1" x14ac:dyDescent="0.2">
      <c r="B233" s="29"/>
      <c r="C233" s="133" t="s">
        <v>361</v>
      </c>
      <c r="D233" s="133" t="s">
        <v>142</v>
      </c>
      <c r="E233" s="134" t="s">
        <v>362</v>
      </c>
      <c r="F233" s="135" t="s">
        <v>363</v>
      </c>
      <c r="G233" s="136" t="s">
        <v>180</v>
      </c>
      <c r="H233" s="137">
        <v>16.8</v>
      </c>
      <c r="I233" s="239"/>
      <c r="J233" s="138">
        <f>ROUND(I233*H233,1)</f>
        <v>0</v>
      </c>
      <c r="K233" s="139"/>
      <c r="L233" s="29"/>
      <c r="M233" s="140" t="s">
        <v>1</v>
      </c>
      <c r="N233" s="141" t="s">
        <v>42</v>
      </c>
      <c r="O233" s="142">
        <v>0.28899999999999998</v>
      </c>
      <c r="P233" s="142">
        <f>O233*H233</f>
        <v>4.8552</v>
      </c>
      <c r="Q233" s="142">
        <v>8.0000000000000007E-5</v>
      </c>
      <c r="R233" s="142">
        <f>Q233*H233</f>
        <v>1.3440000000000001E-3</v>
      </c>
      <c r="S233" s="142">
        <v>0</v>
      </c>
      <c r="T233" s="143">
        <f>S233*H233</f>
        <v>0</v>
      </c>
      <c r="AR233" s="144" t="s">
        <v>241</v>
      </c>
      <c r="AT233" s="144" t="s">
        <v>142</v>
      </c>
      <c r="AU233" s="144" t="s">
        <v>85</v>
      </c>
      <c r="AY233" s="17" t="s">
        <v>138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21</v>
      </c>
      <c r="BK233" s="145">
        <f>ROUND(I233*H233,1)</f>
        <v>0</v>
      </c>
      <c r="BL233" s="17" t="s">
        <v>241</v>
      </c>
      <c r="BM233" s="144" t="s">
        <v>364</v>
      </c>
    </row>
    <row r="234" spans="2:65" s="12" customFormat="1" x14ac:dyDescent="0.2">
      <c r="B234" s="146"/>
      <c r="D234" s="147" t="s">
        <v>148</v>
      </c>
      <c r="E234" s="148" t="s">
        <v>1</v>
      </c>
      <c r="F234" s="149" t="s">
        <v>365</v>
      </c>
      <c r="H234" s="150">
        <v>16.8</v>
      </c>
      <c r="I234" s="240"/>
      <c r="L234" s="146"/>
      <c r="M234" s="151"/>
      <c r="T234" s="152"/>
      <c r="AT234" s="148" t="s">
        <v>148</v>
      </c>
      <c r="AU234" s="148" t="s">
        <v>85</v>
      </c>
      <c r="AV234" s="12" t="s">
        <v>85</v>
      </c>
      <c r="AW234" s="12" t="s">
        <v>30</v>
      </c>
      <c r="AX234" s="12" t="s">
        <v>21</v>
      </c>
      <c r="AY234" s="148" t="s">
        <v>138</v>
      </c>
    </row>
    <row r="235" spans="2:65" s="1" customFormat="1" ht="16.5" customHeight="1" x14ac:dyDescent="0.2">
      <c r="B235" s="29"/>
      <c r="C235" s="170" t="s">
        <v>366</v>
      </c>
      <c r="D235" s="170" t="s">
        <v>257</v>
      </c>
      <c r="E235" s="171" t="s">
        <v>367</v>
      </c>
      <c r="F235" s="172" t="s">
        <v>368</v>
      </c>
      <c r="G235" s="173" t="s">
        <v>333</v>
      </c>
      <c r="H235" s="174">
        <v>1</v>
      </c>
      <c r="I235" s="239"/>
      <c r="J235" s="175">
        <f>ROUND(I235*H235,1)</f>
        <v>0</v>
      </c>
      <c r="K235" s="176"/>
      <c r="L235" s="177"/>
      <c r="M235" s="178" t="s">
        <v>1</v>
      </c>
      <c r="N235" s="179" t="s">
        <v>42</v>
      </c>
      <c r="O235" s="142">
        <v>0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260</v>
      </c>
      <c r="AT235" s="144" t="s">
        <v>257</v>
      </c>
      <c r="AU235" s="144" t="s">
        <v>85</v>
      </c>
      <c r="AY235" s="17" t="s">
        <v>138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21</v>
      </c>
      <c r="BK235" s="145">
        <f>ROUND(I235*H235,1)</f>
        <v>0</v>
      </c>
      <c r="BL235" s="17" t="s">
        <v>241</v>
      </c>
      <c r="BM235" s="144" t="s">
        <v>369</v>
      </c>
    </row>
    <row r="236" spans="2:65" s="1" customFormat="1" ht="24.15" customHeight="1" x14ac:dyDescent="0.2">
      <c r="B236" s="29"/>
      <c r="C236" s="133" t="s">
        <v>370</v>
      </c>
      <c r="D236" s="133" t="s">
        <v>142</v>
      </c>
      <c r="E236" s="134" t="s">
        <v>371</v>
      </c>
      <c r="F236" s="135" t="s">
        <v>372</v>
      </c>
      <c r="G236" s="136" t="s">
        <v>180</v>
      </c>
      <c r="H236" s="137">
        <v>25.4</v>
      </c>
      <c r="I236" s="239"/>
      <c r="J236" s="138">
        <f>ROUND(I236*H236,1)</f>
        <v>0</v>
      </c>
      <c r="K236" s="139"/>
      <c r="L236" s="29"/>
      <c r="M236" s="140" t="s">
        <v>1</v>
      </c>
      <c r="N236" s="141" t="s">
        <v>42</v>
      </c>
      <c r="O236" s="142">
        <v>0.79900000000000004</v>
      </c>
      <c r="P236" s="142">
        <f>O236*H236</f>
        <v>20.294599999999999</v>
      </c>
      <c r="Q236" s="142">
        <v>1.1E-4</v>
      </c>
      <c r="R236" s="142">
        <f>Q236*H236</f>
        <v>2.794E-3</v>
      </c>
      <c r="S236" s="142">
        <v>0</v>
      </c>
      <c r="T236" s="143">
        <f>S236*H236</f>
        <v>0</v>
      </c>
      <c r="AR236" s="144" t="s">
        <v>241</v>
      </c>
      <c r="AT236" s="144" t="s">
        <v>142</v>
      </c>
      <c r="AU236" s="144" t="s">
        <v>85</v>
      </c>
      <c r="AY236" s="17" t="s">
        <v>138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21</v>
      </c>
      <c r="BK236" s="145">
        <f>ROUND(I236*H236,1)</f>
        <v>0</v>
      </c>
      <c r="BL236" s="17" t="s">
        <v>241</v>
      </c>
      <c r="BM236" s="144" t="s">
        <v>373</v>
      </c>
    </row>
    <row r="237" spans="2:65" s="12" customFormat="1" x14ac:dyDescent="0.2">
      <c r="B237" s="146"/>
      <c r="D237" s="147" t="s">
        <v>148</v>
      </c>
      <c r="E237" s="148" t="s">
        <v>1</v>
      </c>
      <c r="F237" s="149" t="s">
        <v>374</v>
      </c>
      <c r="H237" s="150">
        <v>12.6</v>
      </c>
      <c r="I237" s="240"/>
      <c r="L237" s="146"/>
      <c r="M237" s="151"/>
      <c r="T237" s="152"/>
      <c r="AT237" s="148" t="s">
        <v>148</v>
      </c>
      <c r="AU237" s="148" t="s">
        <v>85</v>
      </c>
      <c r="AV237" s="12" t="s">
        <v>85</v>
      </c>
      <c r="AW237" s="12" t="s">
        <v>30</v>
      </c>
      <c r="AX237" s="12" t="s">
        <v>77</v>
      </c>
      <c r="AY237" s="148" t="s">
        <v>138</v>
      </c>
    </row>
    <row r="238" spans="2:65" s="12" customFormat="1" x14ac:dyDescent="0.2">
      <c r="B238" s="146"/>
      <c r="D238" s="147" t="s">
        <v>148</v>
      </c>
      <c r="E238" s="148" t="s">
        <v>1</v>
      </c>
      <c r="F238" s="149" t="s">
        <v>375</v>
      </c>
      <c r="H238" s="150">
        <v>12.8</v>
      </c>
      <c r="I238" s="240"/>
      <c r="L238" s="146"/>
      <c r="M238" s="151"/>
      <c r="T238" s="152"/>
      <c r="AT238" s="148" t="s">
        <v>148</v>
      </c>
      <c r="AU238" s="148" t="s">
        <v>85</v>
      </c>
      <c r="AV238" s="12" t="s">
        <v>85</v>
      </c>
      <c r="AW238" s="12" t="s">
        <v>30</v>
      </c>
      <c r="AX238" s="12" t="s">
        <v>77</v>
      </c>
      <c r="AY238" s="148" t="s">
        <v>138</v>
      </c>
    </row>
    <row r="239" spans="2:65" s="13" customFormat="1" x14ac:dyDescent="0.2">
      <c r="B239" s="153"/>
      <c r="D239" s="147" t="s">
        <v>148</v>
      </c>
      <c r="E239" s="154" t="s">
        <v>1</v>
      </c>
      <c r="F239" s="155" t="s">
        <v>187</v>
      </c>
      <c r="H239" s="156">
        <v>25.4</v>
      </c>
      <c r="I239" s="241"/>
      <c r="L239" s="153"/>
      <c r="M239" s="157"/>
      <c r="T239" s="158"/>
      <c r="AT239" s="154" t="s">
        <v>148</v>
      </c>
      <c r="AU239" s="154" t="s">
        <v>85</v>
      </c>
      <c r="AV239" s="13" t="s">
        <v>146</v>
      </c>
      <c r="AW239" s="13" t="s">
        <v>30</v>
      </c>
      <c r="AX239" s="13" t="s">
        <v>21</v>
      </c>
      <c r="AY239" s="154" t="s">
        <v>138</v>
      </c>
    </row>
    <row r="240" spans="2:65" s="1" customFormat="1" ht="16.5" customHeight="1" x14ac:dyDescent="0.2">
      <c r="B240" s="29"/>
      <c r="C240" s="170" t="s">
        <v>376</v>
      </c>
      <c r="D240" s="170" t="s">
        <v>257</v>
      </c>
      <c r="E240" s="171" t="s">
        <v>377</v>
      </c>
      <c r="F240" s="172" t="s">
        <v>378</v>
      </c>
      <c r="G240" s="173" t="s">
        <v>180</v>
      </c>
      <c r="H240" s="174">
        <v>25.4</v>
      </c>
      <c r="I240" s="239"/>
      <c r="J240" s="175">
        <f>ROUND(I240*H240,1)</f>
        <v>0</v>
      </c>
      <c r="K240" s="176"/>
      <c r="L240" s="177"/>
      <c r="M240" s="178" t="s">
        <v>1</v>
      </c>
      <c r="N240" s="179" t="s">
        <v>42</v>
      </c>
      <c r="O240" s="142">
        <v>0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260</v>
      </c>
      <c r="AT240" s="144" t="s">
        <v>257</v>
      </c>
      <c r="AU240" s="144" t="s">
        <v>85</v>
      </c>
      <c r="AY240" s="17" t="s">
        <v>138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21</v>
      </c>
      <c r="BK240" s="145">
        <f>ROUND(I240*H240,1)</f>
        <v>0</v>
      </c>
      <c r="BL240" s="17" t="s">
        <v>241</v>
      </c>
      <c r="BM240" s="144" t="s">
        <v>379</v>
      </c>
    </row>
    <row r="241" spans="2:65" s="1" customFormat="1" ht="24.15" customHeight="1" x14ac:dyDescent="0.2">
      <c r="B241" s="29"/>
      <c r="C241" s="133" t="s">
        <v>380</v>
      </c>
      <c r="D241" s="133" t="s">
        <v>142</v>
      </c>
      <c r="E241" s="134" t="s">
        <v>381</v>
      </c>
      <c r="F241" s="135" t="s">
        <v>382</v>
      </c>
      <c r="G241" s="136" t="s">
        <v>294</v>
      </c>
      <c r="H241" s="137">
        <v>939.66700000000003</v>
      </c>
      <c r="I241" s="239"/>
      <c r="J241" s="138">
        <f>ROUND(I241*H241,1)</f>
        <v>0</v>
      </c>
      <c r="K241" s="139"/>
      <c r="L241" s="29"/>
      <c r="M241" s="140" t="s">
        <v>1</v>
      </c>
      <c r="N241" s="141" t="s">
        <v>42</v>
      </c>
      <c r="O241" s="142">
        <v>0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241</v>
      </c>
      <c r="AT241" s="144" t="s">
        <v>142</v>
      </c>
      <c r="AU241" s="144" t="s">
        <v>85</v>
      </c>
      <c r="AY241" s="17" t="s">
        <v>138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21</v>
      </c>
      <c r="BK241" s="145">
        <f>ROUND(I241*H241,1)</f>
        <v>0</v>
      </c>
      <c r="BL241" s="17" t="s">
        <v>241</v>
      </c>
      <c r="BM241" s="144" t="s">
        <v>383</v>
      </c>
    </row>
    <row r="242" spans="2:65" s="11" customFormat="1" ht="22.95" customHeight="1" x14ac:dyDescent="0.25">
      <c r="B242" s="122"/>
      <c r="D242" s="123" t="s">
        <v>76</v>
      </c>
      <c r="E242" s="131" t="s">
        <v>384</v>
      </c>
      <c r="F242" s="131" t="s">
        <v>385</v>
      </c>
      <c r="I242" s="238"/>
      <c r="J242" s="132">
        <f>BK242</f>
        <v>0</v>
      </c>
      <c r="L242" s="122"/>
      <c r="M242" s="126"/>
      <c r="P242" s="127">
        <f>SUM(P243:P251)</f>
        <v>29.818439999999995</v>
      </c>
      <c r="R242" s="127">
        <f>SUM(R243:R251)</f>
        <v>1.1221679999999998</v>
      </c>
      <c r="T242" s="128">
        <f>SUM(T243:T251)</f>
        <v>0</v>
      </c>
      <c r="AR242" s="123" t="s">
        <v>85</v>
      </c>
      <c r="AT242" s="129" t="s">
        <v>76</v>
      </c>
      <c r="AU242" s="129" t="s">
        <v>21</v>
      </c>
      <c r="AY242" s="123" t="s">
        <v>138</v>
      </c>
      <c r="BK242" s="130">
        <f>SUM(BK243:BK251)</f>
        <v>0</v>
      </c>
    </row>
    <row r="243" spans="2:65" s="1" customFormat="1" ht="16.5" customHeight="1" x14ac:dyDescent="0.2">
      <c r="B243" s="29"/>
      <c r="C243" s="133" t="s">
        <v>386</v>
      </c>
      <c r="D243" s="133" t="s">
        <v>142</v>
      </c>
      <c r="E243" s="134" t="s">
        <v>387</v>
      </c>
      <c r="F243" s="135" t="s">
        <v>388</v>
      </c>
      <c r="G243" s="136" t="s">
        <v>145</v>
      </c>
      <c r="H243" s="137">
        <v>43.98</v>
      </c>
      <c r="I243" s="239"/>
      <c r="J243" s="138">
        <f>ROUND(I243*H243,1)</f>
        <v>0</v>
      </c>
      <c r="K243" s="139"/>
      <c r="L243" s="29"/>
      <c r="M243" s="140" t="s">
        <v>1</v>
      </c>
      <c r="N243" s="141" t="s">
        <v>42</v>
      </c>
      <c r="O243" s="142">
        <v>2.4E-2</v>
      </c>
      <c r="P243" s="142">
        <f>O243*H243</f>
        <v>1.05552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241</v>
      </c>
      <c r="AT243" s="144" t="s">
        <v>142</v>
      </c>
      <c r="AU243" s="144" t="s">
        <v>85</v>
      </c>
      <c r="AY243" s="17" t="s">
        <v>138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21</v>
      </c>
      <c r="BK243" s="145">
        <f>ROUND(I243*H243,1)</f>
        <v>0</v>
      </c>
      <c r="BL243" s="17" t="s">
        <v>241</v>
      </c>
      <c r="BM243" s="144" t="s">
        <v>389</v>
      </c>
    </row>
    <row r="244" spans="2:65" s="12" customFormat="1" x14ac:dyDescent="0.2">
      <c r="B244" s="146"/>
      <c r="D244" s="147" t="s">
        <v>148</v>
      </c>
      <c r="E244" s="148" t="s">
        <v>1</v>
      </c>
      <c r="F244" s="149" t="s">
        <v>390</v>
      </c>
      <c r="H244" s="150">
        <v>43.98</v>
      </c>
      <c r="I244" s="240"/>
      <c r="L244" s="146"/>
      <c r="M244" s="151"/>
      <c r="T244" s="152"/>
      <c r="AT244" s="148" t="s">
        <v>148</v>
      </c>
      <c r="AU244" s="148" t="s">
        <v>85</v>
      </c>
      <c r="AV244" s="12" t="s">
        <v>85</v>
      </c>
      <c r="AW244" s="12" t="s">
        <v>30</v>
      </c>
      <c r="AX244" s="12" t="s">
        <v>21</v>
      </c>
      <c r="AY244" s="148" t="s">
        <v>138</v>
      </c>
    </row>
    <row r="245" spans="2:65" s="1" customFormat="1" ht="16.5" customHeight="1" x14ac:dyDescent="0.2">
      <c r="B245" s="29"/>
      <c r="C245" s="133" t="s">
        <v>391</v>
      </c>
      <c r="D245" s="133" t="s">
        <v>142</v>
      </c>
      <c r="E245" s="134" t="s">
        <v>392</v>
      </c>
      <c r="F245" s="135" t="s">
        <v>393</v>
      </c>
      <c r="G245" s="136" t="s">
        <v>145</v>
      </c>
      <c r="H245" s="137">
        <v>43.98</v>
      </c>
      <c r="I245" s="239"/>
      <c r="J245" s="138">
        <f>ROUND(I245*H245,1)</f>
        <v>0</v>
      </c>
      <c r="K245" s="139"/>
      <c r="L245" s="29"/>
      <c r="M245" s="140" t="s">
        <v>1</v>
      </c>
      <c r="N245" s="141" t="s">
        <v>42</v>
      </c>
      <c r="O245" s="142">
        <v>4.3999999999999997E-2</v>
      </c>
      <c r="P245" s="142">
        <f>O245*H245</f>
        <v>1.9351199999999997</v>
      </c>
      <c r="Q245" s="142">
        <v>2.9999999999999997E-4</v>
      </c>
      <c r="R245" s="142">
        <f>Q245*H245</f>
        <v>1.3193999999999997E-2</v>
      </c>
      <c r="S245" s="142">
        <v>0</v>
      </c>
      <c r="T245" s="143">
        <f>S245*H245</f>
        <v>0</v>
      </c>
      <c r="AR245" s="144" t="s">
        <v>241</v>
      </c>
      <c r="AT245" s="144" t="s">
        <v>142</v>
      </c>
      <c r="AU245" s="144" t="s">
        <v>85</v>
      </c>
      <c r="AY245" s="17" t="s">
        <v>138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21</v>
      </c>
      <c r="BK245" s="145">
        <f>ROUND(I245*H245,1)</f>
        <v>0</v>
      </c>
      <c r="BL245" s="17" t="s">
        <v>241</v>
      </c>
      <c r="BM245" s="144" t="s">
        <v>394</v>
      </c>
    </row>
    <row r="246" spans="2:65" s="12" customFormat="1" x14ac:dyDescent="0.2">
      <c r="B246" s="146"/>
      <c r="D246" s="147" t="s">
        <v>148</v>
      </c>
      <c r="E246" s="148" t="s">
        <v>1</v>
      </c>
      <c r="F246" s="149" t="s">
        <v>395</v>
      </c>
      <c r="H246" s="150">
        <v>43.98</v>
      </c>
      <c r="I246" s="240"/>
      <c r="L246" s="146"/>
      <c r="M246" s="151"/>
      <c r="T246" s="152"/>
      <c r="AT246" s="148" t="s">
        <v>148</v>
      </c>
      <c r="AU246" s="148" t="s">
        <v>85</v>
      </c>
      <c r="AV246" s="12" t="s">
        <v>85</v>
      </c>
      <c r="AW246" s="12" t="s">
        <v>30</v>
      </c>
      <c r="AX246" s="12" t="s">
        <v>21</v>
      </c>
      <c r="AY246" s="148" t="s">
        <v>138</v>
      </c>
    </row>
    <row r="247" spans="2:65" s="1" customFormat="1" ht="24.15" customHeight="1" x14ac:dyDescent="0.2">
      <c r="B247" s="29"/>
      <c r="C247" s="133" t="s">
        <v>396</v>
      </c>
      <c r="D247" s="133" t="s">
        <v>142</v>
      </c>
      <c r="E247" s="134" t="s">
        <v>397</v>
      </c>
      <c r="F247" s="135" t="s">
        <v>398</v>
      </c>
      <c r="G247" s="136" t="s">
        <v>145</v>
      </c>
      <c r="H247" s="137">
        <v>43.98</v>
      </c>
      <c r="I247" s="239"/>
      <c r="J247" s="138">
        <f>ROUND(I247*H247,1)</f>
        <v>0</v>
      </c>
      <c r="K247" s="139"/>
      <c r="L247" s="29"/>
      <c r="M247" s="140" t="s">
        <v>1</v>
      </c>
      <c r="N247" s="141" t="s">
        <v>42</v>
      </c>
      <c r="O247" s="142">
        <v>0.61</v>
      </c>
      <c r="P247" s="142">
        <f>O247*H247</f>
        <v>26.827799999999996</v>
      </c>
      <c r="Q247" s="142">
        <v>6.3E-3</v>
      </c>
      <c r="R247" s="142">
        <f>Q247*H247</f>
        <v>0.27707399999999999</v>
      </c>
      <c r="S247" s="142">
        <v>0</v>
      </c>
      <c r="T247" s="143">
        <f>S247*H247</f>
        <v>0</v>
      </c>
      <c r="AR247" s="144" t="s">
        <v>241</v>
      </c>
      <c r="AT247" s="144" t="s">
        <v>142</v>
      </c>
      <c r="AU247" s="144" t="s">
        <v>85</v>
      </c>
      <c r="AY247" s="17" t="s">
        <v>138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21</v>
      </c>
      <c r="BK247" s="145">
        <f>ROUND(I247*H247,1)</f>
        <v>0</v>
      </c>
      <c r="BL247" s="17" t="s">
        <v>241</v>
      </c>
      <c r="BM247" s="144" t="s">
        <v>399</v>
      </c>
    </row>
    <row r="248" spans="2:65" s="12" customFormat="1" x14ac:dyDescent="0.2">
      <c r="B248" s="146"/>
      <c r="D248" s="147" t="s">
        <v>148</v>
      </c>
      <c r="E248" s="148" t="s">
        <v>1</v>
      </c>
      <c r="F248" s="149" t="s">
        <v>400</v>
      </c>
      <c r="H248" s="150">
        <v>43.98</v>
      </c>
      <c r="I248" s="240"/>
      <c r="L248" s="146"/>
      <c r="M248" s="151"/>
      <c r="T248" s="152"/>
      <c r="AT248" s="148" t="s">
        <v>148</v>
      </c>
      <c r="AU248" s="148" t="s">
        <v>85</v>
      </c>
      <c r="AV248" s="12" t="s">
        <v>85</v>
      </c>
      <c r="AW248" s="12" t="s">
        <v>30</v>
      </c>
      <c r="AX248" s="12" t="s">
        <v>21</v>
      </c>
      <c r="AY248" s="148" t="s">
        <v>138</v>
      </c>
    </row>
    <row r="249" spans="2:65" s="1" customFormat="1" ht="24.15" customHeight="1" x14ac:dyDescent="0.2">
      <c r="B249" s="29"/>
      <c r="C249" s="170" t="s">
        <v>401</v>
      </c>
      <c r="D249" s="170" t="s">
        <v>257</v>
      </c>
      <c r="E249" s="171" t="s">
        <v>402</v>
      </c>
      <c r="F249" s="172" t="s">
        <v>403</v>
      </c>
      <c r="G249" s="173" t="s">
        <v>145</v>
      </c>
      <c r="H249" s="174">
        <v>47</v>
      </c>
      <c r="I249" s="239"/>
      <c r="J249" s="175">
        <f>ROUND(I249*H249,1)</f>
        <v>0</v>
      </c>
      <c r="K249" s="176"/>
      <c r="L249" s="177"/>
      <c r="M249" s="178" t="s">
        <v>1</v>
      </c>
      <c r="N249" s="179" t="s">
        <v>42</v>
      </c>
      <c r="O249" s="142">
        <v>0</v>
      </c>
      <c r="P249" s="142">
        <f>O249*H249</f>
        <v>0</v>
      </c>
      <c r="Q249" s="142">
        <v>1.77E-2</v>
      </c>
      <c r="R249" s="142">
        <f>Q249*H249</f>
        <v>0.83189999999999997</v>
      </c>
      <c r="S249" s="142">
        <v>0</v>
      </c>
      <c r="T249" s="143">
        <f>S249*H249</f>
        <v>0</v>
      </c>
      <c r="AR249" s="144" t="s">
        <v>260</v>
      </c>
      <c r="AT249" s="144" t="s">
        <v>257</v>
      </c>
      <c r="AU249" s="144" t="s">
        <v>85</v>
      </c>
      <c r="AY249" s="17" t="s">
        <v>138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21</v>
      </c>
      <c r="BK249" s="145">
        <f>ROUND(I249*H249,1)</f>
        <v>0</v>
      </c>
      <c r="BL249" s="17" t="s">
        <v>241</v>
      </c>
      <c r="BM249" s="144" t="s">
        <v>404</v>
      </c>
    </row>
    <row r="250" spans="2:65" s="12" customFormat="1" x14ac:dyDescent="0.2">
      <c r="B250" s="146"/>
      <c r="D250" s="147" t="s">
        <v>148</v>
      </c>
      <c r="E250" s="148" t="s">
        <v>1</v>
      </c>
      <c r="F250" s="149" t="s">
        <v>405</v>
      </c>
      <c r="H250" s="150">
        <v>47</v>
      </c>
      <c r="I250" s="240"/>
      <c r="L250" s="146"/>
      <c r="M250" s="151"/>
      <c r="T250" s="152"/>
      <c r="AT250" s="148" t="s">
        <v>148</v>
      </c>
      <c r="AU250" s="148" t="s">
        <v>85</v>
      </c>
      <c r="AV250" s="12" t="s">
        <v>85</v>
      </c>
      <c r="AW250" s="12" t="s">
        <v>30</v>
      </c>
      <c r="AX250" s="12" t="s">
        <v>21</v>
      </c>
      <c r="AY250" s="148" t="s">
        <v>138</v>
      </c>
    </row>
    <row r="251" spans="2:65" s="1" customFormat="1" ht="24.15" customHeight="1" x14ac:dyDescent="0.2">
      <c r="B251" s="29"/>
      <c r="C251" s="133" t="s">
        <v>406</v>
      </c>
      <c r="D251" s="133" t="s">
        <v>142</v>
      </c>
      <c r="E251" s="134" t="s">
        <v>407</v>
      </c>
      <c r="F251" s="135" t="s">
        <v>408</v>
      </c>
      <c r="G251" s="136" t="s">
        <v>294</v>
      </c>
      <c r="H251" s="137">
        <v>534.92499999999995</v>
      </c>
      <c r="I251" s="239"/>
      <c r="J251" s="138">
        <f>ROUND(I251*H251,1)</f>
        <v>0</v>
      </c>
      <c r="K251" s="139"/>
      <c r="L251" s="29"/>
      <c r="M251" s="140" t="s">
        <v>1</v>
      </c>
      <c r="N251" s="141" t="s">
        <v>42</v>
      </c>
      <c r="O251" s="142">
        <v>0</v>
      </c>
      <c r="P251" s="142">
        <f>O251*H251</f>
        <v>0</v>
      </c>
      <c r="Q251" s="142">
        <v>0</v>
      </c>
      <c r="R251" s="142">
        <f>Q251*H251</f>
        <v>0</v>
      </c>
      <c r="S251" s="142">
        <v>0</v>
      </c>
      <c r="T251" s="143">
        <f>S251*H251</f>
        <v>0</v>
      </c>
      <c r="AR251" s="144" t="s">
        <v>241</v>
      </c>
      <c r="AT251" s="144" t="s">
        <v>142</v>
      </c>
      <c r="AU251" s="144" t="s">
        <v>85</v>
      </c>
      <c r="AY251" s="17" t="s">
        <v>138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21</v>
      </c>
      <c r="BK251" s="145">
        <f>ROUND(I251*H251,1)</f>
        <v>0</v>
      </c>
      <c r="BL251" s="17" t="s">
        <v>241</v>
      </c>
      <c r="BM251" s="144" t="s">
        <v>409</v>
      </c>
    </row>
    <row r="252" spans="2:65" s="11" customFormat="1" ht="22.95" customHeight="1" x14ac:dyDescent="0.25">
      <c r="B252" s="122"/>
      <c r="D252" s="123" t="s">
        <v>76</v>
      </c>
      <c r="E252" s="131" t="s">
        <v>410</v>
      </c>
      <c r="F252" s="131" t="s">
        <v>411</v>
      </c>
      <c r="I252" s="238"/>
      <c r="J252" s="132">
        <f>BK252</f>
        <v>0</v>
      </c>
      <c r="L252" s="122"/>
      <c r="M252" s="126"/>
      <c r="P252" s="127">
        <f>SUM(P253:P268)</f>
        <v>9.6392000000000007</v>
      </c>
      <c r="R252" s="127">
        <f>SUM(R253:R268)</f>
        <v>2.7394600000000005E-2</v>
      </c>
      <c r="T252" s="128">
        <f>SUM(T253:T268)</f>
        <v>0</v>
      </c>
      <c r="AR252" s="123" t="s">
        <v>85</v>
      </c>
      <c r="AT252" s="129" t="s">
        <v>76</v>
      </c>
      <c r="AU252" s="129" t="s">
        <v>21</v>
      </c>
      <c r="AY252" s="123" t="s">
        <v>138</v>
      </c>
      <c r="BK252" s="130">
        <f>SUM(BK253:BK268)</f>
        <v>0</v>
      </c>
    </row>
    <row r="253" spans="2:65" s="1" customFormat="1" ht="24.15" customHeight="1" x14ac:dyDescent="0.2">
      <c r="B253" s="29"/>
      <c r="C253" s="133" t="s">
        <v>412</v>
      </c>
      <c r="D253" s="133" t="s">
        <v>142</v>
      </c>
      <c r="E253" s="134" t="s">
        <v>413</v>
      </c>
      <c r="F253" s="135" t="s">
        <v>414</v>
      </c>
      <c r="G253" s="136" t="s">
        <v>145</v>
      </c>
      <c r="H253" s="137">
        <v>10.72</v>
      </c>
      <c r="I253" s="239"/>
      <c r="J253" s="138">
        <f>ROUND(I253*H253,1)</f>
        <v>0</v>
      </c>
      <c r="K253" s="139"/>
      <c r="L253" s="29"/>
      <c r="M253" s="140" t="s">
        <v>1</v>
      </c>
      <c r="N253" s="141" t="s">
        <v>42</v>
      </c>
      <c r="O253" s="142">
        <v>0.219</v>
      </c>
      <c r="P253" s="142">
        <f>O253*H253</f>
        <v>2.34768</v>
      </c>
      <c r="Q253" s="142">
        <v>0</v>
      </c>
      <c r="R253" s="142">
        <f>Q253*H253</f>
        <v>0</v>
      </c>
      <c r="S253" s="142">
        <v>0</v>
      </c>
      <c r="T253" s="143">
        <f>S253*H253</f>
        <v>0</v>
      </c>
      <c r="AR253" s="144" t="s">
        <v>241</v>
      </c>
      <c r="AT253" s="144" t="s">
        <v>142</v>
      </c>
      <c r="AU253" s="144" t="s">
        <v>85</v>
      </c>
      <c r="AY253" s="17" t="s">
        <v>138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21</v>
      </c>
      <c r="BK253" s="145">
        <f>ROUND(I253*H253,1)</f>
        <v>0</v>
      </c>
      <c r="BL253" s="17" t="s">
        <v>241</v>
      </c>
      <c r="BM253" s="144" t="s">
        <v>415</v>
      </c>
    </row>
    <row r="254" spans="2:65" s="12" customFormat="1" x14ac:dyDescent="0.2">
      <c r="B254" s="146"/>
      <c r="D254" s="147" t="s">
        <v>148</v>
      </c>
      <c r="E254" s="148" t="s">
        <v>1</v>
      </c>
      <c r="F254" s="149" t="s">
        <v>416</v>
      </c>
      <c r="H254" s="150">
        <v>10.72</v>
      </c>
      <c r="I254" s="240"/>
      <c r="L254" s="146"/>
      <c r="M254" s="151"/>
      <c r="T254" s="152"/>
      <c r="AT254" s="148" t="s">
        <v>148</v>
      </c>
      <c r="AU254" s="148" t="s">
        <v>85</v>
      </c>
      <c r="AV254" s="12" t="s">
        <v>85</v>
      </c>
      <c r="AW254" s="12" t="s">
        <v>30</v>
      </c>
      <c r="AX254" s="12" t="s">
        <v>21</v>
      </c>
      <c r="AY254" s="148" t="s">
        <v>138</v>
      </c>
    </row>
    <row r="255" spans="2:65" s="1" customFormat="1" ht="24.15" customHeight="1" x14ac:dyDescent="0.2">
      <c r="B255" s="29"/>
      <c r="C255" s="170" t="s">
        <v>417</v>
      </c>
      <c r="D255" s="170" t="s">
        <v>257</v>
      </c>
      <c r="E255" s="171" t="s">
        <v>418</v>
      </c>
      <c r="F255" s="172" t="s">
        <v>419</v>
      </c>
      <c r="G255" s="173" t="s">
        <v>145</v>
      </c>
      <c r="H255" s="174">
        <v>11.5</v>
      </c>
      <c r="I255" s="239"/>
      <c r="J255" s="175">
        <f>ROUND(I255*H255,1)</f>
        <v>0</v>
      </c>
      <c r="K255" s="176"/>
      <c r="L255" s="177"/>
      <c r="M255" s="178" t="s">
        <v>1</v>
      </c>
      <c r="N255" s="179" t="s">
        <v>42</v>
      </c>
      <c r="O255" s="142">
        <v>0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260</v>
      </c>
      <c r="AT255" s="144" t="s">
        <v>257</v>
      </c>
      <c r="AU255" s="144" t="s">
        <v>85</v>
      </c>
      <c r="AY255" s="17" t="s">
        <v>138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21</v>
      </c>
      <c r="BK255" s="145">
        <f>ROUND(I255*H255,1)</f>
        <v>0</v>
      </c>
      <c r="BL255" s="17" t="s">
        <v>241</v>
      </c>
      <c r="BM255" s="144" t="s">
        <v>420</v>
      </c>
    </row>
    <row r="256" spans="2:65" s="12" customFormat="1" x14ac:dyDescent="0.2">
      <c r="B256" s="146"/>
      <c r="D256" s="147" t="s">
        <v>148</v>
      </c>
      <c r="E256" s="148" t="s">
        <v>1</v>
      </c>
      <c r="F256" s="149" t="s">
        <v>421</v>
      </c>
      <c r="H256" s="150">
        <v>11.5</v>
      </c>
      <c r="I256" s="240"/>
      <c r="L256" s="146"/>
      <c r="M256" s="151"/>
      <c r="T256" s="152"/>
      <c r="AT256" s="148" t="s">
        <v>148</v>
      </c>
      <c r="AU256" s="148" t="s">
        <v>85</v>
      </c>
      <c r="AV256" s="12" t="s">
        <v>85</v>
      </c>
      <c r="AW256" s="12" t="s">
        <v>30</v>
      </c>
      <c r="AX256" s="12" t="s">
        <v>21</v>
      </c>
      <c r="AY256" s="148" t="s">
        <v>138</v>
      </c>
    </row>
    <row r="257" spans="2:65" s="1" customFormat="1" ht="16.5" customHeight="1" x14ac:dyDescent="0.2">
      <c r="B257" s="29"/>
      <c r="C257" s="133" t="s">
        <v>422</v>
      </c>
      <c r="D257" s="133" t="s">
        <v>142</v>
      </c>
      <c r="E257" s="134" t="s">
        <v>423</v>
      </c>
      <c r="F257" s="135" t="s">
        <v>424</v>
      </c>
      <c r="G257" s="136" t="s">
        <v>145</v>
      </c>
      <c r="H257" s="137">
        <v>11.72</v>
      </c>
      <c r="I257" s="239"/>
      <c r="J257" s="138">
        <f>ROUND(I257*H257,1)</f>
        <v>0</v>
      </c>
      <c r="K257" s="139"/>
      <c r="L257" s="29"/>
      <c r="M257" s="140" t="s">
        <v>1</v>
      </c>
      <c r="N257" s="141" t="s">
        <v>42</v>
      </c>
      <c r="O257" s="142">
        <v>2.4E-2</v>
      </c>
      <c r="P257" s="142">
        <f>O257*H257</f>
        <v>0.28128000000000003</v>
      </c>
      <c r="Q257" s="142">
        <v>0</v>
      </c>
      <c r="R257" s="142">
        <f>Q257*H257</f>
        <v>0</v>
      </c>
      <c r="S257" s="142">
        <v>0</v>
      </c>
      <c r="T257" s="143">
        <f>S257*H257</f>
        <v>0</v>
      </c>
      <c r="AR257" s="144" t="s">
        <v>241</v>
      </c>
      <c r="AT257" s="144" t="s">
        <v>142</v>
      </c>
      <c r="AU257" s="144" t="s">
        <v>85</v>
      </c>
      <c r="AY257" s="17" t="s">
        <v>138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21</v>
      </c>
      <c r="BK257" s="145">
        <f>ROUND(I257*H257,1)</f>
        <v>0</v>
      </c>
      <c r="BL257" s="17" t="s">
        <v>241</v>
      </c>
      <c r="BM257" s="144" t="s">
        <v>425</v>
      </c>
    </row>
    <row r="258" spans="2:65" s="12" customFormat="1" x14ac:dyDescent="0.2">
      <c r="B258" s="146"/>
      <c r="D258" s="147" t="s">
        <v>148</v>
      </c>
      <c r="E258" s="148" t="s">
        <v>1</v>
      </c>
      <c r="F258" s="149" t="s">
        <v>426</v>
      </c>
      <c r="H258" s="150">
        <v>11.72</v>
      </c>
      <c r="I258" s="240"/>
      <c r="L258" s="146"/>
      <c r="M258" s="151"/>
      <c r="T258" s="152"/>
      <c r="AT258" s="148" t="s">
        <v>148</v>
      </c>
      <c r="AU258" s="148" t="s">
        <v>85</v>
      </c>
      <c r="AV258" s="12" t="s">
        <v>85</v>
      </c>
      <c r="AW258" s="12" t="s">
        <v>30</v>
      </c>
      <c r="AX258" s="12" t="s">
        <v>21</v>
      </c>
      <c r="AY258" s="148" t="s">
        <v>138</v>
      </c>
    </row>
    <row r="259" spans="2:65" s="1" customFormat="1" ht="24.15" customHeight="1" x14ac:dyDescent="0.2">
      <c r="B259" s="29"/>
      <c r="C259" s="133" t="s">
        <v>427</v>
      </c>
      <c r="D259" s="133" t="s">
        <v>142</v>
      </c>
      <c r="E259" s="134" t="s">
        <v>428</v>
      </c>
      <c r="F259" s="135" t="s">
        <v>429</v>
      </c>
      <c r="G259" s="136" t="s">
        <v>145</v>
      </c>
      <c r="H259" s="137">
        <v>11.72</v>
      </c>
      <c r="I259" s="239"/>
      <c r="J259" s="138">
        <f>ROUND(I259*H259,1)</f>
        <v>0</v>
      </c>
      <c r="K259" s="139"/>
      <c r="L259" s="29"/>
      <c r="M259" s="140" t="s">
        <v>1</v>
      </c>
      <c r="N259" s="141" t="s">
        <v>42</v>
      </c>
      <c r="O259" s="142">
        <v>5.8000000000000003E-2</v>
      </c>
      <c r="P259" s="142">
        <f>O259*H259</f>
        <v>0.67976000000000003</v>
      </c>
      <c r="Q259" s="142">
        <v>3.0000000000000001E-5</v>
      </c>
      <c r="R259" s="142">
        <f>Q259*H259</f>
        <v>3.5160000000000004E-4</v>
      </c>
      <c r="S259" s="142">
        <v>0</v>
      </c>
      <c r="T259" s="143">
        <f>S259*H259</f>
        <v>0</v>
      </c>
      <c r="AR259" s="144" t="s">
        <v>241</v>
      </c>
      <c r="AT259" s="144" t="s">
        <v>142</v>
      </c>
      <c r="AU259" s="144" t="s">
        <v>85</v>
      </c>
      <c r="AY259" s="17" t="s">
        <v>138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21</v>
      </c>
      <c r="BK259" s="145">
        <f>ROUND(I259*H259,1)</f>
        <v>0</v>
      </c>
      <c r="BL259" s="17" t="s">
        <v>241</v>
      </c>
      <c r="BM259" s="144" t="s">
        <v>430</v>
      </c>
    </row>
    <row r="260" spans="2:65" s="1" customFormat="1" ht="16.5" customHeight="1" x14ac:dyDescent="0.2">
      <c r="B260" s="29"/>
      <c r="C260" s="133" t="s">
        <v>431</v>
      </c>
      <c r="D260" s="133" t="s">
        <v>142</v>
      </c>
      <c r="E260" s="134" t="s">
        <v>432</v>
      </c>
      <c r="F260" s="135" t="s">
        <v>433</v>
      </c>
      <c r="G260" s="136" t="s">
        <v>145</v>
      </c>
      <c r="H260" s="137">
        <v>11.72</v>
      </c>
      <c r="I260" s="239"/>
      <c r="J260" s="138">
        <f>ROUND(I260*H260,1)</f>
        <v>0</v>
      </c>
      <c r="K260" s="139"/>
      <c r="L260" s="29"/>
      <c r="M260" s="140" t="s">
        <v>1</v>
      </c>
      <c r="N260" s="141" t="s">
        <v>42</v>
      </c>
      <c r="O260" s="142">
        <v>0.219</v>
      </c>
      <c r="P260" s="142">
        <f>O260*H260</f>
        <v>2.5666800000000003</v>
      </c>
      <c r="Q260" s="142">
        <v>5.0000000000000001E-4</v>
      </c>
      <c r="R260" s="142">
        <f>Q260*H260</f>
        <v>5.8600000000000006E-3</v>
      </c>
      <c r="S260" s="142">
        <v>0</v>
      </c>
      <c r="T260" s="143">
        <f>S260*H260</f>
        <v>0</v>
      </c>
      <c r="AR260" s="144" t="s">
        <v>241</v>
      </c>
      <c r="AT260" s="144" t="s">
        <v>142</v>
      </c>
      <c r="AU260" s="144" t="s">
        <v>85</v>
      </c>
      <c r="AY260" s="17" t="s">
        <v>138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21</v>
      </c>
      <c r="BK260" s="145">
        <f>ROUND(I260*H260,1)</f>
        <v>0</v>
      </c>
      <c r="BL260" s="17" t="s">
        <v>241</v>
      </c>
      <c r="BM260" s="144" t="s">
        <v>434</v>
      </c>
    </row>
    <row r="261" spans="2:65" s="1" customFormat="1" ht="37.950000000000003" customHeight="1" x14ac:dyDescent="0.2">
      <c r="B261" s="29"/>
      <c r="C261" s="170" t="s">
        <v>435</v>
      </c>
      <c r="D261" s="170" t="s">
        <v>257</v>
      </c>
      <c r="E261" s="171" t="s">
        <v>436</v>
      </c>
      <c r="F261" s="172" t="s">
        <v>437</v>
      </c>
      <c r="G261" s="173" t="s">
        <v>145</v>
      </c>
      <c r="H261" s="174">
        <v>13</v>
      </c>
      <c r="I261" s="239"/>
      <c r="J261" s="175">
        <f>ROUND(I261*H261,1)</f>
        <v>0</v>
      </c>
      <c r="K261" s="176"/>
      <c r="L261" s="177"/>
      <c r="M261" s="178" t="s">
        <v>1</v>
      </c>
      <c r="N261" s="179" t="s">
        <v>42</v>
      </c>
      <c r="O261" s="142">
        <v>0</v>
      </c>
      <c r="P261" s="142">
        <f>O261*H261</f>
        <v>0</v>
      </c>
      <c r="Q261" s="142">
        <v>1.32E-3</v>
      </c>
      <c r="R261" s="142">
        <f>Q261*H261</f>
        <v>1.7160000000000002E-2</v>
      </c>
      <c r="S261" s="142">
        <v>0</v>
      </c>
      <c r="T261" s="143">
        <f>S261*H261</f>
        <v>0</v>
      </c>
      <c r="AR261" s="144" t="s">
        <v>260</v>
      </c>
      <c r="AT261" s="144" t="s">
        <v>257</v>
      </c>
      <c r="AU261" s="144" t="s">
        <v>85</v>
      </c>
      <c r="AY261" s="17" t="s">
        <v>138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21</v>
      </c>
      <c r="BK261" s="145">
        <f>ROUND(I261*H261,1)</f>
        <v>0</v>
      </c>
      <c r="BL261" s="17" t="s">
        <v>241</v>
      </c>
      <c r="BM261" s="144" t="s">
        <v>438</v>
      </c>
    </row>
    <row r="262" spans="2:65" s="12" customFormat="1" x14ac:dyDescent="0.2">
      <c r="B262" s="146"/>
      <c r="D262" s="147" t="s">
        <v>148</v>
      </c>
      <c r="E262" s="148" t="s">
        <v>1</v>
      </c>
      <c r="F262" s="149" t="s">
        <v>439</v>
      </c>
      <c r="H262" s="150">
        <v>13</v>
      </c>
      <c r="I262" s="240"/>
      <c r="L262" s="146"/>
      <c r="M262" s="151"/>
      <c r="T262" s="152"/>
      <c r="AT262" s="148" t="s">
        <v>148</v>
      </c>
      <c r="AU262" s="148" t="s">
        <v>85</v>
      </c>
      <c r="AV262" s="12" t="s">
        <v>85</v>
      </c>
      <c r="AW262" s="12" t="s">
        <v>30</v>
      </c>
      <c r="AX262" s="12" t="s">
        <v>21</v>
      </c>
      <c r="AY262" s="148" t="s">
        <v>138</v>
      </c>
    </row>
    <row r="263" spans="2:65" s="1" customFormat="1" ht="16.5" customHeight="1" x14ac:dyDescent="0.2">
      <c r="B263" s="29"/>
      <c r="C263" s="133" t="s">
        <v>440</v>
      </c>
      <c r="D263" s="133" t="s">
        <v>142</v>
      </c>
      <c r="E263" s="134" t="s">
        <v>441</v>
      </c>
      <c r="F263" s="135" t="s">
        <v>442</v>
      </c>
      <c r="G263" s="136" t="s">
        <v>180</v>
      </c>
      <c r="H263" s="137">
        <v>12.3</v>
      </c>
      <c r="I263" s="239"/>
      <c r="J263" s="138">
        <f>ROUND(I263*H263,1)</f>
        <v>0</v>
      </c>
      <c r="K263" s="139"/>
      <c r="L263" s="29"/>
      <c r="M263" s="140" t="s">
        <v>1</v>
      </c>
      <c r="N263" s="141" t="s">
        <v>42</v>
      </c>
      <c r="O263" s="142">
        <v>0.18099999999999999</v>
      </c>
      <c r="P263" s="142">
        <f>O263*H263</f>
        <v>2.2263000000000002</v>
      </c>
      <c r="Q263" s="142">
        <v>1.0000000000000001E-5</v>
      </c>
      <c r="R263" s="142">
        <f>Q263*H263</f>
        <v>1.2300000000000001E-4</v>
      </c>
      <c r="S263" s="142">
        <v>0</v>
      </c>
      <c r="T263" s="143">
        <f>S263*H263</f>
        <v>0</v>
      </c>
      <c r="AR263" s="144" t="s">
        <v>241</v>
      </c>
      <c r="AT263" s="144" t="s">
        <v>142</v>
      </c>
      <c r="AU263" s="144" t="s">
        <v>85</v>
      </c>
      <c r="AY263" s="17" t="s">
        <v>138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21</v>
      </c>
      <c r="BK263" s="145">
        <f>ROUND(I263*H263,1)</f>
        <v>0</v>
      </c>
      <c r="BL263" s="17" t="s">
        <v>241</v>
      </c>
      <c r="BM263" s="144" t="s">
        <v>443</v>
      </c>
    </row>
    <row r="264" spans="2:65" s="12" customFormat="1" x14ac:dyDescent="0.2">
      <c r="B264" s="146"/>
      <c r="D264" s="147" t="s">
        <v>148</v>
      </c>
      <c r="E264" s="148" t="s">
        <v>1</v>
      </c>
      <c r="F264" s="149" t="s">
        <v>444</v>
      </c>
      <c r="H264" s="150">
        <v>12.3</v>
      </c>
      <c r="I264" s="240"/>
      <c r="L264" s="146"/>
      <c r="M264" s="151"/>
      <c r="T264" s="152"/>
      <c r="AT264" s="148" t="s">
        <v>148</v>
      </c>
      <c r="AU264" s="148" t="s">
        <v>85</v>
      </c>
      <c r="AV264" s="12" t="s">
        <v>85</v>
      </c>
      <c r="AW264" s="12" t="s">
        <v>30</v>
      </c>
      <c r="AX264" s="12" t="s">
        <v>21</v>
      </c>
      <c r="AY264" s="148" t="s">
        <v>138</v>
      </c>
    </row>
    <row r="265" spans="2:65" s="1" customFormat="1" ht="16.5" customHeight="1" x14ac:dyDescent="0.2">
      <c r="B265" s="29"/>
      <c r="C265" s="170" t="s">
        <v>445</v>
      </c>
      <c r="D265" s="170" t="s">
        <v>257</v>
      </c>
      <c r="E265" s="171" t="s">
        <v>446</v>
      </c>
      <c r="F265" s="172" t="s">
        <v>447</v>
      </c>
      <c r="G265" s="173" t="s">
        <v>180</v>
      </c>
      <c r="H265" s="174">
        <v>13</v>
      </c>
      <c r="I265" s="239"/>
      <c r="J265" s="175">
        <f>ROUND(I265*H265,1)</f>
        <v>0</v>
      </c>
      <c r="K265" s="176"/>
      <c r="L265" s="177"/>
      <c r="M265" s="178" t="s">
        <v>1</v>
      </c>
      <c r="N265" s="179" t="s">
        <v>42</v>
      </c>
      <c r="O265" s="142">
        <v>0</v>
      </c>
      <c r="P265" s="142">
        <f>O265*H265</f>
        <v>0</v>
      </c>
      <c r="Q265" s="142">
        <v>2.9999999999999997E-4</v>
      </c>
      <c r="R265" s="142">
        <f>Q265*H265</f>
        <v>3.8999999999999998E-3</v>
      </c>
      <c r="S265" s="142">
        <v>0</v>
      </c>
      <c r="T265" s="143">
        <f>S265*H265</f>
        <v>0</v>
      </c>
      <c r="AR265" s="144" t="s">
        <v>260</v>
      </c>
      <c r="AT265" s="144" t="s">
        <v>257</v>
      </c>
      <c r="AU265" s="144" t="s">
        <v>85</v>
      </c>
      <c r="AY265" s="17" t="s">
        <v>138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21</v>
      </c>
      <c r="BK265" s="145">
        <f>ROUND(I265*H265,1)</f>
        <v>0</v>
      </c>
      <c r="BL265" s="17" t="s">
        <v>241</v>
      </c>
      <c r="BM265" s="144" t="s">
        <v>448</v>
      </c>
    </row>
    <row r="266" spans="2:65" s="12" customFormat="1" x14ac:dyDescent="0.2">
      <c r="B266" s="146"/>
      <c r="D266" s="147" t="s">
        <v>148</v>
      </c>
      <c r="E266" s="148" t="s">
        <v>1</v>
      </c>
      <c r="F266" s="149" t="s">
        <v>449</v>
      </c>
      <c r="H266" s="150">
        <v>13</v>
      </c>
      <c r="I266" s="240"/>
      <c r="L266" s="146"/>
      <c r="M266" s="151"/>
      <c r="T266" s="152"/>
      <c r="AT266" s="148" t="s">
        <v>148</v>
      </c>
      <c r="AU266" s="148" t="s">
        <v>85</v>
      </c>
      <c r="AV266" s="12" t="s">
        <v>85</v>
      </c>
      <c r="AW266" s="12" t="s">
        <v>30</v>
      </c>
      <c r="AX266" s="12" t="s">
        <v>21</v>
      </c>
      <c r="AY266" s="148" t="s">
        <v>138</v>
      </c>
    </row>
    <row r="267" spans="2:65" s="1" customFormat="1" ht="16.5" customHeight="1" x14ac:dyDescent="0.2">
      <c r="B267" s="29"/>
      <c r="C267" s="133" t="s">
        <v>450</v>
      </c>
      <c r="D267" s="133" t="s">
        <v>142</v>
      </c>
      <c r="E267" s="134" t="s">
        <v>451</v>
      </c>
      <c r="F267" s="135" t="s">
        <v>452</v>
      </c>
      <c r="G267" s="136" t="s">
        <v>180</v>
      </c>
      <c r="H267" s="137">
        <v>12.3</v>
      </c>
      <c r="I267" s="239"/>
      <c r="J267" s="138">
        <f>ROUND(I267*H267,1)</f>
        <v>0</v>
      </c>
      <c r="K267" s="139"/>
      <c r="L267" s="29"/>
      <c r="M267" s="140" t="s">
        <v>1</v>
      </c>
      <c r="N267" s="141" t="s">
        <v>42</v>
      </c>
      <c r="O267" s="142">
        <v>0.125</v>
      </c>
      <c r="P267" s="142">
        <f>O267*H267</f>
        <v>1.5375000000000001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AR267" s="144" t="s">
        <v>241</v>
      </c>
      <c r="AT267" s="144" t="s">
        <v>142</v>
      </c>
      <c r="AU267" s="144" t="s">
        <v>85</v>
      </c>
      <c r="AY267" s="17" t="s">
        <v>138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7" t="s">
        <v>21</v>
      </c>
      <c r="BK267" s="145">
        <f>ROUND(I267*H267,1)</f>
        <v>0</v>
      </c>
      <c r="BL267" s="17" t="s">
        <v>241</v>
      </c>
      <c r="BM267" s="144" t="s">
        <v>453</v>
      </c>
    </row>
    <row r="268" spans="2:65" s="1" customFormat="1" ht="24.15" customHeight="1" x14ac:dyDescent="0.2">
      <c r="B268" s="29"/>
      <c r="C268" s="133" t="s">
        <v>454</v>
      </c>
      <c r="D268" s="133" t="s">
        <v>142</v>
      </c>
      <c r="E268" s="134" t="s">
        <v>455</v>
      </c>
      <c r="F268" s="135" t="s">
        <v>456</v>
      </c>
      <c r="G268" s="136" t="s">
        <v>294</v>
      </c>
      <c r="H268" s="137">
        <v>198.42099999999999</v>
      </c>
      <c r="I268" s="239"/>
      <c r="J268" s="138">
        <f>ROUND(I268*H268,1)</f>
        <v>0</v>
      </c>
      <c r="K268" s="139"/>
      <c r="L268" s="29"/>
      <c r="M268" s="140" t="s">
        <v>1</v>
      </c>
      <c r="N268" s="141" t="s">
        <v>42</v>
      </c>
      <c r="O268" s="142">
        <v>0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241</v>
      </c>
      <c r="AT268" s="144" t="s">
        <v>142</v>
      </c>
      <c r="AU268" s="144" t="s">
        <v>85</v>
      </c>
      <c r="AY268" s="17" t="s">
        <v>138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21</v>
      </c>
      <c r="BK268" s="145">
        <f>ROUND(I268*H268,1)</f>
        <v>0</v>
      </c>
      <c r="BL268" s="17" t="s">
        <v>241</v>
      </c>
      <c r="BM268" s="144" t="s">
        <v>457</v>
      </c>
    </row>
    <row r="269" spans="2:65" s="11" customFormat="1" ht="22.95" customHeight="1" x14ac:dyDescent="0.25">
      <c r="B269" s="122"/>
      <c r="D269" s="123" t="s">
        <v>76</v>
      </c>
      <c r="E269" s="131" t="s">
        <v>458</v>
      </c>
      <c r="F269" s="131" t="s">
        <v>459</v>
      </c>
      <c r="I269" s="238"/>
      <c r="J269" s="132">
        <f>BK269</f>
        <v>0</v>
      </c>
      <c r="L269" s="122"/>
      <c r="M269" s="126"/>
      <c r="P269" s="127">
        <f>SUM(P270:P283)</f>
        <v>57.495199999999997</v>
      </c>
      <c r="R269" s="127">
        <f>SUM(R270:R283)</f>
        <v>1.2442899999999999</v>
      </c>
      <c r="T269" s="128">
        <f>SUM(T270:T283)</f>
        <v>0</v>
      </c>
      <c r="AR269" s="123" t="s">
        <v>85</v>
      </c>
      <c r="AT269" s="129" t="s">
        <v>76</v>
      </c>
      <c r="AU269" s="129" t="s">
        <v>21</v>
      </c>
      <c r="AY269" s="123" t="s">
        <v>138</v>
      </c>
      <c r="BK269" s="130">
        <f>SUM(BK270:BK283)</f>
        <v>0</v>
      </c>
    </row>
    <row r="270" spans="2:65" s="1" customFormat="1" ht="16.5" customHeight="1" x14ac:dyDescent="0.2">
      <c r="B270" s="29"/>
      <c r="C270" s="133" t="s">
        <v>460</v>
      </c>
      <c r="D270" s="133" t="s">
        <v>142</v>
      </c>
      <c r="E270" s="134" t="s">
        <v>461</v>
      </c>
      <c r="F270" s="135" t="s">
        <v>462</v>
      </c>
      <c r="G270" s="136" t="s">
        <v>145</v>
      </c>
      <c r="H270" s="137">
        <v>59.4</v>
      </c>
      <c r="I270" s="239"/>
      <c r="J270" s="138">
        <f>ROUND(I270*H270,1)</f>
        <v>0</v>
      </c>
      <c r="K270" s="139"/>
      <c r="L270" s="29"/>
      <c r="M270" s="140" t="s">
        <v>1</v>
      </c>
      <c r="N270" s="141" t="s">
        <v>42</v>
      </c>
      <c r="O270" s="142">
        <v>4.3999999999999997E-2</v>
      </c>
      <c r="P270" s="142">
        <f>O270*H270</f>
        <v>2.6135999999999999</v>
      </c>
      <c r="Q270" s="142">
        <v>2.9999999999999997E-4</v>
      </c>
      <c r="R270" s="142">
        <f>Q270*H270</f>
        <v>1.7819999999999999E-2</v>
      </c>
      <c r="S270" s="142">
        <v>0</v>
      </c>
      <c r="T270" s="143">
        <f>S270*H270</f>
        <v>0</v>
      </c>
      <c r="AR270" s="144" t="s">
        <v>241</v>
      </c>
      <c r="AT270" s="144" t="s">
        <v>142</v>
      </c>
      <c r="AU270" s="144" t="s">
        <v>85</v>
      </c>
      <c r="AY270" s="17" t="s">
        <v>138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7" t="s">
        <v>21</v>
      </c>
      <c r="BK270" s="145">
        <f>ROUND(I270*H270,1)</f>
        <v>0</v>
      </c>
      <c r="BL270" s="17" t="s">
        <v>241</v>
      </c>
      <c r="BM270" s="144" t="s">
        <v>463</v>
      </c>
    </row>
    <row r="271" spans="2:65" s="12" customFormat="1" x14ac:dyDescent="0.2">
      <c r="B271" s="146"/>
      <c r="D271" s="147" t="s">
        <v>148</v>
      </c>
      <c r="E271" s="148" t="s">
        <v>1</v>
      </c>
      <c r="F271" s="149" t="s">
        <v>199</v>
      </c>
      <c r="H271" s="150">
        <v>8.4600000000000009</v>
      </c>
      <c r="I271" s="240"/>
      <c r="L271" s="146"/>
      <c r="M271" s="151"/>
      <c r="T271" s="152"/>
      <c r="AT271" s="148" t="s">
        <v>148</v>
      </c>
      <c r="AU271" s="148" t="s">
        <v>85</v>
      </c>
      <c r="AV271" s="12" t="s">
        <v>85</v>
      </c>
      <c r="AW271" s="12" t="s">
        <v>30</v>
      </c>
      <c r="AX271" s="12" t="s">
        <v>77</v>
      </c>
      <c r="AY271" s="148" t="s">
        <v>138</v>
      </c>
    </row>
    <row r="272" spans="2:65" s="12" customFormat="1" x14ac:dyDescent="0.2">
      <c r="B272" s="146"/>
      <c r="D272" s="147" t="s">
        <v>148</v>
      </c>
      <c r="E272" s="148" t="s">
        <v>1</v>
      </c>
      <c r="F272" s="149" t="s">
        <v>464</v>
      </c>
      <c r="H272" s="150">
        <v>9.4499999999999993</v>
      </c>
      <c r="I272" s="240"/>
      <c r="L272" s="146"/>
      <c r="M272" s="151"/>
      <c r="T272" s="152"/>
      <c r="AT272" s="148" t="s">
        <v>148</v>
      </c>
      <c r="AU272" s="148" t="s">
        <v>85</v>
      </c>
      <c r="AV272" s="12" t="s">
        <v>85</v>
      </c>
      <c r="AW272" s="12" t="s">
        <v>30</v>
      </c>
      <c r="AX272" s="12" t="s">
        <v>77</v>
      </c>
      <c r="AY272" s="148" t="s">
        <v>138</v>
      </c>
    </row>
    <row r="273" spans="2:65" s="12" customFormat="1" ht="20.399999999999999" x14ac:dyDescent="0.2">
      <c r="B273" s="146"/>
      <c r="D273" s="147" t="s">
        <v>148</v>
      </c>
      <c r="E273" s="148" t="s">
        <v>1</v>
      </c>
      <c r="F273" s="149" t="s">
        <v>465</v>
      </c>
      <c r="H273" s="150">
        <v>23.417999999999999</v>
      </c>
      <c r="I273" s="240"/>
      <c r="L273" s="146"/>
      <c r="M273" s="151"/>
      <c r="T273" s="152"/>
      <c r="AT273" s="148" t="s">
        <v>148</v>
      </c>
      <c r="AU273" s="148" t="s">
        <v>85</v>
      </c>
      <c r="AV273" s="12" t="s">
        <v>85</v>
      </c>
      <c r="AW273" s="12" t="s">
        <v>30</v>
      </c>
      <c r="AX273" s="12" t="s">
        <v>77</v>
      </c>
      <c r="AY273" s="148" t="s">
        <v>138</v>
      </c>
    </row>
    <row r="274" spans="2:65" s="12" customFormat="1" ht="20.399999999999999" x14ac:dyDescent="0.2">
      <c r="B274" s="146"/>
      <c r="D274" s="147" t="s">
        <v>148</v>
      </c>
      <c r="E274" s="148" t="s">
        <v>1</v>
      </c>
      <c r="F274" s="149" t="s">
        <v>466</v>
      </c>
      <c r="H274" s="150">
        <v>18.071999999999999</v>
      </c>
      <c r="I274" s="240"/>
      <c r="L274" s="146"/>
      <c r="M274" s="151"/>
      <c r="T274" s="152"/>
      <c r="AT274" s="148" t="s">
        <v>148</v>
      </c>
      <c r="AU274" s="148" t="s">
        <v>85</v>
      </c>
      <c r="AV274" s="12" t="s">
        <v>85</v>
      </c>
      <c r="AW274" s="12" t="s">
        <v>30</v>
      </c>
      <c r="AX274" s="12" t="s">
        <v>77</v>
      </c>
      <c r="AY274" s="148" t="s">
        <v>138</v>
      </c>
    </row>
    <row r="275" spans="2:65" s="13" customFormat="1" x14ac:dyDescent="0.2">
      <c r="B275" s="153"/>
      <c r="D275" s="147" t="s">
        <v>148</v>
      </c>
      <c r="E275" s="154" t="s">
        <v>1</v>
      </c>
      <c r="F275" s="155" t="s">
        <v>187</v>
      </c>
      <c r="H275" s="156">
        <v>59.4</v>
      </c>
      <c r="I275" s="241"/>
      <c r="L275" s="153"/>
      <c r="M275" s="157"/>
      <c r="T275" s="158"/>
      <c r="AT275" s="154" t="s">
        <v>148</v>
      </c>
      <c r="AU275" s="154" t="s">
        <v>85</v>
      </c>
      <c r="AV275" s="13" t="s">
        <v>146</v>
      </c>
      <c r="AW275" s="13" t="s">
        <v>30</v>
      </c>
      <c r="AX275" s="13" t="s">
        <v>21</v>
      </c>
      <c r="AY275" s="154" t="s">
        <v>138</v>
      </c>
    </row>
    <row r="276" spans="2:65" s="1" customFormat="1" ht="33" customHeight="1" x14ac:dyDescent="0.2">
      <c r="B276" s="29"/>
      <c r="C276" s="133" t="s">
        <v>467</v>
      </c>
      <c r="D276" s="133" t="s">
        <v>142</v>
      </c>
      <c r="E276" s="134" t="s">
        <v>468</v>
      </c>
      <c r="F276" s="135" t="s">
        <v>469</v>
      </c>
      <c r="G276" s="136" t="s">
        <v>145</v>
      </c>
      <c r="H276" s="137">
        <v>59.4</v>
      </c>
      <c r="I276" s="239"/>
      <c r="J276" s="138">
        <f>ROUND(I276*H276,1)</f>
        <v>0</v>
      </c>
      <c r="K276" s="139"/>
      <c r="L276" s="29"/>
      <c r="M276" s="140" t="s">
        <v>1</v>
      </c>
      <c r="N276" s="141" t="s">
        <v>42</v>
      </c>
      <c r="O276" s="142">
        <v>0.66400000000000003</v>
      </c>
      <c r="P276" s="142">
        <f>O276*H276</f>
        <v>39.441600000000001</v>
      </c>
      <c r="Q276" s="142">
        <v>6.0499999999999998E-3</v>
      </c>
      <c r="R276" s="142">
        <f>Q276*H276</f>
        <v>0.35936999999999997</v>
      </c>
      <c r="S276" s="142">
        <v>0</v>
      </c>
      <c r="T276" s="143">
        <f>S276*H276</f>
        <v>0</v>
      </c>
      <c r="AR276" s="144" t="s">
        <v>241</v>
      </c>
      <c r="AT276" s="144" t="s">
        <v>142</v>
      </c>
      <c r="AU276" s="144" t="s">
        <v>85</v>
      </c>
      <c r="AY276" s="17" t="s">
        <v>138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21</v>
      </c>
      <c r="BK276" s="145">
        <f>ROUND(I276*H276,1)</f>
        <v>0</v>
      </c>
      <c r="BL276" s="17" t="s">
        <v>241</v>
      </c>
      <c r="BM276" s="144" t="s">
        <v>470</v>
      </c>
    </row>
    <row r="277" spans="2:65" s="1" customFormat="1" ht="16.5" customHeight="1" x14ac:dyDescent="0.2">
      <c r="B277" s="29"/>
      <c r="C277" s="170" t="s">
        <v>471</v>
      </c>
      <c r="D277" s="170" t="s">
        <v>257</v>
      </c>
      <c r="E277" s="171" t="s">
        <v>472</v>
      </c>
      <c r="F277" s="172" t="s">
        <v>473</v>
      </c>
      <c r="G277" s="173" t="s">
        <v>145</v>
      </c>
      <c r="H277" s="174">
        <v>64</v>
      </c>
      <c r="I277" s="239"/>
      <c r="J277" s="175">
        <f>ROUND(I277*H277,1)</f>
        <v>0</v>
      </c>
      <c r="K277" s="176"/>
      <c r="L277" s="177"/>
      <c r="M277" s="178" t="s">
        <v>1</v>
      </c>
      <c r="N277" s="179" t="s">
        <v>42</v>
      </c>
      <c r="O277" s="142">
        <v>0</v>
      </c>
      <c r="P277" s="142">
        <f>O277*H277</f>
        <v>0</v>
      </c>
      <c r="Q277" s="142">
        <v>1.29E-2</v>
      </c>
      <c r="R277" s="142">
        <f>Q277*H277</f>
        <v>0.8256</v>
      </c>
      <c r="S277" s="142">
        <v>0</v>
      </c>
      <c r="T277" s="143">
        <f>S277*H277</f>
        <v>0</v>
      </c>
      <c r="AR277" s="144" t="s">
        <v>260</v>
      </c>
      <c r="AT277" s="144" t="s">
        <v>257</v>
      </c>
      <c r="AU277" s="144" t="s">
        <v>85</v>
      </c>
      <c r="AY277" s="17" t="s">
        <v>138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7" t="s">
        <v>21</v>
      </c>
      <c r="BK277" s="145">
        <f>ROUND(I277*H277,1)</f>
        <v>0</v>
      </c>
      <c r="BL277" s="17" t="s">
        <v>241</v>
      </c>
      <c r="BM277" s="144" t="s">
        <v>474</v>
      </c>
    </row>
    <row r="278" spans="2:65" s="12" customFormat="1" x14ac:dyDescent="0.2">
      <c r="B278" s="146"/>
      <c r="D278" s="147" t="s">
        <v>148</v>
      </c>
      <c r="E278" s="148" t="s">
        <v>1</v>
      </c>
      <c r="F278" s="149" t="s">
        <v>475</v>
      </c>
      <c r="H278" s="150">
        <v>64</v>
      </c>
      <c r="I278" s="240"/>
      <c r="L278" s="146"/>
      <c r="M278" s="151"/>
      <c r="T278" s="152"/>
      <c r="AT278" s="148" t="s">
        <v>148</v>
      </c>
      <c r="AU278" s="148" t="s">
        <v>85</v>
      </c>
      <c r="AV278" s="12" t="s">
        <v>85</v>
      </c>
      <c r="AW278" s="12" t="s">
        <v>30</v>
      </c>
      <c r="AX278" s="12" t="s">
        <v>21</v>
      </c>
      <c r="AY278" s="148" t="s">
        <v>138</v>
      </c>
    </row>
    <row r="279" spans="2:65" s="1" customFormat="1" ht="21.75" customHeight="1" x14ac:dyDescent="0.2">
      <c r="B279" s="29"/>
      <c r="C279" s="133" t="s">
        <v>476</v>
      </c>
      <c r="D279" s="133" t="s">
        <v>142</v>
      </c>
      <c r="E279" s="134" t="s">
        <v>477</v>
      </c>
      <c r="F279" s="135" t="s">
        <v>478</v>
      </c>
      <c r="G279" s="136" t="s">
        <v>180</v>
      </c>
      <c r="H279" s="137">
        <v>50</v>
      </c>
      <c r="I279" s="239"/>
      <c r="J279" s="138">
        <f>ROUND(I279*H279,1)</f>
        <v>0</v>
      </c>
      <c r="K279" s="139"/>
      <c r="L279" s="29"/>
      <c r="M279" s="140" t="s">
        <v>1</v>
      </c>
      <c r="N279" s="141" t="s">
        <v>42</v>
      </c>
      <c r="O279" s="142">
        <v>0.16</v>
      </c>
      <c r="P279" s="142">
        <f>O279*H279</f>
        <v>8</v>
      </c>
      <c r="Q279" s="142">
        <v>5.0000000000000001E-4</v>
      </c>
      <c r="R279" s="142">
        <f>Q279*H279</f>
        <v>2.5000000000000001E-2</v>
      </c>
      <c r="S279" s="142">
        <v>0</v>
      </c>
      <c r="T279" s="143">
        <f>S279*H279</f>
        <v>0</v>
      </c>
      <c r="AR279" s="144" t="s">
        <v>241</v>
      </c>
      <c r="AT279" s="144" t="s">
        <v>142</v>
      </c>
      <c r="AU279" s="144" t="s">
        <v>85</v>
      </c>
      <c r="AY279" s="17" t="s">
        <v>138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21</v>
      </c>
      <c r="BK279" s="145">
        <f>ROUND(I279*H279,1)</f>
        <v>0</v>
      </c>
      <c r="BL279" s="17" t="s">
        <v>241</v>
      </c>
      <c r="BM279" s="144" t="s">
        <v>479</v>
      </c>
    </row>
    <row r="280" spans="2:65" s="12" customFormat="1" x14ac:dyDescent="0.2">
      <c r="B280" s="146"/>
      <c r="D280" s="147" t="s">
        <v>148</v>
      </c>
      <c r="E280" s="148" t="s">
        <v>1</v>
      </c>
      <c r="F280" s="149" t="s">
        <v>480</v>
      </c>
      <c r="H280" s="150">
        <v>50</v>
      </c>
      <c r="I280" s="240"/>
      <c r="L280" s="146"/>
      <c r="M280" s="151"/>
      <c r="T280" s="152"/>
      <c r="AT280" s="148" t="s">
        <v>148</v>
      </c>
      <c r="AU280" s="148" t="s">
        <v>85</v>
      </c>
      <c r="AV280" s="12" t="s">
        <v>85</v>
      </c>
      <c r="AW280" s="12" t="s">
        <v>30</v>
      </c>
      <c r="AX280" s="12" t="s">
        <v>21</v>
      </c>
      <c r="AY280" s="148" t="s">
        <v>138</v>
      </c>
    </row>
    <row r="281" spans="2:65" s="1" customFormat="1" ht="21.75" customHeight="1" x14ac:dyDescent="0.2">
      <c r="B281" s="29"/>
      <c r="C281" s="133" t="s">
        <v>481</v>
      </c>
      <c r="D281" s="133" t="s">
        <v>142</v>
      </c>
      <c r="E281" s="134" t="s">
        <v>482</v>
      </c>
      <c r="F281" s="135" t="s">
        <v>483</v>
      </c>
      <c r="G281" s="136" t="s">
        <v>180</v>
      </c>
      <c r="H281" s="137">
        <v>30</v>
      </c>
      <c r="I281" s="239"/>
      <c r="J281" s="138">
        <f>ROUND(I281*H281,1)</f>
        <v>0</v>
      </c>
      <c r="K281" s="139"/>
      <c r="L281" s="29"/>
      <c r="M281" s="140" t="s">
        <v>1</v>
      </c>
      <c r="N281" s="141" t="s">
        <v>42</v>
      </c>
      <c r="O281" s="142">
        <v>0.248</v>
      </c>
      <c r="P281" s="142">
        <f>O281*H281</f>
        <v>7.4399999999999995</v>
      </c>
      <c r="Q281" s="142">
        <v>5.5000000000000003E-4</v>
      </c>
      <c r="R281" s="142">
        <f>Q281*H281</f>
        <v>1.6500000000000001E-2</v>
      </c>
      <c r="S281" s="142">
        <v>0</v>
      </c>
      <c r="T281" s="143">
        <f>S281*H281</f>
        <v>0</v>
      </c>
      <c r="AR281" s="144" t="s">
        <v>241</v>
      </c>
      <c r="AT281" s="144" t="s">
        <v>142</v>
      </c>
      <c r="AU281" s="144" t="s">
        <v>85</v>
      </c>
      <c r="AY281" s="17" t="s">
        <v>138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7" t="s">
        <v>21</v>
      </c>
      <c r="BK281" s="145">
        <f>ROUND(I281*H281,1)</f>
        <v>0</v>
      </c>
      <c r="BL281" s="17" t="s">
        <v>241</v>
      </c>
      <c r="BM281" s="144" t="s">
        <v>484</v>
      </c>
    </row>
    <row r="282" spans="2:65" s="12" customFormat="1" x14ac:dyDescent="0.2">
      <c r="B282" s="146"/>
      <c r="D282" s="147" t="s">
        <v>148</v>
      </c>
      <c r="E282" s="148" t="s">
        <v>1</v>
      </c>
      <c r="F282" s="149" t="s">
        <v>485</v>
      </c>
      <c r="H282" s="150">
        <v>30</v>
      </c>
      <c r="I282" s="240"/>
      <c r="L282" s="146"/>
      <c r="M282" s="151"/>
      <c r="T282" s="152"/>
      <c r="AT282" s="148" t="s">
        <v>148</v>
      </c>
      <c r="AU282" s="148" t="s">
        <v>85</v>
      </c>
      <c r="AV282" s="12" t="s">
        <v>85</v>
      </c>
      <c r="AW282" s="12" t="s">
        <v>30</v>
      </c>
      <c r="AX282" s="12" t="s">
        <v>21</v>
      </c>
      <c r="AY282" s="148" t="s">
        <v>138</v>
      </c>
    </row>
    <row r="283" spans="2:65" s="1" customFormat="1" ht="24.15" customHeight="1" x14ac:dyDescent="0.2">
      <c r="B283" s="29"/>
      <c r="C283" s="133" t="s">
        <v>486</v>
      </c>
      <c r="D283" s="133" t="s">
        <v>142</v>
      </c>
      <c r="E283" s="134" t="s">
        <v>487</v>
      </c>
      <c r="F283" s="135" t="s">
        <v>488</v>
      </c>
      <c r="G283" s="136" t="s">
        <v>294</v>
      </c>
      <c r="H283" s="137">
        <v>892.77700000000004</v>
      </c>
      <c r="I283" s="239"/>
      <c r="J283" s="138">
        <f>ROUND(I283*H283,1)</f>
        <v>0</v>
      </c>
      <c r="K283" s="139"/>
      <c r="L283" s="29"/>
      <c r="M283" s="140" t="s">
        <v>1</v>
      </c>
      <c r="N283" s="141" t="s">
        <v>42</v>
      </c>
      <c r="O283" s="142">
        <v>0</v>
      </c>
      <c r="P283" s="142">
        <f>O283*H283</f>
        <v>0</v>
      </c>
      <c r="Q283" s="142">
        <v>0</v>
      </c>
      <c r="R283" s="142">
        <f>Q283*H283</f>
        <v>0</v>
      </c>
      <c r="S283" s="142">
        <v>0</v>
      </c>
      <c r="T283" s="143">
        <f>S283*H283</f>
        <v>0</v>
      </c>
      <c r="AR283" s="144" t="s">
        <v>241</v>
      </c>
      <c r="AT283" s="144" t="s">
        <v>142</v>
      </c>
      <c r="AU283" s="144" t="s">
        <v>85</v>
      </c>
      <c r="AY283" s="17" t="s">
        <v>138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7" t="s">
        <v>21</v>
      </c>
      <c r="BK283" s="145">
        <f>ROUND(I283*H283,1)</f>
        <v>0</v>
      </c>
      <c r="BL283" s="17" t="s">
        <v>241</v>
      </c>
      <c r="BM283" s="144" t="s">
        <v>489</v>
      </c>
    </row>
    <row r="284" spans="2:65" s="11" customFormat="1" ht="22.95" customHeight="1" x14ac:dyDescent="0.25">
      <c r="B284" s="122"/>
      <c r="D284" s="123" t="s">
        <v>76</v>
      </c>
      <c r="E284" s="131" t="s">
        <v>490</v>
      </c>
      <c r="F284" s="131" t="s">
        <v>491</v>
      </c>
      <c r="I284" s="238"/>
      <c r="J284" s="132">
        <f>BK284</f>
        <v>0</v>
      </c>
      <c r="L284" s="122"/>
      <c r="M284" s="126"/>
      <c r="P284" s="127">
        <f>SUM(P285:P317)</f>
        <v>321.25</v>
      </c>
      <c r="R284" s="127">
        <f>SUM(R285:R317)</f>
        <v>1.0077600000000002</v>
      </c>
      <c r="T284" s="128">
        <f>SUM(T285:T317)</f>
        <v>0</v>
      </c>
      <c r="AR284" s="123" t="s">
        <v>85</v>
      </c>
      <c r="AT284" s="129" t="s">
        <v>76</v>
      </c>
      <c r="AU284" s="129" t="s">
        <v>21</v>
      </c>
      <c r="AY284" s="123" t="s">
        <v>138</v>
      </c>
      <c r="BK284" s="130">
        <f>SUM(BK285:BK317)</f>
        <v>0</v>
      </c>
    </row>
    <row r="285" spans="2:65" s="1" customFormat="1" ht="16.5" customHeight="1" x14ac:dyDescent="0.2">
      <c r="B285" s="29"/>
      <c r="C285" s="133" t="s">
        <v>492</v>
      </c>
      <c r="D285" s="133" t="s">
        <v>142</v>
      </c>
      <c r="E285" s="134" t="s">
        <v>493</v>
      </c>
      <c r="F285" s="135" t="s">
        <v>494</v>
      </c>
      <c r="G285" s="136" t="s">
        <v>145</v>
      </c>
      <c r="H285" s="137">
        <v>90</v>
      </c>
      <c r="I285" s="239"/>
      <c r="J285" s="138">
        <f>ROUND(I285*H285,1)</f>
        <v>0</v>
      </c>
      <c r="K285" s="139"/>
      <c r="L285" s="29"/>
      <c r="M285" s="140" t="s">
        <v>1</v>
      </c>
      <c r="N285" s="141" t="s">
        <v>42</v>
      </c>
      <c r="O285" s="142">
        <v>1.0999999999999999E-2</v>
      </c>
      <c r="P285" s="142">
        <f>O285*H285</f>
        <v>0.99</v>
      </c>
      <c r="Q285" s="142">
        <v>0</v>
      </c>
      <c r="R285" s="142">
        <f>Q285*H285</f>
        <v>0</v>
      </c>
      <c r="S285" s="142">
        <v>0</v>
      </c>
      <c r="T285" s="143">
        <f>S285*H285</f>
        <v>0</v>
      </c>
      <c r="AR285" s="144" t="s">
        <v>241</v>
      </c>
      <c r="AT285" s="144" t="s">
        <v>142</v>
      </c>
      <c r="AU285" s="144" t="s">
        <v>85</v>
      </c>
      <c r="AY285" s="17" t="s">
        <v>138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7" t="s">
        <v>21</v>
      </c>
      <c r="BK285" s="145">
        <f>ROUND(I285*H285,1)</f>
        <v>0</v>
      </c>
      <c r="BL285" s="17" t="s">
        <v>241</v>
      </c>
      <c r="BM285" s="144" t="s">
        <v>495</v>
      </c>
    </row>
    <row r="286" spans="2:65" s="12" customFormat="1" x14ac:dyDescent="0.2">
      <c r="B286" s="146"/>
      <c r="D286" s="147" t="s">
        <v>148</v>
      </c>
      <c r="E286" s="148" t="s">
        <v>1</v>
      </c>
      <c r="F286" s="149" t="s">
        <v>496</v>
      </c>
      <c r="H286" s="150">
        <v>1.194</v>
      </c>
      <c r="I286" s="240"/>
      <c r="L286" s="146"/>
      <c r="M286" s="151"/>
      <c r="T286" s="152"/>
      <c r="AT286" s="148" t="s">
        <v>148</v>
      </c>
      <c r="AU286" s="148" t="s">
        <v>85</v>
      </c>
      <c r="AV286" s="12" t="s">
        <v>85</v>
      </c>
      <c r="AW286" s="12" t="s">
        <v>30</v>
      </c>
      <c r="AX286" s="12" t="s">
        <v>77</v>
      </c>
      <c r="AY286" s="148" t="s">
        <v>138</v>
      </c>
    </row>
    <row r="287" spans="2:65" s="12" customFormat="1" x14ac:dyDescent="0.2">
      <c r="B287" s="146"/>
      <c r="D287" s="147" t="s">
        <v>148</v>
      </c>
      <c r="E287" s="148" t="s">
        <v>1</v>
      </c>
      <c r="F287" s="149" t="s">
        <v>497</v>
      </c>
      <c r="H287" s="150">
        <v>29.440999999999999</v>
      </c>
      <c r="I287" s="240"/>
      <c r="L287" s="146"/>
      <c r="M287" s="151"/>
      <c r="T287" s="152"/>
      <c r="AT287" s="148" t="s">
        <v>148</v>
      </c>
      <c r="AU287" s="148" t="s">
        <v>85</v>
      </c>
      <c r="AV287" s="12" t="s">
        <v>85</v>
      </c>
      <c r="AW287" s="12" t="s">
        <v>30</v>
      </c>
      <c r="AX287" s="12" t="s">
        <v>77</v>
      </c>
      <c r="AY287" s="148" t="s">
        <v>138</v>
      </c>
    </row>
    <row r="288" spans="2:65" s="12" customFormat="1" x14ac:dyDescent="0.2">
      <c r="B288" s="146"/>
      <c r="D288" s="147" t="s">
        <v>148</v>
      </c>
      <c r="E288" s="148" t="s">
        <v>1</v>
      </c>
      <c r="F288" s="149" t="s">
        <v>498</v>
      </c>
      <c r="H288" s="150">
        <v>58.14</v>
      </c>
      <c r="I288" s="240"/>
      <c r="L288" s="146"/>
      <c r="M288" s="151"/>
      <c r="T288" s="152"/>
      <c r="AT288" s="148" t="s">
        <v>148</v>
      </c>
      <c r="AU288" s="148" t="s">
        <v>85</v>
      </c>
      <c r="AV288" s="12" t="s">
        <v>85</v>
      </c>
      <c r="AW288" s="12" t="s">
        <v>30</v>
      </c>
      <c r="AX288" s="12" t="s">
        <v>77</v>
      </c>
      <c r="AY288" s="148" t="s">
        <v>138</v>
      </c>
    </row>
    <row r="289" spans="2:65" s="12" customFormat="1" x14ac:dyDescent="0.2">
      <c r="B289" s="146"/>
      <c r="D289" s="147" t="s">
        <v>148</v>
      </c>
      <c r="E289" s="148" t="s">
        <v>1</v>
      </c>
      <c r="F289" s="149" t="s">
        <v>499</v>
      </c>
      <c r="H289" s="150">
        <v>1.2250000000000001</v>
      </c>
      <c r="I289" s="240"/>
      <c r="L289" s="146"/>
      <c r="M289" s="151"/>
      <c r="T289" s="152"/>
      <c r="AT289" s="148" t="s">
        <v>148</v>
      </c>
      <c r="AU289" s="148" t="s">
        <v>85</v>
      </c>
      <c r="AV289" s="12" t="s">
        <v>85</v>
      </c>
      <c r="AW289" s="12" t="s">
        <v>30</v>
      </c>
      <c r="AX289" s="12" t="s">
        <v>77</v>
      </c>
      <c r="AY289" s="148" t="s">
        <v>138</v>
      </c>
    </row>
    <row r="290" spans="2:65" s="13" customFormat="1" x14ac:dyDescent="0.2">
      <c r="B290" s="153"/>
      <c r="D290" s="147" t="s">
        <v>148</v>
      </c>
      <c r="E290" s="154" t="s">
        <v>1</v>
      </c>
      <c r="F290" s="155" t="s">
        <v>187</v>
      </c>
      <c r="H290" s="156">
        <v>90</v>
      </c>
      <c r="I290" s="241"/>
      <c r="L290" s="153"/>
      <c r="M290" s="157"/>
      <c r="T290" s="158"/>
      <c r="AT290" s="154" t="s">
        <v>148</v>
      </c>
      <c r="AU290" s="154" t="s">
        <v>85</v>
      </c>
      <c r="AV290" s="13" t="s">
        <v>146</v>
      </c>
      <c r="AW290" s="13" t="s">
        <v>30</v>
      </c>
      <c r="AX290" s="13" t="s">
        <v>21</v>
      </c>
      <c r="AY290" s="154" t="s">
        <v>138</v>
      </c>
    </row>
    <row r="291" spans="2:65" s="1" customFormat="1" ht="24.15" customHeight="1" x14ac:dyDescent="0.2">
      <c r="B291" s="29"/>
      <c r="C291" s="133" t="s">
        <v>500</v>
      </c>
      <c r="D291" s="133" t="s">
        <v>142</v>
      </c>
      <c r="E291" s="134" t="s">
        <v>501</v>
      </c>
      <c r="F291" s="135" t="s">
        <v>502</v>
      </c>
      <c r="G291" s="136" t="s">
        <v>145</v>
      </c>
      <c r="H291" s="137">
        <v>90</v>
      </c>
      <c r="I291" s="239"/>
      <c r="J291" s="138">
        <f>ROUND(I291*H291,1)</f>
        <v>0</v>
      </c>
      <c r="K291" s="139"/>
      <c r="L291" s="29"/>
      <c r="M291" s="140" t="s">
        <v>1</v>
      </c>
      <c r="N291" s="141" t="s">
        <v>42</v>
      </c>
      <c r="O291" s="142">
        <v>0.184</v>
      </c>
      <c r="P291" s="142">
        <f>O291*H291</f>
        <v>16.559999999999999</v>
      </c>
      <c r="Q291" s="142">
        <v>1.3999999999999999E-4</v>
      </c>
      <c r="R291" s="142">
        <f>Q291*H291</f>
        <v>1.2599999999999998E-2</v>
      </c>
      <c r="S291" s="142">
        <v>0</v>
      </c>
      <c r="T291" s="143">
        <f>S291*H291</f>
        <v>0</v>
      </c>
      <c r="AR291" s="144" t="s">
        <v>241</v>
      </c>
      <c r="AT291" s="144" t="s">
        <v>142</v>
      </c>
      <c r="AU291" s="144" t="s">
        <v>85</v>
      </c>
      <c r="AY291" s="17" t="s">
        <v>138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7" t="s">
        <v>21</v>
      </c>
      <c r="BK291" s="145">
        <f>ROUND(I291*H291,1)</f>
        <v>0</v>
      </c>
      <c r="BL291" s="17" t="s">
        <v>241</v>
      </c>
      <c r="BM291" s="144" t="s">
        <v>503</v>
      </c>
    </row>
    <row r="292" spans="2:65" s="1" customFormat="1" ht="24.15" customHeight="1" x14ac:dyDescent="0.2">
      <c r="B292" s="29"/>
      <c r="C292" s="133" t="s">
        <v>504</v>
      </c>
      <c r="D292" s="133" t="s">
        <v>142</v>
      </c>
      <c r="E292" s="134" t="s">
        <v>505</v>
      </c>
      <c r="F292" s="135" t="s">
        <v>506</v>
      </c>
      <c r="G292" s="136" t="s">
        <v>145</v>
      </c>
      <c r="H292" s="137">
        <v>90</v>
      </c>
      <c r="I292" s="239"/>
      <c r="J292" s="138">
        <f>ROUND(I292*H292,1)</f>
        <v>0</v>
      </c>
      <c r="K292" s="139"/>
      <c r="L292" s="29"/>
      <c r="M292" s="140" t="s">
        <v>1</v>
      </c>
      <c r="N292" s="141" t="s">
        <v>42</v>
      </c>
      <c r="O292" s="142">
        <v>0.16600000000000001</v>
      </c>
      <c r="P292" s="142">
        <f>O292*H292</f>
        <v>14.940000000000001</v>
      </c>
      <c r="Q292" s="142">
        <v>1.2E-4</v>
      </c>
      <c r="R292" s="142">
        <f>Q292*H292</f>
        <v>1.0800000000000001E-2</v>
      </c>
      <c r="S292" s="142">
        <v>0</v>
      </c>
      <c r="T292" s="143">
        <f>S292*H292</f>
        <v>0</v>
      </c>
      <c r="AR292" s="144" t="s">
        <v>241</v>
      </c>
      <c r="AT292" s="144" t="s">
        <v>142</v>
      </c>
      <c r="AU292" s="144" t="s">
        <v>85</v>
      </c>
      <c r="AY292" s="17" t="s">
        <v>138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7" t="s">
        <v>21</v>
      </c>
      <c r="BK292" s="145">
        <f>ROUND(I292*H292,1)</f>
        <v>0</v>
      </c>
      <c r="BL292" s="17" t="s">
        <v>241</v>
      </c>
      <c r="BM292" s="144" t="s">
        <v>507</v>
      </c>
    </row>
    <row r="293" spans="2:65" s="1" customFormat="1" ht="24.15" customHeight="1" x14ac:dyDescent="0.2">
      <c r="B293" s="29"/>
      <c r="C293" s="133" t="s">
        <v>508</v>
      </c>
      <c r="D293" s="133" t="s">
        <v>142</v>
      </c>
      <c r="E293" s="134" t="s">
        <v>509</v>
      </c>
      <c r="F293" s="135" t="s">
        <v>510</v>
      </c>
      <c r="G293" s="136" t="s">
        <v>145</v>
      </c>
      <c r="H293" s="137">
        <v>90</v>
      </c>
      <c r="I293" s="239"/>
      <c r="J293" s="138">
        <f>ROUND(I293*H293,1)</f>
        <v>0</v>
      </c>
      <c r="K293" s="139"/>
      <c r="L293" s="29"/>
      <c r="M293" s="140" t="s">
        <v>1</v>
      </c>
      <c r="N293" s="141" t="s">
        <v>42</v>
      </c>
      <c r="O293" s="142">
        <v>0.17199999999999999</v>
      </c>
      <c r="P293" s="142">
        <f>O293*H293</f>
        <v>15.479999999999999</v>
      </c>
      <c r="Q293" s="142">
        <v>1.2E-4</v>
      </c>
      <c r="R293" s="142">
        <f>Q293*H293</f>
        <v>1.0800000000000001E-2</v>
      </c>
      <c r="S293" s="142">
        <v>0</v>
      </c>
      <c r="T293" s="143">
        <f>S293*H293</f>
        <v>0</v>
      </c>
      <c r="AR293" s="144" t="s">
        <v>241</v>
      </c>
      <c r="AT293" s="144" t="s">
        <v>142</v>
      </c>
      <c r="AU293" s="144" t="s">
        <v>85</v>
      </c>
      <c r="AY293" s="17" t="s">
        <v>138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7" t="s">
        <v>21</v>
      </c>
      <c r="BK293" s="145">
        <f>ROUND(I293*H293,1)</f>
        <v>0</v>
      </c>
      <c r="BL293" s="17" t="s">
        <v>241</v>
      </c>
      <c r="BM293" s="144" t="s">
        <v>511</v>
      </c>
    </row>
    <row r="294" spans="2:65" s="1" customFormat="1" ht="24.15" customHeight="1" x14ac:dyDescent="0.2">
      <c r="B294" s="29"/>
      <c r="C294" s="133" t="s">
        <v>512</v>
      </c>
      <c r="D294" s="133" t="s">
        <v>142</v>
      </c>
      <c r="E294" s="134" t="s">
        <v>513</v>
      </c>
      <c r="F294" s="135" t="s">
        <v>514</v>
      </c>
      <c r="G294" s="136" t="s">
        <v>145</v>
      </c>
      <c r="H294" s="137">
        <v>854</v>
      </c>
      <c r="I294" s="239"/>
      <c r="J294" s="138">
        <f>ROUND(I294*H294,1)</f>
        <v>0</v>
      </c>
      <c r="K294" s="139"/>
      <c r="L294" s="29"/>
      <c r="M294" s="140" t="s">
        <v>1</v>
      </c>
      <c r="N294" s="141" t="s">
        <v>42</v>
      </c>
      <c r="O294" s="142">
        <v>7.4999999999999997E-2</v>
      </c>
      <c r="P294" s="142">
        <f>O294*H294</f>
        <v>64.05</v>
      </c>
      <c r="Q294" s="142">
        <v>1.1E-4</v>
      </c>
      <c r="R294" s="142">
        <f>Q294*H294</f>
        <v>9.394000000000001E-2</v>
      </c>
      <c r="S294" s="142">
        <v>0</v>
      </c>
      <c r="T294" s="143">
        <f>S294*H294</f>
        <v>0</v>
      </c>
      <c r="AR294" s="144" t="s">
        <v>241</v>
      </c>
      <c r="AT294" s="144" t="s">
        <v>142</v>
      </c>
      <c r="AU294" s="144" t="s">
        <v>85</v>
      </c>
      <c r="AY294" s="17" t="s">
        <v>138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7" t="s">
        <v>21</v>
      </c>
      <c r="BK294" s="145">
        <f>ROUND(I294*H294,1)</f>
        <v>0</v>
      </c>
      <c r="BL294" s="17" t="s">
        <v>241</v>
      </c>
      <c r="BM294" s="144" t="s">
        <v>515</v>
      </c>
    </row>
    <row r="295" spans="2:65" s="15" customFormat="1" x14ac:dyDescent="0.2">
      <c r="B295" s="165"/>
      <c r="D295" s="147" t="s">
        <v>148</v>
      </c>
      <c r="E295" s="166" t="s">
        <v>1</v>
      </c>
      <c r="F295" s="167" t="s">
        <v>516</v>
      </c>
      <c r="H295" s="166" t="s">
        <v>1</v>
      </c>
      <c r="I295" s="243"/>
      <c r="L295" s="165"/>
      <c r="M295" s="168"/>
      <c r="T295" s="169"/>
      <c r="AT295" s="166" t="s">
        <v>148</v>
      </c>
      <c r="AU295" s="166" t="s">
        <v>85</v>
      </c>
      <c r="AV295" s="15" t="s">
        <v>21</v>
      </c>
      <c r="AW295" s="15" t="s">
        <v>30</v>
      </c>
      <c r="AX295" s="15" t="s">
        <v>77</v>
      </c>
      <c r="AY295" s="166" t="s">
        <v>138</v>
      </c>
    </row>
    <row r="296" spans="2:65" s="12" customFormat="1" x14ac:dyDescent="0.2">
      <c r="B296" s="146"/>
      <c r="D296" s="147" t="s">
        <v>148</v>
      </c>
      <c r="E296" s="148" t="s">
        <v>1</v>
      </c>
      <c r="F296" s="149" t="s">
        <v>517</v>
      </c>
      <c r="H296" s="150">
        <v>237.61500000000001</v>
      </c>
      <c r="I296" s="240"/>
      <c r="L296" s="146"/>
      <c r="M296" s="151"/>
      <c r="T296" s="152"/>
      <c r="AT296" s="148" t="s">
        <v>148</v>
      </c>
      <c r="AU296" s="148" t="s">
        <v>85</v>
      </c>
      <c r="AV296" s="12" t="s">
        <v>85</v>
      </c>
      <c r="AW296" s="12" t="s">
        <v>30</v>
      </c>
      <c r="AX296" s="12" t="s">
        <v>77</v>
      </c>
      <c r="AY296" s="148" t="s">
        <v>138</v>
      </c>
    </row>
    <row r="297" spans="2:65" s="12" customFormat="1" x14ac:dyDescent="0.2">
      <c r="B297" s="146"/>
      <c r="D297" s="147" t="s">
        <v>148</v>
      </c>
      <c r="E297" s="148" t="s">
        <v>1</v>
      </c>
      <c r="F297" s="149" t="s">
        <v>518</v>
      </c>
      <c r="H297" s="150">
        <v>-41.62</v>
      </c>
      <c r="I297" s="240"/>
      <c r="L297" s="146"/>
      <c r="M297" s="151"/>
      <c r="T297" s="152"/>
      <c r="AT297" s="148" t="s">
        <v>148</v>
      </c>
      <c r="AU297" s="148" t="s">
        <v>85</v>
      </c>
      <c r="AV297" s="12" t="s">
        <v>85</v>
      </c>
      <c r="AW297" s="12" t="s">
        <v>30</v>
      </c>
      <c r="AX297" s="12" t="s">
        <v>77</v>
      </c>
      <c r="AY297" s="148" t="s">
        <v>138</v>
      </c>
    </row>
    <row r="298" spans="2:65" s="12" customFormat="1" ht="20.399999999999999" x14ac:dyDescent="0.2">
      <c r="B298" s="146"/>
      <c r="D298" s="147" t="s">
        <v>148</v>
      </c>
      <c r="E298" s="148" t="s">
        <v>1</v>
      </c>
      <c r="F298" s="149" t="s">
        <v>519</v>
      </c>
      <c r="H298" s="150">
        <v>15.048</v>
      </c>
      <c r="I298" s="240"/>
      <c r="L298" s="146"/>
      <c r="M298" s="151"/>
      <c r="T298" s="152"/>
      <c r="AT298" s="148" t="s">
        <v>148</v>
      </c>
      <c r="AU298" s="148" t="s">
        <v>85</v>
      </c>
      <c r="AV298" s="12" t="s">
        <v>85</v>
      </c>
      <c r="AW298" s="12" t="s">
        <v>30</v>
      </c>
      <c r="AX298" s="12" t="s">
        <v>77</v>
      </c>
      <c r="AY298" s="148" t="s">
        <v>138</v>
      </c>
    </row>
    <row r="299" spans="2:65" s="15" customFormat="1" x14ac:dyDescent="0.2">
      <c r="B299" s="165"/>
      <c r="D299" s="147" t="s">
        <v>148</v>
      </c>
      <c r="E299" s="166" t="s">
        <v>1</v>
      </c>
      <c r="F299" s="167" t="s">
        <v>520</v>
      </c>
      <c r="H299" s="166" t="s">
        <v>1</v>
      </c>
      <c r="I299" s="243"/>
      <c r="L299" s="165"/>
      <c r="M299" s="168"/>
      <c r="T299" s="169"/>
      <c r="AT299" s="166" t="s">
        <v>148</v>
      </c>
      <c r="AU299" s="166" t="s">
        <v>85</v>
      </c>
      <c r="AV299" s="15" t="s">
        <v>21</v>
      </c>
      <c r="AW299" s="15" t="s">
        <v>30</v>
      </c>
      <c r="AX299" s="15" t="s">
        <v>77</v>
      </c>
      <c r="AY299" s="166" t="s">
        <v>138</v>
      </c>
    </row>
    <row r="300" spans="2:65" s="12" customFormat="1" x14ac:dyDescent="0.2">
      <c r="B300" s="146"/>
      <c r="D300" s="147" t="s">
        <v>148</v>
      </c>
      <c r="E300" s="148" t="s">
        <v>1</v>
      </c>
      <c r="F300" s="149" t="s">
        <v>521</v>
      </c>
      <c r="H300" s="150">
        <v>125.21299999999999</v>
      </c>
      <c r="I300" s="240"/>
      <c r="L300" s="146"/>
      <c r="M300" s="151"/>
      <c r="T300" s="152"/>
      <c r="AT300" s="148" t="s">
        <v>148</v>
      </c>
      <c r="AU300" s="148" t="s">
        <v>85</v>
      </c>
      <c r="AV300" s="12" t="s">
        <v>85</v>
      </c>
      <c r="AW300" s="12" t="s">
        <v>30</v>
      </c>
      <c r="AX300" s="12" t="s">
        <v>77</v>
      </c>
      <c r="AY300" s="148" t="s">
        <v>138</v>
      </c>
    </row>
    <row r="301" spans="2:65" s="12" customFormat="1" x14ac:dyDescent="0.2">
      <c r="B301" s="146"/>
      <c r="D301" s="147" t="s">
        <v>148</v>
      </c>
      <c r="E301" s="148" t="s">
        <v>1</v>
      </c>
      <c r="F301" s="149" t="s">
        <v>522</v>
      </c>
      <c r="H301" s="150">
        <v>-22.681000000000001</v>
      </c>
      <c r="I301" s="240"/>
      <c r="L301" s="146"/>
      <c r="M301" s="151"/>
      <c r="T301" s="152"/>
      <c r="AT301" s="148" t="s">
        <v>148</v>
      </c>
      <c r="AU301" s="148" t="s">
        <v>85</v>
      </c>
      <c r="AV301" s="12" t="s">
        <v>85</v>
      </c>
      <c r="AW301" s="12" t="s">
        <v>30</v>
      </c>
      <c r="AX301" s="12" t="s">
        <v>77</v>
      </c>
      <c r="AY301" s="148" t="s">
        <v>138</v>
      </c>
    </row>
    <row r="302" spans="2:65" s="12" customFormat="1" x14ac:dyDescent="0.2">
      <c r="B302" s="146"/>
      <c r="D302" s="147" t="s">
        <v>148</v>
      </c>
      <c r="E302" s="148" t="s">
        <v>1</v>
      </c>
      <c r="F302" s="149" t="s">
        <v>523</v>
      </c>
      <c r="H302" s="150">
        <v>4.17</v>
      </c>
      <c r="I302" s="240"/>
      <c r="L302" s="146"/>
      <c r="M302" s="151"/>
      <c r="T302" s="152"/>
      <c r="AT302" s="148" t="s">
        <v>148</v>
      </c>
      <c r="AU302" s="148" t="s">
        <v>85</v>
      </c>
      <c r="AV302" s="12" t="s">
        <v>85</v>
      </c>
      <c r="AW302" s="12" t="s">
        <v>30</v>
      </c>
      <c r="AX302" s="12" t="s">
        <v>77</v>
      </c>
      <c r="AY302" s="148" t="s">
        <v>138</v>
      </c>
    </row>
    <row r="303" spans="2:65" s="15" customFormat="1" x14ac:dyDescent="0.2">
      <c r="B303" s="165"/>
      <c r="D303" s="147" t="s">
        <v>148</v>
      </c>
      <c r="E303" s="166" t="s">
        <v>1</v>
      </c>
      <c r="F303" s="167" t="s">
        <v>524</v>
      </c>
      <c r="H303" s="166" t="s">
        <v>1</v>
      </c>
      <c r="I303" s="243"/>
      <c r="L303" s="165"/>
      <c r="M303" s="168"/>
      <c r="T303" s="169"/>
      <c r="AT303" s="166" t="s">
        <v>148</v>
      </c>
      <c r="AU303" s="166" t="s">
        <v>85</v>
      </c>
      <c r="AV303" s="15" t="s">
        <v>21</v>
      </c>
      <c r="AW303" s="15" t="s">
        <v>30</v>
      </c>
      <c r="AX303" s="15" t="s">
        <v>77</v>
      </c>
      <c r="AY303" s="166" t="s">
        <v>138</v>
      </c>
    </row>
    <row r="304" spans="2:65" s="12" customFormat="1" x14ac:dyDescent="0.2">
      <c r="B304" s="146"/>
      <c r="D304" s="147" t="s">
        <v>148</v>
      </c>
      <c r="E304" s="148" t="s">
        <v>1</v>
      </c>
      <c r="F304" s="149" t="s">
        <v>525</v>
      </c>
      <c r="H304" s="150">
        <v>77.451999999999998</v>
      </c>
      <c r="I304" s="240"/>
      <c r="L304" s="146"/>
      <c r="M304" s="151"/>
      <c r="T304" s="152"/>
      <c r="AT304" s="148" t="s">
        <v>148</v>
      </c>
      <c r="AU304" s="148" t="s">
        <v>85</v>
      </c>
      <c r="AV304" s="12" t="s">
        <v>85</v>
      </c>
      <c r="AW304" s="12" t="s">
        <v>30</v>
      </c>
      <c r="AX304" s="12" t="s">
        <v>77</v>
      </c>
      <c r="AY304" s="148" t="s">
        <v>138</v>
      </c>
    </row>
    <row r="305" spans="2:65" s="12" customFormat="1" x14ac:dyDescent="0.2">
      <c r="B305" s="146"/>
      <c r="D305" s="147" t="s">
        <v>148</v>
      </c>
      <c r="E305" s="148" t="s">
        <v>1</v>
      </c>
      <c r="F305" s="149" t="s">
        <v>526</v>
      </c>
      <c r="H305" s="150">
        <v>1.1399999999999999</v>
      </c>
      <c r="I305" s="240"/>
      <c r="L305" s="146"/>
      <c r="M305" s="151"/>
      <c r="T305" s="152"/>
      <c r="AT305" s="148" t="s">
        <v>148</v>
      </c>
      <c r="AU305" s="148" t="s">
        <v>85</v>
      </c>
      <c r="AV305" s="12" t="s">
        <v>85</v>
      </c>
      <c r="AW305" s="12" t="s">
        <v>30</v>
      </c>
      <c r="AX305" s="12" t="s">
        <v>77</v>
      </c>
      <c r="AY305" s="148" t="s">
        <v>138</v>
      </c>
    </row>
    <row r="306" spans="2:65" s="15" customFormat="1" x14ac:dyDescent="0.2">
      <c r="B306" s="165"/>
      <c r="D306" s="147" t="s">
        <v>148</v>
      </c>
      <c r="E306" s="166" t="s">
        <v>1</v>
      </c>
      <c r="F306" s="167" t="s">
        <v>527</v>
      </c>
      <c r="H306" s="166" t="s">
        <v>1</v>
      </c>
      <c r="I306" s="243"/>
      <c r="L306" s="165"/>
      <c r="M306" s="168"/>
      <c r="T306" s="169"/>
      <c r="AT306" s="166" t="s">
        <v>148</v>
      </c>
      <c r="AU306" s="166" t="s">
        <v>85</v>
      </c>
      <c r="AV306" s="15" t="s">
        <v>21</v>
      </c>
      <c r="AW306" s="15" t="s">
        <v>30</v>
      </c>
      <c r="AX306" s="15" t="s">
        <v>77</v>
      </c>
      <c r="AY306" s="166" t="s">
        <v>138</v>
      </c>
    </row>
    <row r="307" spans="2:65" s="12" customFormat="1" x14ac:dyDescent="0.2">
      <c r="B307" s="146"/>
      <c r="D307" s="147" t="s">
        <v>148</v>
      </c>
      <c r="E307" s="148" t="s">
        <v>1</v>
      </c>
      <c r="F307" s="149" t="s">
        <v>528</v>
      </c>
      <c r="H307" s="150">
        <v>203.17500000000001</v>
      </c>
      <c r="I307" s="240"/>
      <c r="L307" s="146"/>
      <c r="M307" s="151"/>
      <c r="T307" s="152"/>
      <c r="AT307" s="148" t="s">
        <v>148</v>
      </c>
      <c r="AU307" s="148" t="s">
        <v>85</v>
      </c>
      <c r="AV307" s="12" t="s">
        <v>85</v>
      </c>
      <c r="AW307" s="12" t="s">
        <v>30</v>
      </c>
      <c r="AX307" s="12" t="s">
        <v>77</v>
      </c>
      <c r="AY307" s="148" t="s">
        <v>138</v>
      </c>
    </row>
    <row r="308" spans="2:65" s="12" customFormat="1" x14ac:dyDescent="0.2">
      <c r="B308" s="146"/>
      <c r="D308" s="147" t="s">
        <v>148</v>
      </c>
      <c r="E308" s="148" t="s">
        <v>1</v>
      </c>
      <c r="F308" s="149" t="s">
        <v>529</v>
      </c>
      <c r="H308" s="150">
        <v>-32.317999999999998</v>
      </c>
      <c r="I308" s="240"/>
      <c r="L308" s="146"/>
      <c r="M308" s="151"/>
      <c r="T308" s="152"/>
      <c r="AT308" s="148" t="s">
        <v>148</v>
      </c>
      <c r="AU308" s="148" t="s">
        <v>85</v>
      </c>
      <c r="AV308" s="12" t="s">
        <v>85</v>
      </c>
      <c r="AW308" s="12" t="s">
        <v>30</v>
      </c>
      <c r="AX308" s="12" t="s">
        <v>77</v>
      </c>
      <c r="AY308" s="148" t="s">
        <v>138</v>
      </c>
    </row>
    <row r="309" spans="2:65" s="12" customFormat="1" x14ac:dyDescent="0.2">
      <c r="B309" s="146"/>
      <c r="D309" s="147" t="s">
        <v>148</v>
      </c>
      <c r="E309" s="148" t="s">
        <v>1</v>
      </c>
      <c r="F309" s="149" t="s">
        <v>530</v>
      </c>
      <c r="H309" s="150">
        <v>9.3130000000000006</v>
      </c>
      <c r="I309" s="240"/>
      <c r="L309" s="146"/>
      <c r="M309" s="151"/>
      <c r="T309" s="152"/>
      <c r="AT309" s="148" t="s">
        <v>148</v>
      </c>
      <c r="AU309" s="148" t="s">
        <v>85</v>
      </c>
      <c r="AV309" s="12" t="s">
        <v>85</v>
      </c>
      <c r="AW309" s="12" t="s">
        <v>30</v>
      </c>
      <c r="AX309" s="12" t="s">
        <v>77</v>
      </c>
      <c r="AY309" s="148" t="s">
        <v>138</v>
      </c>
    </row>
    <row r="310" spans="2:65" s="15" customFormat="1" x14ac:dyDescent="0.2">
      <c r="B310" s="165"/>
      <c r="D310" s="147" t="s">
        <v>148</v>
      </c>
      <c r="E310" s="166" t="s">
        <v>1</v>
      </c>
      <c r="F310" s="167" t="s">
        <v>531</v>
      </c>
      <c r="H310" s="166" t="s">
        <v>1</v>
      </c>
      <c r="I310" s="243"/>
      <c r="L310" s="165"/>
      <c r="M310" s="168"/>
      <c r="T310" s="169"/>
      <c r="AT310" s="166" t="s">
        <v>148</v>
      </c>
      <c r="AU310" s="166" t="s">
        <v>85</v>
      </c>
      <c r="AV310" s="15" t="s">
        <v>21</v>
      </c>
      <c r="AW310" s="15" t="s">
        <v>30</v>
      </c>
      <c r="AX310" s="15" t="s">
        <v>77</v>
      </c>
      <c r="AY310" s="166" t="s">
        <v>138</v>
      </c>
    </row>
    <row r="311" spans="2:65" s="12" customFormat="1" x14ac:dyDescent="0.2">
      <c r="B311" s="146"/>
      <c r="D311" s="147" t="s">
        <v>148</v>
      </c>
      <c r="E311" s="148" t="s">
        <v>1</v>
      </c>
      <c r="F311" s="149" t="s">
        <v>532</v>
      </c>
      <c r="H311" s="150">
        <v>294.45499999999998</v>
      </c>
      <c r="I311" s="240"/>
      <c r="L311" s="146"/>
      <c r="M311" s="151"/>
      <c r="T311" s="152"/>
      <c r="AT311" s="148" t="s">
        <v>148</v>
      </c>
      <c r="AU311" s="148" t="s">
        <v>85</v>
      </c>
      <c r="AV311" s="12" t="s">
        <v>85</v>
      </c>
      <c r="AW311" s="12" t="s">
        <v>30</v>
      </c>
      <c r="AX311" s="12" t="s">
        <v>77</v>
      </c>
      <c r="AY311" s="148" t="s">
        <v>138</v>
      </c>
    </row>
    <row r="312" spans="2:65" s="12" customFormat="1" ht="30.6" x14ac:dyDescent="0.2">
      <c r="B312" s="146"/>
      <c r="D312" s="147" t="s">
        <v>148</v>
      </c>
      <c r="E312" s="148" t="s">
        <v>1</v>
      </c>
      <c r="F312" s="149" t="s">
        <v>533</v>
      </c>
      <c r="H312" s="150">
        <v>-34.798999999999999</v>
      </c>
      <c r="I312" s="240"/>
      <c r="L312" s="146"/>
      <c r="M312" s="151"/>
      <c r="T312" s="152"/>
      <c r="AT312" s="148" t="s">
        <v>148</v>
      </c>
      <c r="AU312" s="148" t="s">
        <v>85</v>
      </c>
      <c r="AV312" s="12" t="s">
        <v>85</v>
      </c>
      <c r="AW312" s="12" t="s">
        <v>30</v>
      </c>
      <c r="AX312" s="12" t="s">
        <v>77</v>
      </c>
      <c r="AY312" s="148" t="s">
        <v>138</v>
      </c>
    </row>
    <row r="313" spans="2:65" s="12" customFormat="1" ht="30.6" x14ac:dyDescent="0.2">
      <c r="B313" s="146"/>
      <c r="D313" s="147" t="s">
        <v>148</v>
      </c>
      <c r="E313" s="148" t="s">
        <v>1</v>
      </c>
      <c r="F313" s="149" t="s">
        <v>534</v>
      </c>
      <c r="H313" s="150">
        <v>17.837</v>
      </c>
      <c r="I313" s="240"/>
      <c r="L313" s="146"/>
      <c r="M313" s="151"/>
      <c r="T313" s="152"/>
      <c r="AT313" s="148" t="s">
        <v>148</v>
      </c>
      <c r="AU313" s="148" t="s">
        <v>85</v>
      </c>
      <c r="AV313" s="12" t="s">
        <v>85</v>
      </c>
      <c r="AW313" s="12" t="s">
        <v>30</v>
      </c>
      <c r="AX313" s="12" t="s">
        <v>77</v>
      </c>
      <c r="AY313" s="148" t="s">
        <v>138</v>
      </c>
    </row>
    <row r="314" spans="2:65" s="13" customFormat="1" x14ac:dyDescent="0.2">
      <c r="B314" s="153"/>
      <c r="D314" s="147" t="s">
        <v>148</v>
      </c>
      <c r="E314" s="154" t="s">
        <v>1</v>
      </c>
      <c r="F314" s="155" t="s">
        <v>187</v>
      </c>
      <c r="H314" s="156">
        <v>854</v>
      </c>
      <c r="I314" s="241"/>
      <c r="L314" s="153"/>
      <c r="M314" s="157"/>
      <c r="T314" s="158"/>
      <c r="AT314" s="154" t="s">
        <v>148</v>
      </c>
      <c r="AU314" s="154" t="s">
        <v>85</v>
      </c>
      <c r="AV314" s="13" t="s">
        <v>146</v>
      </c>
      <c r="AW314" s="13" t="s">
        <v>30</v>
      </c>
      <c r="AX314" s="13" t="s">
        <v>21</v>
      </c>
      <c r="AY314" s="154" t="s">
        <v>138</v>
      </c>
    </row>
    <row r="315" spans="2:65" s="1" customFormat="1" ht="24.15" customHeight="1" x14ac:dyDescent="0.2">
      <c r="B315" s="29"/>
      <c r="C315" s="133" t="s">
        <v>535</v>
      </c>
      <c r="D315" s="133" t="s">
        <v>142</v>
      </c>
      <c r="E315" s="134" t="s">
        <v>536</v>
      </c>
      <c r="F315" s="135" t="s">
        <v>537</v>
      </c>
      <c r="G315" s="136" t="s">
        <v>145</v>
      </c>
      <c r="H315" s="137">
        <v>854</v>
      </c>
      <c r="I315" s="239"/>
      <c r="J315" s="138">
        <f>ROUND(I315*H315,1)</f>
        <v>0</v>
      </c>
      <c r="K315" s="139"/>
      <c r="L315" s="29"/>
      <c r="M315" s="140" t="s">
        <v>1</v>
      </c>
      <c r="N315" s="141" t="s">
        <v>42</v>
      </c>
      <c r="O315" s="142">
        <v>0.219</v>
      </c>
      <c r="P315" s="142">
        <f>O315*H315</f>
        <v>187.02600000000001</v>
      </c>
      <c r="Q315" s="142">
        <v>1.01E-3</v>
      </c>
      <c r="R315" s="142">
        <f>Q315*H315</f>
        <v>0.86254000000000008</v>
      </c>
      <c r="S315" s="142">
        <v>0</v>
      </c>
      <c r="T315" s="143">
        <f>S315*H315</f>
        <v>0</v>
      </c>
      <c r="AR315" s="144" t="s">
        <v>241</v>
      </c>
      <c r="AT315" s="144" t="s">
        <v>142</v>
      </c>
      <c r="AU315" s="144" t="s">
        <v>85</v>
      </c>
      <c r="AY315" s="17" t="s">
        <v>138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7" t="s">
        <v>21</v>
      </c>
      <c r="BK315" s="145">
        <f>ROUND(I315*H315,1)</f>
        <v>0</v>
      </c>
      <c r="BL315" s="17" t="s">
        <v>241</v>
      </c>
      <c r="BM315" s="144" t="s">
        <v>538</v>
      </c>
    </row>
    <row r="316" spans="2:65" s="1" customFormat="1" ht="24.15" customHeight="1" x14ac:dyDescent="0.2">
      <c r="B316" s="29"/>
      <c r="C316" s="133" t="s">
        <v>539</v>
      </c>
      <c r="D316" s="133" t="s">
        <v>142</v>
      </c>
      <c r="E316" s="134" t="s">
        <v>540</v>
      </c>
      <c r="F316" s="135" t="s">
        <v>541</v>
      </c>
      <c r="G316" s="136" t="s">
        <v>145</v>
      </c>
      <c r="H316" s="137">
        <v>854</v>
      </c>
      <c r="I316" s="239"/>
      <c r="J316" s="138">
        <f>ROUND(I316*H316,1)</f>
        <v>0</v>
      </c>
      <c r="K316" s="139"/>
      <c r="L316" s="29"/>
      <c r="M316" s="140" t="s">
        <v>1</v>
      </c>
      <c r="N316" s="141" t="s">
        <v>42</v>
      </c>
      <c r="O316" s="142">
        <v>2.5999999999999999E-2</v>
      </c>
      <c r="P316" s="142">
        <f>O316*H316</f>
        <v>22.204000000000001</v>
      </c>
      <c r="Q316" s="142">
        <v>0</v>
      </c>
      <c r="R316" s="142">
        <f>Q316*H316</f>
        <v>0</v>
      </c>
      <c r="S316" s="142">
        <v>0</v>
      </c>
      <c r="T316" s="143">
        <f>S316*H316</f>
        <v>0</v>
      </c>
      <c r="AR316" s="144" t="s">
        <v>241</v>
      </c>
      <c r="AT316" s="144" t="s">
        <v>142</v>
      </c>
      <c r="AU316" s="144" t="s">
        <v>85</v>
      </c>
      <c r="AY316" s="17" t="s">
        <v>138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7" t="s">
        <v>21</v>
      </c>
      <c r="BK316" s="145">
        <f>ROUND(I316*H316,1)</f>
        <v>0</v>
      </c>
      <c r="BL316" s="17" t="s">
        <v>241</v>
      </c>
      <c r="BM316" s="144" t="s">
        <v>542</v>
      </c>
    </row>
    <row r="317" spans="2:65" s="1" customFormat="1" ht="33" customHeight="1" x14ac:dyDescent="0.2">
      <c r="B317" s="29"/>
      <c r="C317" s="133" t="s">
        <v>543</v>
      </c>
      <c r="D317" s="133" t="s">
        <v>142</v>
      </c>
      <c r="E317" s="134" t="s">
        <v>544</v>
      </c>
      <c r="F317" s="135" t="s">
        <v>545</v>
      </c>
      <c r="G317" s="136" t="s">
        <v>145</v>
      </c>
      <c r="H317" s="137">
        <v>854</v>
      </c>
      <c r="I317" s="239"/>
      <c r="J317" s="138">
        <f>ROUND(I317*H317,1)</f>
        <v>0</v>
      </c>
      <c r="K317" s="139"/>
      <c r="L317" s="29"/>
      <c r="M317" s="140" t="s">
        <v>1</v>
      </c>
      <c r="N317" s="141" t="s">
        <v>42</v>
      </c>
      <c r="O317" s="142">
        <v>0</v>
      </c>
      <c r="P317" s="142">
        <f>O317*H317</f>
        <v>0</v>
      </c>
      <c r="Q317" s="142">
        <v>2.0000000000000002E-5</v>
      </c>
      <c r="R317" s="142">
        <f>Q317*H317</f>
        <v>1.7080000000000001E-2</v>
      </c>
      <c r="S317" s="142">
        <v>0</v>
      </c>
      <c r="T317" s="143">
        <f>S317*H317</f>
        <v>0</v>
      </c>
      <c r="AR317" s="144" t="s">
        <v>241</v>
      </c>
      <c r="AT317" s="144" t="s">
        <v>142</v>
      </c>
      <c r="AU317" s="144" t="s">
        <v>85</v>
      </c>
      <c r="AY317" s="17" t="s">
        <v>138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7" t="s">
        <v>21</v>
      </c>
      <c r="BK317" s="145">
        <f>ROUND(I317*H317,1)</f>
        <v>0</v>
      </c>
      <c r="BL317" s="17" t="s">
        <v>241</v>
      </c>
      <c r="BM317" s="144" t="s">
        <v>546</v>
      </c>
    </row>
    <row r="318" spans="2:65" s="11" customFormat="1" ht="22.95" customHeight="1" x14ac:dyDescent="0.25">
      <c r="B318" s="122"/>
      <c r="D318" s="123" t="s">
        <v>76</v>
      </c>
      <c r="E318" s="131" t="s">
        <v>547</v>
      </c>
      <c r="F318" s="131" t="s">
        <v>548</v>
      </c>
      <c r="I318" s="238"/>
      <c r="J318" s="132">
        <f>BK318</f>
        <v>0</v>
      </c>
      <c r="L318" s="122"/>
      <c r="M318" s="126"/>
      <c r="P318" s="127">
        <f>SUM(P319:P323)</f>
        <v>12.920000000000002</v>
      </c>
      <c r="R318" s="127">
        <f>SUM(R319:R323)</f>
        <v>5.4400000000000004E-2</v>
      </c>
      <c r="T318" s="128">
        <f>SUM(T319:T323)</f>
        <v>0</v>
      </c>
      <c r="AR318" s="123" t="s">
        <v>85</v>
      </c>
      <c r="AT318" s="129" t="s">
        <v>76</v>
      </c>
      <c r="AU318" s="129" t="s">
        <v>21</v>
      </c>
      <c r="AY318" s="123" t="s">
        <v>138</v>
      </c>
      <c r="BK318" s="130">
        <f>SUM(BK319:BK323)</f>
        <v>0</v>
      </c>
    </row>
    <row r="319" spans="2:65" s="1" customFormat="1" ht="24.15" customHeight="1" x14ac:dyDescent="0.2">
      <c r="B319" s="29"/>
      <c r="C319" s="133" t="s">
        <v>549</v>
      </c>
      <c r="D319" s="133" t="s">
        <v>142</v>
      </c>
      <c r="E319" s="134" t="s">
        <v>550</v>
      </c>
      <c r="F319" s="135" t="s">
        <v>551</v>
      </c>
      <c r="G319" s="136" t="s">
        <v>145</v>
      </c>
      <c r="H319" s="137">
        <v>136</v>
      </c>
      <c r="I319" s="239"/>
      <c r="J319" s="138">
        <f>ROUND(I319*H319,1)</f>
        <v>0</v>
      </c>
      <c r="K319" s="139"/>
      <c r="L319" s="29"/>
      <c r="M319" s="140" t="s">
        <v>1</v>
      </c>
      <c r="N319" s="141" t="s">
        <v>42</v>
      </c>
      <c r="O319" s="142">
        <v>3.3000000000000002E-2</v>
      </c>
      <c r="P319" s="142">
        <f>O319*H319</f>
        <v>4.4880000000000004</v>
      </c>
      <c r="Q319" s="142">
        <v>2.0000000000000001E-4</v>
      </c>
      <c r="R319" s="142">
        <f>Q319*H319</f>
        <v>2.7200000000000002E-2</v>
      </c>
      <c r="S319" s="142">
        <v>0</v>
      </c>
      <c r="T319" s="143">
        <f>S319*H319</f>
        <v>0</v>
      </c>
      <c r="AR319" s="144" t="s">
        <v>241</v>
      </c>
      <c r="AT319" s="144" t="s">
        <v>142</v>
      </c>
      <c r="AU319" s="144" t="s">
        <v>85</v>
      </c>
      <c r="AY319" s="17" t="s">
        <v>138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7" t="s">
        <v>21</v>
      </c>
      <c r="BK319" s="145">
        <f>ROUND(I319*H319,1)</f>
        <v>0</v>
      </c>
      <c r="BL319" s="17" t="s">
        <v>241</v>
      </c>
      <c r="BM319" s="144" t="s">
        <v>552</v>
      </c>
    </row>
    <row r="320" spans="2:65" s="12" customFormat="1" x14ac:dyDescent="0.2">
      <c r="B320" s="146"/>
      <c r="D320" s="147" t="s">
        <v>148</v>
      </c>
      <c r="E320" s="148" t="s">
        <v>1</v>
      </c>
      <c r="F320" s="149" t="s">
        <v>553</v>
      </c>
      <c r="H320" s="150">
        <v>19</v>
      </c>
      <c r="I320" s="240"/>
      <c r="L320" s="146"/>
      <c r="M320" s="151"/>
      <c r="T320" s="152"/>
      <c r="AT320" s="148" t="s">
        <v>148</v>
      </c>
      <c r="AU320" s="148" t="s">
        <v>85</v>
      </c>
      <c r="AV320" s="12" t="s">
        <v>85</v>
      </c>
      <c r="AW320" s="12" t="s">
        <v>30</v>
      </c>
      <c r="AX320" s="12" t="s">
        <v>77</v>
      </c>
      <c r="AY320" s="148" t="s">
        <v>138</v>
      </c>
    </row>
    <row r="321" spans="2:65" s="12" customFormat="1" x14ac:dyDescent="0.2">
      <c r="B321" s="146"/>
      <c r="D321" s="147" t="s">
        <v>148</v>
      </c>
      <c r="E321" s="148" t="s">
        <v>1</v>
      </c>
      <c r="F321" s="149" t="s">
        <v>554</v>
      </c>
      <c r="H321" s="150">
        <v>117</v>
      </c>
      <c r="I321" s="240"/>
      <c r="L321" s="146"/>
      <c r="M321" s="151"/>
      <c r="T321" s="152"/>
      <c r="AT321" s="148" t="s">
        <v>148</v>
      </c>
      <c r="AU321" s="148" t="s">
        <v>85</v>
      </c>
      <c r="AV321" s="12" t="s">
        <v>85</v>
      </c>
      <c r="AW321" s="12" t="s">
        <v>30</v>
      </c>
      <c r="AX321" s="12" t="s">
        <v>77</v>
      </c>
      <c r="AY321" s="148" t="s">
        <v>138</v>
      </c>
    </row>
    <row r="322" spans="2:65" s="13" customFormat="1" x14ac:dyDescent="0.2">
      <c r="B322" s="153"/>
      <c r="D322" s="147" t="s">
        <v>148</v>
      </c>
      <c r="E322" s="154" t="s">
        <v>1</v>
      </c>
      <c r="F322" s="155" t="s">
        <v>187</v>
      </c>
      <c r="H322" s="156">
        <v>136</v>
      </c>
      <c r="I322" s="241"/>
      <c r="L322" s="153"/>
      <c r="M322" s="157"/>
      <c r="T322" s="158"/>
      <c r="AT322" s="154" t="s">
        <v>148</v>
      </c>
      <c r="AU322" s="154" t="s">
        <v>85</v>
      </c>
      <c r="AV322" s="13" t="s">
        <v>146</v>
      </c>
      <c r="AW322" s="13" t="s">
        <v>30</v>
      </c>
      <c r="AX322" s="13" t="s">
        <v>21</v>
      </c>
      <c r="AY322" s="154" t="s">
        <v>138</v>
      </c>
    </row>
    <row r="323" spans="2:65" s="1" customFormat="1" ht="24.15" customHeight="1" x14ac:dyDescent="0.2">
      <c r="B323" s="29"/>
      <c r="C323" s="133" t="s">
        <v>555</v>
      </c>
      <c r="D323" s="133" t="s">
        <v>142</v>
      </c>
      <c r="E323" s="134" t="s">
        <v>556</v>
      </c>
      <c r="F323" s="135" t="s">
        <v>557</v>
      </c>
      <c r="G323" s="136" t="s">
        <v>145</v>
      </c>
      <c r="H323" s="137">
        <v>136</v>
      </c>
      <c r="I323" s="239"/>
      <c r="J323" s="138">
        <f>ROUND(I323*H323,1)</f>
        <v>0</v>
      </c>
      <c r="K323" s="139"/>
      <c r="L323" s="29"/>
      <c r="M323" s="140" t="s">
        <v>1</v>
      </c>
      <c r="N323" s="141" t="s">
        <v>42</v>
      </c>
      <c r="O323" s="142">
        <v>6.2E-2</v>
      </c>
      <c r="P323" s="142">
        <f>O323*H323</f>
        <v>8.4320000000000004</v>
      </c>
      <c r="Q323" s="142">
        <v>2.0000000000000001E-4</v>
      </c>
      <c r="R323" s="142">
        <f>Q323*H323</f>
        <v>2.7200000000000002E-2</v>
      </c>
      <c r="S323" s="142">
        <v>0</v>
      </c>
      <c r="T323" s="143">
        <f>S323*H323</f>
        <v>0</v>
      </c>
      <c r="AR323" s="144" t="s">
        <v>241</v>
      </c>
      <c r="AT323" s="144" t="s">
        <v>142</v>
      </c>
      <c r="AU323" s="144" t="s">
        <v>85</v>
      </c>
      <c r="AY323" s="17" t="s">
        <v>138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7" t="s">
        <v>21</v>
      </c>
      <c r="BK323" s="145">
        <f>ROUND(I323*H323,1)</f>
        <v>0</v>
      </c>
      <c r="BL323" s="17" t="s">
        <v>241</v>
      </c>
      <c r="BM323" s="144" t="s">
        <v>558</v>
      </c>
    </row>
    <row r="324" spans="2:65" s="11" customFormat="1" ht="25.95" customHeight="1" x14ac:dyDescent="0.25">
      <c r="B324" s="122"/>
      <c r="D324" s="123" t="s">
        <v>76</v>
      </c>
      <c r="E324" s="124" t="s">
        <v>559</v>
      </c>
      <c r="F324" s="124" t="s">
        <v>560</v>
      </c>
      <c r="I324" s="238"/>
      <c r="J324" s="125">
        <f>BK324</f>
        <v>0</v>
      </c>
      <c r="L324" s="122"/>
      <c r="M324" s="126"/>
      <c r="P324" s="127">
        <f>P325+P331</f>
        <v>0</v>
      </c>
      <c r="R324" s="127">
        <f>R325+R331</f>
        <v>0</v>
      </c>
      <c r="T324" s="128">
        <f>T325+T331</f>
        <v>0</v>
      </c>
      <c r="AR324" s="123" t="s">
        <v>146</v>
      </c>
      <c r="AT324" s="129" t="s">
        <v>76</v>
      </c>
      <c r="AU324" s="129" t="s">
        <v>77</v>
      </c>
      <c r="AY324" s="123" t="s">
        <v>138</v>
      </c>
      <c r="BK324" s="130">
        <f>BK325+BK331</f>
        <v>0</v>
      </c>
    </row>
    <row r="325" spans="2:65" s="11" customFormat="1" ht="22.95" customHeight="1" x14ac:dyDescent="0.25">
      <c r="B325" s="122"/>
      <c r="D325" s="123" t="s">
        <v>76</v>
      </c>
      <c r="E325" s="131" t="s">
        <v>561</v>
      </c>
      <c r="F325" s="131" t="s">
        <v>562</v>
      </c>
      <c r="I325" s="238"/>
      <c r="J325" s="132">
        <f>BK325</f>
        <v>0</v>
      </c>
      <c r="L325" s="122"/>
      <c r="M325" s="126"/>
      <c r="P325" s="127">
        <f>SUM(P326:P330)</f>
        <v>0</v>
      </c>
      <c r="R325" s="127">
        <f>SUM(R326:R330)</f>
        <v>0</v>
      </c>
      <c r="T325" s="128">
        <f>SUM(T326:T330)</f>
        <v>0</v>
      </c>
      <c r="AR325" s="123" t="s">
        <v>146</v>
      </c>
      <c r="AT325" s="129" t="s">
        <v>76</v>
      </c>
      <c r="AU325" s="129" t="s">
        <v>21</v>
      </c>
      <c r="AY325" s="123" t="s">
        <v>138</v>
      </c>
      <c r="BK325" s="130">
        <f>SUM(BK326:BK330)</f>
        <v>0</v>
      </c>
    </row>
    <row r="326" spans="2:65" s="1" customFormat="1" ht="16.5" customHeight="1" x14ac:dyDescent="0.2">
      <c r="B326" s="29"/>
      <c r="C326" s="133" t="s">
        <v>563</v>
      </c>
      <c r="D326" s="133" t="s">
        <v>142</v>
      </c>
      <c r="E326" s="134" t="s">
        <v>564</v>
      </c>
      <c r="F326" s="135" t="s">
        <v>565</v>
      </c>
      <c r="G326" s="136" t="s">
        <v>566</v>
      </c>
      <c r="H326" s="137">
        <v>1</v>
      </c>
      <c r="I326" s="239"/>
      <c r="J326" s="138">
        <f>ROUND(I326*H326,1)</f>
        <v>0</v>
      </c>
      <c r="K326" s="139"/>
      <c r="L326" s="29"/>
      <c r="M326" s="140" t="s">
        <v>1</v>
      </c>
      <c r="N326" s="141" t="s">
        <v>42</v>
      </c>
      <c r="O326" s="142">
        <v>0</v>
      </c>
      <c r="P326" s="142">
        <f>O326*H326</f>
        <v>0</v>
      </c>
      <c r="Q326" s="142">
        <v>0</v>
      </c>
      <c r="R326" s="142">
        <f>Q326*H326</f>
        <v>0</v>
      </c>
      <c r="S326" s="142">
        <v>0</v>
      </c>
      <c r="T326" s="143">
        <f>S326*H326</f>
        <v>0</v>
      </c>
      <c r="AR326" s="144" t="s">
        <v>567</v>
      </c>
      <c r="AT326" s="144" t="s">
        <v>142</v>
      </c>
      <c r="AU326" s="144" t="s">
        <v>85</v>
      </c>
      <c r="AY326" s="17" t="s">
        <v>138</v>
      </c>
      <c r="BE326" s="145">
        <f>IF(N326="základní",J326,0)</f>
        <v>0</v>
      </c>
      <c r="BF326" s="145">
        <f>IF(N326="snížená",J326,0)</f>
        <v>0</v>
      </c>
      <c r="BG326" s="145">
        <f>IF(N326="zákl. přenesená",J326,0)</f>
        <v>0</v>
      </c>
      <c r="BH326" s="145">
        <f>IF(N326="sníž. přenesená",J326,0)</f>
        <v>0</v>
      </c>
      <c r="BI326" s="145">
        <f>IF(N326="nulová",J326,0)</f>
        <v>0</v>
      </c>
      <c r="BJ326" s="17" t="s">
        <v>21</v>
      </c>
      <c r="BK326" s="145">
        <f>ROUND(I326*H326,1)</f>
        <v>0</v>
      </c>
      <c r="BL326" s="17" t="s">
        <v>567</v>
      </c>
      <c r="BM326" s="144" t="s">
        <v>568</v>
      </c>
    </row>
    <row r="327" spans="2:65" s="15" customFormat="1" x14ac:dyDescent="0.2">
      <c r="B327" s="165"/>
      <c r="D327" s="147" t="s">
        <v>148</v>
      </c>
      <c r="E327" s="166" t="s">
        <v>1</v>
      </c>
      <c r="F327" s="167" t="s">
        <v>569</v>
      </c>
      <c r="H327" s="166" t="s">
        <v>1</v>
      </c>
      <c r="I327" s="243"/>
      <c r="L327" s="165"/>
      <c r="M327" s="168"/>
      <c r="T327" s="169"/>
      <c r="AT327" s="166" t="s">
        <v>148</v>
      </c>
      <c r="AU327" s="166" t="s">
        <v>85</v>
      </c>
      <c r="AV327" s="15" t="s">
        <v>21</v>
      </c>
      <c r="AW327" s="15" t="s">
        <v>30</v>
      </c>
      <c r="AX327" s="15" t="s">
        <v>77</v>
      </c>
      <c r="AY327" s="166" t="s">
        <v>138</v>
      </c>
    </row>
    <row r="328" spans="2:65" s="15" customFormat="1" ht="20.399999999999999" x14ac:dyDescent="0.2">
      <c r="B328" s="165"/>
      <c r="D328" s="147" t="s">
        <v>148</v>
      </c>
      <c r="E328" s="166" t="s">
        <v>1</v>
      </c>
      <c r="F328" s="167" t="s">
        <v>570</v>
      </c>
      <c r="H328" s="166" t="s">
        <v>1</v>
      </c>
      <c r="I328" s="243"/>
      <c r="L328" s="165"/>
      <c r="M328" s="168"/>
      <c r="T328" s="169"/>
      <c r="AT328" s="166" t="s">
        <v>148</v>
      </c>
      <c r="AU328" s="166" t="s">
        <v>85</v>
      </c>
      <c r="AV328" s="15" t="s">
        <v>21</v>
      </c>
      <c r="AW328" s="15" t="s">
        <v>30</v>
      </c>
      <c r="AX328" s="15" t="s">
        <v>77</v>
      </c>
      <c r="AY328" s="166" t="s">
        <v>138</v>
      </c>
    </row>
    <row r="329" spans="2:65" s="15" customFormat="1" ht="30.6" x14ac:dyDescent="0.2">
      <c r="B329" s="165"/>
      <c r="D329" s="147" t="s">
        <v>148</v>
      </c>
      <c r="E329" s="166" t="s">
        <v>1</v>
      </c>
      <c r="F329" s="167" t="s">
        <v>571</v>
      </c>
      <c r="H329" s="166" t="s">
        <v>1</v>
      </c>
      <c r="I329" s="243"/>
      <c r="L329" s="165"/>
      <c r="M329" s="168"/>
      <c r="T329" s="169"/>
      <c r="AT329" s="166" t="s">
        <v>148</v>
      </c>
      <c r="AU329" s="166" t="s">
        <v>85</v>
      </c>
      <c r="AV329" s="15" t="s">
        <v>21</v>
      </c>
      <c r="AW329" s="15" t="s">
        <v>30</v>
      </c>
      <c r="AX329" s="15" t="s">
        <v>77</v>
      </c>
      <c r="AY329" s="166" t="s">
        <v>138</v>
      </c>
    </row>
    <row r="330" spans="2:65" s="12" customFormat="1" x14ac:dyDescent="0.2">
      <c r="B330" s="146"/>
      <c r="D330" s="147" t="s">
        <v>148</v>
      </c>
      <c r="E330" s="148" t="s">
        <v>1</v>
      </c>
      <c r="F330" s="149" t="s">
        <v>21</v>
      </c>
      <c r="H330" s="150">
        <v>1</v>
      </c>
      <c r="I330" s="240"/>
      <c r="L330" s="146"/>
      <c r="M330" s="151"/>
      <c r="T330" s="152"/>
      <c r="AT330" s="148" t="s">
        <v>148</v>
      </c>
      <c r="AU330" s="148" t="s">
        <v>85</v>
      </c>
      <c r="AV330" s="12" t="s">
        <v>85</v>
      </c>
      <c r="AW330" s="12" t="s">
        <v>30</v>
      </c>
      <c r="AX330" s="12" t="s">
        <v>21</v>
      </c>
      <c r="AY330" s="148" t="s">
        <v>138</v>
      </c>
    </row>
    <row r="331" spans="2:65" s="11" customFormat="1" ht="22.95" customHeight="1" x14ac:dyDescent="0.25">
      <c r="B331" s="122"/>
      <c r="D331" s="123" t="s">
        <v>76</v>
      </c>
      <c r="E331" s="131" t="s">
        <v>572</v>
      </c>
      <c r="F331" s="131" t="s">
        <v>573</v>
      </c>
      <c r="I331" s="238"/>
      <c r="J331" s="132">
        <f>BK331</f>
        <v>0</v>
      </c>
      <c r="L331" s="122"/>
      <c r="M331" s="126"/>
      <c r="P331" s="127">
        <f>SUM(P332:P336)</f>
        <v>0</v>
      </c>
      <c r="R331" s="127">
        <f>SUM(R332:R336)</f>
        <v>0</v>
      </c>
      <c r="T331" s="128">
        <f>SUM(T332:T336)</f>
        <v>0</v>
      </c>
      <c r="AR331" s="123" t="s">
        <v>146</v>
      </c>
      <c r="AT331" s="129" t="s">
        <v>76</v>
      </c>
      <c r="AU331" s="129" t="s">
        <v>21</v>
      </c>
      <c r="AY331" s="123" t="s">
        <v>138</v>
      </c>
      <c r="BK331" s="130">
        <f>SUM(BK332:BK336)</f>
        <v>0</v>
      </c>
    </row>
    <row r="332" spans="2:65" s="1" customFormat="1" ht="16.5" customHeight="1" x14ac:dyDescent="0.2">
      <c r="B332" s="29"/>
      <c r="C332" s="133" t="s">
        <v>574</v>
      </c>
      <c r="D332" s="133" t="s">
        <v>142</v>
      </c>
      <c r="E332" s="134" t="s">
        <v>575</v>
      </c>
      <c r="F332" s="135" t="s">
        <v>576</v>
      </c>
      <c r="G332" s="136" t="s">
        <v>566</v>
      </c>
      <c r="H332" s="137">
        <v>1</v>
      </c>
      <c r="I332" s="239"/>
      <c r="J332" s="138">
        <f>ROUND(I332*H332,1)</f>
        <v>0</v>
      </c>
      <c r="K332" s="139"/>
      <c r="L332" s="29"/>
      <c r="M332" s="140" t="s">
        <v>1</v>
      </c>
      <c r="N332" s="141" t="s">
        <v>42</v>
      </c>
      <c r="O332" s="142">
        <v>0</v>
      </c>
      <c r="P332" s="142">
        <f>O332*H332</f>
        <v>0</v>
      </c>
      <c r="Q332" s="142">
        <v>0</v>
      </c>
      <c r="R332" s="142">
        <f>Q332*H332</f>
        <v>0</v>
      </c>
      <c r="S332" s="142">
        <v>0</v>
      </c>
      <c r="T332" s="143">
        <f>S332*H332</f>
        <v>0</v>
      </c>
      <c r="AR332" s="144" t="s">
        <v>577</v>
      </c>
      <c r="AT332" s="144" t="s">
        <v>142</v>
      </c>
      <c r="AU332" s="144" t="s">
        <v>85</v>
      </c>
      <c r="AY332" s="17" t="s">
        <v>138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7" t="s">
        <v>21</v>
      </c>
      <c r="BK332" s="145">
        <f>ROUND(I332*H332,1)</f>
        <v>0</v>
      </c>
      <c r="BL332" s="17" t="s">
        <v>577</v>
      </c>
      <c r="BM332" s="144" t="s">
        <v>578</v>
      </c>
    </row>
    <row r="333" spans="2:65" s="15" customFormat="1" x14ac:dyDescent="0.2">
      <c r="B333" s="165"/>
      <c r="D333" s="147" t="s">
        <v>148</v>
      </c>
      <c r="E333" s="166" t="s">
        <v>1</v>
      </c>
      <c r="F333" s="167" t="s">
        <v>579</v>
      </c>
      <c r="H333" s="166" t="s">
        <v>1</v>
      </c>
      <c r="I333" s="243"/>
      <c r="L333" s="165"/>
      <c r="M333" s="168"/>
      <c r="T333" s="169"/>
      <c r="AT333" s="166" t="s">
        <v>148</v>
      </c>
      <c r="AU333" s="166" t="s">
        <v>85</v>
      </c>
      <c r="AV333" s="15" t="s">
        <v>21</v>
      </c>
      <c r="AW333" s="15" t="s">
        <v>30</v>
      </c>
      <c r="AX333" s="15" t="s">
        <v>77</v>
      </c>
      <c r="AY333" s="166" t="s">
        <v>138</v>
      </c>
    </row>
    <row r="334" spans="2:65" s="15" customFormat="1" ht="20.399999999999999" x14ac:dyDescent="0.2">
      <c r="B334" s="165"/>
      <c r="D334" s="147" t="s">
        <v>148</v>
      </c>
      <c r="E334" s="166" t="s">
        <v>1</v>
      </c>
      <c r="F334" s="167" t="s">
        <v>580</v>
      </c>
      <c r="H334" s="166" t="s">
        <v>1</v>
      </c>
      <c r="I334" s="243"/>
      <c r="L334" s="165"/>
      <c r="M334" s="168"/>
      <c r="T334" s="169"/>
      <c r="AT334" s="166" t="s">
        <v>148</v>
      </c>
      <c r="AU334" s="166" t="s">
        <v>85</v>
      </c>
      <c r="AV334" s="15" t="s">
        <v>21</v>
      </c>
      <c r="AW334" s="15" t="s">
        <v>30</v>
      </c>
      <c r="AX334" s="15" t="s">
        <v>77</v>
      </c>
      <c r="AY334" s="166" t="s">
        <v>138</v>
      </c>
    </row>
    <row r="335" spans="2:65" s="12" customFormat="1" x14ac:dyDescent="0.2">
      <c r="B335" s="146"/>
      <c r="D335" s="147" t="s">
        <v>148</v>
      </c>
      <c r="E335" s="148" t="s">
        <v>1</v>
      </c>
      <c r="F335" s="149" t="s">
        <v>21</v>
      </c>
      <c r="H335" s="150">
        <v>1</v>
      </c>
      <c r="I335" s="240"/>
      <c r="L335" s="146"/>
      <c r="M335" s="151"/>
      <c r="T335" s="152"/>
      <c r="AT335" s="148" t="s">
        <v>148</v>
      </c>
      <c r="AU335" s="148" t="s">
        <v>85</v>
      </c>
      <c r="AV335" s="12" t="s">
        <v>85</v>
      </c>
      <c r="AW335" s="12" t="s">
        <v>30</v>
      </c>
      <c r="AX335" s="12" t="s">
        <v>21</v>
      </c>
      <c r="AY335" s="148" t="s">
        <v>138</v>
      </c>
    </row>
    <row r="336" spans="2:65" s="12" customFormat="1" x14ac:dyDescent="0.2">
      <c r="B336" s="146"/>
      <c r="D336" s="147" t="s">
        <v>148</v>
      </c>
      <c r="E336" s="148" t="s">
        <v>1</v>
      </c>
      <c r="F336" s="149" t="s">
        <v>21</v>
      </c>
      <c r="H336" s="150">
        <v>1</v>
      </c>
      <c r="I336" s="240"/>
      <c r="L336" s="146"/>
      <c r="M336" s="180"/>
      <c r="N336" s="181"/>
      <c r="O336" s="181"/>
      <c r="P336" s="181"/>
      <c r="Q336" s="181"/>
      <c r="R336" s="181"/>
      <c r="S336" s="181"/>
      <c r="T336" s="182"/>
      <c r="AT336" s="148" t="s">
        <v>148</v>
      </c>
      <c r="AU336" s="148" t="s">
        <v>85</v>
      </c>
      <c r="AV336" s="12" t="s">
        <v>85</v>
      </c>
      <c r="AW336" s="12" t="s">
        <v>30</v>
      </c>
      <c r="AX336" s="12" t="s">
        <v>21</v>
      </c>
      <c r="AY336" s="148" t="s">
        <v>138</v>
      </c>
    </row>
    <row r="337" spans="2:12" s="1" customFormat="1" ht="6.9" customHeight="1" x14ac:dyDescent="0.2">
      <c r="B337" s="40"/>
      <c r="C337" s="41"/>
      <c r="D337" s="41"/>
      <c r="E337" s="41"/>
      <c r="F337" s="41"/>
      <c r="G337" s="41"/>
      <c r="H337" s="41"/>
      <c r="I337" s="244"/>
      <c r="J337" s="41"/>
      <c r="K337" s="41"/>
      <c r="L337" s="29"/>
    </row>
  </sheetData>
  <sheetProtection algorithmName="SHA-512" hashValue="GFWwHbWGRlk7hssB0LLA9gbbKL9uzb66hfP9ta34bUy7O6/i56MfZfy5DHXh+KCFR7paRyhkMSQ8q4piJQ/DNA==" saltValue="Quh84DB9mlrK50xdEySUbw==" spinCount="100000" sheet="1" formatColumns="0" formatRows="0" autoFilter="0"/>
  <autoFilter ref="C137:K336" xr:uid="{00000000-0009-0000-0000-000001000000}"/>
  <mergeCells count="12">
    <mergeCell ref="E130:H130"/>
    <mergeCell ref="L2:V2"/>
    <mergeCell ref="E85:H85"/>
    <mergeCell ref="E87:H87"/>
    <mergeCell ref="E89:H89"/>
    <mergeCell ref="E126:H126"/>
    <mergeCell ref="E128:H128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7"/>
  <sheetViews>
    <sheetView showGridLines="0" topLeftCell="A118" workbookViewId="0">
      <selection activeCell="I136" sqref="I136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93</v>
      </c>
    </row>
    <row r="3" spans="2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 x14ac:dyDescent="0.2">
      <c r="B4" s="20"/>
      <c r="D4" s="21" t="s">
        <v>94</v>
      </c>
      <c r="L4" s="20"/>
      <c r="M4" s="88" t="s">
        <v>10</v>
      </c>
      <c r="AT4" s="17" t="s">
        <v>4</v>
      </c>
    </row>
    <row r="5" spans="2:46" ht="6.9" customHeight="1" x14ac:dyDescent="0.2">
      <c r="B5" s="20"/>
      <c r="L5" s="20"/>
    </row>
    <row r="6" spans="2:46" ht="12" customHeight="1" x14ac:dyDescent="0.2">
      <c r="B6" s="20"/>
      <c r="D6" s="26" t="s">
        <v>14</v>
      </c>
      <c r="L6" s="20"/>
    </row>
    <row r="7" spans="2:46" ht="16.5" customHeight="1" x14ac:dyDescent="0.2">
      <c r="B7" s="20"/>
      <c r="E7" s="309" t="str">
        <f>'Rekapitulace stavby'!K6</f>
        <v>Dobudování podkroví a rekonstrukce objektů Hradecká 17, Opava - část financovaná FPF</v>
      </c>
      <c r="F7" s="310"/>
      <c r="G7" s="310"/>
      <c r="H7" s="310"/>
      <c r="L7" s="20"/>
    </row>
    <row r="8" spans="2:46" ht="12" customHeight="1" x14ac:dyDescent="0.2">
      <c r="B8" s="20"/>
      <c r="D8" s="26" t="s">
        <v>95</v>
      </c>
      <c r="L8" s="20"/>
    </row>
    <row r="9" spans="2:46" s="1" customFormat="1" ht="23.25" customHeight="1" x14ac:dyDescent="0.2">
      <c r="B9" s="29"/>
      <c r="E9" s="309" t="s">
        <v>96</v>
      </c>
      <c r="F9" s="308"/>
      <c r="G9" s="308"/>
      <c r="H9" s="308"/>
      <c r="L9" s="29"/>
    </row>
    <row r="10" spans="2:46" s="1" customFormat="1" ht="12" customHeight="1" x14ac:dyDescent="0.2">
      <c r="B10" s="29"/>
      <c r="D10" s="26" t="s">
        <v>97</v>
      </c>
      <c r="L10" s="29"/>
    </row>
    <row r="11" spans="2:46" s="1" customFormat="1" ht="16.5" customHeight="1" x14ac:dyDescent="0.2">
      <c r="B11" s="29"/>
      <c r="E11" s="295" t="s">
        <v>581</v>
      </c>
      <c r="F11" s="308"/>
      <c r="G11" s="308"/>
      <c r="H11" s="308"/>
      <c r="L11" s="29"/>
    </row>
    <row r="12" spans="2:46" s="1" customFormat="1" x14ac:dyDescent="0.2">
      <c r="B12" s="29"/>
      <c r="L12" s="29"/>
    </row>
    <row r="13" spans="2:46" s="1" customFormat="1" ht="12" customHeight="1" x14ac:dyDescent="0.2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customHeight="1" x14ac:dyDescent="0.2">
      <c r="B14" s="29"/>
      <c r="D14" s="26" t="s">
        <v>18</v>
      </c>
      <c r="F14" s="24" t="s">
        <v>19</v>
      </c>
      <c r="I14" s="26" t="s">
        <v>20</v>
      </c>
      <c r="J14" s="48">
        <f>'Rekapitulace stavby'!AN8</f>
        <v>45439</v>
      </c>
      <c r="L14" s="29"/>
    </row>
    <row r="15" spans="2:46" s="1" customFormat="1" ht="10.95" customHeight="1" x14ac:dyDescent="0.2">
      <c r="B15" s="29"/>
      <c r="L15" s="29"/>
    </row>
    <row r="16" spans="2:46" s="1" customFormat="1" ht="12" customHeight="1" x14ac:dyDescent="0.2">
      <c r="B16" s="29"/>
      <c r="D16" s="26" t="s">
        <v>22</v>
      </c>
      <c r="I16" s="26" t="s">
        <v>23</v>
      </c>
      <c r="J16" s="24" t="s">
        <v>24</v>
      </c>
      <c r="L16" s="29"/>
    </row>
    <row r="17" spans="2:12" s="1" customFormat="1" ht="18" customHeight="1" x14ac:dyDescent="0.2">
      <c r="B17" s="29"/>
      <c r="E17" s="24" t="s">
        <v>25</v>
      </c>
      <c r="I17" s="26" t="s">
        <v>26</v>
      </c>
      <c r="J17" s="24" t="s">
        <v>27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6" t="s">
        <v>28</v>
      </c>
      <c r="I19" s="26" t="s">
        <v>23</v>
      </c>
      <c r="J19" s="24" t="str">
        <f>'Rekapitulace stavby'!AN13</f>
        <v/>
      </c>
      <c r="L19" s="29"/>
    </row>
    <row r="20" spans="2:12" s="1" customFormat="1" ht="18" customHeight="1" x14ac:dyDescent="0.2">
      <c r="B20" s="29"/>
      <c r="E20" s="271" t="str">
        <f>'Rekapitulace stavby'!E14</f>
        <v xml:space="preserve"> </v>
      </c>
      <c r="F20" s="271"/>
      <c r="G20" s="271"/>
      <c r="H20" s="271"/>
      <c r="I20" s="26" t="s">
        <v>26</v>
      </c>
      <c r="J20" s="24" t="str">
        <f>'Rekapitulace stavby'!AN14</f>
        <v/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6" t="s">
        <v>31</v>
      </c>
      <c r="I22" s="26" t="s">
        <v>23</v>
      </c>
      <c r="J22" s="24" t="s">
        <v>32</v>
      </c>
      <c r="L22" s="29"/>
    </row>
    <row r="23" spans="2:12" s="1" customFormat="1" ht="18" customHeight="1" x14ac:dyDescent="0.2">
      <c r="B23" s="29"/>
      <c r="E23" s="24" t="s">
        <v>33</v>
      </c>
      <c r="I23" s="26" t="s">
        <v>26</v>
      </c>
      <c r="J23" s="24" t="s">
        <v>1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6" t="s">
        <v>34</v>
      </c>
      <c r="I25" s="26" t="s">
        <v>23</v>
      </c>
      <c r="J25" s="24" t="s">
        <v>1</v>
      </c>
      <c r="L25" s="29"/>
    </row>
    <row r="26" spans="2:12" s="1" customFormat="1" ht="18" customHeight="1" x14ac:dyDescent="0.2">
      <c r="B26" s="29"/>
      <c r="E26" s="24" t="s">
        <v>35</v>
      </c>
      <c r="I26" s="26" t="s">
        <v>26</v>
      </c>
      <c r="J26" s="24" t="s">
        <v>1</v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6" t="s">
        <v>36</v>
      </c>
      <c r="L28" s="29"/>
    </row>
    <row r="29" spans="2:12" s="7" customFormat="1" ht="16.5" customHeight="1" x14ac:dyDescent="0.2">
      <c r="B29" s="89"/>
      <c r="E29" s="274" t="s">
        <v>1</v>
      </c>
      <c r="F29" s="274"/>
      <c r="G29" s="274"/>
      <c r="H29" s="274"/>
      <c r="L29" s="89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49"/>
      <c r="E31" s="49"/>
      <c r="F31" s="49"/>
      <c r="G31" s="49"/>
      <c r="H31" s="49"/>
      <c r="I31" s="49"/>
      <c r="J31" s="49"/>
      <c r="K31" s="49"/>
      <c r="L31" s="29"/>
    </row>
    <row r="32" spans="2:12" s="1" customFormat="1" ht="25.35" customHeight="1" x14ac:dyDescent="0.2">
      <c r="B32" s="29"/>
      <c r="D32" s="90" t="s">
        <v>37</v>
      </c>
      <c r="J32" s="61">
        <f>ROUND(J126, 0)</f>
        <v>0</v>
      </c>
      <c r="L32" s="29"/>
    </row>
    <row r="33" spans="2:12" s="1" customFormat="1" ht="6.9" customHeight="1" x14ac:dyDescent="0.2">
      <c r="B33" s="29"/>
      <c r="D33" s="49"/>
      <c r="E33" s="49"/>
      <c r="F33" s="49"/>
      <c r="G33" s="49"/>
      <c r="H33" s="49"/>
      <c r="I33" s="49"/>
      <c r="J33" s="49"/>
      <c r="K33" s="49"/>
      <c r="L33" s="29"/>
    </row>
    <row r="34" spans="2:12" s="1" customFormat="1" ht="14.4" customHeight="1" x14ac:dyDescent="0.2">
      <c r="B34" s="29"/>
      <c r="F34" s="91" t="s">
        <v>39</v>
      </c>
      <c r="I34" s="91" t="s">
        <v>38</v>
      </c>
      <c r="J34" s="91" t="s">
        <v>40</v>
      </c>
      <c r="L34" s="29"/>
    </row>
    <row r="35" spans="2:12" s="1" customFormat="1" ht="14.4" customHeight="1" x14ac:dyDescent="0.2">
      <c r="B35" s="29"/>
      <c r="D35" s="92" t="s">
        <v>41</v>
      </c>
      <c r="E35" s="26" t="s">
        <v>42</v>
      </c>
      <c r="F35" s="81">
        <f>ROUND((SUM(BE126:BE136)),  0)</f>
        <v>0</v>
      </c>
      <c r="I35" s="93">
        <v>0.21</v>
      </c>
      <c r="J35" s="81">
        <f>ROUND(((SUM(BE126:BE136))*I35),  0)</f>
        <v>0</v>
      </c>
      <c r="L35" s="29"/>
    </row>
    <row r="36" spans="2:12" s="1" customFormat="1" ht="14.4" customHeight="1" x14ac:dyDescent="0.2">
      <c r="B36" s="29"/>
      <c r="E36" s="26" t="s">
        <v>43</v>
      </c>
      <c r="F36" s="81">
        <f>ROUND((SUM(BF126:BF136)),  0)</f>
        <v>0</v>
      </c>
      <c r="I36" s="93">
        <v>0.15</v>
      </c>
      <c r="J36" s="81">
        <f>ROUND(((SUM(BF126:BF136))*I36),  0)</f>
        <v>0</v>
      </c>
      <c r="L36" s="29"/>
    </row>
    <row r="37" spans="2:12" s="1" customFormat="1" ht="14.4" hidden="1" customHeight="1" x14ac:dyDescent="0.2">
      <c r="B37" s="29"/>
      <c r="E37" s="26" t="s">
        <v>44</v>
      </c>
      <c r="F37" s="81">
        <f>ROUND((SUM(BG126:BG136)),  0)</f>
        <v>0</v>
      </c>
      <c r="I37" s="93">
        <v>0.21</v>
      </c>
      <c r="J37" s="81">
        <f>0</f>
        <v>0</v>
      </c>
      <c r="L37" s="29"/>
    </row>
    <row r="38" spans="2:12" s="1" customFormat="1" ht="14.4" hidden="1" customHeight="1" x14ac:dyDescent="0.2">
      <c r="B38" s="29"/>
      <c r="E38" s="26" t="s">
        <v>45</v>
      </c>
      <c r="F38" s="81">
        <f>ROUND((SUM(BH126:BH136)),  0)</f>
        <v>0</v>
      </c>
      <c r="I38" s="93">
        <v>0.15</v>
      </c>
      <c r="J38" s="81">
        <f>0</f>
        <v>0</v>
      </c>
      <c r="L38" s="29"/>
    </row>
    <row r="39" spans="2:12" s="1" customFormat="1" ht="14.4" hidden="1" customHeight="1" x14ac:dyDescent="0.2">
      <c r="B39" s="29"/>
      <c r="E39" s="26" t="s">
        <v>46</v>
      </c>
      <c r="F39" s="81">
        <f>ROUND((SUM(BI126:BI136)),  0)</f>
        <v>0</v>
      </c>
      <c r="I39" s="93">
        <v>0</v>
      </c>
      <c r="J39" s="81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4"/>
      <c r="D41" s="95" t="s">
        <v>47</v>
      </c>
      <c r="E41" s="52"/>
      <c r="F41" s="52"/>
      <c r="G41" s="96" t="s">
        <v>48</v>
      </c>
      <c r="H41" s="97" t="s">
        <v>49</v>
      </c>
      <c r="I41" s="52"/>
      <c r="J41" s="98">
        <f>SUM(J32:J39)</f>
        <v>0</v>
      </c>
      <c r="K41" s="99"/>
      <c r="L41" s="29"/>
    </row>
    <row r="42" spans="2:12" s="1" customFormat="1" ht="14.4" customHeight="1" x14ac:dyDescent="0.2">
      <c r="B42" s="29"/>
      <c r="L42" s="29"/>
    </row>
    <row r="43" spans="2:12" ht="14.4" customHeight="1" x14ac:dyDescent="0.2">
      <c r="B43" s="20"/>
      <c r="L43" s="20"/>
    </row>
    <row r="44" spans="2:12" ht="14.4" customHeight="1" x14ac:dyDescent="0.2">
      <c r="B44" s="20"/>
      <c r="L44" s="20"/>
    </row>
    <row r="45" spans="2:12" ht="14.4" customHeight="1" x14ac:dyDescent="0.2">
      <c r="B45" s="20"/>
      <c r="L45" s="20"/>
    </row>
    <row r="46" spans="2:12" ht="14.4" customHeight="1" x14ac:dyDescent="0.2">
      <c r="B46" s="20"/>
      <c r="L46" s="20"/>
    </row>
    <row r="47" spans="2:12" ht="14.4" customHeight="1" x14ac:dyDescent="0.2">
      <c r="B47" s="20"/>
      <c r="L47" s="20"/>
    </row>
    <row r="48" spans="2:12" ht="14.4" customHeight="1" x14ac:dyDescent="0.2">
      <c r="B48" s="20"/>
      <c r="L48" s="20"/>
    </row>
    <row r="49" spans="2:12" ht="14.4" customHeight="1" x14ac:dyDescent="0.2">
      <c r="B49" s="20"/>
      <c r="L49" s="20"/>
    </row>
    <row r="50" spans="2:12" s="1" customFormat="1" ht="14.4" customHeight="1" x14ac:dyDescent="0.2">
      <c r="B50" s="29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29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3.2" x14ac:dyDescent="0.2">
      <c r="B61" s="29"/>
      <c r="D61" s="39" t="s">
        <v>52</v>
      </c>
      <c r="E61" s="31"/>
      <c r="F61" s="100" t="s">
        <v>53</v>
      </c>
      <c r="G61" s="39" t="s">
        <v>52</v>
      </c>
      <c r="H61" s="31"/>
      <c r="I61" s="31"/>
      <c r="J61" s="101" t="s">
        <v>53</v>
      </c>
      <c r="K61" s="31"/>
      <c r="L61" s="29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3.2" x14ac:dyDescent="0.2">
      <c r="B65" s="29"/>
      <c r="D65" s="37" t="s">
        <v>54</v>
      </c>
      <c r="E65" s="38"/>
      <c r="F65" s="38"/>
      <c r="G65" s="37" t="s">
        <v>55</v>
      </c>
      <c r="H65" s="38"/>
      <c r="I65" s="38"/>
      <c r="J65" s="38"/>
      <c r="K65" s="38"/>
      <c r="L65" s="29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3.2" x14ac:dyDescent="0.2">
      <c r="B76" s="29"/>
      <c r="D76" s="39" t="s">
        <v>52</v>
      </c>
      <c r="E76" s="31"/>
      <c r="F76" s="100" t="s">
        <v>53</v>
      </c>
      <c r="G76" s="39" t="s">
        <v>52</v>
      </c>
      <c r="H76" s="31"/>
      <c r="I76" s="31"/>
      <c r="J76" s="101" t="s">
        <v>53</v>
      </c>
      <c r="K76" s="31"/>
      <c r="L76" s="29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9"/>
    </row>
    <row r="81" spans="2:12" s="1" customFormat="1" ht="6.9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9"/>
    </row>
    <row r="82" spans="2:12" s="1" customFormat="1" ht="24.9" customHeight="1" x14ac:dyDescent="0.2">
      <c r="B82" s="29"/>
      <c r="C82" s="21" t="s">
        <v>99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6" t="s">
        <v>14</v>
      </c>
      <c r="L84" s="29"/>
    </row>
    <row r="85" spans="2:12" s="1" customFormat="1" ht="16.5" customHeight="1" x14ac:dyDescent="0.2">
      <c r="B85" s="29"/>
      <c r="E85" s="309" t="str">
        <f>E7</f>
        <v>Dobudování podkroví a rekonstrukce objektů Hradecká 17, Opava - část financovaná FPF</v>
      </c>
      <c r="F85" s="310"/>
      <c r="G85" s="310"/>
      <c r="H85" s="310"/>
      <c r="L85" s="29"/>
    </row>
    <row r="86" spans="2:12" ht="12" customHeight="1" x14ac:dyDescent="0.2">
      <c r="B86" s="20"/>
      <c r="C86" s="26" t="s">
        <v>95</v>
      </c>
      <c r="L86" s="20"/>
    </row>
    <row r="87" spans="2:12" s="1" customFormat="1" ht="23.25" customHeight="1" x14ac:dyDescent="0.2">
      <c r="B87" s="29"/>
      <c r="E87" s="309" t="s">
        <v>100</v>
      </c>
      <c r="F87" s="308"/>
      <c r="G87" s="308"/>
      <c r="H87" s="308"/>
      <c r="L87" s="29"/>
    </row>
    <row r="88" spans="2:12" s="1" customFormat="1" ht="12" customHeight="1" x14ac:dyDescent="0.2">
      <c r="B88" s="29"/>
      <c r="C88" s="26" t="s">
        <v>97</v>
      </c>
      <c r="L88" s="29"/>
    </row>
    <row r="89" spans="2:12" s="1" customFormat="1" ht="16.5" customHeight="1" x14ac:dyDescent="0.2">
      <c r="B89" s="29"/>
      <c r="E89" s="295" t="str">
        <f>E11</f>
        <v>01-2 - Technika prostředí staveb</v>
      </c>
      <c r="F89" s="308"/>
      <c r="G89" s="308"/>
      <c r="H89" s="308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6" t="s">
        <v>18</v>
      </c>
      <c r="F91" s="24" t="str">
        <f>F14</f>
        <v>Opava</v>
      </c>
      <c r="I91" s="26" t="s">
        <v>20</v>
      </c>
      <c r="J91" s="48">
        <f>IF(J14="","",J14)</f>
        <v>45439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6" t="s">
        <v>22</v>
      </c>
      <c r="F93" s="24" t="str">
        <f>E17</f>
        <v>Slezská univerzita v Opavě</v>
      </c>
      <c r="I93" s="26" t="s">
        <v>31</v>
      </c>
      <c r="J93" s="27" t="str">
        <f>E23</f>
        <v xml:space="preserve">ing. Václav Č e c h </v>
      </c>
      <c r="L93" s="29"/>
    </row>
    <row r="94" spans="2:12" s="1" customFormat="1" ht="15.15" customHeight="1" x14ac:dyDescent="0.2">
      <c r="B94" s="29"/>
      <c r="C94" s="26" t="s">
        <v>28</v>
      </c>
      <c r="F94" s="24" t="str">
        <f>IF(E20="","",E20)</f>
        <v xml:space="preserve"> </v>
      </c>
      <c r="I94" s="26" t="s">
        <v>34</v>
      </c>
      <c r="J94" s="27" t="str">
        <f>E26</f>
        <v>Sandtner Vladimír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2" t="s">
        <v>101</v>
      </c>
      <c r="D96" s="94"/>
      <c r="E96" s="94"/>
      <c r="F96" s="94"/>
      <c r="G96" s="94"/>
      <c r="H96" s="94"/>
      <c r="I96" s="94"/>
      <c r="J96" s="103" t="s">
        <v>102</v>
      </c>
      <c r="K96" s="94"/>
      <c r="L96" s="29"/>
    </row>
    <row r="97" spans="2:47" s="1" customFormat="1" ht="10.35" customHeight="1" x14ac:dyDescent="0.2">
      <c r="B97" s="29"/>
      <c r="L97" s="29"/>
    </row>
    <row r="98" spans="2:47" s="1" customFormat="1" ht="22.95" customHeight="1" x14ac:dyDescent="0.2">
      <c r="B98" s="29"/>
      <c r="C98" s="104" t="s">
        <v>103</v>
      </c>
      <c r="J98" s="61">
        <f>J126</f>
        <v>0</v>
      </c>
      <c r="L98" s="29"/>
      <c r="AU98" s="17" t="s">
        <v>104</v>
      </c>
    </row>
    <row r="99" spans="2:47" s="8" customFormat="1" ht="24.9" customHeight="1" x14ac:dyDescent="0.2">
      <c r="B99" s="105"/>
      <c r="D99" s="106" t="s">
        <v>111</v>
      </c>
      <c r="E99" s="107"/>
      <c r="F99" s="107"/>
      <c r="G99" s="107"/>
      <c r="H99" s="107"/>
      <c r="I99" s="107"/>
      <c r="J99" s="108">
        <f>J127</f>
        <v>0</v>
      </c>
      <c r="L99" s="105"/>
    </row>
    <row r="100" spans="2:47" s="9" customFormat="1" ht="19.95" customHeight="1" x14ac:dyDescent="0.2">
      <c r="B100" s="109"/>
      <c r="D100" s="110" t="s">
        <v>582</v>
      </c>
      <c r="E100" s="111"/>
      <c r="F100" s="111"/>
      <c r="G100" s="111"/>
      <c r="H100" s="111"/>
      <c r="I100" s="111"/>
      <c r="J100" s="112">
        <f>J128</f>
        <v>0</v>
      </c>
      <c r="L100" s="109"/>
    </row>
    <row r="101" spans="2:47" s="9" customFormat="1" ht="19.95" customHeight="1" x14ac:dyDescent="0.2">
      <c r="B101" s="109"/>
      <c r="D101" s="110" t="s">
        <v>583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47" s="9" customFormat="1" ht="19.95" customHeight="1" x14ac:dyDescent="0.2">
      <c r="B102" s="109"/>
      <c r="D102" s="110" t="s">
        <v>584</v>
      </c>
      <c r="E102" s="111"/>
      <c r="F102" s="111"/>
      <c r="G102" s="111"/>
      <c r="H102" s="111"/>
      <c r="I102" s="111"/>
      <c r="J102" s="112">
        <f>J132</f>
        <v>0</v>
      </c>
      <c r="L102" s="109"/>
    </row>
    <row r="103" spans="2:47" s="8" customFormat="1" ht="24.9" customHeight="1" x14ac:dyDescent="0.2">
      <c r="B103" s="105"/>
      <c r="D103" s="106" t="s">
        <v>585</v>
      </c>
      <c r="E103" s="107"/>
      <c r="F103" s="107"/>
      <c r="G103" s="107"/>
      <c r="H103" s="107"/>
      <c r="I103" s="107"/>
      <c r="J103" s="108">
        <f>J134</f>
        <v>0</v>
      </c>
      <c r="L103" s="105"/>
    </row>
    <row r="104" spans="2:47" s="9" customFormat="1" ht="19.95" customHeight="1" x14ac:dyDescent="0.2">
      <c r="B104" s="109"/>
      <c r="D104" s="110" t="s">
        <v>586</v>
      </c>
      <c r="E104" s="111"/>
      <c r="F104" s="111"/>
      <c r="G104" s="111"/>
      <c r="H104" s="111"/>
      <c r="I104" s="111"/>
      <c r="J104" s="112">
        <f>J135</f>
        <v>0</v>
      </c>
      <c r="L104" s="109"/>
    </row>
    <row r="105" spans="2:47" s="1" customFormat="1" ht="21.75" customHeight="1" x14ac:dyDescent="0.2">
      <c r="B105" s="29"/>
      <c r="L105" s="29"/>
    </row>
    <row r="106" spans="2:47" s="1" customFormat="1" ht="6.9" customHeight="1" x14ac:dyDescent="0.2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9"/>
    </row>
    <row r="110" spans="2:47" s="1" customFormat="1" ht="6.9" customHeight="1" x14ac:dyDescent="0.2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9"/>
    </row>
    <row r="111" spans="2:47" s="1" customFormat="1" ht="24.9" customHeight="1" x14ac:dyDescent="0.2">
      <c r="B111" s="29"/>
      <c r="C111" s="21" t="s">
        <v>123</v>
      </c>
      <c r="L111" s="29"/>
    </row>
    <row r="112" spans="2:47" s="1" customFormat="1" ht="6.9" customHeight="1" x14ac:dyDescent="0.2">
      <c r="B112" s="29"/>
      <c r="L112" s="29"/>
    </row>
    <row r="113" spans="2:63" s="1" customFormat="1" ht="12" customHeight="1" x14ac:dyDescent="0.2">
      <c r="B113" s="29"/>
      <c r="C113" s="26" t="s">
        <v>14</v>
      </c>
      <c r="L113" s="29"/>
    </row>
    <row r="114" spans="2:63" s="1" customFormat="1" ht="16.5" customHeight="1" x14ac:dyDescent="0.2">
      <c r="B114" s="29"/>
      <c r="E114" s="309" t="str">
        <f>E7</f>
        <v>Dobudování podkroví a rekonstrukce objektů Hradecká 17, Opava - část financovaná FPF</v>
      </c>
      <c r="F114" s="310"/>
      <c r="G114" s="310"/>
      <c r="H114" s="310"/>
      <c r="L114" s="29"/>
    </row>
    <row r="115" spans="2:63" ht="12" customHeight="1" x14ac:dyDescent="0.2">
      <c r="B115" s="20"/>
      <c r="C115" s="26" t="s">
        <v>95</v>
      </c>
      <c r="L115" s="20"/>
    </row>
    <row r="116" spans="2:63" s="1" customFormat="1" ht="23.25" customHeight="1" x14ac:dyDescent="0.2">
      <c r="B116" s="29"/>
      <c r="E116" s="309" t="s">
        <v>100</v>
      </c>
      <c r="F116" s="308"/>
      <c r="G116" s="308"/>
      <c r="H116" s="308"/>
      <c r="L116" s="29"/>
    </row>
    <row r="117" spans="2:63" s="1" customFormat="1" ht="12" customHeight="1" x14ac:dyDescent="0.2">
      <c r="B117" s="29"/>
      <c r="C117" s="26" t="s">
        <v>97</v>
      </c>
      <c r="L117" s="29"/>
    </row>
    <row r="118" spans="2:63" s="1" customFormat="1" ht="16.5" customHeight="1" x14ac:dyDescent="0.2">
      <c r="B118" s="29"/>
      <c r="E118" s="295" t="str">
        <f>E11</f>
        <v>01-2 - Technika prostředí staveb</v>
      </c>
      <c r="F118" s="308"/>
      <c r="G118" s="308"/>
      <c r="H118" s="308"/>
      <c r="L118" s="29"/>
    </row>
    <row r="119" spans="2:63" s="1" customFormat="1" ht="6.9" customHeight="1" x14ac:dyDescent="0.2">
      <c r="B119" s="29"/>
      <c r="L119" s="29"/>
    </row>
    <row r="120" spans="2:63" s="1" customFormat="1" ht="12" customHeight="1" x14ac:dyDescent="0.2">
      <c r="B120" s="29"/>
      <c r="C120" s="26" t="s">
        <v>18</v>
      </c>
      <c r="F120" s="24" t="str">
        <f>F14</f>
        <v>Opava</v>
      </c>
      <c r="I120" s="26" t="s">
        <v>20</v>
      </c>
      <c r="J120" s="48">
        <f>IF(J14="","",J14)</f>
        <v>45439</v>
      </c>
      <c r="L120" s="29"/>
    </row>
    <row r="121" spans="2:63" s="1" customFormat="1" ht="6.9" customHeight="1" x14ac:dyDescent="0.2">
      <c r="B121" s="29"/>
      <c r="L121" s="29"/>
    </row>
    <row r="122" spans="2:63" s="1" customFormat="1" ht="15.15" customHeight="1" x14ac:dyDescent="0.2">
      <c r="B122" s="29"/>
      <c r="C122" s="26" t="s">
        <v>22</v>
      </c>
      <c r="F122" s="24" t="str">
        <f>E17</f>
        <v>Slezská univerzita v Opavě</v>
      </c>
      <c r="I122" s="26" t="s">
        <v>31</v>
      </c>
      <c r="J122" s="27" t="str">
        <f>E23</f>
        <v xml:space="preserve">ing. Václav Č e c h </v>
      </c>
      <c r="L122" s="29"/>
    </row>
    <row r="123" spans="2:63" s="1" customFormat="1" ht="15.15" customHeight="1" x14ac:dyDescent="0.2">
      <c r="B123" s="29"/>
      <c r="C123" s="26" t="s">
        <v>28</v>
      </c>
      <c r="F123" s="24" t="str">
        <f>IF(E20="","",E20)</f>
        <v xml:space="preserve"> </v>
      </c>
      <c r="I123" s="26" t="s">
        <v>34</v>
      </c>
      <c r="J123" s="27" t="str">
        <f>E26</f>
        <v>Sandtner Vladimír</v>
      </c>
      <c r="L123" s="29"/>
    </row>
    <row r="124" spans="2:63" s="1" customFormat="1" ht="10.35" customHeight="1" x14ac:dyDescent="0.2">
      <c r="B124" s="29"/>
      <c r="L124" s="29"/>
    </row>
    <row r="125" spans="2:63" s="10" customFormat="1" ht="29.25" customHeight="1" x14ac:dyDescent="0.2">
      <c r="B125" s="113"/>
      <c r="C125" s="114" t="s">
        <v>124</v>
      </c>
      <c r="D125" s="115" t="s">
        <v>62</v>
      </c>
      <c r="E125" s="115" t="s">
        <v>58</v>
      </c>
      <c r="F125" s="115" t="s">
        <v>59</v>
      </c>
      <c r="G125" s="115" t="s">
        <v>125</v>
      </c>
      <c r="H125" s="115" t="s">
        <v>126</v>
      </c>
      <c r="I125" s="115" t="s">
        <v>127</v>
      </c>
      <c r="J125" s="116" t="s">
        <v>102</v>
      </c>
      <c r="K125" s="117" t="s">
        <v>128</v>
      </c>
      <c r="L125" s="113"/>
      <c r="M125" s="54" t="s">
        <v>1</v>
      </c>
      <c r="N125" s="55" t="s">
        <v>41</v>
      </c>
      <c r="O125" s="55" t="s">
        <v>129</v>
      </c>
      <c r="P125" s="55" t="s">
        <v>130</v>
      </c>
      <c r="Q125" s="55" t="s">
        <v>131</v>
      </c>
      <c r="R125" s="55" t="s">
        <v>132</v>
      </c>
      <c r="S125" s="55" t="s">
        <v>133</v>
      </c>
      <c r="T125" s="56" t="s">
        <v>134</v>
      </c>
    </row>
    <row r="126" spans="2:63" s="1" customFormat="1" ht="22.95" customHeight="1" x14ac:dyDescent="0.3">
      <c r="B126" s="29"/>
      <c r="C126" s="59" t="s">
        <v>135</v>
      </c>
      <c r="J126" s="118">
        <f>BK126</f>
        <v>0</v>
      </c>
      <c r="L126" s="29"/>
      <c r="M126" s="57"/>
      <c r="N126" s="49"/>
      <c r="O126" s="49"/>
      <c r="P126" s="119">
        <f>P127+P134</f>
        <v>0</v>
      </c>
      <c r="Q126" s="49"/>
      <c r="R126" s="119">
        <f>R127+R134</f>
        <v>0</v>
      </c>
      <c r="S126" s="49"/>
      <c r="T126" s="120">
        <f>T127+T134</f>
        <v>0</v>
      </c>
      <c r="AT126" s="17" t="s">
        <v>76</v>
      </c>
      <c r="AU126" s="17" t="s">
        <v>104</v>
      </c>
      <c r="BK126" s="121">
        <f>BK127+BK134</f>
        <v>0</v>
      </c>
    </row>
    <row r="127" spans="2:63" s="11" customFormat="1" ht="25.95" customHeight="1" x14ac:dyDescent="0.25">
      <c r="B127" s="122"/>
      <c r="D127" s="123" t="s">
        <v>76</v>
      </c>
      <c r="E127" s="124" t="s">
        <v>234</v>
      </c>
      <c r="F127" s="124" t="s">
        <v>235</v>
      </c>
      <c r="J127" s="125">
        <f>BK127</f>
        <v>0</v>
      </c>
      <c r="L127" s="122"/>
      <c r="M127" s="126"/>
      <c r="P127" s="127">
        <f>P128+P130+P132</f>
        <v>0</v>
      </c>
      <c r="R127" s="127">
        <f>R128+R130+R132</f>
        <v>0</v>
      </c>
      <c r="T127" s="128">
        <f>T128+T130+T132</f>
        <v>0</v>
      </c>
      <c r="AR127" s="123" t="s">
        <v>85</v>
      </c>
      <c r="AT127" s="129" t="s">
        <v>76</v>
      </c>
      <c r="AU127" s="129" t="s">
        <v>77</v>
      </c>
      <c r="AY127" s="123" t="s">
        <v>138</v>
      </c>
      <c r="BK127" s="130">
        <f>BK128+BK130+BK132</f>
        <v>0</v>
      </c>
    </row>
    <row r="128" spans="2:63" s="11" customFormat="1" ht="22.95" customHeight="1" x14ac:dyDescent="0.25">
      <c r="B128" s="122"/>
      <c r="D128" s="123" t="s">
        <v>76</v>
      </c>
      <c r="E128" s="131" t="s">
        <v>587</v>
      </c>
      <c r="F128" s="131" t="s">
        <v>588</v>
      </c>
      <c r="J128" s="132">
        <f>BK128</f>
        <v>0</v>
      </c>
      <c r="L128" s="122"/>
      <c r="M128" s="126"/>
      <c r="P128" s="127">
        <f>P129</f>
        <v>0</v>
      </c>
      <c r="R128" s="127">
        <f>R129</f>
        <v>0</v>
      </c>
      <c r="T128" s="128">
        <f>T129</f>
        <v>0</v>
      </c>
      <c r="AR128" s="123" t="s">
        <v>85</v>
      </c>
      <c r="AT128" s="129" t="s">
        <v>76</v>
      </c>
      <c r="AU128" s="129" t="s">
        <v>21</v>
      </c>
      <c r="AY128" s="123" t="s">
        <v>138</v>
      </c>
      <c r="BK128" s="130">
        <f>BK129</f>
        <v>0</v>
      </c>
    </row>
    <row r="129" spans="2:65" s="1" customFormat="1" ht="16.5" customHeight="1" x14ac:dyDescent="0.2">
      <c r="B129" s="29"/>
      <c r="C129" s="133" t="s">
        <v>21</v>
      </c>
      <c r="D129" s="133" t="s">
        <v>142</v>
      </c>
      <c r="E129" s="134" t="s">
        <v>589</v>
      </c>
      <c r="F129" s="135" t="s">
        <v>590</v>
      </c>
      <c r="G129" s="136" t="s">
        <v>333</v>
      </c>
      <c r="H129" s="137">
        <v>1</v>
      </c>
      <c r="I129" s="138">
        <f>'720-01 Zdravotechnika'!G58</f>
        <v>0</v>
      </c>
      <c r="J129" s="138">
        <f>ROUND(I129*H129,1)</f>
        <v>0</v>
      </c>
      <c r="K129" s="139"/>
      <c r="L129" s="29"/>
      <c r="M129" s="140" t="s">
        <v>1</v>
      </c>
      <c r="N129" s="141" t="s">
        <v>42</v>
      </c>
      <c r="O129" s="142">
        <v>0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241</v>
      </c>
      <c r="AT129" s="144" t="s">
        <v>142</v>
      </c>
      <c r="AU129" s="144" t="s">
        <v>85</v>
      </c>
      <c r="AY129" s="17" t="s">
        <v>138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21</v>
      </c>
      <c r="BK129" s="145">
        <f>ROUND(I129*H129,1)</f>
        <v>0</v>
      </c>
      <c r="BL129" s="17" t="s">
        <v>241</v>
      </c>
      <c r="BM129" s="144" t="s">
        <v>591</v>
      </c>
    </row>
    <row r="130" spans="2:65" s="11" customFormat="1" ht="22.95" customHeight="1" x14ac:dyDescent="0.25">
      <c r="B130" s="122"/>
      <c r="D130" s="123" t="s">
        <v>76</v>
      </c>
      <c r="E130" s="131" t="s">
        <v>592</v>
      </c>
      <c r="F130" s="131" t="s">
        <v>593</v>
      </c>
      <c r="J130" s="132">
        <f>BK130</f>
        <v>0</v>
      </c>
      <c r="L130" s="122"/>
      <c r="M130" s="126"/>
      <c r="P130" s="127">
        <f>P131</f>
        <v>0</v>
      </c>
      <c r="R130" s="127">
        <f>R131</f>
        <v>0</v>
      </c>
      <c r="T130" s="128">
        <f>T131</f>
        <v>0</v>
      </c>
      <c r="AR130" s="123" t="s">
        <v>85</v>
      </c>
      <c r="AT130" s="129" t="s">
        <v>76</v>
      </c>
      <c r="AU130" s="129" t="s">
        <v>21</v>
      </c>
      <c r="AY130" s="123" t="s">
        <v>138</v>
      </c>
      <c r="BK130" s="130">
        <f>BK131</f>
        <v>0</v>
      </c>
    </row>
    <row r="131" spans="2:65" s="1" customFormat="1" ht="24.15" customHeight="1" x14ac:dyDescent="0.2">
      <c r="B131" s="29"/>
      <c r="C131" s="133" t="s">
        <v>85</v>
      </c>
      <c r="D131" s="133" t="s">
        <v>142</v>
      </c>
      <c r="E131" s="134" t="s">
        <v>594</v>
      </c>
      <c r="F131" s="135" t="s">
        <v>595</v>
      </c>
      <c r="G131" s="136" t="s">
        <v>333</v>
      </c>
      <c r="H131" s="137">
        <v>1</v>
      </c>
      <c r="I131" s="138">
        <f>'730-01 Vytápění'!G51</f>
        <v>0</v>
      </c>
      <c r="J131" s="138">
        <f>ROUND(I131*H131,1)</f>
        <v>0</v>
      </c>
      <c r="K131" s="139"/>
      <c r="L131" s="29"/>
      <c r="M131" s="140" t="s">
        <v>1</v>
      </c>
      <c r="N131" s="141" t="s">
        <v>42</v>
      </c>
      <c r="O131" s="142">
        <v>0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241</v>
      </c>
      <c r="AT131" s="144" t="s">
        <v>142</v>
      </c>
      <c r="AU131" s="144" t="s">
        <v>85</v>
      </c>
      <c r="AY131" s="17" t="s">
        <v>138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21</v>
      </c>
      <c r="BK131" s="145">
        <f>ROUND(I131*H131,1)</f>
        <v>0</v>
      </c>
      <c r="BL131" s="17" t="s">
        <v>241</v>
      </c>
      <c r="BM131" s="144" t="s">
        <v>596</v>
      </c>
    </row>
    <row r="132" spans="2:65" s="11" customFormat="1" ht="22.95" customHeight="1" x14ac:dyDescent="0.25">
      <c r="B132" s="122"/>
      <c r="D132" s="123" t="s">
        <v>76</v>
      </c>
      <c r="E132" s="131" t="s">
        <v>597</v>
      </c>
      <c r="F132" s="131" t="s">
        <v>598</v>
      </c>
      <c r="J132" s="132">
        <f>BK132</f>
        <v>0</v>
      </c>
      <c r="L132" s="122"/>
      <c r="M132" s="126"/>
      <c r="P132" s="127">
        <f>P133</f>
        <v>0</v>
      </c>
      <c r="R132" s="127">
        <f>R133</f>
        <v>0</v>
      </c>
      <c r="T132" s="128">
        <f>T133</f>
        <v>0</v>
      </c>
      <c r="AR132" s="123" t="s">
        <v>85</v>
      </c>
      <c r="AT132" s="129" t="s">
        <v>76</v>
      </c>
      <c r="AU132" s="129" t="s">
        <v>21</v>
      </c>
      <c r="AY132" s="123" t="s">
        <v>138</v>
      </c>
      <c r="BK132" s="130">
        <f>BK133</f>
        <v>0</v>
      </c>
    </row>
    <row r="133" spans="2:65" s="1" customFormat="1" ht="16.5" customHeight="1" x14ac:dyDescent="0.2">
      <c r="B133" s="29"/>
      <c r="C133" s="133" t="s">
        <v>139</v>
      </c>
      <c r="D133" s="133" t="s">
        <v>142</v>
      </c>
      <c r="E133" s="134" t="s">
        <v>599</v>
      </c>
      <c r="F133" s="135" t="s">
        <v>600</v>
      </c>
      <c r="G133" s="136" t="s">
        <v>333</v>
      </c>
      <c r="H133" s="137">
        <v>1</v>
      </c>
      <c r="I133" s="138">
        <f>'740-01 Vzduchotechnika'!G22</f>
        <v>0</v>
      </c>
      <c r="J133" s="138">
        <f>ROUND(I133*H133,1)</f>
        <v>0</v>
      </c>
      <c r="K133" s="139"/>
      <c r="L133" s="29"/>
      <c r="M133" s="140" t="s">
        <v>1</v>
      </c>
      <c r="N133" s="141" t="s">
        <v>42</v>
      </c>
      <c r="O133" s="142">
        <v>0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241</v>
      </c>
      <c r="AT133" s="144" t="s">
        <v>142</v>
      </c>
      <c r="AU133" s="144" t="s">
        <v>85</v>
      </c>
      <c r="AY133" s="17" t="s">
        <v>138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21</v>
      </c>
      <c r="BK133" s="145">
        <f>ROUND(I133*H133,1)</f>
        <v>0</v>
      </c>
      <c r="BL133" s="17" t="s">
        <v>241</v>
      </c>
      <c r="BM133" s="144" t="s">
        <v>601</v>
      </c>
    </row>
    <row r="134" spans="2:65" s="11" customFormat="1" ht="25.95" customHeight="1" x14ac:dyDescent="0.25">
      <c r="B134" s="122"/>
      <c r="D134" s="123" t="s">
        <v>76</v>
      </c>
      <c r="E134" s="124" t="s">
        <v>257</v>
      </c>
      <c r="F134" s="124" t="s">
        <v>602</v>
      </c>
      <c r="J134" s="125">
        <f>BK134</f>
        <v>0</v>
      </c>
      <c r="L134" s="122"/>
      <c r="M134" s="126"/>
      <c r="P134" s="127">
        <f>P135</f>
        <v>0</v>
      </c>
      <c r="R134" s="127">
        <f>R135</f>
        <v>0</v>
      </c>
      <c r="T134" s="128">
        <f>T135</f>
        <v>0</v>
      </c>
      <c r="AR134" s="123" t="s">
        <v>139</v>
      </c>
      <c r="AT134" s="129" t="s">
        <v>76</v>
      </c>
      <c r="AU134" s="129" t="s">
        <v>77</v>
      </c>
      <c r="AY134" s="123" t="s">
        <v>138</v>
      </c>
      <c r="BK134" s="130">
        <f>BK135</f>
        <v>0</v>
      </c>
    </row>
    <row r="135" spans="2:65" s="11" customFormat="1" ht="22.95" customHeight="1" x14ac:dyDescent="0.25">
      <c r="B135" s="122"/>
      <c r="D135" s="123" t="s">
        <v>76</v>
      </c>
      <c r="E135" s="131" t="s">
        <v>603</v>
      </c>
      <c r="F135" s="131" t="s">
        <v>604</v>
      </c>
      <c r="J135" s="132">
        <f>BK135</f>
        <v>0</v>
      </c>
      <c r="L135" s="122"/>
      <c r="M135" s="126"/>
      <c r="P135" s="127">
        <f>P136</f>
        <v>0</v>
      </c>
      <c r="R135" s="127">
        <f>R136</f>
        <v>0</v>
      </c>
      <c r="T135" s="128">
        <f>T136</f>
        <v>0</v>
      </c>
      <c r="AR135" s="123" t="s">
        <v>139</v>
      </c>
      <c r="AT135" s="129" t="s">
        <v>76</v>
      </c>
      <c r="AU135" s="129" t="s">
        <v>21</v>
      </c>
      <c r="AY135" s="123" t="s">
        <v>138</v>
      </c>
      <c r="BK135" s="130">
        <f>BK136</f>
        <v>0</v>
      </c>
    </row>
    <row r="136" spans="2:65" s="1" customFormat="1" ht="24.15" customHeight="1" x14ac:dyDescent="0.2">
      <c r="B136" s="29"/>
      <c r="C136" s="133" t="s">
        <v>146</v>
      </c>
      <c r="D136" s="133" t="s">
        <v>142</v>
      </c>
      <c r="E136" s="134" t="s">
        <v>605</v>
      </c>
      <c r="F136" s="135" t="s">
        <v>606</v>
      </c>
      <c r="G136" s="136" t="s">
        <v>333</v>
      </c>
      <c r="H136" s="137">
        <v>1</v>
      </c>
      <c r="I136" s="138">
        <f>'21M-01 Elektroinstalace'!G170</f>
        <v>0</v>
      </c>
      <c r="J136" s="138">
        <f>ROUND(I136*H136,1)</f>
        <v>0</v>
      </c>
      <c r="K136" s="139"/>
      <c r="L136" s="29"/>
      <c r="M136" s="183" t="s">
        <v>1</v>
      </c>
      <c r="N136" s="184" t="s">
        <v>42</v>
      </c>
      <c r="O136" s="185">
        <v>0</v>
      </c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AR136" s="144" t="s">
        <v>607</v>
      </c>
      <c r="AT136" s="144" t="s">
        <v>142</v>
      </c>
      <c r="AU136" s="144" t="s">
        <v>85</v>
      </c>
      <c r="AY136" s="17" t="s">
        <v>138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21</v>
      </c>
      <c r="BK136" s="145">
        <f>ROUND(I136*H136,1)</f>
        <v>0</v>
      </c>
      <c r="BL136" s="17" t="s">
        <v>607</v>
      </c>
      <c r="BM136" s="144" t="s">
        <v>608</v>
      </c>
    </row>
    <row r="137" spans="2:65" s="1" customFormat="1" ht="6.9" customHeight="1" x14ac:dyDescent="0.2"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29"/>
    </row>
  </sheetData>
  <sheetProtection formatColumns="0" formatRows="0" autoFilter="0"/>
  <autoFilter ref="C125:K136" xr:uid="{00000000-0009-0000-0000-00000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88" fitToHeight="100" orientation="portrait" blackAndWhite="1" r:id="rId1"/>
  <headerFooter>
    <oddFooter>&amp;CStrana &amp;P z &amp;N</oddFooter>
  </headerFooter>
  <ignoredErrors>
    <ignoredError sqref="J129 J131 J13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174BA-0BD7-4929-8F66-7BFF343368F5}">
  <dimension ref="A1:J60"/>
  <sheetViews>
    <sheetView tabSelected="1" workbookViewId="0">
      <selection activeCell="C12" sqref="C12"/>
    </sheetView>
  </sheetViews>
  <sheetFormatPr defaultRowHeight="10.199999999999999" x14ac:dyDescent="0.2"/>
  <cols>
    <col min="1" max="1" width="7.42578125" customWidth="1"/>
    <col min="2" max="2" width="18.85546875" customWidth="1"/>
    <col min="3" max="3" width="46.28515625" customWidth="1"/>
    <col min="4" max="4" width="7.140625" customWidth="1"/>
    <col min="5" max="5" width="10.42578125" customWidth="1"/>
    <col min="6" max="6" width="10.7109375" customWidth="1"/>
    <col min="7" max="7" width="11.42578125" customWidth="1"/>
    <col min="8" max="8" width="10.85546875" customWidth="1"/>
    <col min="9" max="9" width="10.140625" customWidth="1"/>
    <col min="10" max="10" width="10.28515625" customWidth="1"/>
    <col min="257" max="257" width="7.42578125" customWidth="1"/>
    <col min="258" max="258" width="18.85546875" customWidth="1"/>
    <col min="259" max="259" width="46.28515625" customWidth="1"/>
    <col min="260" max="260" width="7.140625" customWidth="1"/>
    <col min="261" max="261" width="10.42578125" customWidth="1"/>
    <col min="262" max="262" width="10.7109375" customWidth="1"/>
    <col min="263" max="263" width="11.42578125" customWidth="1"/>
    <col min="264" max="264" width="10.85546875" customWidth="1"/>
    <col min="265" max="265" width="10.140625" customWidth="1"/>
    <col min="266" max="266" width="10.28515625" customWidth="1"/>
    <col min="513" max="513" width="7.42578125" customWidth="1"/>
    <col min="514" max="514" width="18.85546875" customWidth="1"/>
    <col min="515" max="515" width="46.28515625" customWidth="1"/>
    <col min="516" max="516" width="7.140625" customWidth="1"/>
    <col min="517" max="517" width="10.42578125" customWidth="1"/>
    <col min="518" max="518" width="10.7109375" customWidth="1"/>
    <col min="519" max="519" width="11.42578125" customWidth="1"/>
    <col min="520" max="520" width="10.85546875" customWidth="1"/>
    <col min="521" max="521" width="10.140625" customWidth="1"/>
    <col min="522" max="522" width="10.28515625" customWidth="1"/>
    <col min="769" max="769" width="7.42578125" customWidth="1"/>
    <col min="770" max="770" width="18.85546875" customWidth="1"/>
    <col min="771" max="771" width="46.28515625" customWidth="1"/>
    <col min="772" max="772" width="7.140625" customWidth="1"/>
    <col min="773" max="773" width="10.42578125" customWidth="1"/>
    <col min="774" max="774" width="10.7109375" customWidth="1"/>
    <col min="775" max="775" width="11.42578125" customWidth="1"/>
    <col min="776" max="776" width="10.85546875" customWidth="1"/>
    <col min="777" max="777" width="10.140625" customWidth="1"/>
    <col min="778" max="778" width="10.28515625" customWidth="1"/>
    <col min="1025" max="1025" width="7.42578125" customWidth="1"/>
    <col min="1026" max="1026" width="18.85546875" customWidth="1"/>
    <col min="1027" max="1027" width="46.28515625" customWidth="1"/>
    <col min="1028" max="1028" width="7.140625" customWidth="1"/>
    <col min="1029" max="1029" width="10.42578125" customWidth="1"/>
    <col min="1030" max="1030" width="10.7109375" customWidth="1"/>
    <col min="1031" max="1031" width="11.42578125" customWidth="1"/>
    <col min="1032" max="1032" width="10.85546875" customWidth="1"/>
    <col min="1033" max="1033" width="10.140625" customWidth="1"/>
    <col min="1034" max="1034" width="10.28515625" customWidth="1"/>
    <col min="1281" max="1281" width="7.42578125" customWidth="1"/>
    <col min="1282" max="1282" width="18.85546875" customWidth="1"/>
    <col min="1283" max="1283" width="46.28515625" customWidth="1"/>
    <col min="1284" max="1284" width="7.140625" customWidth="1"/>
    <col min="1285" max="1285" width="10.42578125" customWidth="1"/>
    <col min="1286" max="1286" width="10.7109375" customWidth="1"/>
    <col min="1287" max="1287" width="11.42578125" customWidth="1"/>
    <col min="1288" max="1288" width="10.85546875" customWidth="1"/>
    <col min="1289" max="1289" width="10.140625" customWidth="1"/>
    <col min="1290" max="1290" width="10.28515625" customWidth="1"/>
    <col min="1537" max="1537" width="7.42578125" customWidth="1"/>
    <col min="1538" max="1538" width="18.85546875" customWidth="1"/>
    <col min="1539" max="1539" width="46.28515625" customWidth="1"/>
    <col min="1540" max="1540" width="7.140625" customWidth="1"/>
    <col min="1541" max="1541" width="10.42578125" customWidth="1"/>
    <col min="1542" max="1542" width="10.7109375" customWidth="1"/>
    <col min="1543" max="1543" width="11.42578125" customWidth="1"/>
    <col min="1544" max="1544" width="10.85546875" customWidth="1"/>
    <col min="1545" max="1545" width="10.140625" customWidth="1"/>
    <col min="1546" max="1546" width="10.28515625" customWidth="1"/>
    <col min="1793" max="1793" width="7.42578125" customWidth="1"/>
    <col min="1794" max="1794" width="18.85546875" customWidth="1"/>
    <col min="1795" max="1795" width="46.28515625" customWidth="1"/>
    <col min="1796" max="1796" width="7.140625" customWidth="1"/>
    <col min="1797" max="1797" width="10.42578125" customWidth="1"/>
    <col min="1798" max="1798" width="10.7109375" customWidth="1"/>
    <col min="1799" max="1799" width="11.42578125" customWidth="1"/>
    <col min="1800" max="1800" width="10.85546875" customWidth="1"/>
    <col min="1801" max="1801" width="10.140625" customWidth="1"/>
    <col min="1802" max="1802" width="10.28515625" customWidth="1"/>
    <col min="2049" max="2049" width="7.42578125" customWidth="1"/>
    <col min="2050" max="2050" width="18.85546875" customWidth="1"/>
    <col min="2051" max="2051" width="46.28515625" customWidth="1"/>
    <col min="2052" max="2052" width="7.140625" customWidth="1"/>
    <col min="2053" max="2053" width="10.42578125" customWidth="1"/>
    <col min="2054" max="2054" width="10.7109375" customWidth="1"/>
    <col min="2055" max="2055" width="11.42578125" customWidth="1"/>
    <col min="2056" max="2056" width="10.85546875" customWidth="1"/>
    <col min="2057" max="2057" width="10.140625" customWidth="1"/>
    <col min="2058" max="2058" width="10.28515625" customWidth="1"/>
    <col min="2305" max="2305" width="7.42578125" customWidth="1"/>
    <col min="2306" max="2306" width="18.85546875" customWidth="1"/>
    <col min="2307" max="2307" width="46.28515625" customWidth="1"/>
    <col min="2308" max="2308" width="7.140625" customWidth="1"/>
    <col min="2309" max="2309" width="10.42578125" customWidth="1"/>
    <col min="2310" max="2310" width="10.7109375" customWidth="1"/>
    <col min="2311" max="2311" width="11.42578125" customWidth="1"/>
    <col min="2312" max="2312" width="10.85546875" customWidth="1"/>
    <col min="2313" max="2313" width="10.140625" customWidth="1"/>
    <col min="2314" max="2314" width="10.28515625" customWidth="1"/>
    <col min="2561" max="2561" width="7.42578125" customWidth="1"/>
    <col min="2562" max="2562" width="18.85546875" customWidth="1"/>
    <col min="2563" max="2563" width="46.28515625" customWidth="1"/>
    <col min="2564" max="2564" width="7.140625" customWidth="1"/>
    <col min="2565" max="2565" width="10.42578125" customWidth="1"/>
    <col min="2566" max="2566" width="10.7109375" customWidth="1"/>
    <col min="2567" max="2567" width="11.42578125" customWidth="1"/>
    <col min="2568" max="2568" width="10.85546875" customWidth="1"/>
    <col min="2569" max="2569" width="10.140625" customWidth="1"/>
    <col min="2570" max="2570" width="10.28515625" customWidth="1"/>
    <col min="2817" max="2817" width="7.42578125" customWidth="1"/>
    <col min="2818" max="2818" width="18.85546875" customWidth="1"/>
    <col min="2819" max="2819" width="46.28515625" customWidth="1"/>
    <col min="2820" max="2820" width="7.140625" customWidth="1"/>
    <col min="2821" max="2821" width="10.42578125" customWidth="1"/>
    <col min="2822" max="2822" width="10.7109375" customWidth="1"/>
    <col min="2823" max="2823" width="11.42578125" customWidth="1"/>
    <col min="2824" max="2824" width="10.85546875" customWidth="1"/>
    <col min="2825" max="2825" width="10.140625" customWidth="1"/>
    <col min="2826" max="2826" width="10.28515625" customWidth="1"/>
    <col min="3073" max="3073" width="7.42578125" customWidth="1"/>
    <col min="3074" max="3074" width="18.85546875" customWidth="1"/>
    <col min="3075" max="3075" width="46.28515625" customWidth="1"/>
    <col min="3076" max="3076" width="7.140625" customWidth="1"/>
    <col min="3077" max="3077" width="10.42578125" customWidth="1"/>
    <col min="3078" max="3078" width="10.7109375" customWidth="1"/>
    <col min="3079" max="3079" width="11.42578125" customWidth="1"/>
    <col min="3080" max="3080" width="10.85546875" customWidth="1"/>
    <col min="3081" max="3081" width="10.140625" customWidth="1"/>
    <col min="3082" max="3082" width="10.28515625" customWidth="1"/>
    <col min="3329" max="3329" width="7.42578125" customWidth="1"/>
    <col min="3330" max="3330" width="18.85546875" customWidth="1"/>
    <col min="3331" max="3331" width="46.28515625" customWidth="1"/>
    <col min="3332" max="3332" width="7.140625" customWidth="1"/>
    <col min="3333" max="3333" width="10.42578125" customWidth="1"/>
    <col min="3334" max="3334" width="10.7109375" customWidth="1"/>
    <col min="3335" max="3335" width="11.42578125" customWidth="1"/>
    <col min="3336" max="3336" width="10.85546875" customWidth="1"/>
    <col min="3337" max="3337" width="10.140625" customWidth="1"/>
    <col min="3338" max="3338" width="10.28515625" customWidth="1"/>
    <col min="3585" max="3585" width="7.42578125" customWidth="1"/>
    <col min="3586" max="3586" width="18.85546875" customWidth="1"/>
    <col min="3587" max="3587" width="46.28515625" customWidth="1"/>
    <col min="3588" max="3588" width="7.140625" customWidth="1"/>
    <col min="3589" max="3589" width="10.42578125" customWidth="1"/>
    <col min="3590" max="3590" width="10.7109375" customWidth="1"/>
    <col min="3591" max="3591" width="11.42578125" customWidth="1"/>
    <col min="3592" max="3592" width="10.85546875" customWidth="1"/>
    <col min="3593" max="3593" width="10.140625" customWidth="1"/>
    <col min="3594" max="3594" width="10.28515625" customWidth="1"/>
    <col min="3841" max="3841" width="7.42578125" customWidth="1"/>
    <col min="3842" max="3842" width="18.85546875" customWidth="1"/>
    <col min="3843" max="3843" width="46.28515625" customWidth="1"/>
    <col min="3844" max="3844" width="7.140625" customWidth="1"/>
    <col min="3845" max="3845" width="10.42578125" customWidth="1"/>
    <col min="3846" max="3846" width="10.7109375" customWidth="1"/>
    <col min="3847" max="3847" width="11.42578125" customWidth="1"/>
    <col min="3848" max="3848" width="10.85546875" customWidth="1"/>
    <col min="3849" max="3849" width="10.140625" customWidth="1"/>
    <col min="3850" max="3850" width="10.28515625" customWidth="1"/>
    <col min="4097" max="4097" width="7.42578125" customWidth="1"/>
    <col min="4098" max="4098" width="18.85546875" customWidth="1"/>
    <col min="4099" max="4099" width="46.28515625" customWidth="1"/>
    <col min="4100" max="4100" width="7.140625" customWidth="1"/>
    <col min="4101" max="4101" width="10.42578125" customWidth="1"/>
    <col min="4102" max="4102" width="10.7109375" customWidth="1"/>
    <col min="4103" max="4103" width="11.42578125" customWidth="1"/>
    <col min="4104" max="4104" width="10.85546875" customWidth="1"/>
    <col min="4105" max="4105" width="10.140625" customWidth="1"/>
    <col min="4106" max="4106" width="10.28515625" customWidth="1"/>
    <col min="4353" max="4353" width="7.42578125" customWidth="1"/>
    <col min="4354" max="4354" width="18.85546875" customWidth="1"/>
    <col min="4355" max="4355" width="46.28515625" customWidth="1"/>
    <col min="4356" max="4356" width="7.140625" customWidth="1"/>
    <col min="4357" max="4357" width="10.42578125" customWidth="1"/>
    <col min="4358" max="4358" width="10.7109375" customWidth="1"/>
    <col min="4359" max="4359" width="11.42578125" customWidth="1"/>
    <col min="4360" max="4360" width="10.85546875" customWidth="1"/>
    <col min="4361" max="4361" width="10.140625" customWidth="1"/>
    <col min="4362" max="4362" width="10.28515625" customWidth="1"/>
    <col min="4609" max="4609" width="7.42578125" customWidth="1"/>
    <col min="4610" max="4610" width="18.85546875" customWidth="1"/>
    <col min="4611" max="4611" width="46.28515625" customWidth="1"/>
    <col min="4612" max="4612" width="7.140625" customWidth="1"/>
    <col min="4613" max="4613" width="10.42578125" customWidth="1"/>
    <col min="4614" max="4614" width="10.7109375" customWidth="1"/>
    <col min="4615" max="4615" width="11.42578125" customWidth="1"/>
    <col min="4616" max="4616" width="10.85546875" customWidth="1"/>
    <col min="4617" max="4617" width="10.140625" customWidth="1"/>
    <col min="4618" max="4618" width="10.28515625" customWidth="1"/>
    <col min="4865" max="4865" width="7.42578125" customWidth="1"/>
    <col min="4866" max="4866" width="18.85546875" customWidth="1"/>
    <col min="4867" max="4867" width="46.28515625" customWidth="1"/>
    <col min="4868" max="4868" width="7.140625" customWidth="1"/>
    <col min="4869" max="4869" width="10.42578125" customWidth="1"/>
    <col min="4870" max="4870" width="10.7109375" customWidth="1"/>
    <col min="4871" max="4871" width="11.42578125" customWidth="1"/>
    <col min="4872" max="4872" width="10.85546875" customWidth="1"/>
    <col min="4873" max="4873" width="10.140625" customWidth="1"/>
    <col min="4874" max="4874" width="10.28515625" customWidth="1"/>
    <col min="5121" max="5121" width="7.42578125" customWidth="1"/>
    <col min="5122" max="5122" width="18.85546875" customWidth="1"/>
    <col min="5123" max="5123" width="46.28515625" customWidth="1"/>
    <col min="5124" max="5124" width="7.140625" customWidth="1"/>
    <col min="5125" max="5125" width="10.42578125" customWidth="1"/>
    <col min="5126" max="5126" width="10.7109375" customWidth="1"/>
    <col min="5127" max="5127" width="11.42578125" customWidth="1"/>
    <col min="5128" max="5128" width="10.85546875" customWidth="1"/>
    <col min="5129" max="5129" width="10.140625" customWidth="1"/>
    <col min="5130" max="5130" width="10.28515625" customWidth="1"/>
    <col min="5377" max="5377" width="7.42578125" customWidth="1"/>
    <col min="5378" max="5378" width="18.85546875" customWidth="1"/>
    <col min="5379" max="5379" width="46.28515625" customWidth="1"/>
    <col min="5380" max="5380" width="7.140625" customWidth="1"/>
    <col min="5381" max="5381" width="10.42578125" customWidth="1"/>
    <col min="5382" max="5382" width="10.7109375" customWidth="1"/>
    <col min="5383" max="5383" width="11.42578125" customWidth="1"/>
    <col min="5384" max="5384" width="10.85546875" customWidth="1"/>
    <col min="5385" max="5385" width="10.140625" customWidth="1"/>
    <col min="5386" max="5386" width="10.28515625" customWidth="1"/>
    <col min="5633" max="5633" width="7.42578125" customWidth="1"/>
    <col min="5634" max="5634" width="18.85546875" customWidth="1"/>
    <col min="5635" max="5635" width="46.28515625" customWidth="1"/>
    <col min="5636" max="5636" width="7.140625" customWidth="1"/>
    <col min="5637" max="5637" width="10.42578125" customWidth="1"/>
    <col min="5638" max="5638" width="10.7109375" customWidth="1"/>
    <col min="5639" max="5639" width="11.42578125" customWidth="1"/>
    <col min="5640" max="5640" width="10.85546875" customWidth="1"/>
    <col min="5641" max="5641" width="10.140625" customWidth="1"/>
    <col min="5642" max="5642" width="10.28515625" customWidth="1"/>
    <col min="5889" max="5889" width="7.42578125" customWidth="1"/>
    <col min="5890" max="5890" width="18.85546875" customWidth="1"/>
    <col min="5891" max="5891" width="46.28515625" customWidth="1"/>
    <col min="5892" max="5892" width="7.140625" customWidth="1"/>
    <col min="5893" max="5893" width="10.42578125" customWidth="1"/>
    <col min="5894" max="5894" width="10.7109375" customWidth="1"/>
    <col min="5895" max="5895" width="11.42578125" customWidth="1"/>
    <col min="5896" max="5896" width="10.85546875" customWidth="1"/>
    <col min="5897" max="5897" width="10.140625" customWidth="1"/>
    <col min="5898" max="5898" width="10.28515625" customWidth="1"/>
    <col min="6145" max="6145" width="7.42578125" customWidth="1"/>
    <col min="6146" max="6146" width="18.85546875" customWidth="1"/>
    <col min="6147" max="6147" width="46.28515625" customWidth="1"/>
    <col min="6148" max="6148" width="7.140625" customWidth="1"/>
    <col min="6149" max="6149" width="10.42578125" customWidth="1"/>
    <col min="6150" max="6150" width="10.7109375" customWidth="1"/>
    <col min="6151" max="6151" width="11.42578125" customWidth="1"/>
    <col min="6152" max="6152" width="10.85546875" customWidth="1"/>
    <col min="6153" max="6153" width="10.140625" customWidth="1"/>
    <col min="6154" max="6154" width="10.28515625" customWidth="1"/>
    <col min="6401" max="6401" width="7.42578125" customWidth="1"/>
    <col min="6402" max="6402" width="18.85546875" customWidth="1"/>
    <col min="6403" max="6403" width="46.28515625" customWidth="1"/>
    <col min="6404" max="6404" width="7.140625" customWidth="1"/>
    <col min="6405" max="6405" width="10.42578125" customWidth="1"/>
    <col min="6406" max="6406" width="10.7109375" customWidth="1"/>
    <col min="6407" max="6407" width="11.42578125" customWidth="1"/>
    <col min="6408" max="6408" width="10.85546875" customWidth="1"/>
    <col min="6409" max="6409" width="10.140625" customWidth="1"/>
    <col min="6410" max="6410" width="10.28515625" customWidth="1"/>
    <col min="6657" max="6657" width="7.42578125" customWidth="1"/>
    <col min="6658" max="6658" width="18.85546875" customWidth="1"/>
    <col min="6659" max="6659" width="46.28515625" customWidth="1"/>
    <col min="6660" max="6660" width="7.140625" customWidth="1"/>
    <col min="6661" max="6661" width="10.42578125" customWidth="1"/>
    <col min="6662" max="6662" width="10.7109375" customWidth="1"/>
    <col min="6663" max="6663" width="11.42578125" customWidth="1"/>
    <col min="6664" max="6664" width="10.85546875" customWidth="1"/>
    <col min="6665" max="6665" width="10.140625" customWidth="1"/>
    <col min="6666" max="6666" width="10.28515625" customWidth="1"/>
    <col min="6913" max="6913" width="7.42578125" customWidth="1"/>
    <col min="6914" max="6914" width="18.85546875" customWidth="1"/>
    <col min="6915" max="6915" width="46.28515625" customWidth="1"/>
    <col min="6916" max="6916" width="7.140625" customWidth="1"/>
    <col min="6917" max="6917" width="10.42578125" customWidth="1"/>
    <col min="6918" max="6918" width="10.7109375" customWidth="1"/>
    <col min="6919" max="6919" width="11.42578125" customWidth="1"/>
    <col min="6920" max="6920" width="10.85546875" customWidth="1"/>
    <col min="6921" max="6921" width="10.140625" customWidth="1"/>
    <col min="6922" max="6922" width="10.28515625" customWidth="1"/>
    <col min="7169" max="7169" width="7.42578125" customWidth="1"/>
    <col min="7170" max="7170" width="18.85546875" customWidth="1"/>
    <col min="7171" max="7171" width="46.28515625" customWidth="1"/>
    <col min="7172" max="7172" width="7.140625" customWidth="1"/>
    <col min="7173" max="7173" width="10.42578125" customWidth="1"/>
    <col min="7174" max="7174" width="10.7109375" customWidth="1"/>
    <col min="7175" max="7175" width="11.42578125" customWidth="1"/>
    <col min="7176" max="7176" width="10.85546875" customWidth="1"/>
    <col min="7177" max="7177" width="10.140625" customWidth="1"/>
    <col min="7178" max="7178" width="10.28515625" customWidth="1"/>
    <col min="7425" max="7425" width="7.42578125" customWidth="1"/>
    <col min="7426" max="7426" width="18.85546875" customWidth="1"/>
    <col min="7427" max="7427" width="46.28515625" customWidth="1"/>
    <col min="7428" max="7428" width="7.140625" customWidth="1"/>
    <col min="7429" max="7429" width="10.42578125" customWidth="1"/>
    <col min="7430" max="7430" width="10.7109375" customWidth="1"/>
    <col min="7431" max="7431" width="11.42578125" customWidth="1"/>
    <col min="7432" max="7432" width="10.85546875" customWidth="1"/>
    <col min="7433" max="7433" width="10.140625" customWidth="1"/>
    <col min="7434" max="7434" width="10.28515625" customWidth="1"/>
    <col min="7681" max="7681" width="7.42578125" customWidth="1"/>
    <col min="7682" max="7682" width="18.85546875" customWidth="1"/>
    <col min="7683" max="7683" width="46.28515625" customWidth="1"/>
    <col min="7684" max="7684" width="7.140625" customWidth="1"/>
    <col min="7685" max="7685" width="10.42578125" customWidth="1"/>
    <col min="7686" max="7686" width="10.7109375" customWidth="1"/>
    <col min="7687" max="7687" width="11.42578125" customWidth="1"/>
    <col min="7688" max="7688" width="10.85546875" customWidth="1"/>
    <col min="7689" max="7689" width="10.140625" customWidth="1"/>
    <col min="7690" max="7690" width="10.28515625" customWidth="1"/>
    <col min="7937" max="7937" width="7.42578125" customWidth="1"/>
    <col min="7938" max="7938" width="18.85546875" customWidth="1"/>
    <col min="7939" max="7939" width="46.28515625" customWidth="1"/>
    <col min="7940" max="7940" width="7.140625" customWidth="1"/>
    <col min="7941" max="7941" width="10.42578125" customWidth="1"/>
    <col min="7942" max="7942" width="10.7109375" customWidth="1"/>
    <col min="7943" max="7943" width="11.42578125" customWidth="1"/>
    <col min="7944" max="7944" width="10.85546875" customWidth="1"/>
    <col min="7945" max="7945" width="10.140625" customWidth="1"/>
    <col min="7946" max="7946" width="10.28515625" customWidth="1"/>
    <col min="8193" max="8193" width="7.42578125" customWidth="1"/>
    <col min="8194" max="8194" width="18.85546875" customWidth="1"/>
    <col min="8195" max="8195" width="46.28515625" customWidth="1"/>
    <col min="8196" max="8196" width="7.140625" customWidth="1"/>
    <col min="8197" max="8197" width="10.42578125" customWidth="1"/>
    <col min="8198" max="8198" width="10.7109375" customWidth="1"/>
    <col min="8199" max="8199" width="11.42578125" customWidth="1"/>
    <col min="8200" max="8200" width="10.85546875" customWidth="1"/>
    <col min="8201" max="8201" width="10.140625" customWidth="1"/>
    <col min="8202" max="8202" width="10.28515625" customWidth="1"/>
    <col min="8449" max="8449" width="7.42578125" customWidth="1"/>
    <col min="8450" max="8450" width="18.85546875" customWidth="1"/>
    <col min="8451" max="8451" width="46.28515625" customWidth="1"/>
    <col min="8452" max="8452" width="7.140625" customWidth="1"/>
    <col min="8453" max="8453" width="10.42578125" customWidth="1"/>
    <col min="8454" max="8454" width="10.7109375" customWidth="1"/>
    <col min="8455" max="8455" width="11.42578125" customWidth="1"/>
    <col min="8456" max="8456" width="10.85546875" customWidth="1"/>
    <col min="8457" max="8457" width="10.140625" customWidth="1"/>
    <col min="8458" max="8458" width="10.28515625" customWidth="1"/>
    <col min="8705" max="8705" width="7.42578125" customWidth="1"/>
    <col min="8706" max="8706" width="18.85546875" customWidth="1"/>
    <col min="8707" max="8707" width="46.28515625" customWidth="1"/>
    <col min="8708" max="8708" width="7.140625" customWidth="1"/>
    <col min="8709" max="8709" width="10.42578125" customWidth="1"/>
    <col min="8710" max="8710" width="10.7109375" customWidth="1"/>
    <col min="8711" max="8711" width="11.42578125" customWidth="1"/>
    <col min="8712" max="8712" width="10.85546875" customWidth="1"/>
    <col min="8713" max="8713" width="10.140625" customWidth="1"/>
    <col min="8714" max="8714" width="10.28515625" customWidth="1"/>
    <col min="8961" max="8961" width="7.42578125" customWidth="1"/>
    <col min="8962" max="8962" width="18.85546875" customWidth="1"/>
    <col min="8963" max="8963" width="46.28515625" customWidth="1"/>
    <col min="8964" max="8964" width="7.140625" customWidth="1"/>
    <col min="8965" max="8965" width="10.42578125" customWidth="1"/>
    <col min="8966" max="8966" width="10.7109375" customWidth="1"/>
    <col min="8967" max="8967" width="11.42578125" customWidth="1"/>
    <col min="8968" max="8968" width="10.85546875" customWidth="1"/>
    <col min="8969" max="8969" width="10.140625" customWidth="1"/>
    <col min="8970" max="8970" width="10.28515625" customWidth="1"/>
    <col min="9217" max="9217" width="7.42578125" customWidth="1"/>
    <col min="9218" max="9218" width="18.85546875" customWidth="1"/>
    <col min="9219" max="9219" width="46.28515625" customWidth="1"/>
    <col min="9220" max="9220" width="7.140625" customWidth="1"/>
    <col min="9221" max="9221" width="10.42578125" customWidth="1"/>
    <col min="9222" max="9222" width="10.7109375" customWidth="1"/>
    <col min="9223" max="9223" width="11.42578125" customWidth="1"/>
    <col min="9224" max="9224" width="10.85546875" customWidth="1"/>
    <col min="9225" max="9225" width="10.140625" customWidth="1"/>
    <col min="9226" max="9226" width="10.28515625" customWidth="1"/>
    <col min="9473" max="9473" width="7.42578125" customWidth="1"/>
    <col min="9474" max="9474" width="18.85546875" customWidth="1"/>
    <col min="9475" max="9475" width="46.28515625" customWidth="1"/>
    <col min="9476" max="9476" width="7.140625" customWidth="1"/>
    <col min="9477" max="9477" width="10.42578125" customWidth="1"/>
    <col min="9478" max="9478" width="10.7109375" customWidth="1"/>
    <col min="9479" max="9479" width="11.42578125" customWidth="1"/>
    <col min="9480" max="9480" width="10.85546875" customWidth="1"/>
    <col min="9481" max="9481" width="10.140625" customWidth="1"/>
    <col min="9482" max="9482" width="10.28515625" customWidth="1"/>
    <col min="9729" max="9729" width="7.42578125" customWidth="1"/>
    <col min="9730" max="9730" width="18.85546875" customWidth="1"/>
    <col min="9731" max="9731" width="46.28515625" customWidth="1"/>
    <col min="9732" max="9732" width="7.140625" customWidth="1"/>
    <col min="9733" max="9733" width="10.42578125" customWidth="1"/>
    <col min="9734" max="9734" width="10.7109375" customWidth="1"/>
    <col min="9735" max="9735" width="11.42578125" customWidth="1"/>
    <col min="9736" max="9736" width="10.85546875" customWidth="1"/>
    <col min="9737" max="9737" width="10.140625" customWidth="1"/>
    <col min="9738" max="9738" width="10.28515625" customWidth="1"/>
    <col min="9985" max="9985" width="7.42578125" customWidth="1"/>
    <col min="9986" max="9986" width="18.85546875" customWidth="1"/>
    <col min="9987" max="9987" width="46.28515625" customWidth="1"/>
    <col min="9988" max="9988" width="7.140625" customWidth="1"/>
    <col min="9989" max="9989" width="10.42578125" customWidth="1"/>
    <col min="9990" max="9990" width="10.7109375" customWidth="1"/>
    <col min="9991" max="9991" width="11.42578125" customWidth="1"/>
    <col min="9992" max="9992" width="10.85546875" customWidth="1"/>
    <col min="9993" max="9993" width="10.140625" customWidth="1"/>
    <col min="9994" max="9994" width="10.28515625" customWidth="1"/>
    <col min="10241" max="10241" width="7.42578125" customWidth="1"/>
    <col min="10242" max="10242" width="18.85546875" customWidth="1"/>
    <col min="10243" max="10243" width="46.28515625" customWidth="1"/>
    <col min="10244" max="10244" width="7.140625" customWidth="1"/>
    <col min="10245" max="10245" width="10.42578125" customWidth="1"/>
    <col min="10246" max="10246" width="10.7109375" customWidth="1"/>
    <col min="10247" max="10247" width="11.42578125" customWidth="1"/>
    <col min="10248" max="10248" width="10.85546875" customWidth="1"/>
    <col min="10249" max="10249" width="10.140625" customWidth="1"/>
    <col min="10250" max="10250" width="10.28515625" customWidth="1"/>
    <col min="10497" max="10497" width="7.42578125" customWidth="1"/>
    <col min="10498" max="10498" width="18.85546875" customWidth="1"/>
    <col min="10499" max="10499" width="46.28515625" customWidth="1"/>
    <col min="10500" max="10500" width="7.140625" customWidth="1"/>
    <col min="10501" max="10501" width="10.42578125" customWidth="1"/>
    <col min="10502" max="10502" width="10.7109375" customWidth="1"/>
    <col min="10503" max="10503" width="11.42578125" customWidth="1"/>
    <col min="10504" max="10504" width="10.85546875" customWidth="1"/>
    <col min="10505" max="10505" width="10.140625" customWidth="1"/>
    <col min="10506" max="10506" width="10.28515625" customWidth="1"/>
    <col min="10753" max="10753" width="7.42578125" customWidth="1"/>
    <col min="10754" max="10754" width="18.85546875" customWidth="1"/>
    <col min="10755" max="10755" width="46.28515625" customWidth="1"/>
    <col min="10756" max="10756" width="7.140625" customWidth="1"/>
    <col min="10757" max="10757" width="10.42578125" customWidth="1"/>
    <col min="10758" max="10758" width="10.7109375" customWidth="1"/>
    <col min="10759" max="10759" width="11.42578125" customWidth="1"/>
    <col min="10760" max="10760" width="10.85546875" customWidth="1"/>
    <col min="10761" max="10761" width="10.140625" customWidth="1"/>
    <col min="10762" max="10762" width="10.28515625" customWidth="1"/>
    <col min="11009" max="11009" width="7.42578125" customWidth="1"/>
    <col min="11010" max="11010" width="18.85546875" customWidth="1"/>
    <col min="11011" max="11011" width="46.28515625" customWidth="1"/>
    <col min="11012" max="11012" width="7.140625" customWidth="1"/>
    <col min="11013" max="11013" width="10.42578125" customWidth="1"/>
    <col min="11014" max="11014" width="10.7109375" customWidth="1"/>
    <col min="11015" max="11015" width="11.42578125" customWidth="1"/>
    <col min="11016" max="11016" width="10.85546875" customWidth="1"/>
    <col min="11017" max="11017" width="10.140625" customWidth="1"/>
    <col min="11018" max="11018" width="10.28515625" customWidth="1"/>
    <col min="11265" max="11265" width="7.42578125" customWidth="1"/>
    <col min="11266" max="11266" width="18.85546875" customWidth="1"/>
    <col min="11267" max="11267" width="46.28515625" customWidth="1"/>
    <col min="11268" max="11268" width="7.140625" customWidth="1"/>
    <col min="11269" max="11269" width="10.42578125" customWidth="1"/>
    <col min="11270" max="11270" width="10.7109375" customWidth="1"/>
    <col min="11271" max="11271" width="11.42578125" customWidth="1"/>
    <col min="11272" max="11272" width="10.85546875" customWidth="1"/>
    <col min="11273" max="11273" width="10.140625" customWidth="1"/>
    <col min="11274" max="11274" width="10.28515625" customWidth="1"/>
    <col min="11521" max="11521" width="7.42578125" customWidth="1"/>
    <col min="11522" max="11522" width="18.85546875" customWidth="1"/>
    <col min="11523" max="11523" width="46.28515625" customWidth="1"/>
    <col min="11524" max="11524" width="7.140625" customWidth="1"/>
    <col min="11525" max="11525" width="10.42578125" customWidth="1"/>
    <col min="11526" max="11526" width="10.7109375" customWidth="1"/>
    <col min="11527" max="11527" width="11.42578125" customWidth="1"/>
    <col min="11528" max="11528" width="10.85546875" customWidth="1"/>
    <col min="11529" max="11529" width="10.140625" customWidth="1"/>
    <col min="11530" max="11530" width="10.28515625" customWidth="1"/>
    <col min="11777" max="11777" width="7.42578125" customWidth="1"/>
    <col min="11778" max="11778" width="18.85546875" customWidth="1"/>
    <col min="11779" max="11779" width="46.28515625" customWidth="1"/>
    <col min="11780" max="11780" width="7.140625" customWidth="1"/>
    <col min="11781" max="11781" width="10.42578125" customWidth="1"/>
    <col min="11782" max="11782" width="10.7109375" customWidth="1"/>
    <col min="11783" max="11783" width="11.42578125" customWidth="1"/>
    <col min="11784" max="11784" width="10.85546875" customWidth="1"/>
    <col min="11785" max="11785" width="10.140625" customWidth="1"/>
    <col min="11786" max="11786" width="10.28515625" customWidth="1"/>
    <col min="12033" max="12033" width="7.42578125" customWidth="1"/>
    <col min="12034" max="12034" width="18.85546875" customWidth="1"/>
    <col min="12035" max="12035" width="46.28515625" customWidth="1"/>
    <col min="12036" max="12036" width="7.140625" customWidth="1"/>
    <col min="12037" max="12037" width="10.42578125" customWidth="1"/>
    <col min="12038" max="12038" width="10.7109375" customWidth="1"/>
    <col min="12039" max="12039" width="11.42578125" customWidth="1"/>
    <col min="12040" max="12040" width="10.85546875" customWidth="1"/>
    <col min="12041" max="12041" width="10.140625" customWidth="1"/>
    <col min="12042" max="12042" width="10.28515625" customWidth="1"/>
    <col min="12289" max="12289" width="7.42578125" customWidth="1"/>
    <col min="12290" max="12290" width="18.85546875" customWidth="1"/>
    <col min="12291" max="12291" width="46.28515625" customWidth="1"/>
    <col min="12292" max="12292" width="7.140625" customWidth="1"/>
    <col min="12293" max="12293" width="10.42578125" customWidth="1"/>
    <col min="12294" max="12294" width="10.7109375" customWidth="1"/>
    <col min="12295" max="12295" width="11.42578125" customWidth="1"/>
    <col min="12296" max="12296" width="10.85546875" customWidth="1"/>
    <col min="12297" max="12297" width="10.140625" customWidth="1"/>
    <col min="12298" max="12298" width="10.28515625" customWidth="1"/>
    <col min="12545" max="12545" width="7.42578125" customWidth="1"/>
    <col min="12546" max="12546" width="18.85546875" customWidth="1"/>
    <col min="12547" max="12547" width="46.28515625" customWidth="1"/>
    <col min="12548" max="12548" width="7.140625" customWidth="1"/>
    <col min="12549" max="12549" width="10.42578125" customWidth="1"/>
    <col min="12550" max="12550" width="10.7109375" customWidth="1"/>
    <col min="12551" max="12551" width="11.42578125" customWidth="1"/>
    <col min="12552" max="12552" width="10.85546875" customWidth="1"/>
    <col min="12553" max="12553" width="10.140625" customWidth="1"/>
    <col min="12554" max="12554" width="10.28515625" customWidth="1"/>
    <col min="12801" max="12801" width="7.42578125" customWidth="1"/>
    <col min="12802" max="12802" width="18.85546875" customWidth="1"/>
    <col min="12803" max="12803" width="46.28515625" customWidth="1"/>
    <col min="12804" max="12804" width="7.140625" customWidth="1"/>
    <col min="12805" max="12805" width="10.42578125" customWidth="1"/>
    <col min="12806" max="12806" width="10.7109375" customWidth="1"/>
    <col min="12807" max="12807" width="11.42578125" customWidth="1"/>
    <col min="12808" max="12808" width="10.85546875" customWidth="1"/>
    <col min="12809" max="12809" width="10.140625" customWidth="1"/>
    <col min="12810" max="12810" width="10.28515625" customWidth="1"/>
    <col min="13057" max="13057" width="7.42578125" customWidth="1"/>
    <col min="13058" max="13058" width="18.85546875" customWidth="1"/>
    <col min="13059" max="13059" width="46.28515625" customWidth="1"/>
    <col min="13060" max="13060" width="7.140625" customWidth="1"/>
    <col min="13061" max="13061" width="10.42578125" customWidth="1"/>
    <col min="13062" max="13062" width="10.7109375" customWidth="1"/>
    <col min="13063" max="13063" width="11.42578125" customWidth="1"/>
    <col min="13064" max="13064" width="10.85546875" customWidth="1"/>
    <col min="13065" max="13065" width="10.140625" customWidth="1"/>
    <col min="13066" max="13066" width="10.28515625" customWidth="1"/>
    <col min="13313" max="13313" width="7.42578125" customWidth="1"/>
    <col min="13314" max="13314" width="18.85546875" customWidth="1"/>
    <col min="13315" max="13315" width="46.28515625" customWidth="1"/>
    <col min="13316" max="13316" width="7.140625" customWidth="1"/>
    <col min="13317" max="13317" width="10.42578125" customWidth="1"/>
    <col min="13318" max="13318" width="10.7109375" customWidth="1"/>
    <col min="13319" max="13319" width="11.42578125" customWidth="1"/>
    <col min="13320" max="13320" width="10.85546875" customWidth="1"/>
    <col min="13321" max="13321" width="10.140625" customWidth="1"/>
    <col min="13322" max="13322" width="10.28515625" customWidth="1"/>
    <col min="13569" max="13569" width="7.42578125" customWidth="1"/>
    <col min="13570" max="13570" width="18.85546875" customWidth="1"/>
    <col min="13571" max="13571" width="46.28515625" customWidth="1"/>
    <col min="13572" max="13572" width="7.140625" customWidth="1"/>
    <col min="13573" max="13573" width="10.42578125" customWidth="1"/>
    <col min="13574" max="13574" width="10.7109375" customWidth="1"/>
    <col min="13575" max="13575" width="11.42578125" customWidth="1"/>
    <col min="13576" max="13576" width="10.85546875" customWidth="1"/>
    <col min="13577" max="13577" width="10.140625" customWidth="1"/>
    <col min="13578" max="13578" width="10.28515625" customWidth="1"/>
    <col min="13825" max="13825" width="7.42578125" customWidth="1"/>
    <col min="13826" max="13826" width="18.85546875" customWidth="1"/>
    <col min="13827" max="13827" width="46.28515625" customWidth="1"/>
    <col min="13828" max="13828" width="7.140625" customWidth="1"/>
    <col min="13829" max="13829" width="10.42578125" customWidth="1"/>
    <col min="13830" max="13830" width="10.7109375" customWidth="1"/>
    <col min="13831" max="13831" width="11.42578125" customWidth="1"/>
    <col min="13832" max="13832" width="10.85546875" customWidth="1"/>
    <col min="13833" max="13833" width="10.140625" customWidth="1"/>
    <col min="13834" max="13834" width="10.28515625" customWidth="1"/>
    <col min="14081" max="14081" width="7.42578125" customWidth="1"/>
    <col min="14082" max="14082" width="18.85546875" customWidth="1"/>
    <col min="14083" max="14083" width="46.28515625" customWidth="1"/>
    <col min="14084" max="14084" width="7.140625" customWidth="1"/>
    <col min="14085" max="14085" width="10.42578125" customWidth="1"/>
    <col min="14086" max="14086" width="10.7109375" customWidth="1"/>
    <col min="14087" max="14087" width="11.42578125" customWidth="1"/>
    <col min="14088" max="14088" width="10.85546875" customWidth="1"/>
    <col min="14089" max="14089" width="10.140625" customWidth="1"/>
    <col min="14090" max="14090" width="10.28515625" customWidth="1"/>
    <col min="14337" max="14337" width="7.42578125" customWidth="1"/>
    <col min="14338" max="14338" width="18.85546875" customWidth="1"/>
    <col min="14339" max="14339" width="46.28515625" customWidth="1"/>
    <col min="14340" max="14340" width="7.140625" customWidth="1"/>
    <col min="14341" max="14341" width="10.42578125" customWidth="1"/>
    <col min="14342" max="14342" width="10.7109375" customWidth="1"/>
    <col min="14343" max="14343" width="11.42578125" customWidth="1"/>
    <col min="14344" max="14344" width="10.85546875" customWidth="1"/>
    <col min="14345" max="14345" width="10.140625" customWidth="1"/>
    <col min="14346" max="14346" width="10.28515625" customWidth="1"/>
    <col min="14593" max="14593" width="7.42578125" customWidth="1"/>
    <col min="14594" max="14594" width="18.85546875" customWidth="1"/>
    <col min="14595" max="14595" width="46.28515625" customWidth="1"/>
    <col min="14596" max="14596" width="7.140625" customWidth="1"/>
    <col min="14597" max="14597" width="10.42578125" customWidth="1"/>
    <col min="14598" max="14598" width="10.7109375" customWidth="1"/>
    <col min="14599" max="14599" width="11.42578125" customWidth="1"/>
    <col min="14600" max="14600" width="10.85546875" customWidth="1"/>
    <col min="14601" max="14601" width="10.140625" customWidth="1"/>
    <col min="14602" max="14602" width="10.28515625" customWidth="1"/>
    <col min="14849" max="14849" width="7.42578125" customWidth="1"/>
    <col min="14850" max="14850" width="18.85546875" customWidth="1"/>
    <col min="14851" max="14851" width="46.28515625" customWidth="1"/>
    <col min="14852" max="14852" width="7.140625" customWidth="1"/>
    <col min="14853" max="14853" width="10.42578125" customWidth="1"/>
    <col min="14854" max="14854" width="10.7109375" customWidth="1"/>
    <col min="14855" max="14855" width="11.42578125" customWidth="1"/>
    <col min="14856" max="14856" width="10.85546875" customWidth="1"/>
    <col min="14857" max="14857" width="10.140625" customWidth="1"/>
    <col min="14858" max="14858" width="10.28515625" customWidth="1"/>
    <col min="15105" max="15105" width="7.42578125" customWidth="1"/>
    <col min="15106" max="15106" width="18.85546875" customWidth="1"/>
    <col min="15107" max="15107" width="46.28515625" customWidth="1"/>
    <col min="15108" max="15108" width="7.140625" customWidth="1"/>
    <col min="15109" max="15109" width="10.42578125" customWidth="1"/>
    <col min="15110" max="15110" width="10.7109375" customWidth="1"/>
    <col min="15111" max="15111" width="11.42578125" customWidth="1"/>
    <col min="15112" max="15112" width="10.85546875" customWidth="1"/>
    <col min="15113" max="15113" width="10.140625" customWidth="1"/>
    <col min="15114" max="15114" width="10.28515625" customWidth="1"/>
    <col min="15361" max="15361" width="7.42578125" customWidth="1"/>
    <col min="15362" max="15362" width="18.85546875" customWidth="1"/>
    <col min="15363" max="15363" width="46.28515625" customWidth="1"/>
    <col min="15364" max="15364" width="7.140625" customWidth="1"/>
    <col min="15365" max="15365" width="10.42578125" customWidth="1"/>
    <col min="15366" max="15366" width="10.7109375" customWidth="1"/>
    <col min="15367" max="15367" width="11.42578125" customWidth="1"/>
    <col min="15368" max="15368" width="10.85546875" customWidth="1"/>
    <col min="15369" max="15369" width="10.140625" customWidth="1"/>
    <col min="15370" max="15370" width="10.28515625" customWidth="1"/>
    <col min="15617" max="15617" width="7.42578125" customWidth="1"/>
    <col min="15618" max="15618" width="18.85546875" customWidth="1"/>
    <col min="15619" max="15619" width="46.28515625" customWidth="1"/>
    <col min="15620" max="15620" width="7.140625" customWidth="1"/>
    <col min="15621" max="15621" width="10.42578125" customWidth="1"/>
    <col min="15622" max="15622" width="10.7109375" customWidth="1"/>
    <col min="15623" max="15623" width="11.42578125" customWidth="1"/>
    <col min="15624" max="15624" width="10.85546875" customWidth="1"/>
    <col min="15625" max="15625" width="10.140625" customWidth="1"/>
    <col min="15626" max="15626" width="10.28515625" customWidth="1"/>
    <col min="15873" max="15873" width="7.42578125" customWidth="1"/>
    <col min="15874" max="15874" width="18.85546875" customWidth="1"/>
    <col min="15875" max="15875" width="46.28515625" customWidth="1"/>
    <col min="15876" max="15876" width="7.140625" customWidth="1"/>
    <col min="15877" max="15877" width="10.42578125" customWidth="1"/>
    <col min="15878" max="15878" width="10.7109375" customWidth="1"/>
    <col min="15879" max="15879" width="11.42578125" customWidth="1"/>
    <col min="15880" max="15880" width="10.85546875" customWidth="1"/>
    <col min="15881" max="15881" width="10.140625" customWidth="1"/>
    <col min="15882" max="15882" width="10.28515625" customWidth="1"/>
    <col min="16129" max="16129" width="7.42578125" customWidth="1"/>
    <col min="16130" max="16130" width="18.85546875" customWidth="1"/>
    <col min="16131" max="16131" width="46.28515625" customWidth="1"/>
    <col min="16132" max="16132" width="7.140625" customWidth="1"/>
    <col min="16133" max="16133" width="10.42578125" customWidth="1"/>
    <col min="16134" max="16134" width="10.7109375" customWidth="1"/>
    <col min="16135" max="16135" width="11.42578125" customWidth="1"/>
    <col min="16136" max="16136" width="10.85546875" customWidth="1"/>
    <col min="16137" max="16137" width="10.140625" customWidth="1"/>
    <col min="16138" max="16138" width="10.28515625" customWidth="1"/>
  </cols>
  <sheetData>
    <row r="1" spans="1:10" x14ac:dyDescent="0.2">
      <c r="A1" s="188" t="s">
        <v>609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x14ac:dyDescent="0.2">
      <c r="A2" s="189" t="s">
        <v>610</v>
      </c>
      <c r="B2" s="189" t="s">
        <v>611</v>
      </c>
      <c r="C2" s="190" t="s">
        <v>612</v>
      </c>
      <c r="D2" s="189"/>
      <c r="E2" s="189"/>
      <c r="F2" s="189" t="s">
        <v>613</v>
      </c>
      <c r="G2" s="189" t="s">
        <v>614</v>
      </c>
      <c r="H2" s="189" t="s">
        <v>615</v>
      </c>
      <c r="I2" s="189"/>
      <c r="J2" s="189"/>
    </row>
    <row r="3" spans="1:10" ht="20.399999999999999" x14ac:dyDescent="0.2">
      <c r="A3" s="189" t="s">
        <v>610</v>
      </c>
      <c r="B3" s="189" t="s">
        <v>616</v>
      </c>
      <c r="C3" s="190" t="s">
        <v>617</v>
      </c>
      <c r="D3" s="189"/>
      <c r="E3" s="189"/>
      <c r="F3" s="189" t="s">
        <v>618</v>
      </c>
      <c r="G3" s="189" t="s">
        <v>619</v>
      </c>
      <c r="H3" s="189" t="s">
        <v>620</v>
      </c>
      <c r="I3" s="189">
        <v>1</v>
      </c>
      <c r="J3" s="189"/>
    </row>
    <row r="4" spans="1:10" ht="20.399999999999999" x14ac:dyDescent="0.2">
      <c r="A4" s="189" t="s">
        <v>621</v>
      </c>
      <c r="B4" s="189" t="s">
        <v>622</v>
      </c>
      <c r="C4" s="190" t="s">
        <v>623</v>
      </c>
      <c r="D4" s="189" t="s">
        <v>624</v>
      </c>
      <c r="E4" s="190" t="s">
        <v>625</v>
      </c>
      <c r="F4" s="190" t="s">
        <v>626</v>
      </c>
      <c r="G4" s="190" t="s">
        <v>627</v>
      </c>
      <c r="H4" s="190"/>
      <c r="I4" s="190" t="s">
        <v>628</v>
      </c>
      <c r="J4" s="190" t="s">
        <v>629</v>
      </c>
    </row>
    <row r="5" spans="1:10" x14ac:dyDescent="0.2">
      <c r="A5" s="189"/>
      <c r="B5" s="189"/>
      <c r="C5" s="190"/>
      <c r="D5" s="189"/>
      <c r="E5" s="189"/>
      <c r="F5" s="189"/>
      <c r="G5" s="189"/>
      <c r="H5" s="189"/>
      <c r="I5" s="189"/>
      <c r="J5" s="189"/>
    </row>
    <row r="6" spans="1:10" x14ac:dyDescent="0.2">
      <c r="A6" s="189" t="s">
        <v>630</v>
      </c>
      <c r="B6" s="189" t="s">
        <v>631</v>
      </c>
      <c r="C6" s="190" t="s">
        <v>632</v>
      </c>
      <c r="D6" s="189"/>
      <c r="E6" s="189"/>
      <c r="F6" s="189"/>
      <c r="G6" s="189"/>
      <c r="H6" s="189"/>
      <c r="I6" s="189"/>
      <c r="J6" s="189"/>
    </row>
    <row r="7" spans="1:10" x14ac:dyDescent="0.2">
      <c r="A7" s="189"/>
      <c r="B7" s="189"/>
      <c r="C7" s="190"/>
      <c r="D7" s="189"/>
      <c r="E7" s="189"/>
      <c r="F7" s="189"/>
      <c r="G7" s="189"/>
      <c r="H7" s="189"/>
      <c r="I7" s="189"/>
      <c r="J7" s="189"/>
    </row>
    <row r="8" spans="1:10" x14ac:dyDescent="0.2">
      <c r="A8" s="189"/>
      <c r="B8" s="189" t="s">
        <v>633</v>
      </c>
      <c r="C8" s="190" t="s">
        <v>634</v>
      </c>
      <c r="D8" s="189"/>
      <c r="E8" s="189"/>
      <c r="F8" s="189"/>
      <c r="G8" s="189"/>
      <c r="H8" s="189"/>
      <c r="I8" s="189"/>
      <c r="J8" s="189"/>
    </row>
    <row r="9" spans="1:10" x14ac:dyDescent="0.2">
      <c r="A9" s="189">
        <v>1</v>
      </c>
      <c r="B9" s="189" t="s">
        <v>635</v>
      </c>
      <c r="C9" s="190" t="s">
        <v>636</v>
      </c>
      <c r="D9" s="189" t="s">
        <v>257</v>
      </c>
      <c r="E9" s="191">
        <v>5</v>
      </c>
      <c r="F9" s="245">
        <v>0</v>
      </c>
      <c r="G9" s="191">
        <f t="shared" ref="G9:G20" si="0">E9*F9</f>
        <v>0</v>
      </c>
      <c r="H9" s="189"/>
      <c r="I9" s="191">
        <v>1.133E-2</v>
      </c>
      <c r="J9" s="191">
        <v>0.55500000000000005</v>
      </c>
    </row>
    <row r="10" spans="1:10" x14ac:dyDescent="0.2">
      <c r="A10" s="189">
        <v>2</v>
      </c>
      <c r="B10" s="189" t="s">
        <v>637</v>
      </c>
      <c r="C10" s="190" t="s">
        <v>638</v>
      </c>
      <c r="D10" s="189" t="s">
        <v>257</v>
      </c>
      <c r="E10" s="191">
        <v>5</v>
      </c>
      <c r="F10" s="245">
        <v>0</v>
      </c>
      <c r="G10" s="191">
        <f t="shared" si="0"/>
        <v>0</v>
      </c>
      <c r="H10" s="189"/>
      <c r="I10" s="191">
        <v>9.2000000000000003E-4</v>
      </c>
      <c r="J10" s="191">
        <v>8.9999999999999993E-3</v>
      </c>
    </row>
    <row r="11" spans="1:10" x14ac:dyDescent="0.2">
      <c r="A11" s="189">
        <v>3</v>
      </c>
      <c r="B11" s="189" t="s">
        <v>639</v>
      </c>
      <c r="C11" s="190" t="s">
        <v>640</v>
      </c>
      <c r="D11" s="189" t="s">
        <v>257</v>
      </c>
      <c r="E11" s="191">
        <v>5</v>
      </c>
      <c r="F11" s="245">
        <v>0</v>
      </c>
      <c r="G11" s="191">
        <f t="shared" si="0"/>
        <v>0</v>
      </c>
      <c r="H11" s="189"/>
      <c r="I11" s="191">
        <v>1.0499999999999999E-3</v>
      </c>
      <c r="J11" s="191">
        <v>2.1000000000000001E-2</v>
      </c>
    </row>
    <row r="12" spans="1:10" x14ac:dyDescent="0.2">
      <c r="A12" s="189">
        <v>4</v>
      </c>
      <c r="B12" s="189" t="s">
        <v>641</v>
      </c>
      <c r="C12" s="190" t="s">
        <v>642</v>
      </c>
      <c r="D12" s="189" t="s">
        <v>643</v>
      </c>
      <c r="E12" s="191">
        <v>6</v>
      </c>
      <c r="F12" s="245">
        <v>0</v>
      </c>
      <c r="G12" s="191">
        <f t="shared" si="0"/>
        <v>0</v>
      </c>
      <c r="H12" s="189"/>
      <c r="I12" s="189"/>
      <c r="J12" s="189"/>
    </row>
    <row r="13" spans="1:10" x14ac:dyDescent="0.2">
      <c r="A13" s="189">
        <v>5</v>
      </c>
      <c r="B13" s="189" t="s">
        <v>644</v>
      </c>
      <c r="C13" s="190" t="s">
        <v>645</v>
      </c>
      <c r="D13" s="189" t="s">
        <v>643</v>
      </c>
      <c r="E13" s="191">
        <v>3</v>
      </c>
      <c r="F13" s="245">
        <v>0</v>
      </c>
      <c r="G13" s="191">
        <f t="shared" si="0"/>
        <v>0</v>
      </c>
      <c r="H13" s="189"/>
      <c r="I13" s="189"/>
      <c r="J13" s="189"/>
    </row>
    <row r="14" spans="1:10" x14ac:dyDescent="0.2">
      <c r="A14" s="189">
        <v>6</v>
      </c>
      <c r="B14" s="189" t="s">
        <v>646</v>
      </c>
      <c r="C14" s="190" t="s">
        <v>647</v>
      </c>
      <c r="D14" s="189" t="s">
        <v>643</v>
      </c>
      <c r="E14" s="191">
        <v>6</v>
      </c>
      <c r="F14" s="245">
        <v>0</v>
      </c>
      <c r="G14" s="191">
        <f t="shared" si="0"/>
        <v>0</v>
      </c>
      <c r="H14" s="189"/>
      <c r="I14" s="189"/>
      <c r="J14" s="189"/>
    </row>
    <row r="15" spans="1:10" x14ac:dyDescent="0.2">
      <c r="A15" s="189">
        <v>7</v>
      </c>
      <c r="B15" s="189" t="s">
        <v>648</v>
      </c>
      <c r="C15" s="190" t="s">
        <v>649</v>
      </c>
      <c r="D15" s="189" t="s">
        <v>643</v>
      </c>
      <c r="E15" s="191">
        <v>3</v>
      </c>
      <c r="F15" s="245">
        <v>0</v>
      </c>
      <c r="G15" s="191">
        <f t="shared" si="0"/>
        <v>0</v>
      </c>
      <c r="H15" s="189"/>
      <c r="I15" s="191">
        <v>1E-3</v>
      </c>
      <c r="J15" s="191">
        <v>8.9999999999999993E-3</v>
      </c>
    </row>
    <row r="16" spans="1:10" ht="23.25" customHeight="1" x14ac:dyDescent="0.2">
      <c r="A16" s="189">
        <v>8</v>
      </c>
      <c r="B16" s="189" t="s">
        <v>650</v>
      </c>
      <c r="C16" s="190" t="s">
        <v>651</v>
      </c>
      <c r="D16" s="189" t="s">
        <v>652</v>
      </c>
      <c r="E16" s="191">
        <v>4</v>
      </c>
      <c r="F16" s="245">
        <v>0</v>
      </c>
      <c r="G16" s="191">
        <f t="shared" si="0"/>
        <v>0</v>
      </c>
      <c r="H16" s="189"/>
      <c r="I16" s="191">
        <v>1E-3</v>
      </c>
      <c r="J16" s="191">
        <v>2.4E-2</v>
      </c>
    </row>
    <row r="17" spans="1:10" x14ac:dyDescent="0.2">
      <c r="A17" s="189">
        <v>9</v>
      </c>
      <c r="B17" s="189" t="s">
        <v>653</v>
      </c>
      <c r="C17" s="190" t="s">
        <v>654</v>
      </c>
      <c r="D17" s="189" t="s">
        <v>655</v>
      </c>
      <c r="E17" s="191">
        <v>1</v>
      </c>
      <c r="F17" s="245">
        <v>0</v>
      </c>
      <c r="G17" s="191">
        <f t="shared" si="0"/>
        <v>0</v>
      </c>
      <c r="H17" s="189"/>
      <c r="I17" s="189"/>
      <c r="J17" s="189"/>
    </row>
    <row r="18" spans="1:10" x14ac:dyDescent="0.2">
      <c r="A18" s="189">
        <v>10</v>
      </c>
      <c r="B18" s="189" t="s">
        <v>656</v>
      </c>
      <c r="C18" s="190" t="s">
        <v>657</v>
      </c>
      <c r="D18" s="189" t="s">
        <v>257</v>
      </c>
      <c r="E18" s="191">
        <v>15</v>
      </c>
      <c r="F18" s="245">
        <v>0</v>
      </c>
      <c r="G18" s="191">
        <f t="shared" si="0"/>
        <v>0</v>
      </c>
      <c r="H18" s="189"/>
      <c r="I18" s="189"/>
      <c r="J18" s="189"/>
    </row>
    <row r="19" spans="1:10" x14ac:dyDescent="0.2">
      <c r="A19" s="189">
        <v>11</v>
      </c>
      <c r="B19" s="189" t="s">
        <v>658</v>
      </c>
      <c r="C19" s="190" t="s">
        <v>659</v>
      </c>
      <c r="D19" s="189" t="s">
        <v>643</v>
      </c>
      <c r="E19" s="191">
        <v>1</v>
      </c>
      <c r="F19" s="245">
        <v>0</v>
      </c>
      <c r="G19" s="191">
        <f t="shared" si="0"/>
        <v>0</v>
      </c>
      <c r="H19" s="189"/>
      <c r="I19" s="191">
        <v>1E-3</v>
      </c>
      <c r="J19" s="191">
        <v>1.4E-2</v>
      </c>
    </row>
    <row r="20" spans="1:10" x14ac:dyDescent="0.2">
      <c r="A20" s="189">
        <v>12</v>
      </c>
      <c r="B20" s="189" t="s">
        <v>660</v>
      </c>
      <c r="C20" s="190" t="s">
        <v>661</v>
      </c>
      <c r="D20" s="189" t="s">
        <v>662</v>
      </c>
      <c r="E20" s="191">
        <v>0.5</v>
      </c>
      <c r="F20" s="245">
        <v>0</v>
      </c>
      <c r="G20" s="191">
        <f t="shared" si="0"/>
        <v>0</v>
      </c>
      <c r="H20" s="189"/>
      <c r="I20" s="189"/>
      <c r="J20" s="189"/>
    </row>
    <row r="21" spans="1:10" x14ac:dyDescent="0.2">
      <c r="A21" s="189"/>
      <c r="B21" s="189" t="s">
        <v>663</v>
      </c>
      <c r="C21" s="190" t="s">
        <v>664</v>
      </c>
      <c r="D21" s="189"/>
      <c r="E21" s="189"/>
      <c r="F21" s="246"/>
      <c r="G21" s="191"/>
      <c r="H21" s="189"/>
      <c r="I21" s="189"/>
      <c r="J21" s="191"/>
    </row>
    <row r="22" spans="1:10" x14ac:dyDescent="0.2">
      <c r="A22" s="189"/>
      <c r="B22" s="189"/>
      <c r="C22" s="190"/>
      <c r="D22" s="189"/>
      <c r="E22" s="189"/>
      <c r="F22" s="246"/>
      <c r="G22" s="191"/>
      <c r="H22" s="189"/>
      <c r="I22" s="189"/>
      <c r="J22" s="189"/>
    </row>
    <row r="23" spans="1:10" x14ac:dyDescent="0.2">
      <c r="A23" s="189"/>
      <c r="B23" s="189" t="s">
        <v>665</v>
      </c>
      <c r="C23" s="190" t="s">
        <v>666</v>
      </c>
      <c r="D23" s="189"/>
      <c r="E23" s="189"/>
      <c r="F23" s="246"/>
      <c r="G23" s="191"/>
      <c r="H23" s="189"/>
      <c r="I23" s="189"/>
      <c r="J23" s="189"/>
    </row>
    <row r="24" spans="1:10" x14ac:dyDescent="0.2">
      <c r="A24" s="189">
        <v>13</v>
      </c>
      <c r="B24" s="189" t="s">
        <v>667</v>
      </c>
      <c r="C24" s="190" t="s">
        <v>668</v>
      </c>
      <c r="D24" s="189" t="s">
        <v>257</v>
      </c>
      <c r="E24" s="191">
        <v>20</v>
      </c>
      <c r="F24" s="245">
        <v>0</v>
      </c>
      <c r="G24" s="191">
        <f t="shared" ref="G24:G38" si="1">E24*F24</f>
        <v>0</v>
      </c>
      <c r="H24" s="189"/>
      <c r="I24" s="191">
        <v>2E-3</v>
      </c>
      <c r="J24" s="191">
        <v>0.24399999999999999</v>
      </c>
    </row>
    <row r="25" spans="1:10" x14ac:dyDescent="0.2">
      <c r="A25" s="189">
        <v>14</v>
      </c>
      <c r="B25" s="189" t="s">
        <v>669</v>
      </c>
      <c r="C25" s="190" t="s">
        <v>670</v>
      </c>
      <c r="D25" s="189" t="s">
        <v>257</v>
      </c>
      <c r="E25" s="191">
        <v>10</v>
      </c>
      <c r="F25" s="245">
        <v>0</v>
      </c>
      <c r="G25" s="191">
        <f t="shared" si="1"/>
        <v>0</v>
      </c>
      <c r="H25" s="189"/>
      <c r="I25" s="191">
        <v>2E-3</v>
      </c>
      <c r="J25" s="191">
        <v>0.14000000000000001</v>
      </c>
    </row>
    <row r="26" spans="1:10" x14ac:dyDescent="0.2">
      <c r="A26" s="189">
        <v>15</v>
      </c>
      <c r="B26" s="189" t="s">
        <v>671</v>
      </c>
      <c r="C26" s="190" t="s">
        <v>672</v>
      </c>
      <c r="D26" s="189" t="s">
        <v>652</v>
      </c>
      <c r="E26" s="191">
        <v>3</v>
      </c>
      <c r="F26" s="245">
        <v>0</v>
      </c>
      <c r="G26" s="191">
        <f t="shared" si="1"/>
        <v>0</v>
      </c>
      <c r="H26" s="189"/>
      <c r="I26" s="191">
        <v>1E-3</v>
      </c>
      <c r="J26" s="191">
        <v>3.5000000000000003E-2</v>
      </c>
    </row>
    <row r="27" spans="1:10" x14ac:dyDescent="0.2">
      <c r="A27" s="189">
        <v>16</v>
      </c>
      <c r="B27" s="189" t="s">
        <v>673</v>
      </c>
      <c r="C27" s="190" t="s">
        <v>674</v>
      </c>
      <c r="D27" s="189" t="s">
        <v>257</v>
      </c>
      <c r="E27" s="191">
        <v>30</v>
      </c>
      <c r="F27" s="245">
        <v>0</v>
      </c>
      <c r="G27" s="191">
        <f t="shared" si="1"/>
        <v>0</v>
      </c>
      <c r="H27" s="189"/>
      <c r="I27" s="191">
        <v>1E-3</v>
      </c>
      <c r="J27" s="191">
        <v>0.222</v>
      </c>
    </row>
    <row r="28" spans="1:10" x14ac:dyDescent="0.2">
      <c r="A28" s="189">
        <v>17</v>
      </c>
      <c r="B28" s="189" t="s">
        <v>675</v>
      </c>
      <c r="C28" s="190" t="s">
        <v>676</v>
      </c>
      <c r="D28" s="189" t="s">
        <v>643</v>
      </c>
      <c r="E28" s="191">
        <v>16</v>
      </c>
      <c r="F28" s="245">
        <v>0</v>
      </c>
      <c r="G28" s="191">
        <f t="shared" si="1"/>
        <v>0</v>
      </c>
      <c r="H28" s="189"/>
      <c r="I28" s="191">
        <v>8.3000000000000001E-4</v>
      </c>
      <c r="J28" s="191">
        <v>5.6000000000000001E-2</v>
      </c>
    </row>
    <row r="29" spans="1:10" x14ac:dyDescent="0.2">
      <c r="A29" s="189">
        <v>18</v>
      </c>
      <c r="B29" s="189" t="s">
        <v>677</v>
      </c>
      <c r="C29" s="190" t="s">
        <v>678</v>
      </c>
      <c r="D29" s="189" t="s">
        <v>643</v>
      </c>
      <c r="E29" s="191">
        <v>1</v>
      </c>
      <c r="F29" s="245">
        <v>0</v>
      </c>
      <c r="G29" s="191">
        <f t="shared" si="1"/>
        <v>0</v>
      </c>
      <c r="H29" s="189"/>
      <c r="I29" s="191">
        <v>1E-3</v>
      </c>
      <c r="J29" s="191">
        <v>1.4E-2</v>
      </c>
    </row>
    <row r="30" spans="1:10" x14ac:dyDescent="0.2">
      <c r="A30" s="189">
        <v>19</v>
      </c>
      <c r="B30" s="189" t="s">
        <v>679</v>
      </c>
      <c r="C30" s="190" t="s">
        <v>680</v>
      </c>
      <c r="D30" s="189" t="s">
        <v>643</v>
      </c>
      <c r="E30" s="191">
        <v>1</v>
      </c>
      <c r="F30" s="245">
        <v>0</v>
      </c>
      <c r="G30" s="191">
        <f t="shared" si="1"/>
        <v>0</v>
      </c>
      <c r="H30" s="189"/>
      <c r="I30" s="191">
        <v>1E-3</v>
      </c>
      <c r="J30" s="191">
        <v>1.0999999999999999E-2</v>
      </c>
    </row>
    <row r="31" spans="1:10" x14ac:dyDescent="0.2">
      <c r="A31" s="189">
        <v>20</v>
      </c>
      <c r="B31" s="189" t="s">
        <v>681</v>
      </c>
      <c r="C31" s="190" t="s">
        <v>682</v>
      </c>
      <c r="D31" s="189" t="s">
        <v>655</v>
      </c>
      <c r="E31" s="191">
        <v>3</v>
      </c>
      <c r="F31" s="245">
        <v>0</v>
      </c>
      <c r="G31" s="191">
        <f t="shared" si="1"/>
        <v>0</v>
      </c>
      <c r="H31" s="189"/>
      <c r="I31" s="191">
        <v>0.02</v>
      </c>
      <c r="J31" s="191">
        <v>0.12</v>
      </c>
    </row>
    <row r="32" spans="1:10" x14ac:dyDescent="0.2">
      <c r="A32" s="189">
        <v>21</v>
      </c>
      <c r="B32" s="189" t="s">
        <v>683</v>
      </c>
      <c r="C32" s="190" t="s">
        <v>659</v>
      </c>
      <c r="D32" s="189" t="s">
        <v>643</v>
      </c>
      <c r="E32" s="191">
        <v>2</v>
      </c>
      <c r="F32" s="245">
        <v>0</v>
      </c>
      <c r="G32" s="191">
        <f t="shared" si="1"/>
        <v>0</v>
      </c>
      <c r="H32" s="189"/>
      <c r="I32" s="191">
        <v>0.01</v>
      </c>
      <c r="J32" s="191">
        <v>0.16</v>
      </c>
    </row>
    <row r="33" spans="1:10" ht="20.399999999999999" x14ac:dyDescent="0.2">
      <c r="A33" s="189">
        <v>22</v>
      </c>
      <c r="B33" s="189" t="s">
        <v>684</v>
      </c>
      <c r="C33" s="190" t="s">
        <v>685</v>
      </c>
      <c r="D33" s="189" t="s">
        <v>257</v>
      </c>
      <c r="E33" s="191">
        <v>14</v>
      </c>
      <c r="F33" s="245">
        <v>0</v>
      </c>
      <c r="G33" s="191">
        <f t="shared" si="1"/>
        <v>0</v>
      </c>
      <c r="H33" s="189"/>
      <c r="I33" s="191">
        <v>1E-3</v>
      </c>
      <c r="J33" s="191">
        <v>5.3999999999999999E-2</v>
      </c>
    </row>
    <row r="34" spans="1:10" ht="20.399999999999999" x14ac:dyDescent="0.2">
      <c r="A34" s="189">
        <v>23</v>
      </c>
      <c r="B34" s="189" t="s">
        <v>686</v>
      </c>
      <c r="C34" s="190" t="s">
        <v>687</v>
      </c>
      <c r="D34" s="189" t="s">
        <v>643</v>
      </c>
      <c r="E34" s="191">
        <v>10</v>
      </c>
      <c r="F34" s="245">
        <v>0</v>
      </c>
      <c r="G34" s="191">
        <f t="shared" si="1"/>
        <v>0</v>
      </c>
      <c r="H34" s="189"/>
      <c r="I34" s="191">
        <v>1E-3</v>
      </c>
      <c r="J34" s="191">
        <v>3.4000000000000002E-2</v>
      </c>
    </row>
    <row r="35" spans="1:10" x14ac:dyDescent="0.2">
      <c r="A35" s="189">
        <v>24</v>
      </c>
      <c r="B35" s="189" t="s">
        <v>688</v>
      </c>
      <c r="C35" s="190" t="s">
        <v>689</v>
      </c>
      <c r="D35" s="189" t="s">
        <v>257</v>
      </c>
      <c r="E35" s="191">
        <v>30</v>
      </c>
      <c r="F35" s="245">
        <v>0</v>
      </c>
      <c r="G35" s="191">
        <f t="shared" si="1"/>
        <v>0</v>
      </c>
      <c r="H35" s="189"/>
      <c r="I35" s="191">
        <v>1.8000000000000001E-4</v>
      </c>
      <c r="J35" s="191">
        <v>0.04</v>
      </c>
    </row>
    <row r="36" spans="1:10" x14ac:dyDescent="0.2">
      <c r="A36" s="189">
        <v>25</v>
      </c>
      <c r="B36" s="189" t="s">
        <v>690</v>
      </c>
      <c r="C36" s="190" t="s">
        <v>691</v>
      </c>
      <c r="D36" s="189" t="s">
        <v>257</v>
      </c>
      <c r="E36" s="191">
        <v>30</v>
      </c>
      <c r="F36" s="245">
        <v>0</v>
      </c>
      <c r="G36" s="191">
        <f t="shared" si="1"/>
        <v>0</v>
      </c>
      <c r="H36" s="189"/>
      <c r="I36" s="191">
        <v>1E-3</v>
      </c>
      <c r="J36" s="191">
        <v>0.222</v>
      </c>
    </row>
    <row r="37" spans="1:10" x14ac:dyDescent="0.2">
      <c r="A37" s="189">
        <v>26</v>
      </c>
      <c r="B37" s="189" t="s">
        <v>692</v>
      </c>
      <c r="C37" s="190" t="s">
        <v>693</v>
      </c>
      <c r="D37" s="189" t="s">
        <v>643</v>
      </c>
      <c r="E37" s="191">
        <v>1</v>
      </c>
      <c r="F37" s="245">
        <v>0</v>
      </c>
      <c r="G37" s="191">
        <f t="shared" si="1"/>
        <v>0</v>
      </c>
      <c r="H37" s="189"/>
      <c r="I37" s="191">
        <v>1E-3</v>
      </c>
      <c r="J37" s="191">
        <v>1.4999999999999999E-2</v>
      </c>
    </row>
    <row r="38" spans="1:10" x14ac:dyDescent="0.2">
      <c r="A38" s="189">
        <v>27</v>
      </c>
      <c r="B38" s="189" t="s">
        <v>694</v>
      </c>
      <c r="C38" s="190" t="s">
        <v>695</v>
      </c>
      <c r="D38" s="189" t="s">
        <v>662</v>
      </c>
      <c r="E38" s="191">
        <v>0.23</v>
      </c>
      <c r="F38" s="245">
        <v>0</v>
      </c>
      <c r="G38" s="191">
        <f t="shared" si="1"/>
        <v>0</v>
      </c>
      <c r="H38" s="189"/>
      <c r="I38" s="189"/>
      <c r="J38" s="189"/>
    </row>
    <row r="39" spans="1:10" x14ac:dyDescent="0.2">
      <c r="A39" s="189"/>
      <c r="B39" s="189" t="s">
        <v>696</v>
      </c>
      <c r="C39" s="190" t="s">
        <v>697</v>
      </c>
      <c r="D39" s="189"/>
      <c r="E39" s="189"/>
      <c r="F39" s="246"/>
      <c r="G39" s="191"/>
      <c r="H39" s="189"/>
      <c r="I39" s="189"/>
      <c r="J39" s="191"/>
    </row>
    <row r="40" spans="1:10" x14ac:dyDescent="0.2">
      <c r="A40" s="189"/>
      <c r="B40" s="189"/>
      <c r="C40" s="190"/>
      <c r="D40" s="189"/>
      <c r="E40" s="189"/>
      <c r="F40" s="246"/>
      <c r="G40" s="191"/>
      <c r="H40" s="189"/>
      <c r="I40" s="189"/>
      <c r="J40" s="189"/>
    </row>
    <row r="41" spans="1:10" x14ac:dyDescent="0.2">
      <c r="A41" s="189"/>
      <c r="B41" s="189" t="s">
        <v>698</v>
      </c>
      <c r="C41" s="190" t="s">
        <v>699</v>
      </c>
      <c r="D41" s="189"/>
      <c r="E41" s="189"/>
      <c r="F41" s="246"/>
      <c r="G41" s="191"/>
      <c r="H41" s="189"/>
      <c r="I41" s="189"/>
      <c r="J41" s="189"/>
    </row>
    <row r="42" spans="1:10" x14ac:dyDescent="0.2">
      <c r="A42" s="189">
        <v>28</v>
      </c>
      <c r="B42" s="189" t="s">
        <v>700</v>
      </c>
      <c r="C42" s="190" t="s">
        <v>701</v>
      </c>
      <c r="D42" s="189" t="s">
        <v>643</v>
      </c>
      <c r="E42" s="191">
        <v>5</v>
      </c>
      <c r="F42" s="245">
        <v>0</v>
      </c>
      <c r="G42" s="191">
        <f t="shared" ref="G42:G55" si="2">E42*F42</f>
        <v>0</v>
      </c>
      <c r="H42" s="189"/>
      <c r="I42" s="191">
        <v>2.0400000000000001E-3</v>
      </c>
      <c r="J42" s="191">
        <v>3.5000000000000003E-2</v>
      </c>
    </row>
    <row r="43" spans="1:10" x14ac:dyDescent="0.2">
      <c r="A43" s="189">
        <v>29</v>
      </c>
      <c r="B43" s="189" t="s">
        <v>702</v>
      </c>
      <c r="C43" s="190" t="s">
        <v>703</v>
      </c>
      <c r="D43" s="189" t="s">
        <v>643</v>
      </c>
      <c r="E43" s="191">
        <v>5</v>
      </c>
      <c r="F43" s="245">
        <v>0</v>
      </c>
      <c r="G43" s="191">
        <f t="shared" si="2"/>
        <v>0</v>
      </c>
      <c r="H43" s="191"/>
      <c r="I43" s="191">
        <v>0.05</v>
      </c>
      <c r="J43" s="191">
        <v>0.85</v>
      </c>
    </row>
    <row r="44" spans="1:10" x14ac:dyDescent="0.2">
      <c r="A44" s="189">
        <v>30</v>
      </c>
      <c r="B44" s="189" t="s">
        <v>704</v>
      </c>
      <c r="C44" s="190" t="s">
        <v>705</v>
      </c>
      <c r="D44" s="189" t="s">
        <v>643</v>
      </c>
      <c r="E44" s="191">
        <v>4</v>
      </c>
      <c r="F44" s="245">
        <v>0</v>
      </c>
      <c r="G44" s="191">
        <f t="shared" si="2"/>
        <v>0</v>
      </c>
      <c r="H44" s="191"/>
      <c r="I44" s="191">
        <v>0.03</v>
      </c>
      <c r="J44" s="191">
        <v>0.48</v>
      </c>
    </row>
    <row r="45" spans="1:10" x14ac:dyDescent="0.2">
      <c r="A45" s="189">
        <v>31</v>
      </c>
      <c r="B45" s="189" t="s">
        <v>706</v>
      </c>
      <c r="C45" s="190" t="s">
        <v>707</v>
      </c>
      <c r="D45" s="189" t="s">
        <v>643</v>
      </c>
      <c r="E45" s="191">
        <v>1</v>
      </c>
      <c r="F45" s="245">
        <v>0</v>
      </c>
      <c r="G45" s="191">
        <f t="shared" si="2"/>
        <v>0</v>
      </c>
      <c r="H45" s="191"/>
      <c r="I45" s="191">
        <v>0.03</v>
      </c>
      <c r="J45" s="191">
        <v>0.03</v>
      </c>
    </row>
    <row r="46" spans="1:10" x14ac:dyDescent="0.2">
      <c r="A46" s="189">
        <v>31</v>
      </c>
      <c r="B46" s="189" t="s">
        <v>708</v>
      </c>
      <c r="C46" s="190" t="s">
        <v>709</v>
      </c>
      <c r="D46" s="189" t="s">
        <v>643</v>
      </c>
      <c r="E46" s="191">
        <v>1</v>
      </c>
      <c r="F46" s="245">
        <v>0</v>
      </c>
      <c r="G46" s="191">
        <f t="shared" si="2"/>
        <v>0</v>
      </c>
      <c r="H46" s="189"/>
      <c r="I46" s="191">
        <v>0.01</v>
      </c>
      <c r="J46" s="191">
        <v>0.01</v>
      </c>
    </row>
    <row r="47" spans="1:10" x14ac:dyDescent="0.2">
      <c r="A47" s="189">
        <v>32</v>
      </c>
      <c r="B47" s="189" t="s">
        <v>710</v>
      </c>
      <c r="C47" s="190" t="s">
        <v>711</v>
      </c>
      <c r="D47" s="189" t="s">
        <v>643</v>
      </c>
      <c r="E47" s="191">
        <v>3</v>
      </c>
      <c r="F47" s="245">
        <v>0</v>
      </c>
      <c r="G47" s="191">
        <f t="shared" si="2"/>
        <v>0</v>
      </c>
      <c r="H47" s="189"/>
      <c r="I47" s="191">
        <v>5.8999999999999997E-2</v>
      </c>
      <c r="J47" s="191">
        <v>0.29499999999999998</v>
      </c>
    </row>
    <row r="48" spans="1:10" x14ac:dyDescent="0.2">
      <c r="A48" s="189">
        <v>33</v>
      </c>
      <c r="B48" s="189" t="s">
        <v>712</v>
      </c>
      <c r="C48" s="190" t="s">
        <v>713</v>
      </c>
      <c r="D48" s="189" t="s">
        <v>643</v>
      </c>
      <c r="E48" s="191">
        <v>3</v>
      </c>
      <c r="F48" s="245">
        <v>0</v>
      </c>
      <c r="G48" s="191">
        <f t="shared" si="2"/>
        <v>0</v>
      </c>
      <c r="H48" s="189"/>
      <c r="I48" s="191">
        <v>5.0000000000000001E-3</v>
      </c>
      <c r="J48" s="191">
        <v>9.5000000000000001E-2</v>
      </c>
    </row>
    <row r="49" spans="1:10" x14ac:dyDescent="0.2">
      <c r="A49" s="189">
        <v>34</v>
      </c>
      <c r="B49" s="189" t="s">
        <v>704</v>
      </c>
      <c r="C49" s="190" t="s">
        <v>714</v>
      </c>
      <c r="D49" s="189" t="s">
        <v>643</v>
      </c>
      <c r="E49" s="191">
        <v>3</v>
      </c>
      <c r="F49" s="245">
        <v>0</v>
      </c>
      <c r="G49" s="191">
        <f t="shared" si="2"/>
        <v>0</v>
      </c>
      <c r="H49" s="191"/>
      <c r="I49" s="191">
        <v>5.0000000000000001E-3</v>
      </c>
      <c r="J49" s="191">
        <v>5.5E-2</v>
      </c>
    </row>
    <row r="50" spans="1:10" ht="20.399999999999999" x14ac:dyDescent="0.2">
      <c r="A50" s="189">
        <v>35</v>
      </c>
      <c r="B50" s="189" t="s">
        <v>715</v>
      </c>
      <c r="C50" s="190" t="s">
        <v>716</v>
      </c>
      <c r="D50" s="189" t="s">
        <v>643</v>
      </c>
      <c r="E50" s="191">
        <v>2</v>
      </c>
      <c r="F50" s="245">
        <v>0</v>
      </c>
      <c r="G50" s="191">
        <f t="shared" si="2"/>
        <v>0</v>
      </c>
      <c r="H50" s="189"/>
      <c r="I50" s="191">
        <v>0.01</v>
      </c>
      <c r="J50" s="191">
        <v>7.0000000000000007E-2</v>
      </c>
    </row>
    <row r="51" spans="1:10" ht="20.399999999999999" x14ac:dyDescent="0.2">
      <c r="A51" s="189">
        <v>36</v>
      </c>
      <c r="B51" s="189" t="s">
        <v>717</v>
      </c>
      <c r="C51" s="190" t="s">
        <v>718</v>
      </c>
      <c r="D51" s="189" t="s">
        <v>643</v>
      </c>
      <c r="E51" s="191">
        <v>1</v>
      </c>
      <c r="F51" s="245">
        <v>0</v>
      </c>
      <c r="G51" s="191">
        <f t="shared" si="2"/>
        <v>0</v>
      </c>
      <c r="H51" s="189"/>
      <c r="I51" s="191">
        <v>1E-3</v>
      </c>
      <c r="J51" s="191">
        <v>3.0000000000000001E-3</v>
      </c>
    </row>
    <row r="52" spans="1:10" x14ac:dyDescent="0.2">
      <c r="A52" s="189">
        <v>37</v>
      </c>
      <c r="B52" s="189" t="s">
        <v>719</v>
      </c>
      <c r="C52" s="190" t="s">
        <v>720</v>
      </c>
      <c r="D52" s="189" t="s">
        <v>643</v>
      </c>
      <c r="E52" s="191">
        <v>4</v>
      </c>
      <c r="F52" s="245">
        <v>0</v>
      </c>
      <c r="G52" s="191">
        <f t="shared" si="2"/>
        <v>0</v>
      </c>
      <c r="H52" s="189"/>
      <c r="I52" s="191">
        <v>1.2E-4</v>
      </c>
      <c r="J52" s="191">
        <v>2E-3</v>
      </c>
    </row>
    <row r="53" spans="1:10" x14ac:dyDescent="0.2">
      <c r="A53" s="189">
        <v>38</v>
      </c>
      <c r="B53" s="189" t="s">
        <v>702</v>
      </c>
      <c r="C53" s="190" t="s">
        <v>721</v>
      </c>
      <c r="D53" s="189" t="s">
        <v>643</v>
      </c>
      <c r="E53" s="191">
        <v>3</v>
      </c>
      <c r="F53" s="245">
        <v>0</v>
      </c>
      <c r="G53" s="191">
        <f t="shared" si="2"/>
        <v>0</v>
      </c>
      <c r="H53" s="191"/>
      <c r="I53" s="191">
        <v>1E-3</v>
      </c>
      <c r="J53" s="191">
        <v>1.2E-2</v>
      </c>
    </row>
    <row r="54" spans="1:10" x14ac:dyDescent="0.2">
      <c r="A54" s="189">
        <v>39</v>
      </c>
      <c r="B54" s="189" t="s">
        <v>704</v>
      </c>
      <c r="C54" s="190" t="s">
        <v>722</v>
      </c>
      <c r="D54" s="189" t="s">
        <v>643</v>
      </c>
      <c r="E54" s="191">
        <v>1</v>
      </c>
      <c r="F54" s="245">
        <v>0</v>
      </c>
      <c r="G54" s="191">
        <f t="shared" si="2"/>
        <v>0</v>
      </c>
      <c r="H54" s="191"/>
      <c r="I54" s="191">
        <v>1E-3</v>
      </c>
      <c r="J54" s="191">
        <v>1E-3</v>
      </c>
    </row>
    <row r="55" spans="1:10" x14ac:dyDescent="0.2">
      <c r="A55" s="189">
        <v>40</v>
      </c>
      <c r="B55" s="189" t="s">
        <v>723</v>
      </c>
      <c r="C55" s="190" t="s">
        <v>724</v>
      </c>
      <c r="D55" s="189" t="s">
        <v>662</v>
      </c>
      <c r="E55" s="191">
        <v>0.34</v>
      </c>
      <c r="F55" s="245">
        <v>0</v>
      </c>
      <c r="G55" s="191">
        <f t="shared" si="2"/>
        <v>0</v>
      </c>
      <c r="H55" s="189"/>
      <c r="I55" s="189"/>
      <c r="J55" s="189"/>
    </row>
    <row r="56" spans="1:10" x14ac:dyDescent="0.2">
      <c r="A56" s="189"/>
      <c r="B56" s="189"/>
      <c r="C56" s="190" t="s">
        <v>725</v>
      </c>
      <c r="D56" s="189"/>
      <c r="E56" s="189"/>
      <c r="F56" s="189"/>
      <c r="G56" s="191"/>
      <c r="H56" s="191"/>
      <c r="I56" s="189"/>
      <c r="J56" s="191"/>
    </row>
    <row r="57" spans="1:10" x14ac:dyDescent="0.2">
      <c r="A57" s="189"/>
      <c r="B57" s="189"/>
      <c r="C57" s="190"/>
      <c r="D57" s="189"/>
      <c r="E57" s="189"/>
      <c r="F57" s="189"/>
      <c r="G57" s="189"/>
      <c r="H57" s="189"/>
      <c r="I57" s="189"/>
      <c r="J57" s="189"/>
    </row>
    <row r="58" spans="1:10" x14ac:dyDescent="0.2">
      <c r="A58" s="189" t="s">
        <v>630</v>
      </c>
      <c r="B58" s="189" t="s">
        <v>726</v>
      </c>
      <c r="C58" s="190" t="s">
        <v>727</v>
      </c>
      <c r="D58" s="189"/>
      <c r="E58" s="189"/>
      <c r="F58" s="189"/>
      <c r="G58" s="192">
        <f>SUM(G9:G55)</f>
        <v>0</v>
      </c>
      <c r="H58" s="192" t="s">
        <v>728</v>
      </c>
      <c r="I58" s="189"/>
      <c r="J58" s="191"/>
    </row>
    <row r="59" spans="1:10" x14ac:dyDescent="0.2">
      <c r="A59" s="189"/>
      <c r="B59" s="189"/>
      <c r="C59" s="189"/>
      <c r="D59" s="189"/>
      <c r="E59" s="189"/>
      <c r="F59" s="189"/>
      <c r="G59" s="189"/>
      <c r="H59" s="189"/>
      <c r="I59" s="189"/>
      <c r="J59" s="189"/>
    </row>
    <row r="60" spans="1:10" x14ac:dyDescent="0.2">
      <c r="A60" s="189"/>
      <c r="B60" s="189"/>
      <c r="C60" s="189"/>
      <c r="D60" s="189"/>
      <c r="E60" s="189"/>
      <c r="F60" s="189"/>
      <c r="G60" s="189"/>
      <c r="H60" s="189"/>
      <c r="I60" s="189"/>
      <c r="J60" s="189"/>
    </row>
  </sheetData>
  <sheetProtection algorithmName="SHA-512" hashValue="Qrt1Kp0opFGsouhWvYwxMqPj80JBCgAO7bEL/1aG12KrWtWWTkhSQzcxgZnwvmLlv4EMjWnBoNqpkZVEgOjjww==" saltValue="Z7s9OYbguu98xrmk0Dy8nA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75BB-DD15-447E-A69B-7A8FE595CF72}">
  <dimension ref="A1:L52"/>
  <sheetViews>
    <sheetView topLeftCell="C1" workbookViewId="0">
      <selection activeCell="G16" sqref="G16"/>
    </sheetView>
  </sheetViews>
  <sheetFormatPr defaultRowHeight="10.199999999999999" x14ac:dyDescent="0.2"/>
  <cols>
    <col min="1" max="1" width="9" customWidth="1"/>
    <col min="2" max="2" width="21.28515625" customWidth="1"/>
    <col min="3" max="3" width="52.85546875" customWidth="1"/>
    <col min="4" max="4" width="7.7109375" customWidth="1"/>
    <col min="5" max="5" width="11.140625" customWidth="1"/>
    <col min="6" max="6" width="10.85546875" customWidth="1"/>
    <col min="7" max="7" width="12.42578125" customWidth="1"/>
    <col min="9" max="9" width="10.42578125" customWidth="1"/>
    <col min="10" max="10" width="12.28515625" customWidth="1"/>
    <col min="11" max="12" width="4.42578125" customWidth="1"/>
    <col min="257" max="257" width="9" customWidth="1"/>
    <col min="258" max="258" width="21.28515625" customWidth="1"/>
    <col min="259" max="259" width="52.85546875" customWidth="1"/>
    <col min="260" max="260" width="7.7109375" customWidth="1"/>
    <col min="261" max="261" width="11.140625" customWidth="1"/>
    <col min="262" max="262" width="10.85546875" customWidth="1"/>
    <col min="263" max="263" width="12.42578125" customWidth="1"/>
    <col min="265" max="265" width="10.42578125" customWidth="1"/>
    <col min="266" max="266" width="12.28515625" customWidth="1"/>
    <col min="267" max="268" width="4.42578125" customWidth="1"/>
    <col min="513" max="513" width="9" customWidth="1"/>
    <col min="514" max="514" width="21.28515625" customWidth="1"/>
    <col min="515" max="515" width="52.85546875" customWidth="1"/>
    <col min="516" max="516" width="7.7109375" customWidth="1"/>
    <col min="517" max="517" width="11.140625" customWidth="1"/>
    <col min="518" max="518" width="10.85546875" customWidth="1"/>
    <col min="519" max="519" width="12.42578125" customWidth="1"/>
    <col min="521" max="521" width="10.42578125" customWidth="1"/>
    <col min="522" max="522" width="12.28515625" customWidth="1"/>
    <col min="523" max="524" width="4.42578125" customWidth="1"/>
    <col min="769" max="769" width="9" customWidth="1"/>
    <col min="770" max="770" width="21.28515625" customWidth="1"/>
    <col min="771" max="771" width="52.85546875" customWidth="1"/>
    <col min="772" max="772" width="7.7109375" customWidth="1"/>
    <col min="773" max="773" width="11.140625" customWidth="1"/>
    <col min="774" max="774" width="10.85546875" customWidth="1"/>
    <col min="775" max="775" width="12.42578125" customWidth="1"/>
    <col min="777" max="777" width="10.42578125" customWidth="1"/>
    <col min="778" max="778" width="12.28515625" customWidth="1"/>
    <col min="779" max="780" width="4.42578125" customWidth="1"/>
    <col min="1025" max="1025" width="9" customWidth="1"/>
    <col min="1026" max="1026" width="21.28515625" customWidth="1"/>
    <col min="1027" max="1027" width="52.85546875" customWidth="1"/>
    <col min="1028" max="1028" width="7.7109375" customWidth="1"/>
    <col min="1029" max="1029" width="11.140625" customWidth="1"/>
    <col min="1030" max="1030" width="10.85546875" customWidth="1"/>
    <col min="1031" max="1031" width="12.42578125" customWidth="1"/>
    <col min="1033" max="1033" width="10.42578125" customWidth="1"/>
    <col min="1034" max="1034" width="12.28515625" customWidth="1"/>
    <col min="1035" max="1036" width="4.42578125" customWidth="1"/>
    <col min="1281" max="1281" width="9" customWidth="1"/>
    <col min="1282" max="1282" width="21.28515625" customWidth="1"/>
    <col min="1283" max="1283" width="52.85546875" customWidth="1"/>
    <col min="1284" max="1284" width="7.7109375" customWidth="1"/>
    <col min="1285" max="1285" width="11.140625" customWidth="1"/>
    <col min="1286" max="1286" width="10.85546875" customWidth="1"/>
    <col min="1287" max="1287" width="12.42578125" customWidth="1"/>
    <col min="1289" max="1289" width="10.42578125" customWidth="1"/>
    <col min="1290" max="1290" width="12.28515625" customWidth="1"/>
    <col min="1291" max="1292" width="4.42578125" customWidth="1"/>
    <col min="1537" max="1537" width="9" customWidth="1"/>
    <col min="1538" max="1538" width="21.28515625" customWidth="1"/>
    <col min="1539" max="1539" width="52.85546875" customWidth="1"/>
    <col min="1540" max="1540" width="7.7109375" customWidth="1"/>
    <col min="1541" max="1541" width="11.140625" customWidth="1"/>
    <col min="1542" max="1542" width="10.85546875" customWidth="1"/>
    <col min="1543" max="1543" width="12.42578125" customWidth="1"/>
    <col min="1545" max="1545" width="10.42578125" customWidth="1"/>
    <col min="1546" max="1546" width="12.28515625" customWidth="1"/>
    <col min="1547" max="1548" width="4.42578125" customWidth="1"/>
    <col min="1793" max="1793" width="9" customWidth="1"/>
    <col min="1794" max="1794" width="21.28515625" customWidth="1"/>
    <col min="1795" max="1795" width="52.85546875" customWidth="1"/>
    <col min="1796" max="1796" width="7.7109375" customWidth="1"/>
    <col min="1797" max="1797" width="11.140625" customWidth="1"/>
    <col min="1798" max="1798" width="10.85546875" customWidth="1"/>
    <col min="1799" max="1799" width="12.42578125" customWidth="1"/>
    <col min="1801" max="1801" width="10.42578125" customWidth="1"/>
    <col min="1802" max="1802" width="12.28515625" customWidth="1"/>
    <col min="1803" max="1804" width="4.42578125" customWidth="1"/>
    <col min="2049" max="2049" width="9" customWidth="1"/>
    <col min="2050" max="2050" width="21.28515625" customWidth="1"/>
    <col min="2051" max="2051" width="52.85546875" customWidth="1"/>
    <col min="2052" max="2052" width="7.7109375" customWidth="1"/>
    <col min="2053" max="2053" width="11.140625" customWidth="1"/>
    <col min="2054" max="2054" width="10.85546875" customWidth="1"/>
    <col min="2055" max="2055" width="12.42578125" customWidth="1"/>
    <col min="2057" max="2057" width="10.42578125" customWidth="1"/>
    <col min="2058" max="2058" width="12.28515625" customWidth="1"/>
    <col min="2059" max="2060" width="4.42578125" customWidth="1"/>
    <col min="2305" max="2305" width="9" customWidth="1"/>
    <col min="2306" max="2306" width="21.28515625" customWidth="1"/>
    <col min="2307" max="2307" width="52.85546875" customWidth="1"/>
    <col min="2308" max="2308" width="7.7109375" customWidth="1"/>
    <col min="2309" max="2309" width="11.140625" customWidth="1"/>
    <col min="2310" max="2310" width="10.85546875" customWidth="1"/>
    <col min="2311" max="2311" width="12.42578125" customWidth="1"/>
    <col min="2313" max="2313" width="10.42578125" customWidth="1"/>
    <col min="2314" max="2314" width="12.28515625" customWidth="1"/>
    <col min="2315" max="2316" width="4.42578125" customWidth="1"/>
    <col min="2561" max="2561" width="9" customWidth="1"/>
    <col min="2562" max="2562" width="21.28515625" customWidth="1"/>
    <col min="2563" max="2563" width="52.85546875" customWidth="1"/>
    <col min="2564" max="2564" width="7.7109375" customWidth="1"/>
    <col min="2565" max="2565" width="11.140625" customWidth="1"/>
    <col min="2566" max="2566" width="10.85546875" customWidth="1"/>
    <col min="2567" max="2567" width="12.42578125" customWidth="1"/>
    <col min="2569" max="2569" width="10.42578125" customWidth="1"/>
    <col min="2570" max="2570" width="12.28515625" customWidth="1"/>
    <col min="2571" max="2572" width="4.42578125" customWidth="1"/>
    <col min="2817" max="2817" width="9" customWidth="1"/>
    <col min="2818" max="2818" width="21.28515625" customWidth="1"/>
    <col min="2819" max="2819" width="52.85546875" customWidth="1"/>
    <col min="2820" max="2820" width="7.7109375" customWidth="1"/>
    <col min="2821" max="2821" width="11.140625" customWidth="1"/>
    <col min="2822" max="2822" width="10.85546875" customWidth="1"/>
    <col min="2823" max="2823" width="12.42578125" customWidth="1"/>
    <col min="2825" max="2825" width="10.42578125" customWidth="1"/>
    <col min="2826" max="2826" width="12.28515625" customWidth="1"/>
    <col min="2827" max="2828" width="4.42578125" customWidth="1"/>
    <col min="3073" max="3073" width="9" customWidth="1"/>
    <col min="3074" max="3074" width="21.28515625" customWidth="1"/>
    <col min="3075" max="3075" width="52.85546875" customWidth="1"/>
    <col min="3076" max="3076" width="7.7109375" customWidth="1"/>
    <col min="3077" max="3077" width="11.140625" customWidth="1"/>
    <col min="3078" max="3078" width="10.85546875" customWidth="1"/>
    <col min="3079" max="3079" width="12.42578125" customWidth="1"/>
    <col min="3081" max="3081" width="10.42578125" customWidth="1"/>
    <col min="3082" max="3082" width="12.28515625" customWidth="1"/>
    <col min="3083" max="3084" width="4.42578125" customWidth="1"/>
    <col min="3329" max="3329" width="9" customWidth="1"/>
    <col min="3330" max="3330" width="21.28515625" customWidth="1"/>
    <col min="3331" max="3331" width="52.85546875" customWidth="1"/>
    <col min="3332" max="3332" width="7.7109375" customWidth="1"/>
    <col min="3333" max="3333" width="11.140625" customWidth="1"/>
    <col min="3334" max="3334" width="10.85546875" customWidth="1"/>
    <col min="3335" max="3335" width="12.42578125" customWidth="1"/>
    <col min="3337" max="3337" width="10.42578125" customWidth="1"/>
    <col min="3338" max="3338" width="12.28515625" customWidth="1"/>
    <col min="3339" max="3340" width="4.42578125" customWidth="1"/>
    <col min="3585" max="3585" width="9" customWidth="1"/>
    <col min="3586" max="3586" width="21.28515625" customWidth="1"/>
    <col min="3587" max="3587" width="52.85546875" customWidth="1"/>
    <col min="3588" max="3588" width="7.7109375" customWidth="1"/>
    <col min="3589" max="3589" width="11.140625" customWidth="1"/>
    <col min="3590" max="3590" width="10.85546875" customWidth="1"/>
    <col min="3591" max="3591" width="12.42578125" customWidth="1"/>
    <col min="3593" max="3593" width="10.42578125" customWidth="1"/>
    <col min="3594" max="3594" width="12.28515625" customWidth="1"/>
    <col min="3595" max="3596" width="4.42578125" customWidth="1"/>
    <col min="3841" max="3841" width="9" customWidth="1"/>
    <col min="3842" max="3842" width="21.28515625" customWidth="1"/>
    <col min="3843" max="3843" width="52.85546875" customWidth="1"/>
    <col min="3844" max="3844" width="7.7109375" customWidth="1"/>
    <col min="3845" max="3845" width="11.140625" customWidth="1"/>
    <col min="3846" max="3846" width="10.85546875" customWidth="1"/>
    <col min="3847" max="3847" width="12.42578125" customWidth="1"/>
    <col min="3849" max="3849" width="10.42578125" customWidth="1"/>
    <col min="3850" max="3850" width="12.28515625" customWidth="1"/>
    <col min="3851" max="3852" width="4.42578125" customWidth="1"/>
    <col min="4097" max="4097" width="9" customWidth="1"/>
    <col min="4098" max="4098" width="21.28515625" customWidth="1"/>
    <col min="4099" max="4099" width="52.85546875" customWidth="1"/>
    <col min="4100" max="4100" width="7.7109375" customWidth="1"/>
    <col min="4101" max="4101" width="11.140625" customWidth="1"/>
    <col min="4102" max="4102" width="10.85546875" customWidth="1"/>
    <col min="4103" max="4103" width="12.42578125" customWidth="1"/>
    <col min="4105" max="4105" width="10.42578125" customWidth="1"/>
    <col min="4106" max="4106" width="12.28515625" customWidth="1"/>
    <col min="4107" max="4108" width="4.42578125" customWidth="1"/>
    <col min="4353" max="4353" width="9" customWidth="1"/>
    <col min="4354" max="4354" width="21.28515625" customWidth="1"/>
    <col min="4355" max="4355" width="52.85546875" customWidth="1"/>
    <col min="4356" max="4356" width="7.7109375" customWidth="1"/>
    <col min="4357" max="4357" width="11.140625" customWidth="1"/>
    <col min="4358" max="4358" width="10.85546875" customWidth="1"/>
    <col min="4359" max="4359" width="12.42578125" customWidth="1"/>
    <col min="4361" max="4361" width="10.42578125" customWidth="1"/>
    <col min="4362" max="4362" width="12.28515625" customWidth="1"/>
    <col min="4363" max="4364" width="4.42578125" customWidth="1"/>
    <col min="4609" max="4609" width="9" customWidth="1"/>
    <col min="4610" max="4610" width="21.28515625" customWidth="1"/>
    <col min="4611" max="4611" width="52.85546875" customWidth="1"/>
    <col min="4612" max="4612" width="7.7109375" customWidth="1"/>
    <col min="4613" max="4613" width="11.140625" customWidth="1"/>
    <col min="4614" max="4614" width="10.85546875" customWidth="1"/>
    <col min="4615" max="4615" width="12.42578125" customWidth="1"/>
    <col min="4617" max="4617" width="10.42578125" customWidth="1"/>
    <col min="4618" max="4618" width="12.28515625" customWidth="1"/>
    <col min="4619" max="4620" width="4.42578125" customWidth="1"/>
    <col min="4865" max="4865" width="9" customWidth="1"/>
    <col min="4866" max="4866" width="21.28515625" customWidth="1"/>
    <col min="4867" max="4867" width="52.85546875" customWidth="1"/>
    <col min="4868" max="4868" width="7.7109375" customWidth="1"/>
    <col min="4869" max="4869" width="11.140625" customWidth="1"/>
    <col min="4870" max="4870" width="10.85546875" customWidth="1"/>
    <col min="4871" max="4871" width="12.42578125" customWidth="1"/>
    <col min="4873" max="4873" width="10.42578125" customWidth="1"/>
    <col min="4874" max="4874" width="12.28515625" customWidth="1"/>
    <col min="4875" max="4876" width="4.42578125" customWidth="1"/>
    <col min="5121" max="5121" width="9" customWidth="1"/>
    <col min="5122" max="5122" width="21.28515625" customWidth="1"/>
    <col min="5123" max="5123" width="52.85546875" customWidth="1"/>
    <col min="5124" max="5124" width="7.7109375" customWidth="1"/>
    <col min="5125" max="5125" width="11.140625" customWidth="1"/>
    <col min="5126" max="5126" width="10.85546875" customWidth="1"/>
    <col min="5127" max="5127" width="12.42578125" customWidth="1"/>
    <col min="5129" max="5129" width="10.42578125" customWidth="1"/>
    <col min="5130" max="5130" width="12.28515625" customWidth="1"/>
    <col min="5131" max="5132" width="4.42578125" customWidth="1"/>
    <col min="5377" max="5377" width="9" customWidth="1"/>
    <col min="5378" max="5378" width="21.28515625" customWidth="1"/>
    <col min="5379" max="5379" width="52.85546875" customWidth="1"/>
    <col min="5380" max="5380" width="7.7109375" customWidth="1"/>
    <col min="5381" max="5381" width="11.140625" customWidth="1"/>
    <col min="5382" max="5382" width="10.85546875" customWidth="1"/>
    <col min="5383" max="5383" width="12.42578125" customWidth="1"/>
    <col min="5385" max="5385" width="10.42578125" customWidth="1"/>
    <col min="5386" max="5386" width="12.28515625" customWidth="1"/>
    <col min="5387" max="5388" width="4.42578125" customWidth="1"/>
    <col min="5633" max="5633" width="9" customWidth="1"/>
    <col min="5634" max="5634" width="21.28515625" customWidth="1"/>
    <col min="5635" max="5635" width="52.85546875" customWidth="1"/>
    <col min="5636" max="5636" width="7.7109375" customWidth="1"/>
    <col min="5637" max="5637" width="11.140625" customWidth="1"/>
    <col min="5638" max="5638" width="10.85546875" customWidth="1"/>
    <col min="5639" max="5639" width="12.42578125" customWidth="1"/>
    <col min="5641" max="5641" width="10.42578125" customWidth="1"/>
    <col min="5642" max="5642" width="12.28515625" customWidth="1"/>
    <col min="5643" max="5644" width="4.42578125" customWidth="1"/>
    <col min="5889" max="5889" width="9" customWidth="1"/>
    <col min="5890" max="5890" width="21.28515625" customWidth="1"/>
    <col min="5891" max="5891" width="52.85546875" customWidth="1"/>
    <col min="5892" max="5892" width="7.7109375" customWidth="1"/>
    <col min="5893" max="5893" width="11.140625" customWidth="1"/>
    <col min="5894" max="5894" width="10.85546875" customWidth="1"/>
    <col min="5895" max="5895" width="12.42578125" customWidth="1"/>
    <col min="5897" max="5897" width="10.42578125" customWidth="1"/>
    <col min="5898" max="5898" width="12.28515625" customWidth="1"/>
    <col min="5899" max="5900" width="4.42578125" customWidth="1"/>
    <col min="6145" max="6145" width="9" customWidth="1"/>
    <col min="6146" max="6146" width="21.28515625" customWidth="1"/>
    <col min="6147" max="6147" width="52.85546875" customWidth="1"/>
    <col min="6148" max="6148" width="7.7109375" customWidth="1"/>
    <col min="6149" max="6149" width="11.140625" customWidth="1"/>
    <col min="6150" max="6150" width="10.85546875" customWidth="1"/>
    <col min="6151" max="6151" width="12.42578125" customWidth="1"/>
    <col min="6153" max="6153" width="10.42578125" customWidth="1"/>
    <col min="6154" max="6154" width="12.28515625" customWidth="1"/>
    <col min="6155" max="6156" width="4.42578125" customWidth="1"/>
    <col min="6401" max="6401" width="9" customWidth="1"/>
    <col min="6402" max="6402" width="21.28515625" customWidth="1"/>
    <col min="6403" max="6403" width="52.85546875" customWidth="1"/>
    <col min="6404" max="6404" width="7.7109375" customWidth="1"/>
    <col min="6405" max="6405" width="11.140625" customWidth="1"/>
    <col min="6406" max="6406" width="10.85546875" customWidth="1"/>
    <col min="6407" max="6407" width="12.42578125" customWidth="1"/>
    <col min="6409" max="6409" width="10.42578125" customWidth="1"/>
    <col min="6410" max="6410" width="12.28515625" customWidth="1"/>
    <col min="6411" max="6412" width="4.42578125" customWidth="1"/>
    <col min="6657" max="6657" width="9" customWidth="1"/>
    <col min="6658" max="6658" width="21.28515625" customWidth="1"/>
    <col min="6659" max="6659" width="52.85546875" customWidth="1"/>
    <col min="6660" max="6660" width="7.7109375" customWidth="1"/>
    <col min="6661" max="6661" width="11.140625" customWidth="1"/>
    <col min="6662" max="6662" width="10.85546875" customWidth="1"/>
    <col min="6663" max="6663" width="12.42578125" customWidth="1"/>
    <col min="6665" max="6665" width="10.42578125" customWidth="1"/>
    <col min="6666" max="6666" width="12.28515625" customWidth="1"/>
    <col min="6667" max="6668" width="4.42578125" customWidth="1"/>
    <col min="6913" max="6913" width="9" customWidth="1"/>
    <col min="6914" max="6914" width="21.28515625" customWidth="1"/>
    <col min="6915" max="6915" width="52.85546875" customWidth="1"/>
    <col min="6916" max="6916" width="7.7109375" customWidth="1"/>
    <col min="6917" max="6917" width="11.140625" customWidth="1"/>
    <col min="6918" max="6918" width="10.85546875" customWidth="1"/>
    <col min="6919" max="6919" width="12.42578125" customWidth="1"/>
    <col min="6921" max="6921" width="10.42578125" customWidth="1"/>
    <col min="6922" max="6922" width="12.28515625" customWidth="1"/>
    <col min="6923" max="6924" width="4.42578125" customWidth="1"/>
    <col min="7169" max="7169" width="9" customWidth="1"/>
    <col min="7170" max="7170" width="21.28515625" customWidth="1"/>
    <col min="7171" max="7171" width="52.85546875" customWidth="1"/>
    <col min="7172" max="7172" width="7.7109375" customWidth="1"/>
    <col min="7173" max="7173" width="11.140625" customWidth="1"/>
    <col min="7174" max="7174" width="10.85546875" customWidth="1"/>
    <col min="7175" max="7175" width="12.42578125" customWidth="1"/>
    <col min="7177" max="7177" width="10.42578125" customWidth="1"/>
    <col min="7178" max="7178" width="12.28515625" customWidth="1"/>
    <col min="7179" max="7180" width="4.42578125" customWidth="1"/>
    <col min="7425" max="7425" width="9" customWidth="1"/>
    <col min="7426" max="7426" width="21.28515625" customWidth="1"/>
    <col min="7427" max="7427" width="52.85546875" customWidth="1"/>
    <col min="7428" max="7428" width="7.7109375" customWidth="1"/>
    <col min="7429" max="7429" width="11.140625" customWidth="1"/>
    <col min="7430" max="7430" width="10.85546875" customWidth="1"/>
    <col min="7431" max="7431" width="12.42578125" customWidth="1"/>
    <col min="7433" max="7433" width="10.42578125" customWidth="1"/>
    <col min="7434" max="7434" width="12.28515625" customWidth="1"/>
    <col min="7435" max="7436" width="4.42578125" customWidth="1"/>
    <col min="7681" max="7681" width="9" customWidth="1"/>
    <col min="7682" max="7682" width="21.28515625" customWidth="1"/>
    <col min="7683" max="7683" width="52.85546875" customWidth="1"/>
    <col min="7684" max="7684" width="7.7109375" customWidth="1"/>
    <col min="7685" max="7685" width="11.140625" customWidth="1"/>
    <col min="7686" max="7686" width="10.85546875" customWidth="1"/>
    <col min="7687" max="7687" width="12.42578125" customWidth="1"/>
    <col min="7689" max="7689" width="10.42578125" customWidth="1"/>
    <col min="7690" max="7690" width="12.28515625" customWidth="1"/>
    <col min="7691" max="7692" width="4.42578125" customWidth="1"/>
    <col min="7937" max="7937" width="9" customWidth="1"/>
    <col min="7938" max="7938" width="21.28515625" customWidth="1"/>
    <col min="7939" max="7939" width="52.85546875" customWidth="1"/>
    <col min="7940" max="7940" width="7.7109375" customWidth="1"/>
    <col min="7941" max="7941" width="11.140625" customWidth="1"/>
    <col min="7942" max="7942" width="10.85546875" customWidth="1"/>
    <col min="7943" max="7943" width="12.42578125" customWidth="1"/>
    <col min="7945" max="7945" width="10.42578125" customWidth="1"/>
    <col min="7946" max="7946" width="12.28515625" customWidth="1"/>
    <col min="7947" max="7948" width="4.42578125" customWidth="1"/>
    <col min="8193" max="8193" width="9" customWidth="1"/>
    <col min="8194" max="8194" width="21.28515625" customWidth="1"/>
    <col min="8195" max="8195" width="52.85546875" customWidth="1"/>
    <col min="8196" max="8196" width="7.7109375" customWidth="1"/>
    <col min="8197" max="8197" width="11.140625" customWidth="1"/>
    <col min="8198" max="8198" width="10.85546875" customWidth="1"/>
    <col min="8199" max="8199" width="12.42578125" customWidth="1"/>
    <col min="8201" max="8201" width="10.42578125" customWidth="1"/>
    <col min="8202" max="8202" width="12.28515625" customWidth="1"/>
    <col min="8203" max="8204" width="4.42578125" customWidth="1"/>
    <col min="8449" max="8449" width="9" customWidth="1"/>
    <col min="8450" max="8450" width="21.28515625" customWidth="1"/>
    <col min="8451" max="8451" width="52.85546875" customWidth="1"/>
    <col min="8452" max="8452" width="7.7109375" customWidth="1"/>
    <col min="8453" max="8453" width="11.140625" customWidth="1"/>
    <col min="8454" max="8454" width="10.85546875" customWidth="1"/>
    <col min="8455" max="8455" width="12.42578125" customWidth="1"/>
    <col min="8457" max="8457" width="10.42578125" customWidth="1"/>
    <col min="8458" max="8458" width="12.28515625" customWidth="1"/>
    <col min="8459" max="8460" width="4.42578125" customWidth="1"/>
    <col min="8705" max="8705" width="9" customWidth="1"/>
    <col min="8706" max="8706" width="21.28515625" customWidth="1"/>
    <col min="8707" max="8707" width="52.85546875" customWidth="1"/>
    <col min="8708" max="8708" width="7.7109375" customWidth="1"/>
    <col min="8709" max="8709" width="11.140625" customWidth="1"/>
    <col min="8710" max="8710" width="10.85546875" customWidth="1"/>
    <col min="8711" max="8711" width="12.42578125" customWidth="1"/>
    <col min="8713" max="8713" width="10.42578125" customWidth="1"/>
    <col min="8714" max="8714" width="12.28515625" customWidth="1"/>
    <col min="8715" max="8716" width="4.42578125" customWidth="1"/>
    <col min="8961" max="8961" width="9" customWidth="1"/>
    <col min="8962" max="8962" width="21.28515625" customWidth="1"/>
    <col min="8963" max="8963" width="52.85546875" customWidth="1"/>
    <col min="8964" max="8964" width="7.7109375" customWidth="1"/>
    <col min="8965" max="8965" width="11.140625" customWidth="1"/>
    <col min="8966" max="8966" width="10.85546875" customWidth="1"/>
    <col min="8967" max="8967" width="12.42578125" customWidth="1"/>
    <col min="8969" max="8969" width="10.42578125" customWidth="1"/>
    <col min="8970" max="8970" width="12.28515625" customWidth="1"/>
    <col min="8971" max="8972" width="4.42578125" customWidth="1"/>
    <col min="9217" max="9217" width="9" customWidth="1"/>
    <col min="9218" max="9218" width="21.28515625" customWidth="1"/>
    <col min="9219" max="9219" width="52.85546875" customWidth="1"/>
    <col min="9220" max="9220" width="7.7109375" customWidth="1"/>
    <col min="9221" max="9221" width="11.140625" customWidth="1"/>
    <col min="9222" max="9222" width="10.85546875" customWidth="1"/>
    <col min="9223" max="9223" width="12.42578125" customWidth="1"/>
    <col min="9225" max="9225" width="10.42578125" customWidth="1"/>
    <col min="9226" max="9226" width="12.28515625" customWidth="1"/>
    <col min="9227" max="9228" width="4.42578125" customWidth="1"/>
    <col min="9473" max="9473" width="9" customWidth="1"/>
    <col min="9474" max="9474" width="21.28515625" customWidth="1"/>
    <col min="9475" max="9475" width="52.85546875" customWidth="1"/>
    <col min="9476" max="9476" width="7.7109375" customWidth="1"/>
    <col min="9477" max="9477" width="11.140625" customWidth="1"/>
    <col min="9478" max="9478" width="10.85546875" customWidth="1"/>
    <col min="9479" max="9479" width="12.42578125" customWidth="1"/>
    <col min="9481" max="9481" width="10.42578125" customWidth="1"/>
    <col min="9482" max="9482" width="12.28515625" customWidth="1"/>
    <col min="9483" max="9484" width="4.42578125" customWidth="1"/>
    <col min="9729" max="9729" width="9" customWidth="1"/>
    <col min="9730" max="9730" width="21.28515625" customWidth="1"/>
    <col min="9731" max="9731" width="52.85546875" customWidth="1"/>
    <col min="9732" max="9732" width="7.7109375" customWidth="1"/>
    <col min="9733" max="9733" width="11.140625" customWidth="1"/>
    <col min="9734" max="9734" width="10.85546875" customWidth="1"/>
    <col min="9735" max="9735" width="12.42578125" customWidth="1"/>
    <col min="9737" max="9737" width="10.42578125" customWidth="1"/>
    <col min="9738" max="9738" width="12.28515625" customWidth="1"/>
    <col min="9739" max="9740" width="4.42578125" customWidth="1"/>
    <col min="9985" max="9985" width="9" customWidth="1"/>
    <col min="9986" max="9986" width="21.28515625" customWidth="1"/>
    <col min="9987" max="9987" width="52.85546875" customWidth="1"/>
    <col min="9988" max="9988" width="7.7109375" customWidth="1"/>
    <col min="9989" max="9989" width="11.140625" customWidth="1"/>
    <col min="9990" max="9990" width="10.85546875" customWidth="1"/>
    <col min="9991" max="9991" width="12.42578125" customWidth="1"/>
    <col min="9993" max="9993" width="10.42578125" customWidth="1"/>
    <col min="9994" max="9994" width="12.28515625" customWidth="1"/>
    <col min="9995" max="9996" width="4.42578125" customWidth="1"/>
    <col min="10241" max="10241" width="9" customWidth="1"/>
    <col min="10242" max="10242" width="21.28515625" customWidth="1"/>
    <col min="10243" max="10243" width="52.85546875" customWidth="1"/>
    <col min="10244" max="10244" width="7.7109375" customWidth="1"/>
    <col min="10245" max="10245" width="11.140625" customWidth="1"/>
    <col min="10246" max="10246" width="10.85546875" customWidth="1"/>
    <col min="10247" max="10247" width="12.42578125" customWidth="1"/>
    <col min="10249" max="10249" width="10.42578125" customWidth="1"/>
    <col min="10250" max="10250" width="12.28515625" customWidth="1"/>
    <col min="10251" max="10252" width="4.42578125" customWidth="1"/>
    <col min="10497" max="10497" width="9" customWidth="1"/>
    <col min="10498" max="10498" width="21.28515625" customWidth="1"/>
    <col min="10499" max="10499" width="52.85546875" customWidth="1"/>
    <col min="10500" max="10500" width="7.7109375" customWidth="1"/>
    <col min="10501" max="10501" width="11.140625" customWidth="1"/>
    <col min="10502" max="10502" width="10.85546875" customWidth="1"/>
    <col min="10503" max="10503" width="12.42578125" customWidth="1"/>
    <col min="10505" max="10505" width="10.42578125" customWidth="1"/>
    <col min="10506" max="10506" width="12.28515625" customWidth="1"/>
    <col min="10507" max="10508" width="4.42578125" customWidth="1"/>
    <col min="10753" max="10753" width="9" customWidth="1"/>
    <col min="10754" max="10754" width="21.28515625" customWidth="1"/>
    <col min="10755" max="10755" width="52.85546875" customWidth="1"/>
    <col min="10756" max="10756" width="7.7109375" customWidth="1"/>
    <col min="10757" max="10757" width="11.140625" customWidth="1"/>
    <col min="10758" max="10758" width="10.85546875" customWidth="1"/>
    <col min="10759" max="10759" width="12.42578125" customWidth="1"/>
    <col min="10761" max="10761" width="10.42578125" customWidth="1"/>
    <col min="10762" max="10762" width="12.28515625" customWidth="1"/>
    <col min="10763" max="10764" width="4.42578125" customWidth="1"/>
    <col min="11009" max="11009" width="9" customWidth="1"/>
    <col min="11010" max="11010" width="21.28515625" customWidth="1"/>
    <col min="11011" max="11011" width="52.85546875" customWidth="1"/>
    <col min="11012" max="11012" width="7.7109375" customWidth="1"/>
    <col min="11013" max="11013" width="11.140625" customWidth="1"/>
    <col min="11014" max="11014" width="10.85546875" customWidth="1"/>
    <col min="11015" max="11015" width="12.42578125" customWidth="1"/>
    <col min="11017" max="11017" width="10.42578125" customWidth="1"/>
    <col min="11018" max="11018" width="12.28515625" customWidth="1"/>
    <col min="11019" max="11020" width="4.42578125" customWidth="1"/>
    <col min="11265" max="11265" width="9" customWidth="1"/>
    <col min="11266" max="11266" width="21.28515625" customWidth="1"/>
    <col min="11267" max="11267" width="52.85546875" customWidth="1"/>
    <col min="11268" max="11268" width="7.7109375" customWidth="1"/>
    <col min="11269" max="11269" width="11.140625" customWidth="1"/>
    <col min="11270" max="11270" width="10.85546875" customWidth="1"/>
    <col min="11271" max="11271" width="12.42578125" customWidth="1"/>
    <col min="11273" max="11273" width="10.42578125" customWidth="1"/>
    <col min="11274" max="11274" width="12.28515625" customWidth="1"/>
    <col min="11275" max="11276" width="4.42578125" customWidth="1"/>
    <col min="11521" max="11521" width="9" customWidth="1"/>
    <col min="11522" max="11522" width="21.28515625" customWidth="1"/>
    <col min="11523" max="11523" width="52.85546875" customWidth="1"/>
    <col min="11524" max="11524" width="7.7109375" customWidth="1"/>
    <col min="11525" max="11525" width="11.140625" customWidth="1"/>
    <col min="11526" max="11526" width="10.85546875" customWidth="1"/>
    <col min="11527" max="11527" width="12.42578125" customWidth="1"/>
    <col min="11529" max="11529" width="10.42578125" customWidth="1"/>
    <col min="11530" max="11530" width="12.28515625" customWidth="1"/>
    <col min="11531" max="11532" width="4.42578125" customWidth="1"/>
    <col min="11777" max="11777" width="9" customWidth="1"/>
    <col min="11778" max="11778" width="21.28515625" customWidth="1"/>
    <col min="11779" max="11779" width="52.85546875" customWidth="1"/>
    <col min="11780" max="11780" width="7.7109375" customWidth="1"/>
    <col min="11781" max="11781" width="11.140625" customWidth="1"/>
    <col min="11782" max="11782" width="10.85546875" customWidth="1"/>
    <col min="11783" max="11783" width="12.42578125" customWidth="1"/>
    <col min="11785" max="11785" width="10.42578125" customWidth="1"/>
    <col min="11786" max="11786" width="12.28515625" customWidth="1"/>
    <col min="11787" max="11788" width="4.42578125" customWidth="1"/>
    <col min="12033" max="12033" width="9" customWidth="1"/>
    <col min="12034" max="12034" width="21.28515625" customWidth="1"/>
    <col min="12035" max="12035" width="52.85546875" customWidth="1"/>
    <col min="12036" max="12036" width="7.7109375" customWidth="1"/>
    <col min="12037" max="12037" width="11.140625" customWidth="1"/>
    <col min="12038" max="12038" width="10.85546875" customWidth="1"/>
    <col min="12039" max="12039" width="12.42578125" customWidth="1"/>
    <col min="12041" max="12041" width="10.42578125" customWidth="1"/>
    <col min="12042" max="12042" width="12.28515625" customWidth="1"/>
    <col min="12043" max="12044" width="4.42578125" customWidth="1"/>
    <col min="12289" max="12289" width="9" customWidth="1"/>
    <col min="12290" max="12290" width="21.28515625" customWidth="1"/>
    <col min="12291" max="12291" width="52.85546875" customWidth="1"/>
    <col min="12292" max="12292" width="7.7109375" customWidth="1"/>
    <col min="12293" max="12293" width="11.140625" customWidth="1"/>
    <col min="12294" max="12294" width="10.85546875" customWidth="1"/>
    <col min="12295" max="12295" width="12.42578125" customWidth="1"/>
    <col min="12297" max="12297" width="10.42578125" customWidth="1"/>
    <col min="12298" max="12298" width="12.28515625" customWidth="1"/>
    <col min="12299" max="12300" width="4.42578125" customWidth="1"/>
    <col min="12545" max="12545" width="9" customWidth="1"/>
    <col min="12546" max="12546" width="21.28515625" customWidth="1"/>
    <col min="12547" max="12547" width="52.85546875" customWidth="1"/>
    <col min="12548" max="12548" width="7.7109375" customWidth="1"/>
    <col min="12549" max="12549" width="11.140625" customWidth="1"/>
    <col min="12550" max="12550" width="10.85546875" customWidth="1"/>
    <col min="12551" max="12551" width="12.42578125" customWidth="1"/>
    <col min="12553" max="12553" width="10.42578125" customWidth="1"/>
    <col min="12554" max="12554" width="12.28515625" customWidth="1"/>
    <col min="12555" max="12556" width="4.42578125" customWidth="1"/>
    <col min="12801" max="12801" width="9" customWidth="1"/>
    <col min="12802" max="12802" width="21.28515625" customWidth="1"/>
    <col min="12803" max="12803" width="52.85546875" customWidth="1"/>
    <col min="12804" max="12804" width="7.7109375" customWidth="1"/>
    <col min="12805" max="12805" width="11.140625" customWidth="1"/>
    <col min="12806" max="12806" width="10.85546875" customWidth="1"/>
    <col min="12807" max="12807" width="12.42578125" customWidth="1"/>
    <col min="12809" max="12809" width="10.42578125" customWidth="1"/>
    <col min="12810" max="12810" width="12.28515625" customWidth="1"/>
    <col min="12811" max="12812" width="4.42578125" customWidth="1"/>
    <col min="13057" max="13057" width="9" customWidth="1"/>
    <col min="13058" max="13058" width="21.28515625" customWidth="1"/>
    <col min="13059" max="13059" width="52.85546875" customWidth="1"/>
    <col min="13060" max="13060" width="7.7109375" customWidth="1"/>
    <col min="13061" max="13061" width="11.140625" customWidth="1"/>
    <col min="13062" max="13062" width="10.85546875" customWidth="1"/>
    <col min="13063" max="13063" width="12.42578125" customWidth="1"/>
    <col min="13065" max="13065" width="10.42578125" customWidth="1"/>
    <col min="13066" max="13066" width="12.28515625" customWidth="1"/>
    <col min="13067" max="13068" width="4.42578125" customWidth="1"/>
    <col min="13313" max="13313" width="9" customWidth="1"/>
    <col min="13314" max="13314" width="21.28515625" customWidth="1"/>
    <col min="13315" max="13315" width="52.85546875" customWidth="1"/>
    <col min="13316" max="13316" width="7.7109375" customWidth="1"/>
    <col min="13317" max="13317" width="11.140625" customWidth="1"/>
    <col min="13318" max="13318" width="10.85546875" customWidth="1"/>
    <col min="13319" max="13319" width="12.42578125" customWidth="1"/>
    <col min="13321" max="13321" width="10.42578125" customWidth="1"/>
    <col min="13322" max="13322" width="12.28515625" customWidth="1"/>
    <col min="13323" max="13324" width="4.42578125" customWidth="1"/>
    <col min="13569" max="13569" width="9" customWidth="1"/>
    <col min="13570" max="13570" width="21.28515625" customWidth="1"/>
    <col min="13571" max="13571" width="52.85546875" customWidth="1"/>
    <col min="13572" max="13572" width="7.7109375" customWidth="1"/>
    <col min="13573" max="13573" width="11.140625" customWidth="1"/>
    <col min="13574" max="13574" width="10.85546875" customWidth="1"/>
    <col min="13575" max="13575" width="12.42578125" customWidth="1"/>
    <col min="13577" max="13577" width="10.42578125" customWidth="1"/>
    <col min="13578" max="13578" width="12.28515625" customWidth="1"/>
    <col min="13579" max="13580" width="4.42578125" customWidth="1"/>
    <col min="13825" max="13825" width="9" customWidth="1"/>
    <col min="13826" max="13826" width="21.28515625" customWidth="1"/>
    <col min="13827" max="13827" width="52.85546875" customWidth="1"/>
    <col min="13828" max="13828" width="7.7109375" customWidth="1"/>
    <col min="13829" max="13829" width="11.140625" customWidth="1"/>
    <col min="13830" max="13830" width="10.85546875" customWidth="1"/>
    <col min="13831" max="13831" width="12.42578125" customWidth="1"/>
    <col min="13833" max="13833" width="10.42578125" customWidth="1"/>
    <col min="13834" max="13834" width="12.28515625" customWidth="1"/>
    <col min="13835" max="13836" width="4.42578125" customWidth="1"/>
    <col min="14081" max="14081" width="9" customWidth="1"/>
    <col min="14082" max="14082" width="21.28515625" customWidth="1"/>
    <col min="14083" max="14083" width="52.85546875" customWidth="1"/>
    <col min="14084" max="14084" width="7.7109375" customWidth="1"/>
    <col min="14085" max="14085" width="11.140625" customWidth="1"/>
    <col min="14086" max="14086" width="10.85546875" customWidth="1"/>
    <col min="14087" max="14087" width="12.42578125" customWidth="1"/>
    <col min="14089" max="14089" width="10.42578125" customWidth="1"/>
    <col min="14090" max="14090" width="12.28515625" customWidth="1"/>
    <col min="14091" max="14092" width="4.42578125" customWidth="1"/>
    <col min="14337" max="14337" width="9" customWidth="1"/>
    <col min="14338" max="14338" width="21.28515625" customWidth="1"/>
    <col min="14339" max="14339" width="52.85546875" customWidth="1"/>
    <col min="14340" max="14340" width="7.7109375" customWidth="1"/>
    <col min="14341" max="14341" width="11.140625" customWidth="1"/>
    <col min="14342" max="14342" width="10.85546875" customWidth="1"/>
    <col min="14343" max="14343" width="12.42578125" customWidth="1"/>
    <col min="14345" max="14345" width="10.42578125" customWidth="1"/>
    <col min="14346" max="14346" width="12.28515625" customWidth="1"/>
    <col min="14347" max="14348" width="4.42578125" customWidth="1"/>
    <col min="14593" max="14593" width="9" customWidth="1"/>
    <col min="14594" max="14594" width="21.28515625" customWidth="1"/>
    <col min="14595" max="14595" width="52.85546875" customWidth="1"/>
    <col min="14596" max="14596" width="7.7109375" customWidth="1"/>
    <col min="14597" max="14597" width="11.140625" customWidth="1"/>
    <col min="14598" max="14598" width="10.85546875" customWidth="1"/>
    <col min="14599" max="14599" width="12.42578125" customWidth="1"/>
    <col min="14601" max="14601" width="10.42578125" customWidth="1"/>
    <col min="14602" max="14602" width="12.28515625" customWidth="1"/>
    <col min="14603" max="14604" width="4.42578125" customWidth="1"/>
    <col min="14849" max="14849" width="9" customWidth="1"/>
    <col min="14850" max="14850" width="21.28515625" customWidth="1"/>
    <col min="14851" max="14851" width="52.85546875" customWidth="1"/>
    <col min="14852" max="14852" width="7.7109375" customWidth="1"/>
    <col min="14853" max="14853" width="11.140625" customWidth="1"/>
    <col min="14854" max="14854" width="10.85546875" customWidth="1"/>
    <col min="14855" max="14855" width="12.42578125" customWidth="1"/>
    <col min="14857" max="14857" width="10.42578125" customWidth="1"/>
    <col min="14858" max="14858" width="12.28515625" customWidth="1"/>
    <col min="14859" max="14860" width="4.42578125" customWidth="1"/>
    <col min="15105" max="15105" width="9" customWidth="1"/>
    <col min="15106" max="15106" width="21.28515625" customWidth="1"/>
    <col min="15107" max="15107" width="52.85546875" customWidth="1"/>
    <col min="15108" max="15108" width="7.7109375" customWidth="1"/>
    <col min="15109" max="15109" width="11.140625" customWidth="1"/>
    <col min="15110" max="15110" width="10.85546875" customWidth="1"/>
    <col min="15111" max="15111" width="12.42578125" customWidth="1"/>
    <col min="15113" max="15113" width="10.42578125" customWidth="1"/>
    <col min="15114" max="15114" width="12.28515625" customWidth="1"/>
    <col min="15115" max="15116" width="4.42578125" customWidth="1"/>
    <col min="15361" max="15361" width="9" customWidth="1"/>
    <col min="15362" max="15362" width="21.28515625" customWidth="1"/>
    <col min="15363" max="15363" width="52.85546875" customWidth="1"/>
    <col min="15364" max="15364" width="7.7109375" customWidth="1"/>
    <col min="15365" max="15365" width="11.140625" customWidth="1"/>
    <col min="15366" max="15366" width="10.85546875" customWidth="1"/>
    <col min="15367" max="15367" width="12.42578125" customWidth="1"/>
    <col min="15369" max="15369" width="10.42578125" customWidth="1"/>
    <col min="15370" max="15370" width="12.28515625" customWidth="1"/>
    <col min="15371" max="15372" width="4.42578125" customWidth="1"/>
    <col min="15617" max="15617" width="9" customWidth="1"/>
    <col min="15618" max="15618" width="21.28515625" customWidth="1"/>
    <col min="15619" max="15619" width="52.85546875" customWidth="1"/>
    <col min="15620" max="15620" width="7.7109375" customWidth="1"/>
    <col min="15621" max="15621" width="11.140625" customWidth="1"/>
    <col min="15622" max="15622" width="10.85546875" customWidth="1"/>
    <col min="15623" max="15623" width="12.42578125" customWidth="1"/>
    <col min="15625" max="15625" width="10.42578125" customWidth="1"/>
    <col min="15626" max="15626" width="12.28515625" customWidth="1"/>
    <col min="15627" max="15628" width="4.42578125" customWidth="1"/>
    <col min="15873" max="15873" width="9" customWidth="1"/>
    <col min="15874" max="15874" width="21.28515625" customWidth="1"/>
    <col min="15875" max="15875" width="52.85546875" customWidth="1"/>
    <col min="15876" max="15876" width="7.7109375" customWidth="1"/>
    <col min="15877" max="15877" width="11.140625" customWidth="1"/>
    <col min="15878" max="15878" width="10.85546875" customWidth="1"/>
    <col min="15879" max="15879" width="12.42578125" customWidth="1"/>
    <col min="15881" max="15881" width="10.42578125" customWidth="1"/>
    <col min="15882" max="15882" width="12.28515625" customWidth="1"/>
    <col min="15883" max="15884" width="4.42578125" customWidth="1"/>
    <col min="16129" max="16129" width="9" customWidth="1"/>
    <col min="16130" max="16130" width="21.28515625" customWidth="1"/>
    <col min="16131" max="16131" width="52.85546875" customWidth="1"/>
    <col min="16132" max="16132" width="7.7109375" customWidth="1"/>
    <col min="16133" max="16133" width="11.140625" customWidth="1"/>
    <col min="16134" max="16134" width="10.85546875" customWidth="1"/>
    <col min="16135" max="16135" width="12.42578125" customWidth="1"/>
    <col min="16137" max="16137" width="10.42578125" customWidth="1"/>
    <col min="16138" max="16138" width="12.28515625" customWidth="1"/>
    <col min="16139" max="16140" width="4.42578125" customWidth="1"/>
  </cols>
  <sheetData>
    <row r="1" spans="1:12" x14ac:dyDescent="0.2">
      <c r="A1" s="188" t="s">
        <v>609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x14ac:dyDescent="0.2">
      <c r="A2" s="189" t="s">
        <v>610</v>
      </c>
      <c r="B2" s="189" t="s">
        <v>611</v>
      </c>
      <c r="C2" s="189" t="s">
        <v>729</v>
      </c>
      <c r="D2" s="189"/>
      <c r="E2" s="189"/>
      <c r="F2" s="189" t="s">
        <v>613</v>
      </c>
      <c r="G2" s="189" t="s">
        <v>614</v>
      </c>
      <c r="H2" s="189" t="s">
        <v>730</v>
      </c>
      <c r="I2" s="189"/>
      <c r="J2" s="189"/>
      <c r="K2" s="189"/>
      <c r="L2" s="189"/>
    </row>
    <row r="3" spans="1:12" x14ac:dyDescent="0.2">
      <c r="A3" s="189" t="s">
        <v>610</v>
      </c>
      <c r="B3" s="189" t="s">
        <v>731</v>
      </c>
      <c r="C3" s="189" t="s">
        <v>617</v>
      </c>
      <c r="D3" s="189"/>
      <c r="E3" s="189"/>
      <c r="F3" s="189" t="s">
        <v>618</v>
      </c>
      <c r="G3" s="189" t="s">
        <v>619</v>
      </c>
      <c r="H3" s="189" t="s">
        <v>620</v>
      </c>
      <c r="I3" s="189">
        <v>1</v>
      </c>
      <c r="J3" s="189"/>
      <c r="K3" s="189"/>
      <c r="L3" s="189"/>
    </row>
    <row r="4" spans="1:12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</row>
    <row r="5" spans="1:12" ht="20.399999999999999" x14ac:dyDescent="0.2">
      <c r="A5" s="189" t="s">
        <v>621</v>
      </c>
      <c r="B5" s="189" t="s">
        <v>622</v>
      </c>
      <c r="C5" s="190" t="s">
        <v>623</v>
      </c>
      <c r="D5" s="189" t="s">
        <v>624</v>
      </c>
      <c r="E5" s="190" t="s">
        <v>625</v>
      </c>
      <c r="F5" s="190" t="s">
        <v>626</v>
      </c>
      <c r="G5" s="190" t="s">
        <v>627</v>
      </c>
      <c r="H5" s="190" t="s">
        <v>732</v>
      </c>
      <c r="I5" s="190" t="s">
        <v>733</v>
      </c>
      <c r="J5" s="190" t="s">
        <v>734</v>
      </c>
      <c r="K5" s="189"/>
      <c r="L5" s="189"/>
    </row>
    <row r="6" spans="1:12" x14ac:dyDescent="0.2">
      <c r="A6" s="189"/>
      <c r="B6" s="189"/>
      <c r="C6" s="190"/>
      <c r="D6" s="189"/>
      <c r="E6" s="189"/>
      <c r="F6" s="189"/>
      <c r="G6" s="189"/>
      <c r="H6" s="189"/>
      <c r="I6" s="189"/>
      <c r="J6" s="189"/>
      <c r="K6" s="189"/>
      <c r="L6" s="189"/>
    </row>
    <row r="7" spans="1:12" x14ac:dyDescent="0.2">
      <c r="A7" s="189" t="s">
        <v>630</v>
      </c>
      <c r="B7" s="189" t="s">
        <v>735</v>
      </c>
      <c r="C7" s="190" t="s">
        <v>736</v>
      </c>
      <c r="D7" s="189"/>
      <c r="E7" s="189"/>
      <c r="F7" s="189"/>
      <c r="G7" s="189"/>
      <c r="H7" s="189"/>
      <c r="I7" s="189"/>
      <c r="J7" s="189"/>
      <c r="K7" s="189"/>
      <c r="L7" s="189"/>
    </row>
    <row r="8" spans="1:12" x14ac:dyDescent="0.2">
      <c r="A8" s="189"/>
      <c r="B8" s="189"/>
      <c r="C8" s="190"/>
      <c r="D8" s="189"/>
      <c r="E8" s="189"/>
      <c r="F8" s="189"/>
      <c r="G8" s="189"/>
      <c r="H8" s="189"/>
      <c r="I8" s="189"/>
      <c r="J8" s="189"/>
      <c r="K8" s="189"/>
      <c r="L8" s="189"/>
    </row>
    <row r="9" spans="1:12" x14ac:dyDescent="0.2">
      <c r="A9" s="189"/>
      <c r="B9" s="189" t="s">
        <v>737</v>
      </c>
      <c r="C9" s="190" t="s">
        <v>738</v>
      </c>
      <c r="D9" s="189"/>
      <c r="E9" s="189"/>
      <c r="F9" s="189"/>
      <c r="G9" s="189"/>
      <c r="H9" s="189"/>
      <c r="I9" s="189"/>
      <c r="J9" s="189"/>
      <c r="K9" s="189"/>
      <c r="L9" s="189"/>
    </row>
    <row r="10" spans="1:12" x14ac:dyDescent="0.2">
      <c r="A10" s="189">
        <v>1</v>
      </c>
      <c r="B10" s="189" t="s">
        <v>739</v>
      </c>
      <c r="C10" s="190" t="s">
        <v>740</v>
      </c>
      <c r="D10" s="189" t="s">
        <v>643</v>
      </c>
      <c r="E10" s="191">
        <v>6</v>
      </c>
      <c r="F10" s="245">
        <v>0</v>
      </c>
      <c r="G10" s="191">
        <f>E10*F10</f>
        <v>0</v>
      </c>
      <c r="H10" s="189"/>
      <c r="I10" s="191">
        <v>2E-3</v>
      </c>
      <c r="J10" s="191">
        <v>7.1999999999999995E-2</v>
      </c>
      <c r="K10" s="189"/>
      <c r="L10" s="189"/>
    </row>
    <row r="11" spans="1:12" x14ac:dyDescent="0.2">
      <c r="A11" s="189">
        <v>2</v>
      </c>
      <c r="B11" s="189" t="s">
        <v>741</v>
      </c>
      <c r="C11" s="190" t="s">
        <v>742</v>
      </c>
      <c r="D11" s="189" t="s">
        <v>655</v>
      </c>
      <c r="E11" s="191">
        <v>1</v>
      </c>
      <c r="F11" s="245">
        <v>0</v>
      </c>
      <c r="G11" s="191">
        <f>E11*F11</f>
        <v>0</v>
      </c>
      <c r="H11" s="189"/>
      <c r="I11" s="191">
        <v>0.501</v>
      </c>
      <c r="J11" s="191">
        <v>0.501</v>
      </c>
      <c r="K11" s="189"/>
      <c r="L11" s="189"/>
    </row>
    <row r="12" spans="1:12" ht="51" x14ac:dyDescent="0.2">
      <c r="A12" s="189">
        <v>3</v>
      </c>
      <c r="B12" s="189" t="s">
        <v>743</v>
      </c>
      <c r="C12" s="190" t="s">
        <v>744</v>
      </c>
      <c r="D12" s="189" t="s">
        <v>655</v>
      </c>
      <c r="E12" s="191">
        <v>1</v>
      </c>
      <c r="F12" s="245">
        <v>0</v>
      </c>
      <c r="G12" s="191">
        <f>E12*F12</f>
        <v>0</v>
      </c>
      <c r="H12" s="189"/>
      <c r="I12" s="191">
        <v>0.5</v>
      </c>
      <c r="J12" s="191">
        <v>0.5</v>
      </c>
      <c r="K12" s="189"/>
      <c r="L12" s="189"/>
    </row>
    <row r="13" spans="1:12" x14ac:dyDescent="0.2">
      <c r="A13" s="189">
        <v>4</v>
      </c>
      <c r="B13" s="189" t="s">
        <v>745</v>
      </c>
      <c r="C13" s="190" t="s">
        <v>746</v>
      </c>
      <c r="D13" s="189" t="s">
        <v>643</v>
      </c>
      <c r="E13" s="191">
        <v>4</v>
      </c>
      <c r="F13" s="245">
        <v>0</v>
      </c>
      <c r="G13" s="191">
        <f>E13*F13</f>
        <v>0</v>
      </c>
      <c r="H13" s="189"/>
      <c r="I13" s="191">
        <v>1E-3</v>
      </c>
      <c r="J13" s="191">
        <v>4.0000000000000001E-3</v>
      </c>
      <c r="K13" s="189"/>
      <c r="L13" s="189"/>
    </row>
    <row r="14" spans="1:12" x14ac:dyDescent="0.2">
      <c r="A14" s="189">
        <v>5</v>
      </c>
      <c r="B14" s="189" t="s">
        <v>747</v>
      </c>
      <c r="C14" s="190" t="s">
        <v>748</v>
      </c>
      <c r="D14" s="189" t="s">
        <v>662</v>
      </c>
      <c r="E14" s="191">
        <v>0.1</v>
      </c>
      <c r="F14" s="245">
        <v>0</v>
      </c>
      <c r="G14" s="191">
        <f>E14*F14</f>
        <v>0</v>
      </c>
      <c r="H14" s="189"/>
      <c r="I14" s="189"/>
      <c r="J14" s="189"/>
      <c r="K14" s="189"/>
      <c r="L14" s="189"/>
    </row>
    <row r="15" spans="1:12" x14ac:dyDescent="0.2">
      <c r="A15" s="189"/>
      <c r="B15" s="189" t="s">
        <v>749</v>
      </c>
      <c r="C15" s="190" t="s">
        <v>750</v>
      </c>
      <c r="D15" s="189"/>
      <c r="E15" s="189"/>
      <c r="F15" s="247"/>
      <c r="G15" s="191"/>
      <c r="H15" s="191"/>
      <c r="I15" s="189"/>
      <c r="J15" s="191">
        <v>4.4939999999999998</v>
      </c>
      <c r="K15" s="189"/>
      <c r="L15" s="189"/>
    </row>
    <row r="16" spans="1:12" x14ac:dyDescent="0.2">
      <c r="A16" s="189"/>
      <c r="B16" s="189"/>
      <c r="C16" s="190"/>
      <c r="D16" s="189"/>
      <c r="E16" s="189"/>
      <c r="F16" s="247"/>
      <c r="G16" s="191"/>
      <c r="H16" s="189"/>
      <c r="I16" s="189"/>
      <c r="J16" s="189"/>
      <c r="K16" s="189"/>
      <c r="L16" s="189"/>
    </row>
    <row r="17" spans="1:12" x14ac:dyDescent="0.2">
      <c r="A17" s="189" t="s">
        <v>751</v>
      </c>
      <c r="B17" s="189" t="s">
        <v>752</v>
      </c>
      <c r="C17" s="190" t="s">
        <v>753</v>
      </c>
      <c r="D17" s="189"/>
      <c r="E17" s="189"/>
      <c r="F17" s="247"/>
      <c r="G17" s="191"/>
      <c r="H17" s="189"/>
      <c r="I17" s="189"/>
      <c r="J17" s="189"/>
      <c r="K17" s="189"/>
      <c r="L17" s="189"/>
    </row>
    <row r="18" spans="1:12" ht="112.2" x14ac:dyDescent="0.2">
      <c r="A18" s="189">
        <v>6</v>
      </c>
      <c r="B18" s="189" t="s">
        <v>754</v>
      </c>
      <c r="C18" s="190" t="s">
        <v>755</v>
      </c>
      <c r="D18" s="189" t="s">
        <v>655</v>
      </c>
      <c r="E18" s="191">
        <v>1</v>
      </c>
      <c r="F18" s="245">
        <v>0</v>
      </c>
      <c r="G18" s="191">
        <f>E18*F18</f>
        <v>0</v>
      </c>
      <c r="H18" s="189"/>
      <c r="I18" s="191">
        <v>0.02</v>
      </c>
      <c r="J18" s="191">
        <v>0.02</v>
      </c>
      <c r="K18" s="189"/>
      <c r="L18" s="189"/>
    </row>
    <row r="19" spans="1:12" x14ac:dyDescent="0.2">
      <c r="A19" s="189">
        <v>7</v>
      </c>
      <c r="B19" s="189" t="s">
        <v>756</v>
      </c>
      <c r="C19" s="190" t="s">
        <v>757</v>
      </c>
      <c r="D19" s="189" t="s">
        <v>662</v>
      </c>
      <c r="E19" s="191">
        <v>0.1</v>
      </c>
      <c r="F19" s="245">
        <v>0</v>
      </c>
      <c r="G19" s="191">
        <f>E19*F19</f>
        <v>0</v>
      </c>
      <c r="H19" s="189"/>
      <c r="I19" s="189"/>
      <c r="J19" s="189"/>
      <c r="K19" s="189"/>
      <c r="L19" s="189"/>
    </row>
    <row r="20" spans="1:12" x14ac:dyDescent="0.2">
      <c r="A20" s="189"/>
      <c r="B20" s="189" t="s">
        <v>758</v>
      </c>
      <c r="C20" s="190" t="s">
        <v>759</v>
      </c>
      <c r="D20" s="189"/>
      <c r="E20" s="189"/>
      <c r="F20" s="247"/>
      <c r="G20" s="191"/>
      <c r="H20" s="189"/>
      <c r="I20" s="189"/>
      <c r="J20" s="191">
        <v>0.23100000000000001</v>
      </c>
      <c r="K20" s="189"/>
      <c r="L20" s="189"/>
    </row>
    <row r="21" spans="1:12" x14ac:dyDescent="0.2">
      <c r="A21" s="189"/>
      <c r="B21" s="189"/>
      <c r="C21" s="190"/>
      <c r="D21" s="189"/>
      <c r="E21" s="189"/>
      <c r="F21" s="247"/>
      <c r="G21" s="191"/>
      <c r="H21" s="189"/>
      <c r="I21" s="189"/>
      <c r="J21" s="189"/>
      <c r="K21" s="189"/>
      <c r="L21" s="189"/>
    </row>
    <row r="22" spans="1:12" x14ac:dyDescent="0.2">
      <c r="A22" s="189"/>
      <c r="B22" s="189" t="s">
        <v>760</v>
      </c>
      <c r="C22" s="190" t="s">
        <v>761</v>
      </c>
      <c r="D22" s="189"/>
      <c r="E22" s="189"/>
      <c r="F22" s="247"/>
      <c r="G22" s="191"/>
      <c r="H22" s="189"/>
      <c r="I22" s="189"/>
      <c r="J22" s="189"/>
      <c r="K22" s="189"/>
      <c r="L22" s="189"/>
    </row>
    <row r="23" spans="1:12" x14ac:dyDescent="0.2">
      <c r="A23" s="189">
        <v>8</v>
      </c>
      <c r="B23" s="189" t="s">
        <v>762</v>
      </c>
      <c r="C23" s="190" t="s">
        <v>763</v>
      </c>
      <c r="D23" s="189" t="s">
        <v>257</v>
      </c>
      <c r="E23" s="191">
        <v>15</v>
      </c>
      <c r="F23" s="245">
        <v>0</v>
      </c>
      <c r="G23" s="191">
        <f t="shared" ref="G23:G32" si="0">E23*F23</f>
        <v>0</v>
      </c>
      <c r="H23" s="189"/>
      <c r="I23" s="191">
        <v>1E-3</v>
      </c>
      <c r="J23" s="191">
        <v>0.124</v>
      </c>
      <c r="K23" s="189"/>
      <c r="L23" s="189"/>
    </row>
    <row r="24" spans="1:12" x14ac:dyDescent="0.2">
      <c r="A24" s="189">
        <v>9</v>
      </c>
      <c r="B24" s="189" t="s">
        <v>764</v>
      </c>
      <c r="C24" s="190" t="s">
        <v>765</v>
      </c>
      <c r="D24" s="189" t="s">
        <v>257</v>
      </c>
      <c r="E24" s="191">
        <v>4</v>
      </c>
      <c r="F24" s="245">
        <v>0</v>
      </c>
      <c r="G24" s="191">
        <f t="shared" si="0"/>
        <v>0</v>
      </c>
      <c r="H24" s="189"/>
      <c r="I24" s="191">
        <v>2E-3</v>
      </c>
      <c r="J24" s="191">
        <v>0.08</v>
      </c>
      <c r="K24" s="189"/>
      <c r="L24" s="189"/>
    </row>
    <row r="25" spans="1:12" x14ac:dyDescent="0.2">
      <c r="A25" s="189">
        <v>10</v>
      </c>
      <c r="B25" s="189" t="s">
        <v>766</v>
      </c>
      <c r="C25" s="190" t="s">
        <v>767</v>
      </c>
      <c r="D25" s="189" t="s">
        <v>768</v>
      </c>
      <c r="E25" s="191">
        <v>1</v>
      </c>
      <c r="F25" s="245">
        <v>0</v>
      </c>
      <c r="G25" s="191">
        <f t="shared" si="0"/>
        <v>0</v>
      </c>
      <c r="H25" s="189"/>
      <c r="I25" s="189"/>
      <c r="J25" s="189"/>
      <c r="K25" s="189"/>
      <c r="L25" s="189"/>
    </row>
    <row r="26" spans="1:12" x14ac:dyDescent="0.2">
      <c r="A26" s="189">
        <v>11</v>
      </c>
      <c r="B26" s="189" t="s">
        <v>769</v>
      </c>
      <c r="C26" s="190" t="s">
        <v>770</v>
      </c>
      <c r="D26" s="189" t="s">
        <v>257</v>
      </c>
      <c r="E26" s="191">
        <v>19</v>
      </c>
      <c r="F26" s="245">
        <v>0</v>
      </c>
      <c r="G26" s="191">
        <f t="shared" si="0"/>
        <v>0</v>
      </c>
      <c r="H26" s="189"/>
      <c r="I26" s="191">
        <v>1E-4</v>
      </c>
      <c r="J26" s="191">
        <v>8.4000000000000005E-2</v>
      </c>
      <c r="K26" s="189"/>
      <c r="L26" s="189"/>
    </row>
    <row r="27" spans="1:12" x14ac:dyDescent="0.2">
      <c r="A27" s="189">
        <v>12</v>
      </c>
      <c r="B27" s="189" t="s">
        <v>771</v>
      </c>
      <c r="C27" s="190" t="s">
        <v>772</v>
      </c>
      <c r="D27" s="189" t="s">
        <v>257</v>
      </c>
      <c r="E27" s="191">
        <v>15</v>
      </c>
      <c r="F27" s="245">
        <v>0</v>
      </c>
      <c r="G27" s="191">
        <f t="shared" si="0"/>
        <v>0</v>
      </c>
      <c r="H27" s="191"/>
      <c r="I27" s="191">
        <v>1E-3</v>
      </c>
      <c r="J27" s="191">
        <v>0.124</v>
      </c>
      <c r="K27" s="189"/>
      <c r="L27" s="189"/>
    </row>
    <row r="28" spans="1:12" x14ac:dyDescent="0.2">
      <c r="A28" s="189">
        <v>13</v>
      </c>
      <c r="B28" s="189" t="s">
        <v>773</v>
      </c>
      <c r="C28" s="190" t="s">
        <v>774</v>
      </c>
      <c r="D28" s="189" t="s">
        <v>257</v>
      </c>
      <c r="E28" s="191">
        <v>4</v>
      </c>
      <c r="F28" s="245">
        <v>0</v>
      </c>
      <c r="G28" s="191">
        <f t="shared" si="0"/>
        <v>0</v>
      </c>
      <c r="H28" s="191"/>
      <c r="I28" s="191">
        <v>1E-3</v>
      </c>
      <c r="J28" s="191">
        <v>0.04</v>
      </c>
      <c r="K28" s="189"/>
      <c r="L28" s="189"/>
    </row>
    <row r="29" spans="1:12" x14ac:dyDescent="0.2">
      <c r="A29" s="189">
        <v>14</v>
      </c>
      <c r="B29" s="189" t="s">
        <v>775</v>
      </c>
      <c r="C29" s="190" t="s">
        <v>776</v>
      </c>
      <c r="D29" s="189" t="s">
        <v>257</v>
      </c>
      <c r="E29" s="191">
        <v>10</v>
      </c>
      <c r="F29" s="245">
        <v>0</v>
      </c>
      <c r="G29" s="191">
        <f t="shared" si="0"/>
        <v>0</v>
      </c>
      <c r="H29" s="189"/>
      <c r="I29" s="191">
        <v>1E-3</v>
      </c>
      <c r="J29" s="191">
        <v>0.245</v>
      </c>
      <c r="K29" s="189"/>
      <c r="L29" s="189"/>
    </row>
    <row r="30" spans="1:12" x14ac:dyDescent="0.2">
      <c r="A30" s="189">
        <v>15</v>
      </c>
      <c r="B30" s="189" t="s">
        <v>777</v>
      </c>
      <c r="C30" s="190" t="s">
        <v>778</v>
      </c>
      <c r="D30" s="189" t="s">
        <v>643</v>
      </c>
      <c r="E30" s="191">
        <v>4</v>
      </c>
      <c r="F30" s="245">
        <v>0</v>
      </c>
      <c r="G30" s="191">
        <f t="shared" si="0"/>
        <v>0</v>
      </c>
      <c r="H30" s="189"/>
      <c r="I30" s="191">
        <v>0.01</v>
      </c>
      <c r="J30" s="191">
        <v>0.36</v>
      </c>
      <c r="K30" s="189"/>
      <c r="L30" s="189"/>
    </row>
    <row r="31" spans="1:12" x14ac:dyDescent="0.2">
      <c r="A31" s="189">
        <v>16</v>
      </c>
      <c r="B31" s="189" t="s">
        <v>779</v>
      </c>
      <c r="C31" s="190" t="s">
        <v>780</v>
      </c>
      <c r="D31" s="189" t="s">
        <v>257</v>
      </c>
      <c r="E31" s="191">
        <v>19</v>
      </c>
      <c r="F31" s="245">
        <v>0</v>
      </c>
      <c r="G31" s="191">
        <f t="shared" si="0"/>
        <v>0</v>
      </c>
      <c r="H31" s="189"/>
      <c r="I31" s="189"/>
      <c r="J31" s="189"/>
      <c r="K31" s="189"/>
      <c r="L31" s="189"/>
    </row>
    <row r="32" spans="1:12" x14ac:dyDescent="0.2">
      <c r="A32" s="189">
        <v>17</v>
      </c>
      <c r="B32" s="189" t="s">
        <v>781</v>
      </c>
      <c r="C32" s="190" t="s">
        <v>782</v>
      </c>
      <c r="D32" s="189" t="s">
        <v>662</v>
      </c>
      <c r="E32" s="191">
        <v>0.15</v>
      </c>
      <c r="F32" s="245">
        <v>0</v>
      </c>
      <c r="G32" s="191">
        <f t="shared" si="0"/>
        <v>0</v>
      </c>
      <c r="H32" s="189"/>
      <c r="I32" s="189"/>
      <c r="J32" s="189"/>
      <c r="K32" s="189"/>
      <c r="L32" s="189"/>
    </row>
    <row r="33" spans="1:12" x14ac:dyDescent="0.2">
      <c r="A33" s="189">
        <v>18</v>
      </c>
      <c r="B33" s="189" t="s">
        <v>783</v>
      </c>
      <c r="C33" s="190" t="s">
        <v>784</v>
      </c>
      <c r="D33" s="189"/>
      <c r="E33" s="189"/>
      <c r="F33" s="247"/>
      <c r="G33" s="191"/>
      <c r="H33" s="191"/>
      <c r="I33" s="189"/>
      <c r="J33" s="191">
        <v>4.133</v>
      </c>
      <c r="K33" s="189"/>
      <c r="L33" s="189"/>
    </row>
    <row r="34" spans="1:12" x14ac:dyDescent="0.2">
      <c r="A34" s="189"/>
      <c r="B34" s="189"/>
      <c r="C34" s="190"/>
      <c r="D34" s="189"/>
      <c r="E34" s="189"/>
      <c r="F34" s="247"/>
      <c r="G34" s="191"/>
      <c r="H34" s="189"/>
      <c r="I34" s="189"/>
      <c r="J34" s="189"/>
      <c r="K34" s="189"/>
      <c r="L34" s="189"/>
    </row>
    <row r="35" spans="1:12" x14ac:dyDescent="0.2">
      <c r="A35" s="189"/>
      <c r="B35" s="189" t="s">
        <v>785</v>
      </c>
      <c r="C35" s="190" t="s">
        <v>786</v>
      </c>
      <c r="D35" s="189"/>
      <c r="E35" s="189"/>
      <c r="F35" s="247"/>
      <c r="G35" s="191"/>
      <c r="H35" s="189"/>
      <c r="I35" s="189"/>
      <c r="J35" s="189"/>
      <c r="K35" s="189"/>
      <c r="L35" s="189"/>
    </row>
    <row r="36" spans="1:12" ht="20.399999999999999" x14ac:dyDescent="0.2">
      <c r="A36" s="189">
        <v>19</v>
      </c>
      <c r="B36" s="189" t="s">
        <v>787</v>
      </c>
      <c r="C36" s="190" t="s">
        <v>788</v>
      </c>
      <c r="D36" s="189" t="s">
        <v>643</v>
      </c>
      <c r="E36" s="191">
        <v>5</v>
      </c>
      <c r="F36" s="245">
        <v>0</v>
      </c>
      <c r="G36" s="191">
        <f>E36*F36</f>
        <v>0</v>
      </c>
      <c r="H36" s="189"/>
      <c r="I36" s="191">
        <v>1E-3</v>
      </c>
      <c r="J36" s="191">
        <v>3.5000000000000003E-2</v>
      </c>
      <c r="K36" s="189"/>
      <c r="L36" s="189"/>
    </row>
    <row r="37" spans="1:12" x14ac:dyDescent="0.2">
      <c r="A37" s="189">
        <v>20</v>
      </c>
      <c r="B37" s="189" t="s">
        <v>789</v>
      </c>
      <c r="C37" s="190" t="s">
        <v>790</v>
      </c>
      <c r="D37" s="189" t="s">
        <v>643</v>
      </c>
      <c r="E37" s="191">
        <v>5</v>
      </c>
      <c r="F37" s="245">
        <v>0</v>
      </c>
      <c r="G37" s="191">
        <f>E37*F37</f>
        <v>0</v>
      </c>
      <c r="H37" s="189"/>
      <c r="I37" s="191">
        <v>1E-3</v>
      </c>
      <c r="J37" s="191">
        <v>3.2000000000000001E-2</v>
      </c>
      <c r="K37" s="189"/>
      <c r="L37" s="189"/>
    </row>
    <row r="38" spans="1:12" x14ac:dyDescent="0.2">
      <c r="A38" s="189">
        <v>21</v>
      </c>
      <c r="B38" s="189" t="s">
        <v>791</v>
      </c>
      <c r="C38" s="190" t="s">
        <v>792</v>
      </c>
      <c r="D38" s="189" t="s">
        <v>662</v>
      </c>
      <c r="E38" s="191">
        <v>7.0000000000000001E-3</v>
      </c>
      <c r="F38" s="245">
        <v>0</v>
      </c>
      <c r="G38" s="191">
        <f>E38*F38</f>
        <v>0</v>
      </c>
      <c r="H38" s="189"/>
      <c r="I38" s="189"/>
      <c r="J38" s="189"/>
      <c r="K38" s="189"/>
      <c r="L38" s="189"/>
    </row>
    <row r="39" spans="1:12" x14ac:dyDescent="0.2">
      <c r="A39" s="189"/>
      <c r="B39" s="189" t="s">
        <v>793</v>
      </c>
      <c r="C39" s="190" t="s">
        <v>794</v>
      </c>
      <c r="D39" s="189"/>
      <c r="E39" s="189"/>
      <c r="F39" s="247"/>
      <c r="G39" s="191"/>
      <c r="H39" s="189"/>
      <c r="I39" s="189"/>
      <c r="J39" s="191">
        <v>7.0000000000000007E-2</v>
      </c>
      <c r="K39" s="189"/>
      <c r="L39" s="189"/>
    </row>
    <row r="40" spans="1:12" x14ac:dyDescent="0.2">
      <c r="A40" s="189"/>
      <c r="B40" s="189"/>
      <c r="C40" s="190"/>
      <c r="D40" s="189"/>
      <c r="E40" s="189"/>
      <c r="F40" s="247"/>
      <c r="G40" s="191"/>
      <c r="H40" s="189"/>
      <c r="I40" s="189"/>
      <c r="J40" s="189"/>
      <c r="K40" s="189"/>
      <c r="L40" s="189"/>
    </row>
    <row r="41" spans="1:12" x14ac:dyDescent="0.2">
      <c r="A41" s="189"/>
      <c r="B41" s="189" t="s">
        <v>795</v>
      </c>
      <c r="C41" s="190" t="s">
        <v>796</v>
      </c>
      <c r="D41" s="189"/>
      <c r="E41" s="189"/>
      <c r="F41" s="247"/>
      <c r="G41" s="191"/>
      <c r="H41" s="189"/>
      <c r="I41" s="189"/>
      <c r="J41" s="189"/>
      <c r="K41" s="189"/>
      <c r="L41" s="189"/>
    </row>
    <row r="42" spans="1:12" x14ac:dyDescent="0.2">
      <c r="A42" s="189">
        <v>22</v>
      </c>
      <c r="B42" s="189" t="s">
        <v>797</v>
      </c>
      <c r="C42" s="190" t="s">
        <v>798</v>
      </c>
      <c r="D42" s="189" t="s">
        <v>643</v>
      </c>
      <c r="E42" s="191">
        <v>5</v>
      </c>
      <c r="F42" s="245">
        <v>0</v>
      </c>
      <c r="G42" s="191">
        <f t="shared" ref="G42:G48" si="1">E42*F42</f>
        <v>0</v>
      </c>
      <c r="H42" s="189"/>
      <c r="I42" s="191">
        <v>1E-3</v>
      </c>
      <c r="J42" s="191">
        <v>3.5000000000000003E-2</v>
      </c>
      <c r="K42" s="189"/>
      <c r="L42" s="189"/>
    </row>
    <row r="43" spans="1:12" x14ac:dyDescent="0.2">
      <c r="A43" s="189">
        <v>23</v>
      </c>
      <c r="B43" s="189" t="s">
        <v>799</v>
      </c>
      <c r="C43" s="190" t="s">
        <v>800</v>
      </c>
      <c r="D43" s="189" t="s">
        <v>643</v>
      </c>
      <c r="E43" s="191">
        <v>1</v>
      </c>
      <c r="F43" s="245">
        <v>0</v>
      </c>
      <c r="G43" s="191">
        <f t="shared" si="1"/>
        <v>0</v>
      </c>
      <c r="H43" s="191"/>
      <c r="I43" s="191">
        <v>0.02</v>
      </c>
      <c r="J43" s="191">
        <v>0.08</v>
      </c>
      <c r="K43" s="189"/>
      <c r="L43" s="189"/>
    </row>
    <row r="44" spans="1:12" x14ac:dyDescent="0.2">
      <c r="A44" s="189">
        <v>24</v>
      </c>
      <c r="B44" s="189" t="s">
        <v>801</v>
      </c>
      <c r="C44" s="190" t="s">
        <v>802</v>
      </c>
      <c r="D44" s="189" t="s">
        <v>643</v>
      </c>
      <c r="E44" s="191">
        <v>4</v>
      </c>
      <c r="F44" s="245">
        <v>0</v>
      </c>
      <c r="G44" s="191">
        <f t="shared" si="1"/>
        <v>0</v>
      </c>
      <c r="H44" s="191"/>
      <c r="I44" s="191">
        <v>0.02</v>
      </c>
      <c r="J44" s="191">
        <v>0.08</v>
      </c>
      <c r="K44" s="189"/>
      <c r="L44" s="189"/>
    </row>
    <row r="45" spans="1:12" x14ac:dyDescent="0.2">
      <c r="A45" s="189">
        <v>25</v>
      </c>
      <c r="B45" s="189" t="s">
        <v>803</v>
      </c>
      <c r="C45" s="190" t="s">
        <v>804</v>
      </c>
      <c r="D45" s="189" t="s">
        <v>805</v>
      </c>
      <c r="E45" s="191">
        <v>0.5</v>
      </c>
      <c r="F45" s="245">
        <v>0</v>
      </c>
      <c r="G45" s="191">
        <f t="shared" si="1"/>
        <v>0</v>
      </c>
      <c r="H45" s="189"/>
      <c r="I45" s="189"/>
      <c r="J45" s="189"/>
      <c r="K45" s="189"/>
      <c r="L45" s="189"/>
    </row>
    <row r="46" spans="1:12" x14ac:dyDescent="0.2">
      <c r="A46" s="189">
        <v>26</v>
      </c>
      <c r="B46" s="189" t="s">
        <v>806</v>
      </c>
      <c r="C46" s="190" t="s">
        <v>807</v>
      </c>
      <c r="D46" s="189" t="s">
        <v>805</v>
      </c>
      <c r="E46" s="191">
        <v>2</v>
      </c>
      <c r="F46" s="245">
        <v>0</v>
      </c>
      <c r="G46" s="191">
        <f t="shared" si="1"/>
        <v>0</v>
      </c>
      <c r="H46" s="189"/>
      <c r="I46" s="189"/>
      <c r="J46" s="189"/>
      <c r="K46" s="189"/>
      <c r="L46" s="189"/>
    </row>
    <row r="47" spans="1:12" x14ac:dyDescent="0.2">
      <c r="A47" s="189">
        <v>27</v>
      </c>
      <c r="B47" s="189" t="s">
        <v>808</v>
      </c>
      <c r="C47" s="190" t="s">
        <v>809</v>
      </c>
      <c r="D47" s="189" t="s">
        <v>805</v>
      </c>
      <c r="E47" s="191">
        <v>2</v>
      </c>
      <c r="F47" s="245">
        <v>0</v>
      </c>
      <c r="G47" s="191">
        <f t="shared" si="1"/>
        <v>0</v>
      </c>
      <c r="H47" s="189"/>
      <c r="I47" s="189"/>
      <c r="J47" s="189"/>
      <c r="K47" s="189"/>
      <c r="L47" s="189"/>
    </row>
    <row r="48" spans="1:12" x14ac:dyDescent="0.2">
      <c r="A48" s="189">
        <v>28</v>
      </c>
      <c r="B48" s="189" t="s">
        <v>810</v>
      </c>
      <c r="C48" s="190" t="s">
        <v>811</v>
      </c>
      <c r="D48" s="189" t="s">
        <v>662</v>
      </c>
      <c r="E48" s="191">
        <v>0.1</v>
      </c>
      <c r="F48" s="245">
        <v>0</v>
      </c>
      <c r="G48" s="191">
        <f t="shared" si="1"/>
        <v>0</v>
      </c>
      <c r="H48" s="189"/>
      <c r="I48" s="189"/>
      <c r="J48" s="189"/>
      <c r="K48" s="189"/>
      <c r="L48" s="189"/>
    </row>
    <row r="49" spans="1:12" x14ac:dyDescent="0.2">
      <c r="A49" s="189"/>
      <c r="B49" s="189" t="s">
        <v>795</v>
      </c>
      <c r="C49" s="190" t="s">
        <v>812</v>
      </c>
      <c r="D49" s="189"/>
      <c r="E49" s="189"/>
      <c r="F49" s="189"/>
      <c r="G49" s="191"/>
      <c r="H49" s="191"/>
      <c r="I49" s="189"/>
      <c r="J49" s="191"/>
      <c r="K49" s="189"/>
      <c r="L49" s="189"/>
    </row>
    <row r="50" spans="1:12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</row>
    <row r="51" spans="1:12" x14ac:dyDescent="0.2">
      <c r="A51" s="189" t="s">
        <v>630</v>
      </c>
      <c r="B51" s="189" t="s">
        <v>735</v>
      </c>
      <c r="C51" s="189" t="s">
        <v>813</v>
      </c>
      <c r="D51" s="189"/>
      <c r="E51" s="189"/>
      <c r="F51" s="189"/>
      <c r="G51" s="192">
        <f>SUM(G9:G48)</f>
        <v>0</v>
      </c>
      <c r="H51" s="193" t="s">
        <v>728</v>
      </c>
      <c r="I51" s="189"/>
      <c r="J51" s="189"/>
      <c r="K51" s="189"/>
      <c r="L51" s="189"/>
    </row>
    <row r="52" spans="1:12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</row>
  </sheetData>
  <sheetProtection algorithmName="SHA-512" hashValue="znr7qu0QHEiDZEW1Dywy4cfGwQHBYZcr6z30XAJYyr4I90pIamxbC7kM7iU9UAX2HVZkgL4rEDtlHLVSYY/ZHQ==" saltValue="gz+U6Ym0l7sCZNUhmlJKOw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9A709-F605-4EE1-B4BB-10A64F956739}">
  <dimension ref="A1:J24"/>
  <sheetViews>
    <sheetView workbookViewId="0">
      <selection activeCell="F9" sqref="F9"/>
    </sheetView>
  </sheetViews>
  <sheetFormatPr defaultRowHeight="10.199999999999999" x14ac:dyDescent="0.2"/>
  <cols>
    <col min="1" max="1" width="8.42578125" customWidth="1"/>
    <col min="2" max="2" width="23.140625" customWidth="1"/>
    <col min="3" max="3" width="50.28515625" customWidth="1"/>
    <col min="4" max="4" width="7.85546875" customWidth="1"/>
    <col min="5" max="7" width="11.140625" customWidth="1"/>
    <col min="8" max="8" width="12" customWidth="1"/>
    <col min="9" max="9" width="11.42578125" customWidth="1"/>
    <col min="10" max="10" width="10.7109375" customWidth="1"/>
    <col min="257" max="257" width="8.42578125" customWidth="1"/>
    <col min="258" max="258" width="23.140625" customWidth="1"/>
    <col min="259" max="259" width="50.28515625" customWidth="1"/>
    <col min="260" max="260" width="7.85546875" customWidth="1"/>
    <col min="261" max="263" width="11.140625" customWidth="1"/>
    <col min="264" max="264" width="12" customWidth="1"/>
    <col min="265" max="265" width="11.42578125" customWidth="1"/>
    <col min="266" max="266" width="10.7109375" customWidth="1"/>
    <col min="513" max="513" width="8.42578125" customWidth="1"/>
    <col min="514" max="514" width="23.140625" customWidth="1"/>
    <col min="515" max="515" width="50.28515625" customWidth="1"/>
    <col min="516" max="516" width="7.85546875" customWidth="1"/>
    <col min="517" max="519" width="11.140625" customWidth="1"/>
    <col min="520" max="520" width="12" customWidth="1"/>
    <col min="521" max="521" width="11.42578125" customWidth="1"/>
    <col min="522" max="522" width="10.7109375" customWidth="1"/>
    <col min="769" max="769" width="8.42578125" customWidth="1"/>
    <col min="770" max="770" width="23.140625" customWidth="1"/>
    <col min="771" max="771" width="50.28515625" customWidth="1"/>
    <col min="772" max="772" width="7.85546875" customWidth="1"/>
    <col min="773" max="775" width="11.140625" customWidth="1"/>
    <col min="776" max="776" width="12" customWidth="1"/>
    <col min="777" max="777" width="11.42578125" customWidth="1"/>
    <col min="778" max="778" width="10.7109375" customWidth="1"/>
    <col min="1025" max="1025" width="8.42578125" customWidth="1"/>
    <col min="1026" max="1026" width="23.140625" customWidth="1"/>
    <col min="1027" max="1027" width="50.28515625" customWidth="1"/>
    <col min="1028" max="1028" width="7.85546875" customWidth="1"/>
    <col min="1029" max="1031" width="11.140625" customWidth="1"/>
    <col min="1032" max="1032" width="12" customWidth="1"/>
    <col min="1033" max="1033" width="11.42578125" customWidth="1"/>
    <col min="1034" max="1034" width="10.7109375" customWidth="1"/>
    <col min="1281" max="1281" width="8.42578125" customWidth="1"/>
    <col min="1282" max="1282" width="23.140625" customWidth="1"/>
    <col min="1283" max="1283" width="50.28515625" customWidth="1"/>
    <col min="1284" max="1284" width="7.85546875" customWidth="1"/>
    <col min="1285" max="1287" width="11.140625" customWidth="1"/>
    <col min="1288" max="1288" width="12" customWidth="1"/>
    <col min="1289" max="1289" width="11.42578125" customWidth="1"/>
    <col min="1290" max="1290" width="10.7109375" customWidth="1"/>
    <col min="1537" max="1537" width="8.42578125" customWidth="1"/>
    <col min="1538" max="1538" width="23.140625" customWidth="1"/>
    <col min="1539" max="1539" width="50.28515625" customWidth="1"/>
    <col min="1540" max="1540" width="7.85546875" customWidth="1"/>
    <col min="1541" max="1543" width="11.140625" customWidth="1"/>
    <col min="1544" max="1544" width="12" customWidth="1"/>
    <col min="1545" max="1545" width="11.42578125" customWidth="1"/>
    <col min="1546" max="1546" width="10.7109375" customWidth="1"/>
    <col min="1793" max="1793" width="8.42578125" customWidth="1"/>
    <col min="1794" max="1794" width="23.140625" customWidth="1"/>
    <col min="1795" max="1795" width="50.28515625" customWidth="1"/>
    <col min="1796" max="1796" width="7.85546875" customWidth="1"/>
    <col min="1797" max="1799" width="11.140625" customWidth="1"/>
    <col min="1800" max="1800" width="12" customWidth="1"/>
    <col min="1801" max="1801" width="11.42578125" customWidth="1"/>
    <col min="1802" max="1802" width="10.7109375" customWidth="1"/>
    <col min="2049" max="2049" width="8.42578125" customWidth="1"/>
    <col min="2050" max="2050" width="23.140625" customWidth="1"/>
    <col min="2051" max="2051" width="50.28515625" customWidth="1"/>
    <col min="2052" max="2052" width="7.85546875" customWidth="1"/>
    <col min="2053" max="2055" width="11.140625" customWidth="1"/>
    <col min="2056" max="2056" width="12" customWidth="1"/>
    <col min="2057" max="2057" width="11.42578125" customWidth="1"/>
    <col min="2058" max="2058" width="10.7109375" customWidth="1"/>
    <col min="2305" max="2305" width="8.42578125" customWidth="1"/>
    <col min="2306" max="2306" width="23.140625" customWidth="1"/>
    <col min="2307" max="2307" width="50.28515625" customWidth="1"/>
    <col min="2308" max="2308" width="7.85546875" customWidth="1"/>
    <col min="2309" max="2311" width="11.140625" customWidth="1"/>
    <col min="2312" max="2312" width="12" customWidth="1"/>
    <col min="2313" max="2313" width="11.42578125" customWidth="1"/>
    <col min="2314" max="2314" width="10.7109375" customWidth="1"/>
    <col min="2561" max="2561" width="8.42578125" customWidth="1"/>
    <col min="2562" max="2562" width="23.140625" customWidth="1"/>
    <col min="2563" max="2563" width="50.28515625" customWidth="1"/>
    <col min="2564" max="2564" width="7.85546875" customWidth="1"/>
    <col min="2565" max="2567" width="11.140625" customWidth="1"/>
    <col min="2568" max="2568" width="12" customWidth="1"/>
    <col min="2569" max="2569" width="11.42578125" customWidth="1"/>
    <col min="2570" max="2570" width="10.7109375" customWidth="1"/>
    <col min="2817" max="2817" width="8.42578125" customWidth="1"/>
    <col min="2818" max="2818" width="23.140625" customWidth="1"/>
    <col min="2819" max="2819" width="50.28515625" customWidth="1"/>
    <col min="2820" max="2820" width="7.85546875" customWidth="1"/>
    <col min="2821" max="2823" width="11.140625" customWidth="1"/>
    <col min="2824" max="2824" width="12" customWidth="1"/>
    <col min="2825" max="2825" width="11.42578125" customWidth="1"/>
    <col min="2826" max="2826" width="10.7109375" customWidth="1"/>
    <col min="3073" max="3073" width="8.42578125" customWidth="1"/>
    <col min="3074" max="3074" width="23.140625" customWidth="1"/>
    <col min="3075" max="3075" width="50.28515625" customWidth="1"/>
    <col min="3076" max="3076" width="7.85546875" customWidth="1"/>
    <col min="3077" max="3079" width="11.140625" customWidth="1"/>
    <col min="3080" max="3080" width="12" customWidth="1"/>
    <col min="3081" max="3081" width="11.42578125" customWidth="1"/>
    <col min="3082" max="3082" width="10.7109375" customWidth="1"/>
    <col min="3329" max="3329" width="8.42578125" customWidth="1"/>
    <col min="3330" max="3330" width="23.140625" customWidth="1"/>
    <col min="3331" max="3331" width="50.28515625" customWidth="1"/>
    <col min="3332" max="3332" width="7.85546875" customWidth="1"/>
    <col min="3333" max="3335" width="11.140625" customWidth="1"/>
    <col min="3336" max="3336" width="12" customWidth="1"/>
    <col min="3337" max="3337" width="11.42578125" customWidth="1"/>
    <col min="3338" max="3338" width="10.7109375" customWidth="1"/>
    <col min="3585" max="3585" width="8.42578125" customWidth="1"/>
    <col min="3586" max="3586" width="23.140625" customWidth="1"/>
    <col min="3587" max="3587" width="50.28515625" customWidth="1"/>
    <col min="3588" max="3588" width="7.85546875" customWidth="1"/>
    <col min="3589" max="3591" width="11.140625" customWidth="1"/>
    <col min="3592" max="3592" width="12" customWidth="1"/>
    <col min="3593" max="3593" width="11.42578125" customWidth="1"/>
    <col min="3594" max="3594" width="10.7109375" customWidth="1"/>
    <col min="3841" max="3841" width="8.42578125" customWidth="1"/>
    <col min="3842" max="3842" width="23.140625" customWidth="1"/>
    <col min="3843" max="3843" width="50.28515625" customWidth="1"/>
    <col min="3844" max="3844" width="7.85546875" customWidth="1"/>
    <col min="3845" max="3847" width="11.140625" customWidth="1"/>
    <col min="3848" max="3848" width="12" customWidth="1"/>
    <col min="3849" max="3849" width="11.42578125" customWidth="1"/>
    <col min="3850" max="3850" width="10.7109375" customWidth="1"/>
    <col min="4097" max="4097" width="8.42578125" customWidth="1"/>
    <col min="4098" max="4098" width="23.140625" customWidth="1"/>
    <col min="4099" max="4099" width="50.28515625" customWidth="1"/>
    <col min="4100" max="4100" width="7.85546875" customWidth="1"/>
    <col min="4101" max="4103" width="11.140625" customWidth="1"/>
    <col min="4104" max="4104" width="12" customWidth="1"/>
    <col min="4105" max="4105" width="11.42578125" customWidth="1"/>
    <col min="4106" max="4106" width="10.7109375" customWidth="1"/>
    <col min="4353" max="4353" width="8.42578125" customWidth="1"/>
    <col min="4354" max="4354" width="23.140625" customWidth="1"/>
    <col min="4355" max="4355" width="50.28515625" customWidth="1"/>
    <col min="4356" max="4356" width="7.85546875" customWidth="1"/>
    <col min="4357" max="4359" width="11.140625" customWidth="1"/>
    <col min="4360" max="4360" width="12" customWidth="1"/>
    <col min="4361" max="4361" width="11.42578125" customWidth="1"/>
    <col min="4362" max="4362" width="10.7109375" customWidth="1"/>
    <col min="4609" max="4609" width="8.42578125" customWidth="1"/>
    <col min="4610" max="4610" width="23.140625" customWidth="1"/>
    <col min="4611" max="4611" width="50.28515625" customWidth="1"/>
    <col min="4612" max="4612" width="7.85546875" customWidth="1"/>
    <col min="4613" max="4615" width="11.140625" customWidth="1"/>
    <col min="4616" max="4616" width="12" customWidth="1"/>
    <col min="4617" max="4617" width="11.42578125" customWidth="1"/>
    <col min="4618" max="4618" width="10.7109375" customWidth="1"/>
    <col min="4865" max="4865" width="8.42578125" customWidth="1"/>
    <col min="4866" max="4866" width="23.140625" customWidth="1"/>
    <col min="4867" max="4867" width="50.28515625" customWidth="1"/>
    <col min="4868" max="4868" width="7.85546875" customWidth="1"/>
    <col min="4869" max="4871" width="11.140625" customWidth="1"/>
    <col min="4872" max="4872" width="12" customWidth="1"/>
    <col min="4873" max="4873" width="11.42578125" customWidth="1"/>
    <col min="4874" max="4874" width="10.7109375" customWidth="1"/>
    <col min="5121" max="5121" width="8.42578125" customWidth="1"/>
    <col min="5122" max="5122" width="23.140625" customWidth="1"/>
    <col min="5123" max="5123" width="50.28515625" customWidth="1"/>
    <col min="5124" max="5124" width="7.85546875" customWidth="1"/>
    <col min="5125" max="5127" width="11.140625" customWidth="1"/>
    <col min="5128" max="5128" width="12" customWidth="1"/>
    <col min="5129" max="5129" width="11.42578125" customWidth="1"/>
    <col min="5130" max="5130" width="10.7109375" customWidth="1"/>
    <col min="5377" max="5377" width="8.42578125" customWidth="1"/>
    <col min="5378" max="5378" width="23.140625" customWidth="1"/>
    <col min="5379" max="5379" width="50.28515625" customWidth="1"/>
    <col min="5380" max="5380" width="7.85546875" customWidth="1"/>
    <col min="5381" max="5383" width="11.140625" customWidth="1"/>
    <col min="5384" max="5384" width="12" customWidth="1"/>
    <col min="5385" max="5385" width="11.42578125" customWidth="1"/>
    <col min="5386" max="5386" width="10.7109375" customWidth="1"/>
    <col min="5633" max="5633" width="8.42578125" customWidth="1"/>
    <col min="5634" max="5634" width="23.140625" customWidth="1"/>
    <col min="5635" max="5635" width="50.28515625" customWidth="1"/>
    <col min="5636" max="5636" width="7.85546875" customWidth="1"/>
    <col min="5637" max="5639" width="11.140625" customWidth="1"/>
    <col min="5640" max="5640" width="12" customWidth="1"/>
    <col min="5641" max="5641" width="11.42578125" customWidth="1"/>
    <col min="5642" max="5642" width="10.7109375" customWidth="1"/>
    <col min="5889" max="5889" width="8.42578125" customWidth="1"/>
    <col min="5890" max="5890" width="23.140625" customWidth="1"/>
    <col min="5891" max="5891" width="50.28515625" customWidth="1"/>
    <col min="5892" max="5892" width="7.85546875" customWidth="1"/>
    <col min="5893" max="5895" width="11.140625" customWidth="1"/>
    <col min="5896" max="5896" width="12" customWidth="1"/>
    <col min="5897" max="5897" width="11.42578125" customWidth="1"/>
    <col min="5898" max="5898" width="10.7109375" customWidth="1"/>
    <col min="6145" max="6145" width="8.42578125" customWidth="1"/>
    <col min="6146" max="6146" width="23.140625" customWidth="1"/>
    <col min="6147" max="6147" width="50.28515625" customWidth="1"/>
    <col min="6148" max="6148" width="7.85546875" customWidth="1"/>
    <col min="6149" max="6151" width="11.140625" customWidth="1"/>
    <col min="6152" max="6152" width="12" customWidth="1"/>
    <col min="6153" max="6153" width="11.42578125" customWidth="1"/>
    <col min="6154" max="6154" width="10.7109375" customWidth="1"/>
    <col min="6401" max="6401" width="8.42578125" customWidth="1"/>
    <col min="6402" max="6402" width="23.140625" customWidth="1"/>
    <col min="6403" max="6403" width="50.28515625" customWidth="1"/>
    <col min="6404" max="6404" width="7.85546875" customWidth="1"/>
    <col min="6405" max="6407" width="11.140625" customWidth="1"/>
    <col min="6408" max="6408" width="12" customWidth="1"/>
    <col min="6409" max="6409" width="11.42578125" customWidth="1"/>
    <col min="6410" max="6410" width="10.7109375" customWidth="1"/>
    <col min="6657" max="6657" width="8.42578125" customWidth="1"/>
    <col min="6658" max="6658" width="23.140625" customWidth="1"/>
    <col min="6659" max="6659" width="50.28515625" customWidth="1"/>
    <col min="6660" max="6660" width="7.85546875" customWidth="1"/>
    <col min="6661" max="6663" width="11.140625" customWidth="1"/>
    <col min="6664" max="6664" width="12" customWidth="1"/>
    <col min="6665" max="6665" width="11.42578125" customWidth="1"/>
    <col min="6666" max="6666" width="10.7109375" customWidth="1"/>
    <col min="6913" max="6913" width="8.42578125" customWidth="1"/>
    <col min="6914" max="6914" width="23.140625" customWidth="1"/>
    <col min="6915" max="6915" width="50.28515625" customWidth="1"/>
    <col min="6916" max="6916" width="7.85546875" customWidth="1"/>
    <col min="6917" max="6919" width="11.140625" customWidth="1"/>
    <col min="6920" max="6920" width="12" customWidth="1"/>
    <col min="6921" max="6921" width="11.42578125" customWidth="1"/>
    <col min="6922" max="6922" width="10.7109375" customWidth="1"/>
    <col min="7169" max="7169" width="8.42578125" customWidth="1"/>
    <col min="7170" max="7170" width="23.140625" customWidth="1"/>
    <col min="7171" max="7171" width="50.28515625" customWidth="1"/>
    <col min="7172" max="7172" width="7.85546875" customWidth="1"/>
    <col min="7173" max="7175" width="11.140625" customWidth="1"/>
    <col min="7176" max="7176" width="12" customWidth="1"/>
    <col min="7177" max="7177" width="11.42578125" customWidth="1"/>
    <col min="7178" max="7178" width="10.7109375" customWidth="1"/>
    <col min="7425" max="7425" width="8.42578125" customWidth="1"/>
    <col min="7426" max="7426" width="23.140625" customWidth="1"/>
    <col min="7427" max="7427" width="50.28515625" customWidth="1"/>
    <col min="7428" max="7428" width="7.85546875" customWidth="1"/>
    <col min="7429" max="7431" width="11.140625" customWidth="1"/>
    <col min="7432" max="7432" width="12" customWidth="1"/>
    <col min="7433" max="7433" width="11.42578125" customWidth="1"/>
    <col min="7434" max="7434" width="10.7109375" customWidth="1"/>
    <col min="7681" max="7681" width="8.42578125" customWidth="1"/>
    <col min="7682" max="7682" width="23.140625" customWidth="1"/>
    <col min="7683" max="7683" width="50.28515625" customWidth="1"/>
    <col min="7684" max="7684" width="7.85546875" customWidth="1"/>
    <col min="7685" max="7687" width="11.140625" customWidth="1"/>
    <col min="7688" max="7688" width="12" customWidth="1"/>
    <col min="7689" max="7689" width="11.42578125" customWidth="1"/>
    <col min="7690" max="7690" width="10.7109375" customWidth="1"/>
    <col min="7937" max="7937" width="8.42578125" customWidth="1"/>
    <col min="7938" max="7938" width="23.140625" customWidth="1"/>
    <col min="7939" max="7939" width="50.28515625" customWidth="1"/>
    <col min="7940" max="7940" width="7.85546875" customWidth="1"/>
    <col min="7941" max="7943" width="11.140625" customWidth="1"/>
    <col min="7944" max="7944" width="12" customWidth="1"/>
    <col min="7945" max="7945" width="11.42578125" customWidth="1"/>
    <col min="7946" max="7946" width="10.7109375" customWidth="1"/>
    <col min="8193" max="8193" width="8.42578125" customWidth="1"/>
    <col min="8194" max="8194" width="23.140625" customWidth="1"/>
    <col min="8195" max="8195" width="50.28515625" customWidth="1"/>
    <col min="8196" max="8196" width="7.85546875" customWidth="1"/>
    <col min="8197" max="8199" width="11.140625" customWidth="1"/>
    <col min="8200" max="8200" width="12" customWidth="1"/>
    <col min="8201" max="8201" width="11.42578125" customWidth="1"/>
    <col min="8202" max="8202" width="10.7109375" customWidth="1"/>
    <col min="8449" max="8449" width="8.42578125" customWidth="1"/>
    <col min="8450" max="8450" width="23.140625" customWidth="1"/>
    <col min="8451" max="8451" width="50.28515625" customWidth="1"/>
    <col min="8452" max="8452" width="7.85546875" customWidth="1"/>
    <col min="8453" max="8455" width="11.140625" customWidth="1"/>
    <col min="8456" max="8456" width="12" customWidth="1"/>
    <col min="8457" max="8457" width="11.42578125" customWidth="1"/>
    <col min="8458" max="8458" width="10.7109375" customWidth="1"/>
    <col min="8705" max="8705" width="8.42578125" customWidth="1"/>
    <col min="8706" max="8706" width="23.140625" customWidth="1"/>
    <col min="8707" max="8707" width="50.28515625" customWidth="1"/>
    <col min="8708" max="8708" width="7.85546875" customWidth="1"/>
    <col min="8709" max="8711" width="11.140625" customWidth="1"/>
    <col min="8712" max="8712" width="12" customWidth="1"/>
    <col min="8713" max="8713" width="11.42578125" customWidth="1"/>
    <col min="8714" max="8714" width="10.7109375" customWidth="1"/>
    <col min="8961" max="8961" width="8.42578125" customWidth="1"/>
    <col min="8962" max="8962" width="23.140625" customWidth="1"/>
    <col min="8963" max="8963" width="50.28515625" customWidth="1"/>
    <col min="8964" max="8964" width="7.85546875" customWidth="1"/>
    <col min="8965" max="8967" width="11.140625" customWidth="1"/>
    <col min="8968" max="8968" width="12" customWidth="1"/>
    <col min="8969" max="8969" width="11.42578125" customWidth="1"/>
    <col min="8970" max="8970" width="10.7109375" customWidth="1"/>
    <col min="9217" max="9217" width="8.42578125" customWidth="1"/>
    <col min="9218" max="9218" width="23.140625" customWidth="1"/>
    <col min="9219" max="9219" width="50.28515625" customWidth="1"/>
    <col min="9220" max="9220" width="7.85546875" customWidth="1"/>
    <col min="9221" max="9223" width="11.140625" customWidth="1"/>
    <col min="9224" max="9224" width="12" customWidth="1"/>
    <col min="9225" max="9225" width="11.42578125" customWidth="1"/>
    <col min="9226" max="9226" width="10.7109375" customWidth="1"/>
    <col min="9473" max="9473" width="8.42578125" customWidth="1"/>
    <col min="9474" max="9474" width="23.140625" customWidth="1"/>
    <col min="9475" max="9475" width="50.28515625" customWidth="1"/>
    <col min="9476" max="9476" width="7.85546875" customWidth="1"/>
    <col min="9477" max="9479" width="11.140625" customWidth="1"/>
    <col min="9480" max="9480" width="12" customWidth="1"/>
    <col min="9481" max="9481" width="11.42578125" customWidth="1"/>
    <col min="9482" max="9482" width="10.7109375" customWidth="1"/>
    <col min="9729" max="9729" width="8.42578125" customWidth="1"/>
    <col min="9730" max="9730" width="23.140625" customWidth="1"/>
    <col min="9731" max="9731" width="50.28515625" customWidth="1"/>
    <col min="9732" max="9732" width="7.85546875" customWidth="1"/>
    <col min="9733" max="9735" width="11.140625" customWidth="1"/>
    <col min="9736" max="9736" width="12" customWidth="1"/>
    <col min="9737" max="9737" width="11.42578125" customWidth="1"/>
    <col min="9738" max="9738" width="10.7109375" customWidth="1"/>
    <col min="9985" max="9985" width="8.42578125" customWidth="1"/>
    <col min="9986" max="9986" width="23.140625" customWidth="1"/>
    <col min="9987" max="9987" width="50.28515625" customWidth="1"/>
    <col min="9988" max="9988" width="7.85546875" customWidth="1"/>
    <col min="9989" max="9991" width="11.140625" customWidth="1"/>
    <col min="9992" max="9992" width="12" customWidth="1"/>
    <col min="9993" max="9993" width="11.42578125" customWidth="1"/>
    <col min="9994" max="9994" width="10.7109375" customWidth="1"/>
    <col min="10241" max="10241" width="8.42578125" customWidth="1"/>
    <col min="10242" max="10242" width="23.140625" customWidth="1"/>
    <col min="10243" max="10243" width="50.28515625" customWidth="1"/>
    <col min="10244" max="10244" width="7.85546875" customWidth="1"/>
    <col min="10245" max="10247" width="11.140625" customWidth="1"/>
    <col min="10248" max="10248" width="12" customWidth="1"/>
    <col min="10249" max="10249" width="11.42578125" customWidth="1"/>
    <col min="10250" max="10250" width="10.7109375" customWidth="1"/>
    <col min="10497" max="10497" width="8.42578125" customWidth="1"/>
    <col min="10498" max="10498" width="23.140625" customWidth="1"/>
    <col min="10499" max="10499" width="50.28515625" customWidth="1"/>
    <col min="10500" max="10500" width="7.85546875" customWidth="1"/>
    <col min="10501" max="10503" width="11.140625" customWidth="1"/>
    <col min="10504" max="10504" width="12" customWidth="1"/>
    <col min="10505" max="10505" width="11.42578125" customWidth="1"/>
    <col min="10506" max="10506" width="10.7109375" customWidth="1"/>
    <col min="10753" max="10753" width="8.42578125" customWidth="1"/>
    <col min="10754" max="10754" width="23.140625" customWidth="1"/>
    <col min="10755" max="10755" width="50.28515625" customWidth="1"/>
    <col min="10756" max="10756" width="7.85546875" customWidth="1"/>
    <col min="10757" max="10759" width="11.140625" customWidth="1"/>
    <col min="10760" max="10760" width="12" customWidth="1"/>
    <col min="10761" max="10761" width="11.42578125" customWidth="1"/>
    <col min="10762" max="10762" width="10.7109375" customWidth="1"/>
    <col min="11009" max="11009" width="8.42578125" customWidth="1"/>
    <col min="11010" max="11010" width="23.140625" customWidth="1"/>
    <col min="11011" max="11011" width="50.28515625" customWidth="1"/>
    <col min="11012" max="11012" width="7.85546875" customWidth="1"/>
    <col min="11013" max="11015" width="11.140625" customWidth="1"/>
    <col min="11016" max="11016" width="12" customWidth="1"/>
    <col min="11017" max="11017" width="11.42578125" customWidth="1"/>
    <col min="11018" max="11018" width="10.7109375" customWidth="1"/>
    <col min="11265" max="11265" width="8.42578125" customWidth="1"/>
    <col min="11266" max="11266" width="23.140625" customWidth="1"/>
    <col min="11267" max="11267" width="50.28515625" customWidth="1"/>
    <col min="11268" max="11268" width="7.85546875" customWidth="1"/>
    <col min="11269" max="11271" width="11.140625" customWidth="1"/>
    <col min="11272" max="11272" width="12" customWidth="1"/>
    <col min="11273" max="11273" width="11.42578125" customWidth="1"/>
    <col min="11274" max="11274" width="10.7109375" customWidth="1"/>
    <col min="11521" max="11521" width="8.42578125" customWidth="1"/>
    <col min="11522" max="11522" width="23.140625" customWidth="1"/>
    <col min="11523" max="11523" width="50.28515625" customWidth="1"/>
    <col min="11524" max="11524" width="7.85546875" customWidth="1"/>
    <col min="11525" max="11527" width="11.140625" customWidth="1"/>
    <col min="11528" max="11528" width="12" customWidth="1"/>
    <col min="11529" max="11529" width="11.42578125" customWidth="1"/>
    <col min="11530" max="11530" width="10.7109375" customWidth="1"/>
    <col min="11777" max="11777" width="8.42578125" customWidth="1"/>
    <col min="11778" max="11778" width="23.140625" customWidth="1"/>
    <col min="11779" max="11779" width="50.28515625" customWidth="1"/>
    <col min="11780" max="11780" width="7.85546875" customWidth="1"/>
    <col min="11781" max="11783" width="11.140625" customWidth="1"/>
    <col min="11784" max="11784" width="12" customWidth="1"/>
    <col min="11785" max="11785" width="11.42578125" customWidth="1"/>
    <col min="11786" max="11786" width="10.7109375" customWidth="1"/>
    <col min="12033" max="12033" width="8.42578125" customWidth="1"/>
    <col min="12034" max="12034" width="23.140625" customWidth="1"/>
    <col min="12035" max="12035" width="50.28515625" customWidth="1"/>
    <col min="12036" max="12036" width="7.85546875" customWidth="1"/>
    <col min="12037" max="12039" width="11.140625" customWidth="1"/>
    <col min="12040" max="12040" width="12" customWidth="1"/>
    <col min="12041" max="12041" width="11.42578125" customWidth="1"/>
    <col min="12042" max="12042" width="10.7109375" customWidth="1"/>
    <col min="12289" max="12289" width="8.42578125" customWidth="1"/>
    <col min="12290" max="12290" width="23.140625" customWidth="1"/>
    <col min="12291" max="12291" width="50.28515625" customWidth="1"/>
    <col min="12292" max="12292" width="7.85546875" customWidth="1"/>
    <col min="12293" max="12295" width="11.140625" customWidth="1"/>
    <col min="12296" max="12296" width="12" customWidth="1"/>
    <col min="12297" max="12297" width="11.42578125" customWidth="1"/>
    <col min="12298" max="12298" width="10.7109375" customWidth="1"/>
    <col min="12545" max="12545" width="8.42578125" customWidth="1"/>
    <col min="12546" max="12546" width="23.140625" customWidth="1"/>
    <col min="12547" max="12547" width="50.28515625" customWidth="1"/>
    <col min="12548" max="12548" width="7.85546875" customWidth="1"/>
    <col min="12549" max="12551" width="11.140625" customWidth="1"/>
    <col min="12552" max="12552" width="12" customWidth="1"/>
    <col min="12553" max="12553" width="11.42578125" customWidth="1"/>
    <col min="12554" max="12554" width="10.7109375" customWidth="1"/>
    <col min="12801" max="12801" width="8.42578125" customWidth="1"/>
    <col min="12802" max="12802" width="23.140625" customWidth="1"/>
    <col min="12803" max="12803" width="50.28515625" customWidth="1"/>
    <col min="12804" max="12804" width="7.85546875" customWidth="1"/>
    <col min="12805" max="12807" width="11.140625" customWidth="1"/>
    <col min="12808" max="12808" width="12" customWidth="1"/>
    <col min="12809" max="12809" width="11.42578125" customWidth="1"/>
    <col min="12810" max="12810" width="10.7109375" customWidth="1"/>
    <col min="13057" max="13057" width="8.42578125" customWidth="1"/>
    <col min="13058" max="13058" width="23.140625" customWidth="1"/>
    <col min="13059" max="13059" width="50.28515625" customWidth="1"/>
    <col min="13060" max="13060" width="7.85546875" customWidth="1"/>
    <col min="13061" max="13063" width="11.140625" customWidth="1"/>
    <col min="13064" max="13064" width="12" customWidth="1"/>
    <col min="13065" max="13065" width="11.42578125" customWidth="1"/>
    <col min="13066" max="13066" width="10.7109375" customWidth="1"/>
    <col min="13313" max="13313" width="8.42578125" customWidth="1"/>
    <col min="13314" max="13314" width="23.140625" customWidth="1"/>
    <col min="13315" max="13315" width="50.28515625" customWidth="1"/>
    <col min="13316" max="13316" width="7.85546875" customWidth="1"/>
    <col min="13317" max="13319" width="11.140625" customWidth="1"/>
    <col min="13320" max="13320" width="12" customWidth="1"/>
    <col min="13321" max="13321" width="11.42578125" customWidth="1"/>
    <col min="13322" max="13322" width="10.7109375" customWidth="1"/>
    <col min="13569" max="13569" width="8.42578125" customWidth="1"/>
    <col min="13570" max="13570" width="23.140625" customWidth="1"/>
    <col min="13571" max="13571" width="50.28515625" customWidth="1"/>
    <col min="13572" max="13572" width="7.85546875" customWidth="1"/>
    <col min="13573" max="13575" width="11.140625" customWidth="1"/>
    <col min="13576" max="13576" width="12" customWidth="1"/>
    <col min="13577" max="13577" width="11.42578125" customWidth="1"/>
    <col min="13578" max="13578" width="10.7109375" customWidth="1"/>
    <col min="13825" max="13825" width="8.42578125" customWidth="1"/>
    <col min="13826" max="13826" width="23.140625" customWidth="1"/>
    <col min="13827" max="13827" width="50.28515625" customWidth="1"/>
    <col min="13828" max="13828" width="7.85546875" customWidth="1"/>
    <col min="13829" max="13831" width="11.140625" customWidth="1"/>
    <col min="13832" max="13832" width="12" customWidth="1"/>
    <col min="13833" max="13833" width="11.42578125" customWidth="1"/>
    <col min="13834" max="13834" width="10.7109375" customWidth="1"/>
    <col min="14081" max="14081" width="8.42578125" customWidth="1"/>
    <col min="14082" max="14082" width="23.140625" customWidth="1"/>
    <col min="14083" max="14083" width="50.28515625" customWidth="1"/>
    <col min="14084" max="14084" width="7.85546875" customWidth="1"/>
    <col min="14085" max="14087" width="11.140625" customWidth="1"/>
    <col min="14088" max="14088" width="12" customWidth="1"/>
    <col min="14089" max="14089" width="11.42578125" customWidth="1"/>
    <col min="14090" max="14090" width="10.7109375" customWidth="1"/>
    <col min="14337" max="14337" width="8.42578125" customWidth="1"/>
    <col min="14338" max="14338" width="23.140625" customWidth="1"/>
    <col min="14339" max="14339" width="50.28515625" customWidth="1"/>
    <col min="14340" max="14340" width="7.85546875" customWidth="1"/>
    <col min="14341" max="14343" width="11.140625" customWidth="1"/>
    <col min="14344" max="14344" width="12" customWidth="1"/>
    <col min="14345" max="14345" width="11.42578125" customWidth="1"/>
    <col min="14346" max="14346" width="10.7109375" customWidth="1"/>
    <col min="14593" max="14593" width="8.42578125" customWidth="1"/>
    <col min="14594" max="14594" width="23.140625" customWidth="1"/>
    <col min="14595" max="14595" width="50.28515625" customWidth="1"/>
    <col min="14596" max="14596" width="7.85546875" customWidth="1"/>
    <col min="14597" max="14599" width="11.140625" customWidth="1"/>
    <col min="14600" max="14600" width="12" customWidth="1"/>
    <col min="14601" max="14601" width="11.42578125" customWidth="1"/>
    <col min="14602" max="14602" width="10.7109375" customWidth="1"/>
    <col min="14849" max="14849" width="8.42578125" customWidth="1"/>
    <col min="14850" max="14850" width="23.140625" customWidth="1"/>
    <col min="14851" max="14851" width="50.28515625" customWidth="1"/>
    <col min="14852" max="14852" width="7.85546875" customWidth="1"/>
    <col min="14853" max="14855" width="11.140625" customWidth="1"/>
    <col min="14856" max="14856" width="12" customWidth="1"/>
    <col min="14857" max="14857" width="11.42578125" customWidth="1"/>
    <col min="14858" max="14858" width="10.7109375" customWidth="1"/>
    <col min="15105" max="15105" width="8.42578125" customWidth="1"/>
    <col min="15106" max="15106" width="23.140625" customWidth="1"/>
    <col min="15107" max="15107" width="50.28515625" customWidth="1"/>
    <col min="15108" max="15108" width="7.85546875" customWidth="1"/>
    <col min="15109" max="15111" width="11.140625" customWidth="1"/>
    <col min="15112" max="15112" width="12" customWidth="1"/>
    <col min="15113" max="15113" width="11.42578125" customWidth="1"/>
    <col min="15114" max="15114" width="10.7109375" customWidth="1"/>
    <col min="15361" max="15361" width="8.42578125" customWidth="1"/>
    <col min="15362" max="15362" width="23.140625" customWidth="1"/>
    <col min="15363" max="15363" width="50.28515625" customWidth="1"/>
    <col min="15364" max="15364" width="7.85546875" customWidth="1"/>
    <col min="15365" max="15367" width="11.140625" customWidth="1"/>
    <col min="15368" max="15368" width="12" customWidth="1"/>
    <col min="15369" max="15369" width="11.42578125" customWidth="1"/>
    <col min="15370" max="15370" width="10.7109375" customWidth="1"/>
    <col min="15617" max="15617" width="8.42578125" customWidth="1"/>
    <col min="15618" max="15618" width="23.140625" customWidth="1"/>
    <col min="15619" max="15619" width="50.28515625" customWidth="1"/>
    <col min="15620" max="15620" width="7.85546875" customWidth="1"/>
    <col min="15621" max="15623" width="11.140625" customWidth="1"/>
    <col min="15624" max="15624" width="12" customWidth="1"/>
    <col min="15625" max="15625" width="11.42578125" customWidth="1"/>
    <col min="15626" max="15626" width="10.7109375" customWidth="1"/>
    <col min="15873" max="15873" width="8.42578125" customWidth="1"/>
    <col min="15874" max="15874" width="23.140625" customWidth="1"/>
    <col min="15875" max="15875" width="50.28515625" customWidth="1"/>
    <col min="15876" max="15876" width="7.85546875" customWidth="1"/>
    <col min="15877" max="15879" width="11.140625" customWidth="1"/>
    <col min="15880" max="15880" width="12" customWidth="1"/>
    <col min="15881" max="15881" width="11.42578125" customWidth="1"/>
    <col min="15882" max="15882" width="10.7109375" customWidth="1"/>
    <col min="16129" max="16129" width="8.42578125" customWidth="1"/>
    <col min="16130" max="16130" width="23.140625" customWidth="1"/>
    <col min="16131" max="16131" width="50.28515625" customWidth="1"/>
    <col min="16132" max="16132" width="7.85546875" customWidth="1"/>
    <col min="16133" max="16135" width="11.140625" customWidth="1"/>
    <col min="16136" max="16136" width="12" customWidth="1"/>
    <col min="16137" max="16137" width="11.42578125" customWidth="1"/>
    <col min="16138" max="16138" width="10.7109375" customWidth="1"/>
  </cols>
  <sheetData>
    <row r="1" spans="1:10" x14ac:dyDescent="0.2">
      <c r="A1" s="188" t="s">
        <v>609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x14ac:dyDescent="0.2">
      <c r="A2" s="189" t="s">
        <v>610</v>
      </c>
      <c r="B2" s="189" t="s">
        <v>611</v>
      </c>
      <c r="C2" s="189" t="s">
        <v>814</v>
      </c>
      <c r="D2" s="189"/>
      <c r="E2" s="189"/>
      <c r="F2" s="189" t="s">
        <v>613</v>
      </c>
      <c r="G2" s="189" t="s">
        <v>614</v>
      </c>
      <c r="H2" s="189" t="s">
        <v>815</v>
      </c>
      <c r="I2" s="189"/>
      <c r="J2" s="189"/>
    </row>
    <row r="3" spans="1:10" x14ac:dyDescent="0.2">
      <c r="A3" s="189" t="s">
        <v>610</v>
      </c>
      <c r="B3" s="189" t="s">
        <v>731</v>
      </c>
      <c r="C3" s="189" t="s">
        <v>816</v>
      </c>
      <c r="D3" s="189"/>
      <c r="E3" s="189"/>
      <c r="F3" s="189" t="s">
        <v>618</v>
      </c>
      <c r="G3" s="189" t="s">
        <v>619</v>
      </c>
      <c r="H3" s="189" t="s">
        <v>817</v>
      </c>
      <c r="I3" s="189"/>
      <c r="J3" s="189"/>
    </row>
    <row r="4" spans="1:10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</row>
    <row r="5" spans="1:10" ht="20.399999999999999" x14ac:dyDescent="0.2">
      <c r="A5" s="189" t="s">
        <v>621</v>
      </c>
      <c r="B5" s="189" t="s">
        <v>622</v>
      </c>
      <c r="C5" s="190" t="s">
        <v>623</v>
      </c>
      <c r="D5" s="189" t="s">
        <v>624</v>
      </c>
      <c r="E5" s="189" t="s">
        <v>625</v>
      </c>
      <c r="F5" s="190" t="s">
        <v>626</v>
      </c>
      <c r="G5" s="190" t="s">
        <v>627</v>
      </c>
      <c r="H5" s="190"/>
      <c r="I5" s="190" t="s">
        <v>733</v>
      </c>
      <c r="J5" s="190" t="s">
        <v>818</v>
      </c>
    </row>
    <row r="6" spans="1:10" x14ac:dyDescent="0.2">
      <c r="A6" s="189"/>
      <c r="B6" s="189"/>
      <c r="C6" s="190"/>
      <c r="D6" s="189"/>
      <c r="E6" s="189"/>
      <c r="F6" s="189"/>
      <c r="G6" s="189"/>
      <c r="H6" s="189"/>
      <c r="I6" s="189"/>
      <c r="J6" s="189"/>
    </row>
    <row r="7" spans="1:10" x14ac:dyDescent="0.2">
      <c r="A7" s="189"/>
      <c r="B7" s="189" t="s">
        <v>819</v>
      </c>
      <c r="C7" s="190" t="s">
        <v>814</v>
      </c>
      <c r="D7" s="189"/>
      <c r="E7" s="189"/>
      <c r="F7" s="189"/>
      <c r="G7" s="189"/>
      <c r="H7" s="189"/>
      <c r="I7" s="189"/>
      <c r="J7" s="189"/>
    </row>
    <row r="8" spans="1:10" x14ac:dyDescent="0.2">
      <c r="A8" s="189">
        <v>1</v>
      </c>
      <c r="B8" s="189" t="s">
        <v>820</v>
      </c>
      <c r="C8" s="190" t="s">
        <v>821</v>
      </c>
      <c r="D8" s="189" t="s">
        <v>805</v>
      </c>
      <c r="E8" s="191">
        <v>10</v>
      </c>
      <c r="F8" s="245">
        <v>0</v>
      </c>
      <c r="G8" s="191">
        <f t="shared" ref="G8:G21" si="0">E8*F8</f>
        <v>0</v>
      </c>
      <c r="H8" s="189"/>
      <c r="I8" s="189"/>
      <c r="J8" s="189"/>
    </row>
    <row r="9" spans="1:10" x14ac:dyDescent="0.2">
      <c r="A9" s="189">
        <v>2</v>
      </c>
      <c r="B9" s="189" t="s">
        <v>822</v>
      </c>
      <c r="C9" s="190" t="s">
        <v>823</v>
      </c>
      <c r="D9" s="189"/>
      <c r="E9" s="189"/>
      <c r="F9" s="248"/>
      <c r="G9" s="191">
        <f t="shared" si="0"/>
        <v>0</v>
      </c>
      <c r="H9" s="189"/>
      <c r="I9" s="189"/>
      <c r="J9" s="189"/>
    </row>
    <row r="10" spans="1:10" ht="20.399999999999999" x14ac:dyDescent="0.2">
      <c r="A10" s="189">
        <v>3</v>
      </c>
      <c r="B10" s="189" t="s">
        <v>824</v>
      </c>
      <c r="C10" s="190" t="s">
        <v>825</v>
      </c>
      <c r="D10" s="189" t="s">
        <v>643</v>
      </c>
      <c r="E10" s="191">
        <v>2</v>
      </c>
      <c r="F10" s="245">
        <v>0</v>
      </c>
      <c r="G10" s="191">
        <f t="shared" si="0"/>
        <v>0</v>
      </c>
      <c r="H10" s="191"/>
      <c r="I10" s="191">
        <v>3.0000000000000001E-3</v>
      </c>
      <c r="J10" s="191">
        <v>1.7999999999999999E-2</v>
      </c>
    </row>
    <row r="11" spans="1:10" x14ac:dyDescent="0.2">
      <c r="A11" s="189">
        <v>4</v>
      </c>
      <c r="B11" s="189" t="s">
        <v>826</v>
      </c>
      <c r="C11" s="190" t="s">
        <v>827</v>
      </c>
      <c r="D11" s="189" t="s">
        <v>643</v>
      </c>
      <c r="E11" s="191">
        <v>2</v>
      </c>
      <c r="F11" s="245">
        <v>0</v>
      </c>
      <c r="G11" s="191">
        <f t="shared" si="0"/>
        <v>0</v>
      </c>
      <c r="H11" s="191"/>
      <c r="I11" s="191">
        <v>1E-3</v>
      </c>
      <c r="J11" s="191">
        <v>3.0000000000000001E-3</v>
      </c>
    </row>
    <row r="12" spans="1:10" x14ac:dyDescent="0.2">
      <c r="A12" s="189">
        <v>5</v>
      </c>
      <c r="B12" s="189" t="s">
        <v>828</v>
      </c>
      <c r="C12" s="190" t="s">
        <v>829</v>
      </c>
      <c r="D12" s="189" t="s">
        <v>643</v>
      </c>
      <c r="E12" s="191">
        <v>2</v>
      </c>
      <c r="F12" s="245">
        <v>0</v>
      </c>
      <c r="G12" s="191">
        <f t="shared" si="0"/>
        <v>0</v>
      </c>
      <c r="H12" s="191"/>
      <c r="I12" s="191">
        <v>1E-3</v>
      </c>
      <c r="J12" s="191">
        <v>2E-3</v>
      </c>
    </row>
    <row r="13" spans="1:10" x14ac:dyDescent="0.2">
      <c r="A13" s="189">
        <v>6</v>
      </c>
      <c r="B13" s="189" t="s">
        <v>830</v>
      </c>
      <c r="C13" s="190" t="s">
        <v>831</v>
      </c>
      <c r="D13" s="189" t="s">
        <v>257</v>
      </c>
      <c r="E13" s="191">
        <v>10</v>
      </c>
      <c r="F13" s="245">
        <v>0</v>
      </c>
      <c r="G13" s="191">
        <f t="shared" si="0"/>
        <v>0</v>
      </c>
      <c r="H13" s="191"/>
      <c r="I13" s="191">
        <v>1E-3</v>
      </c>
      <c r="J13" s="191">
        <v>3.5000000000000003E-2</v>
      </c>
    </row>
    <row r="14" spans="1:10" x14ac:dyDescent="0.2">
      <c r="A14" s="189">
        <v>7</v>
      </c>
      <c r="B14" s="189" t="s">
        <v>832</v>
      </c>
      <c r="C14" s="190" t="s">
        <v>833</v>
      </c>
      <c r="D14" s="189" t="s">
        <v>643</v>
      </c>
      <c r="E14" s="191">
        <v>9</v>
      </c>
      <c r="F14" s="245">
        <v>0</v>
      </c>
      <c r="G14" s="191">
        <f t="shared" si="0"/>
        <v>0</v>
      </c>
      <c r="H14" s="191"/>
      <c r="I14" s="191">
        <v>1E-3</v>
      </c>
      <c r="J14" s="191">
        <v>2.5000000000000001E-2</v>
      </c>
    </row>
    <row r="15" spans="1:10" x14ac:dyDescent="0.2">
      <c r="A15" s="189">
        <v>8</v>
      </c>
      <c r="B15" s="189" t="s">
        <v>834</v>
      </c>
      <c r="C15" s="190" t="s">
        <v>835</v>
      </c>
      <c r="D15" s="189" t="s">
        <v>655</v>
      </c>
      <c r="E15" s="191">
        <v>2</v>
      </c>
      <c r="F15" s="245">
        <v>0</v>
      </c>
      <c r="G15" s="191">
        <f t="shared" si="0"/>
        <v>0</v>
      </c>
      <c r="H15" s="191"/>
      <c r="I15" s="191">
        <v>0.01</v>
      </c>
      <c r="J15" s="191">
        <v>0.02</v>
      </c>
    </row>
    <row r="16" spans="1:10" x14ac:dyDescent="0.2">
      <c r="A16" s="189">
        <v>9</v>
      </c>
      <c r="B16" s="189" t="s">
        <v>836</v>
      </c>
      <c r="C16" s="190" t="s">
        <v>837</v>
      </c>
      <c r="D16" s="189" t="s">
        <v>655</v>
      </c>
      <c r="E16" s="191">
        <v>1</v>
      </c>
      <c r="F16" s="245">
        <v>0</v>
      </c>
      <c r="G16" s="191">
        <f t="shared" si="0"/>
        <v>0</v>
      </c>
      <c r="H16" s="189"/>
      <c r="I16" s="189"/>
      <c r="J16" s="189"/>
    </row>
    <row r="17" spans="1:10" x14ac:dyDescent="0.2">
      <c r="A17" s="189">
        <v>10</v>
      </c>
      <c r="B17" s="189" t="s">
        <v>838</v>
      </c>
      <c r="C17" s="190" t="s">
        <v>839</v>
      </c>
      <c r="D17" s="189" t="s">
        <v>652</v>
      </c>
      <c r="E17" s="191">
        <v>24</v>
      </c>
      <c r="F17" s="245">
        <v>0</v>
      </c>
      <c r="G17" s="191">
        <f t="shared" si="0"/>
        <v>0</v>
      </c>
      <c r="H17" s="189"/>
      <c r="I17" s="191">
        <v>1E-3</v>
      </c>
      <c r="J17" s="191">
        <v>2.8000000000000001E-2</v>
      </c>
    </row>
    <row r="18" spans="1:10" x14ac:dyDescent="0.2">
      <c r="A18" s="189">
        <v>11</v>
      </c>
      <c r="B18" s="189" t="s">
        <v>840</v>
      </c>
      <c r="C18" s="190" t="s">
        <v>841</v>
      </c>
      <c r="D18" s="189" t="s">
        <v>652</v>
      </c>
      <c r="E18" s="191">
        <v>21</v>
      </c>
      <c r="F18" s="245">
        <v>0</v>
      </c>
      <c r="G18" s="191">
        <f t="shared" si="0"/>
        <v>0</v>
      </c>
      <c r="H18" s="189"/>
      <c r="I18" s="191">
        <v>1E-3</v>
      </c>
      <c r="J18" s="191">
        <v>2.5000000000000001E-2</v>
      </c>
    </row>
    <row r="19" spans="1:10" x14ac:dyDescent="0.2">
      <c r="A19" s="189">
        <v>12</v>
      </c>
      <c r="B19" s="189" t="s">
        <v>842</v>
      </c>
      <c r="C19" s="190" t="s">
        <v>843</v>
      </c>
      <c r="D19" s="189" t="s">
        <v>655</v>
      </c>
      <c r="E19" s="191">
        <v>0</v>
      </c>
      <c r="F19" s="249">
        <v>0</v>
      </c>
      <c r="G19" s="191">
        <f t="shared" si="0"/>
        <v>0</v>
      </c>
      <c r="H19" s="189"/>
      <c r="I19" s="191">
        <v>0.08</v>
      </c>
      <c r="J19" s="189"/>
    </row>
    <row r="20" spans="1:10" x14ac:dyDescent="0.2">
      <c r="A20" s="189">
        <v>13</v>
      </c>
      <c r="B20" s="189" t="s">
        <v>844</v>
      </c>
      <c r="C20" s="190" t="s">
        <v>845</v>
      </c>
      <c r="D20" s="189" t="s">
        <v>805</v>
      </c>
      <c r="E20" s="191">
        <v>2</v>
      </c>
      <c r="F20" s="245">
        <v>0</v>
      </c>
      <c r="G20" s="191">
        <f t="shared" si="0"/>
        <v>0</v>
      </c>
      <c r="H20" s="189"/>
      <c r="I20" s="189"/>
      <c r="J20" s="189"/>
    </row>
    <row r="21" spans="1:10" x14ac:dyDescent="0.2">
      <c r="A21" s="189">
        <v>14</v>
      </c>
      <c r="B21" s="189" t="s">
        <v>846</v>
      </c>
      <c r="C21" s="190" t="s">
        <v>847</v>
      </c>
      <c r="D21" s="189" t="s">
        <v>662</v>
      </c>
      <c r="E21" s="191">
        <v>0.33</v>
      </c>
      <c r="F21" s="245">
        <v>0</v>
      </c>
      <c r="G21" s="191">
        <f t="shared" si="0"/>
        <v>0</v>
      </c>
      <c r="H21" s="189"/>
      <c r="I21" s="189"/>
      <c r="J21" s="189"/>
    </row>
    <row r="22" spans="1:10" x14ac:dyDescent="0.2">
      <c r="A22" s="189"/>
      <c r="B22" s="189" t="s">
        <v>848</v>
      </c>
      <c r="C22" s="190" t="s">
        <v>849</v>
      </c>
      <c r="D22" s="189"/>
      <c r="E22" s="189"/>
      <c r="F22" s="189"/>
      <c r="G22" s="192">
        <f>SUM(G8:G21)</f>
        <v>0</v>
      </c>
      <c r="H22" s="193" t="s">
        <v>728</v>
      </c>
      <c r="I22" s="189"/>
      <c r="J22" s="189"/>
    </row>
    <row r="23" spans="1:10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</row>
    <row r="24" spans="1:10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</row>
  </sheetData>
  <sheetProtection algorithmName="SHA-512" hashValue="kcS8SyFnmbDXVWtJPcw80gkLV7u8LWIMuGiIgWcQDYUoTb4c+rGeAw83VPajo13lEQE4l9P6UQ5G+GtgDuBS8Q==" saltValue="pteke42KxtzQ2FpH4a+jAA==" spinCount="100000"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B11D-A327-45F7-8AAD-4AB15980E938}">
  <dimension ref="A11:T170"/>
  <sheetViews>
    <sheetView topLeftCell="A149" workbookViewId="0">
      <selection activeCell="G170" sqref="G170"/>
    </sheetView>
  </sheetViews>
  <sheetFormatPr defaultRowHeight="10.199999999999999" x14ac:dyDescent="0.2"/>
  <cols>
    <col min="1" max="1" width="4.7109375" customWidth="1"/>
    <col min="2" max="2" width="51.42578125" customWidth="1"/>
    <col min="3" max="3" width="11.42578125" customWidth="1"/>
    <col min="4" max="7" width="15.140625" customWidth="1"/>
    <col min="8" max="8" width="3.7109375" customWidth="1"/>
    <col min="9" max="9" width="4.7109375" customWidth="1"/>
    <col min="10" max="10" width="6" customWidth="1"/>
    <col min="11" max="11" width="5.28515625" customWidth="1"/>
    <col min="12" max="12" width="4.7109375" customWidth="1"/>
    <col min="13" max="15" width="4.42578125" customWidth="1"/>
    <col min="16" max="16" width="9.42578125" customWidth="1"/>
    <col min="17" max="18" width="13.28515625" customWidth="1"/>
    <col min="257" max="257" width="4.7109375" customWidth="1"/>
    <col min="258" max="258" width="51.42578125" customWidth="1"/>
    <col min="259" max="259" width="11.42578125" customWidth="1"/>
    <col min="260" max="263" width="15.140625" customWidth="1"/>
    <col min="264" max="264" width="3.7109375" customWidth="1"/>
    <col min="265" max="265" width="4.7109375" customWidth="1"/>
    <col min="266" max="266" width="6" customWidth="1"/>
    <col min="267" max="267" width="5.28515625" customWidth="1"/>
    <col min="268" max="268" width="4.7109375" customWidth="1"/>
    <col min="269" max="271" width="4.42578125" customWidth="1"/>
    <col min="272" max="272" width="9.42578125" customWidth="1"/>
    <col min="273" max="274" width="13.28515625" customWidth="1"/>
    <col min="513" max="513" width="4.7109375" customWidth="1"/>
    <col min="514" max="514" width="51.42578125" customWidth="1"/>
    <col min="515" max="515" width="11.42578125" customWidth="1"/>
    <col min="516" max="519" width="15.140625" customWidth="1"/>
    <col min="520" max="520" width="3.7109375" customWidth="1"/>
    <col min="521" max="521" width="4.7109375" customWidth="1"/>
    <col min="522" max="522" width="6" customWidth="1"/>
    <col min="523" max="523" width="5.28515625" customWidth="1"/>
    <col min="524" max="524" width="4.7109375" customWidth="1"/>
    <col min="525" max="527" width="4.42578125" customWidth="1"/>
    <col min="528" max="528" width="9.42578125" customWidth="1"/>
    <col min="529" max="530" width="13.28515625" customWidth="1"/>
    <col min="769" max="769" width="4.7109375" customWidth="1"/>
    <col min="770" max="770" width="51.42578125" customWidth="1"/>
    <col min="771" max="771" width="11.42578125" customWidth="1"/>
    <col min="772" max="775" width="15.140625" customWidth="1"/>
    <col min="776" max="776" width="3.7109375" customWidth="1"/>
    <col min="777" max="777" width="4.7109375" customWidth="1"/>
    <col min="778" max="778" width="6" customWidth="1"/>
    <col min="779" max="779" width="5.28515625" customWidth="1"/>
    <col min="780" max="780" width="4.7109375" customWidth="1"/>
    <col min="781" max="783" width="4.42578125" customWidth="1"/>
    <col min="784" max="784" width="9.42578125" customWidth="1"/>
    <col min="785" max="786" width="13.28515625" customWidth="1"/>
    <col min="1025" max="1025" width="4.7109375" customWidth="1"/>
    <col min="1026" max="1026" width="51.42578125" customWidth="1"/>
    <col min="1027" max="1027" width="11.42578125" customWidth="1"/>
    <col min="1028" max="1031" width="15.140625" customWidth="1"/>
    <col min="1032" max="1032" width="3.7109375" customWidth="1"/>
    <col min="1033" max="1033" width="4.7109375" customWidth="1"/>
    <col min="1034" max="1034" width="6" customWidth="1"/>
    <col min="1035" max="1035" width="5.28515625" customWidth="1"/>
    <col min="1036" max="1036" width="4.7109375" customWidth="1"/>
    <col min="1037" max="1039" width="4.42578125" customWidth="1"/>
    <col min="1040" max="1040" width="9.42578125" customWidth="1"/>
    <col min="1041" max="1042" width="13.28515625" customWidth="1"/>
    <col min="1281" max="1281" width="4.7109375" customWidth="1"/>
    <col min="1282" max="1282" width="51.42578125" customWidth="1"/>
    <col min="1283" max="1283" width="11.42578125" customWidth="1"/>
    <col min="1284" max="1287" width="15.140625" customWidth="1"/>
    <col min="1288" max="1288" width="3.7109375" customWidth="1"/>
    <col min="1289" max="1289" width="4.7109375" customWidth="1"/>
    <col min="1290" max="1290" width="6" customWidth="1"/>
    <col min="1291" max="1291" width="5.28515625" customWidth="1"/>
    <col min="1292" max="1292" width="4.7109375" customWidth="1"/>
    <col min="1293" max="1295" width="4.42578125" customWidth="1"/>
    <col min="1296" max="1296" width="9.42578125" customWidth="1"/>
    <col min="1297" max="1298" width="13.28515625" customWidth="1"/>
    <col min="1537" max="1537" width="4.7109375" customWidth="1"/>
    <col min="1538" max="1538" width="51.42578125" customWidth="1"/>
    <col min="1539" max="1539" width="11.42578125" customWidth="1"/>
    <col min="1540" max="1543" width="15.140625" customWidth="1"/>
    <col min="1544" max="1544" width="3.7109375" customWidth="1"/>
    <col min="1545" max="1545" width="4.7109375" customWidth="1"/>
    <col min="1546" max="1546" width="6" customWidth="1"/>
    <col min="1547" max="1547" width="5.28515625" customWidth="1"/>
    <col min="1548" max="1548" width="4.7109375" customWidth="1"/>
    <col min="1549" max="1551" width="4.42578125" customWidth="1"/>
    <col min="1552" max="1552" width="9.42578125" customWidth="1"/>
    <col min="1553" max="1554" width="13.28515625" customWidth="1"/>
    <col min="1793" max="1793" width="4.7109375" customWidth="1"/>
    <col min="1794" max="1794" width="51.42578125" customWidth="1"/>
    <col min="1795" max="1795" width="11.42578125" customWidth="1"/>
    <col min="1796" max="1799" width="15.140625" customWidth="1"/>
    <col min="1800" max="1800" width="3.7109375" customWidth="1"/>
    <col min="1801" max="1801" width="4.7109375" customWidth="1"/>
    <col min="1802" max="1802" width="6" customWidth="1"/>
    <col min="1803" max="1803" width="5.28515625" customWidth="1"/>
    <col min="1804" max="1804" width="4.7109375" customWidth="1"/>
    <col min="1805" max="1807" width="4.42578125" customWidth="1"/>
    <col min="1808" max="1808" width="9.42578125" customWidth="1"/>
    <col min="1809" max="1810" width="13.28515625" customWidth="1"/>
    <col min="2049" max="2049" width="4.7109375" customWidth="1"/>
    <col min="2050" max="2050" width="51.42578125" customWidth="1"/>
    <col min="2051" max="2051" width="11.42578125" customWidth="1"/>
    <col min="2052" max="2055" width="15.140625" customWidth="1"/>
    <col min="2056" max="2056" width="3.7109375" customWidth="1"/>
    <col min="2057" max="2057" width="4.7109375" customWidth="1"/>
    <col min="2058" max="2058" width="6" customWidth="1"/>
    <col min="2059" max="2059" width="5.28515625" customWidth="1"/>
    <col min="2060" max="2060" width="4.7109375" customWidth="1"/>
    <col min="2061" max="2063" width="4.42578125" customWidth="1"/>
    <col min="2064" max="2064" width="9.42578125" customWidth="1"/>
    <col min="2065" max="2066" width="13.28515625" customWidth="1"/>
    <col min="2305" max="2305" width="4.7109375" customWidth="1"/>
    <col min="2306" max="2306" width="51.42578125" customWidth="1"/>
    <col min="2307" max="2307" width="11.42578125" customWidth="1"/>
    <col min="2308" max="2311" width="15.140625" customWidth="1"/>
    <col min="2312" max="2312" width="3.7109375" customWidth="1"/>
    <col min="2313" max="2313" width="4.7109375" customWidth="1"/>
    <col min="2314" max="2314" width="6" customWidth="1"/>
    <col min="2315" max="2315" width="5.28515625" customWidth="1"/>
    <col min="2316" max="2316" width="4.7109375" customWidth="1"/>
    <col min="2317" max="2319" width="4.42578125" customWidth="1"/>
    <col min="2320" max="2320" width="9.42578125" customWidth="1"/>
    <col min="2321" max="2322" width="13.28515625" customWidth="1"/>
    <col min="2561" max="2561" width="4.7109375" customWidth="1"/>
    <col min="2562" max="2562" width="51.42578125" customWidth="1"/>
    <col min="2563" max="2563" width="11.42578125" customWidth="1"/>
    <col min="2564" max="2567" width="15.140625" customWidth="1"/>
    <col min="2568" max="2568" width="3.7109375" customWidth="1"/>
    <col min="2569" max="2569" width="4.7109375" customWidth="1"/>
    <col min="2570" max="2570" width="6" customWidth="1"/>
    <col min="2571" max="2571" width="5.28515625" customWidth="1"/>
    <col min="2572" max="2572" width="4.7109375" customWidth="1"/>
    <col min="2573" max="2575" width="4.42578125" customWidth="1"/>
    <col min="2576" max="2576" width="9.42578125" customWidth="1"/>
    <col min="2577" max="2578" width="13.28515625" customWidth="1"/>
    <col min="2817" max="2817" width="4.7109375" customWidth="1"/>
    <col min="2818" max="2818" width="51.42578125" customWidth="1"/>
    <col min="2819" max="2819" width="11.42578125" customWidth="1"/>
    <col min="2820" max="2823" width="15.140625" customWidth="1"/>
    <col min="2824" max="2824" width="3.7109375" customWidth="1"/>
    <col min="2825" max="2825" width="4.7109375" customWidth="1"/>
    <col min="2826" max="2826" width="6" customWidth="1"/>
    <col min="2827" max="2827" width="5.28515625" customWidth="1"/>
    <col min="2828" max="2828" width="4.7109375" customWidth="1"/>
    <col min="2829" max="2831" width="4.42578125" customWidth="1"/>
    <col min="2832" max="2832" width="9.42578125" customWidth="1"/>
    <col min="2833" max="2834" width="13.28515625" customWidth="1"/>
    <col min="3073" max="3073" width="4.7109375" customWidth="1"/>
    <col min="3074" max="3074" width="51.42578125" customWidth="1"/>
    <col min="3075" max="3075" width="11.42578125" customWidth="1"/>
    <col min="3076" max="3079" width="15.140625" customWidth="1"/>
    <col min="3080" max="3080" width="3.7109375" customWidth="1"/>
    <col min="3081" max="3081" width="4.7109375" customWidth="1"/>
    <col min="3082" max="3082" width="6" customWidth="1"/>
    <col min="3083" max="3083" width="5.28515625" customWidth="1"/>
    <col min="3084" max="3084" width="4.7109375" customWidth="1"/>
    <col min="3085" max="3087" width="4.42578125" customWidth="1"/>
    <col min="3088" max="3088" width="9.42578125" customWidth="1"/>
    <col min="3089" max="3090" width="13.28515625" customWidth="1"/>
    <col min="3329" max="3329" width="4.7109375" customWidth="1"/>
    <col min="3330" max="3330" width="51.42578125" customWidth="1"/>
    <col min="3331" max="3331" width="11.42578125" customWidth="1"/>
    <col min="3332" max="3335" width="15.140625" customWidth="1"/>
    <col min="3336" max="3336" width="3.7109375" customWidth="1"/>
    <col min="3337" max="3337" width="4.7109375" customWidth="1"/>
    <col min="3338" max="3338" width="6" customWidth="1"/>
    <col min="3339" max="3339" width="5.28515625" customWidth="1"/>
    <col min="3340" max="3340" width="4.7109375" customWidth="1"/>
    <col min="3341" max="3343" width="4.42578125" customWidth="1"/>
    <col min="3344" max="3344" width="9.42578125" customWidth="1"/>
    <col min="3345" max="3346" width="13.28515625" customWidth="1"/>
    <col min="3585" max="3585" width="4.7109375" customWidth="1"/>
    <col min="3586" max="3586" width="51.42578125" customWidth="1"/>
    <col min="3587" max="3587" width="11.42578125" customWidth="1"/>
    <col min="3588" max="3591" width="15.140625" customWidth="1"/>
    <col min="3592" max="3592" width="3.7109375" customWidth="1"/>
    <col min="3593" max="3593" width="4.7109375" customWidth="1"/>
    <col min="3594" max="3594" width="6" customWidth="1"/>
    <col min="3595" max="3595" width="5.28515625" customWidth="1"/>
    <col min="3596" max="3596" width="4.7109375" customWidth="1"/>
    <col min="3597" max="3599" width="4.42578125" customWidth="1"/>
    <col min="3600" max="3600" width="9.42578125" customWidth="1"/>
    <col min="3601" max="3602" width="13.28515625" customWidth="1"/>
    <col min="3841" max="3841" width="4.7109375" customWidth="1"/>
    <col min="3842" max="3842" width="51.42578125" customWidth="1"/>
    <col min="3843" max="3843" width="11.42578125" customWidth="1"/>
    <col min="3844" max="3847" width="15.140625" customWidth="1"/>
    <col min="3848" max="3848" width="3.7109375" customWidth="1"/>
    <col min="3849" max="3849" width="4.7109375" customWidth="1"/>
    <col min="3850" max="3850" width="6" customWidth="1"/>
    <col min="3851" max="3851" width="5.28515625" customWidth="1"/>
    <col min="3852" max="3852" width="4.7109375" customWidth="1"/>
    <col min="3853" max="3855" width="4.42578125" customWidth="1"/>
    <col min="3856" max="3856" width="9.42578125" customWidth="1"/>
    <col min="3857" max="3858" width="13.28515625" customWidth="1"/>
    <col min="4097" max="4097" width="4.7109375" customWidth="1"/>
    <col min="4098" max="4098" width="51.42578125" customWidth="1"/>
    <col min="4099" max="4099" width="11.42578125" customWidth="1"/>
    <col min="4100" max="4103" width="15.140625" customWidth="1"/>
    <col min="4104" max="4104" width="3.7109375" customWidth="1"/>
    <col min="4105" max="4105" width="4.7109375" customWidth="1"/>
    <col min="4106" max="4106" width="6" customWidth="1"/>
    <col min="4107" max="4107" width="5.28515625" customWidth="1"/>
    <col min="4108" max="4108" width="4.7109375" customWidth="1"/>
    <col min="4109" max="4111" width="4.42578125" customWidth="1"/>
    <col min="4112" max="4112" width="9.42578125" customWidth="1"/>
    <col min="4113" max="4114" width="13.28515625" customWidth="1"/>
    <col min="4353" max="4353" width="4.7109375" customWidth="1"/>
    <col min="4354" max="4354" width="51.42578125" customWidth="1"/>
    <col min="4355" max="4355" width="11.42578125" customWidth="1"/>
    <col min="4356" max="4359" width="15.140625" customWidth="1"/>
    <col min="4360" max="4360" width="3.7109375" customWidth="1"/>
    <col min="4361" max="4361" width="4.7109375" customWidth="1"/>
    <col min="4362" max="4362" width="6" customWidth="1"/>
    <col min="4363" max="4363" width="5.28515625" customWidth="1"/>
    <col min="4364" max="4364" width="4.7109375" customWidth="1"/>
    <col min="4365" max="4367" width="4.42578125" customWidth="1"/>
    <col min="4368" max="4368" width="9.42578125" customWidth="1"/>
    <col min="4369" max="4370" width="13.28515625" customWidth="1"/>
    <col min="4609" max="4609" width="4.7109375" customWidth="1"/>
    <col min="4610" max="4610" width="51.42578125" customWidth="1"/>
    <col min="4611" max="4611" width="11.42578125" customWidth="1"/>
    <col min="4612" max="4615" width="15.140625" customWidth="1"/>
    <col min="4616" max="4616" width="3.7109375" customWidth="1"/>
    <col min="4617" max="4617" width="4.7109375" customWidth="1"/>
    <col min="4618" max="4618" width="6" customWidth="1"/>
    <col min="4619" max="4619" width="5.28515625" customWidth="1"/>
    <col min="4620" max="4620" width="4.7109375" customWidth="1"/>
    <col min="4621" max="4623" width="4.42578125" customWidth="1"/>
    <col min="4624" max="4624" width="9.42578125" customWidth="1"/>
    <col min="4625" max="4626" width="13.28515625" customWidth="1"/>
    <col min="4865" max="4865" width="4.7109375" customWidth="1"/>
    <col min="4866" max="4866" width="51.42578125" customWidth="1"/>
    <col min="4867" max="4867" width="11.42578125" customWidth="1"/>
    <col min="4868" max="4871" width="15.140625" customWidth="1"/>
    <col min="4872" max="4872" width="3.7109375" customWidth="1"/>
    <col min="4873" max="4873" width="4.7109375" customWidth="1"/>
    <col min="4874" max="4874" width="6" customWidth="1"/>
    <col min="4875" max="4875" width="5.28515625" customWidth="1"/>
    <col min="4876" max="4876" width="4.7109375" customWidth="1"/>
    <col min="4877" max="4879" width="4.42578125" customWidth="1"/>
    <col min="4880" max="4880" width="9.42578125" customWidth="1"/>
    <col min="4881" max="4882" width="13.28515625" customWidth="1"/>
    <col min="5121" max="5121" width="4.7109375" customWidth="1"/>
    <col min="5122" max="5122" width="51.42578125" customWidth="1"/>
    <col min="5123" max="5123" width="11.42578125" customWidth="1"/>
    <col min="5124" max="5127" width="15.140625" customWidth="1"/>
    <col min="5128" max="5128" width="3.7109375" customWidth="1"/>
    <col min="5129" max="5129" width="4.7109375" customWidth="1"/>
    <col min="5130" max="5130" width="6" customWidth="1"/>
    <col min="5131" max="5131" width="5.28515625" customWidth="1"/>
    <col min="5132" max="5132" width="4.7109375" customWidth="1"/>
    <col min="5133" max="5135" width="4.42578125" customWidth="1"/>
    <col min="5136" max="5136" width="9.42578125" customWidth="1"/>
    <col min="5137" max="5138" width="13.28515625" customWidth="1"/>
    <col min="5377" max="5377" width="4.7109375" customWidth="1"/>
    <col min="5378" max="5378" width="51.42578125" customWidth="1"/>
    <col min="5379" max="5379" width="11.42578125" customWidth="1"/>
    <col min="5380" max="5383" width="15.140625" customWidth="1"/>
    <col min="5384" max="5384" width="3.7109375" customWidth="1"/>
    <col min="5385" max="5385" width="4.7109375" customWidth="1"/>
    <col min="5386" max="5386" width="6" customWidth="1"/>
    <col min="5387" max="5387" width="5.28515625" customWidth="1"/>
    <col min="5388" max="5388" width="4.7109375" customWidth="1"/>
    <col min="5389" max="5391" width="4.42578125" customWidth="1"/>
    <col min="5392" max="5392" width="9.42578125" customWidth="1"/>
    <col min="5393" max="5394" width="13.28515625" customWidth="1"/>
    <col min="5633" max="5633" width="4.7109375" customWidth="1"/>
    <col min="5634" max="5634" width="51.42578125" customWidth="1"/>
    <col min="5635" max="5635" width="11.42578125" customWidth="1"/>
    <col min="5636" max="5639" width="15.140625" customWidth="1"/>
    <col min="5640" max="5640" width="3.7109375" customWidth="1"/>
    <col min="5641" max="5641" width="4.7109375" customWidth="1"/>
    <col min="5642" max="5642" width="6" customWidth="1"/>
    <col min="5643" max="5643" width="5.28515625" customWidth="1"/>
    <col min="5644" max="5644" width="4.7109375" customWidth="1"/>
    <col min="5645" max="5647" width="4.42578125" customWidth="1"/>
    <col min="5648" max="5648" width="9.42578125" customWidth="1"/>
    <col min="5649" max="5650" width="13.28515625" customWidth="1"/>
    <col min="5889" max="5889" width="4.7109375" customWidth="1"/>
    <col min="5890" max="5890" width="51.42578125" customWidth="1"/>
    <col min="5891" max="5891" width="11.42578125" customWidth="1"/>
    <col min="5892" max="5895" width="15.140625" customWidth="1"/>
    <col min="5896" max="5896" width="3.7109375" customWidth="1"/>
    <col min="5897" max="5897" width="4.7109375" customWidth="1"/>
    <col min="5898" max="5898" width="6" customWidth="1"/>
    <col min="5899" max="5899" width="5.28515625" customWidth="1"/>
    <col min="5900" max="5900" width="4.7109375" customWidth="1"/>
    <col min="5901" max="5903" width="4.42578125" customWidth="1"/>
    <col min="5904" max="5904" width="9.42578125" customWidth="1"/>
    <col min="5905" max="5906" width="13.28515625" customWidth="1"/>
    <col min="6145" max="6145" width="4.7109375" customWidth="1"/>
    <col min="6146" max="6146" width="51.42578125" customWidth="1"/>
    <col min="6147" max="6147" width="11.42578125" customWidth="1"/>
    <col min="6148" max="6151" width="15.140625" customWidth="1"/>
    <col min="6152" max="6152" width="3.7109375" customWidth="1"/>
    <col min="6153" max="6153" width="4.7109375" customWidth="1"/>
    <col min="6154" max="6154" width="6" customWidth="1"/>
    <col min="6155" max="6155" width="5.28515625" customWidth="1"/>
    <col min="6156" max="6156" width="4.7109375" customWidth="1"/>
    <col min="6157" max="6159" width="4.42578125" customWidth="1"/>
    <col min="6160" max="6160" width="9.42578125" customWidth="1"/>
    <col min="6161" max="6162" width="13.28515625" customWidth="1"/>
    <col min="6401" max="6401" width="4.7109375" customWidth="1"/>
    <col min="6402" max="6402" width="51.42578125" customWidth="1"/>
    <col min="6403" max="6403" width="11.42578125" customWidth="1"/>
    <col min="6404" max="6407" width="15.140625" customWidth="1"/>
    <col min="6408" max="6408" width="3.7109375" customWidth="1"/>
    <col min="6409" max="6409" width="4.7109375" customWidth="1"/>
    <col min="6410" max="6410" width="6" customWidth="1"/>
    <col min="6411" max="6411" width="5.28515625" customWidth="1"/>
    <col min="6412" max="6412" width="4.7109375" customWidth="1"/>
    <col min="6413" max="6415" width="4.42578125" customWidth="1"/>
    <col min="6416" max="6416" width="9.42578125" customWidth="1"/>
    <col min="6417" max="6418" width="13.28515625" customWidth="1"/>
    <col min="6657" max="6657" width="4.7109375" customWidth="1"/>
    <col min="6658" max="6658" width="51.42578125" customWidth="1"/>
    <col min="6659" max="6659" width="11.42578125" customWidth="1"/>
    <col min="6660" max="6663" width="15.140625" customWidth="1"/>
    <col min="6664" max="6664" width="3.7109375" customWidth="1"/>
    <col min="6665" max="6665" width="4.7109375" customWidth="1"/>
    <col min="6666" max="6666" width="6" customWidth="1"/>
    <col min="6667" max="6667" width="5.28515625" customWidth="1"/>
    <col min="6668" max="6668" width="4.7109375" customWidth="1"/>
    <col min="6669" max="6671" width="4.42578125" customWidth="1"/>
    <col min="6672" max="6672" width="9.42578125" customWidth="1"/>
    <col min="6673" max="6674" width="13.28515625" customWidth="1"/>
    <col min="6913" max="6913" width="4.7109375" customWidth="1"/>
    <col min="6914" max="6914" width="51.42578125" customWidth="1"/>
    <col min="6915" max="6915" width="11.42578125" customWidth="1"/>
    <col min="6916" max="6919" width="15.140625" customWidth="1"/>
    <col min="6920" max="6920" width="3.7109375" customWidth="1"/>
    <col min="6921" max="6921" width="4.7109375" customWidth="1"/>
    <col min="6922" max="6922" width="6" customWidth="1"/>
    <col min="6923" max="6923" width="5.28515625" customWidth="1"/>
    <col min="6924" max="6924" width="4.7109375" customWidth="1"/>
    <col min="6925" max="6927" width="4.42578125" customWidth="1"/>
    <col min="6928" max="6928" width="9.42578125" customWidth="1"/>
    <col min="6929" max="6930" width="13.28515625" customWidth="1"/>
    <col min="7169" max="7169" width="4.7109375" customWidth="1"/>
    <col min="7170" max="7170" width="51.42578125" customWidth="1"/>
    <col min="7171" max="7171" width="11.42578125" customWidth="1"/>
    <col min="7172" max="7175" width="15.140625" customWidth="1"/>
    <col min="7176" max="7176" width="3.7109375" customWidth="1"/>
    <col min="7177" max="7177" width="4.7109375" customWidth="1"/>
    <col min="7178" max="7178" width="6" customWidth="1"/>
    <col min="7179" max="7179" width="5.28515625" customWidth="1"/>
    <col min="7180" max="7180" width="4.7109375" customWidth="1"/>
    <col min="7181" max="7183" width="4.42578125" customWidth="1"/>
    <col min="7184" max="7184" width="9.42578125" customWidth="1"/>
    <col min="7185" max="7186" width="13.28515625" customWidth="1"/>
    <col min="7425" max="7425" width="4.7109375" customWidth="1"/>
    <col min="7426" max="7426" width="51.42578125" customWidth="1"/>
    <col min="7427" max="7427" width="11.42578125" customWidth="1"/>
    <col min="7428" max="7431" width="15.140625" customWidth="1"/>
    <col min="7432" max="7432" width="3.7109375" customWidth="1"/>
    <col min="7433" max="7433" width="4.7109375" customWidth="1"/>
    <col min="7434" max="7434" width="6" customWidth="1"/>
    <col min="7435" max="7435" width="5.28515625" customWidth="1"/>
    <col min="7436" max="7436" width="4.7109375" customWidth="1"/>
    <col min="7437" max="7439" width="4.42578125" customWidth="1"/>
    <col min="7440" max="7440" width="9.42578125" customWidth="1"/>
    <col min="7441" max="7442" width="13.28515625" customWidth="1"/>
    <col min="7681" max="7681" width="4.7109375" customWidth="1"/>
    <col min="7682" max="7682" width="51.42578125" customWidth="1"/>
    <col min="7683" max="7683" width="11.42578125" customWidth="1"/>
    <col min="7684" max="7687" width="15.140625" customWidth="1"/>
    <col min="7688" max="7688" width="3.7109375" customWidth="1"/>
    <col min="7689" max="7689" width="4.7109375" customWidth="1"/>
    <col min="7690" max="7690" width="6" customWidth="1"/>
    <col min="7691" max="7691" width="5.28515625" customWidth="1"/>
    <col min="7692" max="7692" width="4.7109375" customWidth="1"/>
    <col min="7693" max="7695" width="4.42578125" customWidth="1"/>
    <col min="7696" max="7696" width="9.42578125" customWidth="1"/>
    <col min="7697" max="7698" width="13.28515625" customWidth="1"/>
    <col min="7937" max="7937" width="4.7109375" customWidth="1"/>
    <col min="7938" max="7938" width="51.42578125" customWidth="1"/>
    <col min="7939" max="7939" width="11.42578125" customWidth="1"/>
    <col min="7940" max="7943" width="15.140625" customWidth="1"/>
    <col min="7944" max="7944" width="3.7109375" customWidth="1"/>
    <col min="7945" max="7945" width="4.7109375" customWidth="1"/>
    <col min="7946" max="7946" width="6" customWidth="1"/>
    <col min="7947" max="7947" width="5.28515625" customWidth="1"/>
    <col min="7948" max="7948" width="4.7109375" customWidth="1"/>
    <col min="7949" max="7951" width="4.42578125" customWidth="1"/>
    <col min="7952" max="7952" width="9.42578125" customWidth="1"/>
    <col min="7953" max="7954" width="13.28515625" customWidth="1"/>
    <col min="8193" max="8193" width="4.7109375" customWidth="1"/>
    <col min="8194" max="8194" width="51.42578125" customWidth="1"/>
    <col min="8195" max="8195" width="11.42578125" customWidth="1"/>
    <col min="8196" max="8199" width="15.140625" customWidth="1"/>
    <col min="8200" max="8200" width="3.7109375" customWidth="1"/>
    <col min="8201" max="8201" width="4.7109375" customWidth="1"/>
    <col min="8202" max="8202" width="6" customWidth="1"/>
    <col min="8203" max="8203" width="5.28515625" customWidth="1"/>
    <col min="8204" max="8204" width="4.7109375" customWidth="1"/>
    <col min="8205" max="8207" width="4.42578125" customWidth="1"/>
    <col min="8208" max="8208" width="9.42578125" customWidth="1"/>
    <col min="8209" max="8210" width="13.28515625" customWidth="1"/>
    <col min="8449" max="8449" width="4.7109375" customWidth="1"/>
    <col min="8450" max="8450" width="51.42578125" customWidth="1"/>
    <col min="8451" max="8451" width="11.42578125" customWidth="1"/>
    <col min="8452" max="8455" width="15.140625" customWidth="1"/>
    <col min="8456" max="8456" width="3.7109375" customWidth="1"/>
    <col min="8457" max="8457" width="4.7109375" customWidth="1"/>
    <col min="8458" max="8458" width="6" customWidth="1"/>
    <col min="8459" max="8459" width="5.28515625" customWidth="1"/>
    <col min="8460" max="8460" width="4.7109375" customWidth="1"/>
    <col min="8461" max="8463" width="4.42578125" customWidth="1"/>
    <col min="8464" max="8464" width="9.42578125" customWidth="1"/>
    <col min="8465" max="8466" width="13.28515625" customWidth="1"/>
    <col min="8705" max="8705" width="4.7109375" customWidth="1"/>
    <col min="8706" max="8706" width="51.42578125" customWidth="1"/>
    <col min="8707" max="8707" width="11.42578125" customWidth="1"/>
    <col min="8708" max="8711" width="15.140625" customWidth="1"/>
    <col min="8712" max="8712" width="3.7109375" customWidth="1"/>
    <col min="8713" max="8713" width="4.7109375" customWidth="1"/>
    <col min="8714" max="8714" width="6" customWidth="1"/>
    <col min="8715" max="8715" width="5.28515625" customWidth="1"/>
    <col min="8716" max="8716" width="4.7109375" customWidth="1"/>
    <col min="8717" max="8719" width="4.42578125" customWidth="1"/>
    <col min="8720" max="8720" width="9.42578125" customWidth="1"/>
    <col min="8721" max="8722" width="13.28515625" customWidth="1"/>
    <col min="8961" max="8961" width="4.7109375" customWidth="1"/>
    <col min="8962" max="8962" width="51.42578125" customWidth="1"/>
    <col min="8963" max="8963" width="11.42578125" customWidth="1"/>
    <col min="8964" max="8967" width="15.140625" customWidth="1"/>
    <col min="8968" max="8968" width="3.7109375" customWidth="1"/>
    <col min="8969" max="8969" width="4.7109375" customWidth="1"/>
    <col min="8970" max="8970" width="6" customWidth="1"/>
    <col min="8971" max="8971" width="5.28515625" customWidth="1"/>
    <col min="8972" max="8972" width="4.7109375" customWidth="1"/>
    <col min="8973" max="8975" width="4.42578125" customWidth="1"/>
    <col min="8976" max="8976" width="9.42578125" customWidth="1"/>
    <col min="8977" max="8978" width="13.28515625" customWidth="1"/>
    <col min="9217" max="9217" width="4.7109375" customWidth="1"/>
    <col min="9218" max="9218" width="51.42578125" customWidth="1"/>
    <col min="9219" max="9219" width="11.42578125" customWidth="1"/>
    <col min="9220" max="9223" width="15.140625" customWidth="1"/>
    <col min="9224" max="9224" width="3.7109375" customWidth="1"/>
    <col min="9225" max="9225" width="4.7109375" customWidth="1"/>
    <col min="9226" max="9226" width="6" customWidth="1"/>
    <col min="9227" max="9227" width="5.28515625" customWidth="1"/>
    <col min="9228" max="9228" width="4.7109375" customWidth="1"/>
    <col min="9229" max="9231" width="4.42578125" customWidth="1"/>
    <col min="9232" max="9232" width="9.42578125" customWidth="1"/>
    <col min="9233" max="9234" width="13.28515625" customWidth="1"/>
    <col min="9473" max="9473" width="4.7109375" customWidth="1"/>
    <col min="9474" max="9474" width="51.42578125" customWidth="1"/>
    <col min="9475" max="9475" width="11.42578125" customWidth="1"/>
    <col min="9476" max="9479" width="15.140625" customWidth="1"/>
    <col min="9480" max="9480" width="3.7109375" customWidth="1"/>
    <col min="9481" max="9481" width="4.7109375" customWidth="1"/>
    <col min="9482" max="9482" width="6" customWidth="1"/>
    <col min="9483" max="9483" width="5.28515625" customWidth="1"/>
    <col min="9484" max="9484" width="4.7109375" customWidth="1"/>
    <col min="9485" max="9487" width="4.42578125" customWidth="1"/>
    <col min="9488" max="9488" width="9.42578125" customWidth="1"/>
    <col min="9489" max="9490" width="13.28515625" customWidth="1"/>
    <col min="9729" max="9729" width="4.7109375" customWidth="1"/>
    <col min="9730" max="9730" width="51.42578125" customWidth="1"/>
    <col min="9731" max="9731" width="11.42578125" customWidth="1"/>
    <col min="9732" max="9735" width="15.140625" customWidth="1"/>
    <col min="9736" max="9736" width="3.7109375" customWidth="1"/>
    <col min="9737" max="9737" width="4.7109375" customWidth="1"/>
    <col min="9738" max="9738" width="6" customWidth="1"/>
    <col min="9739" max="9739" width="5.28515625" customWidth="1"/>
    <col min="9740" max="9740" width="4.7109375" customWidth="1"/>
    <col min="9741" max="9743" width="4.42578125" customWidth="1"/>
    <col min="9744" max="9744" width="9.42578125" customWidth="1"/>
    <col min="9745" max="9746" width="13.28515625" customWidth="1"/>
    <col min="9985" max="9985" width="4.7109375" customWidth="1"/>
    <col min="9986" max="9986" width="51.42578125" customWidth="1"/>
    <col min="9987" max="9987" width="11.42578125" customWidth="1"/>
    <col min="9988" max="9991" width="15.140625" customWidth="1"/>
    <col min="9992" max="9992" width="3.7109375" customWidth="1"/>
    <col min="9993" max="9993" width="4.7109375" customWidth="1"/>
    <col min="9994" max="9994" width="6" customWidth="1"/>
    <col min="9995" max="9995" width="5.28515625" customWidth="1"/>
    <col min="9996" max="9996" width="4.7109375" customWidth="1"/>
    <col min="9997" max="9999" width="4.42578125" customWidth="1"/>
    <col min="10000" max="10000" width="9.42578125" customWidth="1"/>
    <col min="10001" max="10002" width="13.28515625" customWidth="1"/>
    <col min="10241" max="10241" width="4.7109375" customWidth="1"/>
    <col min="10242" max="10242" width="51.42578125" customWidth="1"/>
    <col min="10243" max="10243" width="11.42578125" customWidth="1"/>
    <col min="10244" max="10247" width="15.140625" customWidth="1"/>
    <col min="10248" max="10248" width="3.7109375" customWidth="1"/>
    <col min="10249" max="10249" width="4.7109375" customWidth="1"/>
    <col min="10250" max="10250" width="6" customWidth="1"/>
    <col min="10251" max="10251" width="5.28515625" customWidth="1"/>
    <col min="10252" max="10252" width="4.7109375" customWidth="1"/>
    <col min="10253" max="10255" width="4.42578125" customWidth="1"/>
    <col min="10256" max="10256" width="9.42578125" customWidth="1"/>
    <col min="10257" max="10258" width="13.28515625" customWidth="1"/>
    <col min="10497" max="10497" width="4.7109375" customWidth="1"/>
    <col min="10498" max="10498" width="51.42578125" customWidth="1"/>
    <col min="10499" max="10499" width="11.42578125" customWidth="1"/>
    <col min="10500" max="10503" width="15.140625" customWidth="1"/>
    <col min="10504" max="10504" width="3.7109375" customWidth="1"/>
    <col min="10505" max="10505" width="4.7109375" customWidth="1"/>
    <col min="10506" max="10506" width="6" customWidth="1"/>
    <col min="10507" max="10507" width="5.28515625" customWidth="1"/>
    <col min="10508" max="10508" width="4.7109375" customWidth="1"/>
    <col min="10509" max="10511" width="4.42578125" customWidth="1"/>
    <col min="10512" max="10512" width="9.42578125" customWidth="1"/>
    <col min="10513" max="10514" width="13.28515625" customWidth="1"/>
    <col min="10753" max="10753" width="4.7109375" customWidth="1"/>
    <col min="10754" max="10754" width="51.42578125" customWidth="1"/>
    <col min="10755" max="10755" width="11.42578125" customWidth="1"/>
    <col min="10756" max="10759" width="15.140625" customWidth="1"/>
    <col min="10760" max="10760" width="3.7109375" customWidth="1"/>
    <col min="10761" max="10761" width="4.7109375" customWidth="1"/>
    <col min="10762" max="10762" width="6" customWidth="1"/>
    <col min="10763" max="10763" width="5.28515625" customWidth="1"/>
    <col min="10764" max="10764" width="4.7109375" customWidth="1"/>
    <col min="10765" max="10767" width="4.42578125" customWidth="1"/>
    <col min="10768" max="10768" width="9.42578125" customWidth="1"/>
    <col min="10769" max="10770" width="13.28515625" customWidth="1"/>
    <col min="11009" max="11009" width="4.7109375" customWidth="1"/>
    <col min="11010" max="11010" width="51.42578125" customWidth="1"/>
    <col min="11011" max="11011" width="11.42578125" customWidth="1"/>
    <col min="11012" max="11015" width="15.140625" customWidth="1"/>
    <col min="11016" max="11016" width="3.7109375" customWidth="1"/>
    <col min="11017" max="11017" width="4.7109375" customWidth="1"/>
    <col min="11018" max="11018" width="6" customWidth="1"/>
    <col min="11019" max="11019" width="5.28515625" customWidth="1"/>
    <col min="11020" max="11020" width="4.7109375" customWidth="1"/>
    <col min="11021" max="11023" width="4.42578125" customWidth="1"/>
    <col min="11024" max="11024" width="9.42578125" customWidth="1"/>
    <col min="11025" max="11026" width="13.28515625" customWidth="1"/>
    <col min="11265" max="11265" width="4.7109375" customWidth="1"/>
    <col min="11266" max="11266" width="51.42578125" customWidth="1"/>
    <col min="11267" max="11267" width="11.42578125" customWidth="1"/>
    <col min="11268" max="11271" width="15.140625" customWidth="1"/>
    <col min="11272" max="11272" width="3.7109375" customWidth="1"/>
    <col min="11273" max="11273" width="4.7109375" customWidth="1"/>
    <col min="11274" max="11274" width="6" customWidth="1"/>
    <col min="11275" max="11275" width="5.28515625" customWidth="1"/>
    <col min="11276" max="11276" width="4.7109375" customWidth="1"/>
    <col min="11277" max="11279" width="4.42578125" customWidth="1"/>
    <col min="11280" max="11280" width="9.42578125" customWidth="1"/>
    <col min="11281" max="11282" width="13.28515625" customWidth="1"/>
    <col min="11521" max="11521" width="4.7109375" customWidth="1"/>
    <col min="11522" max="11522" width="51.42578125" customWidth="1"/>
    <col min="11523" max="11523" width="11.42578125" customWidth="1"/>
    <col min="11524" max="11527" width="15.140625" customWidth="1"/>
    <col min="11528" max="11528" width="3.7109375" customWidth="1"/>
    <col min="11529" max="11529" width="4.7109375" customWidth="1"/>
    <col min="11530" max="11530" width="6" customWidth="1"/>
    <col min="11531" max="11531" width="5.28515625" customWidth="1"/>
    <col min="11532" max="11532" width="4.7109375" customWidth="1"/>
    <col min="11533" max="11535" width="4.42578125" customWidth="1"/>
    <col min="11536" max="11536" width="9.42578125" customWidth="1"/>
    <col min="11537" max="11538" width="13.28515625" customWidth="1"/>
    <col min="11777" max="11777" width="4.7109375" customWidth="1"/>
    <col min="11778" max="11778" width="51.42578125" customWidth="1"/>
    <col min="11779" max="11779" width="11.42578125" customWidth="1"/>
    <col min="11780" max="11783" width="15.140625" customWidth="1"/>
    <col min="11784" max="11784" width="3.7109375" customWidth="1"/>
    <col min="11785" max="11785" width="4.7109375" customWidth="1"/>
    <col min="11786" max="11786" width="6" customWidth="1"/>
    <col min="11787" max="11787" width="5.28515625" customWidth="1"/>
    <col min="11788" max="11788" width="4.7109375" customWidth="1"/>
    <col min="11789" max="11791" width="4.42578125" customWidth="1"/>
    <col min="11792" max="11792" width="9.42578125" customWidth="1"/>
    <col min="11793" max="11794" width="13.28515625" customWidth="1"/>
    <col min="12033" max="12033" width="4.7109375" customWidth="1"/>
    <col min="12034" max="12034" width="51.42578125" customWidth="1"/>
    <col min="12035" max="12035" width="11.42578125" customWidth="1"/>
    <col min="12036" max="12039" width="15.140625" customWidth="1"/>
    <col min="12040" max="12040" width="3.7109375" customWidth="1"/>
    <col min="12041" max="12041" width="4.7109375" customWidth="1"/>
    <col min="12042" max="12042" width="6" customWidth="1"/>
    <col min="12043" max="12043" width="5.28515625" customWidth="1"/>
    <col min="12044" max="12044" width="4.7109375" customWidth="1"/>
    <col min="12045" max="12047" width="4.42578125" customWidth="1"/>
    <col min="12048" max="12048" width="9.42578125" customWidth="1"/>
    <col min="12049" max="12050" width="13.28515625" customWidth="1"/>
    <col min="12289" max="12289" width="4.7109375" customWidth="1"/>
    <col min="12290" max="12290" width="51.42578125" customWidth="1"/>
    <col min="12291" max="12291" width="11.42578125" customWidth="1"/>
    <col min="12292" max="12295" width="15.140625" customWidth="1"/>
    <col min="12296" max="12296" width="3.7109375" customWidth="1"/>
    <col min="12297" max="12297" width="4.7109375" customWidth="1"/>
    <col min="12298" max="12298" width="6" customWidth="1"/>
    <col min="12299" max="12299" width="5.28515625" customWidth="1"/>
    <col min="12300" max="12300" width="4.7109375" customWidth="1"/>
    <col min="12301" max="12303" width="4.42578125" customWidth="1"/>
    <col min="12304" max="12304" width="9.42578125" customWidth="1"/>
    <col min="12305" max="12306" width="13.28515625" customWidth="1"/>
    <col min="12545" max="12545" width="4.7109375" customWidth="1"/>
    <col min="12546" max="12546" width="51.42578125" customWidth="1"/>
    <col min="12547" max="12547" width="11.42578125" customWidth="1"/>
    <col min="12548" max="12551" width="15.140625" customWidth="1"/>
    <col min="12552" max="12552" width="3.7109375" customWidth="1"/>
    <col min="12553" max="12553" width="4.7109375" customWidth="1"/>
    <col min="12554" max="12554" width="6" customWidth="1"/>
    <col min="12555" max="12555" width="5.28515625" customWidth="1"/>
    <col min="12556" max="12556" width="4.7109375" customWidth="1"/>
    <col min="12557" max="12559" width="4.42578125" customWidth="1"/>
    <col min="12560" max="12560" width="9.42578125" customWidth="1"/>
    <col min="12561" max="12562" width="13.28515625" customWidth="1"/>
    <col min="12801" max="12801" width="4.7109375" customWidth="1"/>
    <col min="12802" max="12802" width="51.42578125" customWidth="1"/>
    <col min="12803" max="12803" width="11.42578125" customWidth="1"/>
    <col min="12804" max="12807" width="15.140625" customWidth="1"/>
    <col min="12808" max="12808" width="3.7109375" customWidth="1"/>
    <col min="12809" max="12809" width="4.7109375" customWidth="1"/>
    <col min="12810" max="12810" width="6" customWidth="1"/>
    <col min="12811" max="12811" width="5.28515625" customWidth="1"/>
    <col min="12812" max="12812" width="4.7109375" customWidth="1"/>
    <col min="12813" max="12815" width="4.42578125" customWidth="1"/>
    <col min="12816" max="12816" width="9.42578125" customWidth="1"/>
    <col min="12817" max="12818" width="13.28515625" customWidth="1"/>
    <col min="13057" max="13057" width="4.7109375" customWidth="1"/>
    <col min="13058" max="13058" width="51.42578125" customWidth="1"/>
    <col min="13059" max="13059" width="11.42578125" customWidth="1"/>
    <col min="13060" max="13063" width="15.140625" customWidth="1"/>
    <col min="13064" max="13064" width="3.7109375" customWidth="1"/>
    <col min="13065" max="13065" width="4.7109375" customWidth="1"/>
    <col min="13066" max="13066" width="6" customWidth="1"/>
    <col min="13067" max="13067" width="5.28515625" customWidth="1"/>
    <col min="13068" max="13068" width="4.7109375" customWidth="1"/>
    <col min="13069" max="13071" width="4.42578125" customWidth="1"/>
    <col min="13072" max="13072" width="9.42578125" customWidth="1"/>
    <col min="13073" max="13074" width="13.28515625" customWidth="1"/>
    <col min="13313" max="13313" width="4.7109375" customWidth="1"/>
    <col min="13314" max="13314" width="51.42578125" customWidth="1"/>
    <col min="13315" max="13315" width="11.42578125" customWidth="1"/>
    <col min="13316" max="13319" width="15.140625" customWidth="1"/>
    <col min="13320" max="13320" width="3.7109375" customWidth="1"/>
    <col min="13321" max="13321" width="4.7109375" customWidth="1"/>
    <col min="13322" max="13322" width="6" customWidth="1"/>
    <col min="13323" max="13323" width="5.28515625" customWidth="1"/>
    <col min="13324" max="13324" width="4.7109375" customWidth="1"/>
    <col min="13325" max="13327" width="4.42578125" customWidth="1"/>
    <col min="13328" max="13328" width="9.42578125" customWidth="1"/>
    <col min="13329" max="13330" width="13.28515625" customWidth="1"/>
    <col min="13569" max="13569" width="4.7109375" customWidth="1"/>
    <col min="13570" max="13570" width="51.42578125" customWidth="1"/>
    <col min="13571" max="13571" width="11.42578125" customWidth="1"/>
    <col min="13572" max="13575" width="15.140625" customWidth="1"/>
    <col min="13576" max="13576" width="3.7109375" customWidth="1"/>
    <col min="13577" max="13577" width="4.7109375" customWidth="1"/>
    <col min="13578" max="13578" width="6" customWidth="1"/>
    <col min="13579" max="13579" width="5.28515625" customWidth="1"/>
    <col min="13580" max="13580" width="4.7109375" customWidth="1"/>
    <col min="13581" max="13583" width="4.42578125" customWidth="1"/>
    <col min="13584" max="13584" width="9.42578125" customWidth="1"/>
    <col min="13585" max="13586" width="13.28515625" customWidth="1"/>
    <col min="13825" max="13825" width="4.7109375" customWidth="1"/>
    <col min="13826" max="13826" width="51.42578125" customWidth="1"/>
    <col min="13827" max="13827" width="11.42578125" customWidth="1"/>
    <col min="13828" max="13831" width="15.140625" customWidth="1"/>
    <col min="13832" max="13832" width="3.7109375" customWidth="1"/>
    <col min="13833" max="13833" width="4.7109375" customWidth="1"/>
    <col min="13834" max="13834" width="6" customWidth="1"/>
    <col min="13835" max="13835" width="5.28515625" customWidth="1"/>
    <col min="13836" max="13836" width="4.7109375" customWidth="1"/>
    <col min="13837" max="13839" width="4.42578125" customWidth="1"/>
    <col min="13840" max="13840" width="9.42578125" customWidth="1"/>
    <col min="13841" max="13842" width="13.28515625" customWidth="1"/>
    <col min="14081" max="14081" width="4.7109375" customWidth="1"/>
    <col min="14082" max="14082" width="51.42578125" customWidth="1"/>
    <col min="14083" max="14083" width="11.42578125" customWidth="1"/>
    <col min="14084" max="14087" width="15.140625" customWidth="1"/>
    <col min="14088" max="14088" width="3.7109375" customWidth="1"/>
    <col min="14089" max="14089" width="4.7109375" customWidth="1"/>
    <col min="14090" max="14090" width="6" customWidth="1"/>
    <col min="14091" max="14091" width="5.28515625" customWidth="1"/>
    <col min="14092" max="14092" width="4.7109375" customWidth="1"/>
    <col min="14093" max="14095" width="4.42578125" customWidth="1"/>
    <col min="14096" max="14096" width="9.42578125" customWidth="1"/>
    <col min="14097" max="14098" width="13.28515625" customWidth="1"/>
    <col min="14337" max="14337" width="4.7109375" customWidth="1"/>
    <col min="14338" max="14338" width="51.42578125" customWidth="1"/>
    <col min="14339" max="14339" width="11.42578125" customWidth="1"/>
    <col min="14340" max="14343" width="15.140625" customWidth="1"/>
    <col min="14344" max="14344" width="3.7109375" customWidth="1"/>
    <col min="14345" max="14345" width="4.7109375" customWidth="1"/>
    <col min="14346" max="14346" width="6" customWidth="1"/>
    <col min="14347" max="14347" width="5.28515625" customWidth="1"/>
    <col min="14348" max="14348" width="4.7109375" customWidth="1"/>
    <col min="14349" max="14351" width="4.42578125" customWidth="1"/>
    <col min="14352" max="14352" width="9.42578125" customWidth="1"/>
    <col min="14353" max="14354" width="13.28515625" customWidth="1"/>
    <col min="14593" max="14593" width="4.7109375" customWidth="1"/>
    <col min="14594" max="14594" width="51.42578125" customWidth="1"/>
    <col min="14595" max="14595" width="11.42578125" customWidth="1"/>
    <col min="14596" max="14599" width="15.140625" customWidth="1"/>
    <col min="14600" max="14600" width="3.7109375" customWidth="1"/>
    <col min="14601" max="14601" width="4.7109375" customWidth="1"/>
    <col min="14602" max="14602" width="6" customWidth="1"/>
    <col min="14603" max="14603" width="5.28515625" customWidth="1"/>
    <col min="14604" max="14604" width="4.7109375" customWidth="1"/>
    <col min="14605" max="14607" width="4.42578125" customWidth="1"/>
    <col min="14608" max="14608" width="9.42578125" customWidth="1"/>
    <col min="14609" max="14610" width="13.28515625" customWidth="1"/>
    <col min="14849" max="14849" width="4.7109375" customWidth="1"/>
    <col min="14850" max="14850" width="51.42578125" customWidth="1"/>
    <col min="14851" max="14851" width="11.42578125" customWidth="1"/>
    <col min="14852" max="14855" width="15.140625" customWidth="1"/>
    <col min="14856" max="14856" width="3.7109375" customWidth="1"/>
    <col min="14857" max="14857" width="4.7109375" customWidth="1"/>
    <col min="14858" max="14858" width="6" customWidth="1"/>
    <col min="14859" max="14859" width="5.28515625" customWidth="1"/>
    <col min="14860" max="14860" width="4.7109375" customWidth="1"/>
    <col min="14861" max="14863" width="4.42578125" customWidth="1"/>
    <col min="14864" max="14864" width="9.42578125" customWidth="1"/>
    <col min="14865" max="14866" width="13.28515625" customWidth="1"/>
    <col min="15105" max="15105" width="4.7109375" customWidth="1"/>
    <col min="15106" max="15106" width="51.42578125" customWidth="1"/>
    <col min="15107" max="15107" width="11.42578125" customWidth="1"/>
    <col min="15108" max="15111" width="15.140625" customWidth="1"/>
    <col min="15112" max="15112" width="3.7109375" customWidth="1"/>
    <col min="15113" max="15113" width="4.7109375" customWidth="1"/>
    <col min="15114" max="15114" width="6" customWidth="1"/>
    <col min="15115" max="15115" width="5.28515625" customWidth="1"/>
    <col min="15116" max="15116" width="4.7109375" customWidth="1"/>
    <col min="15117" max="15119" width="4.42578125" customWidth="1"/>
    <col min="15120" max="15120" width="9.42578125" customWidth="1"/>
    <col min="15121" max="15122" width="13.28515625" customWidth="1"/>
    <col min="15361" max="15361" width="4.7109375" customWidth="1"/>
    <col min="15362" max="15362" width="51.42578125" customWidth="1"/>
    <col min="15363" max="15363" width="11.42578125" customWidth="1"/>
    <col min="15364" max="15367" width="15.140625" customWidth="1"/>
    <col min="15368" max="15368" width="3.7109375" customWidth="1"/>
    <col min="15369" max="15369" width="4.7109375" customWidth="1"/>
    <col min="15370" max="15370" width="6" customWidth="1"/>
    <col min="15371" max="15371" width="5.28515625" customWidth="1"/>
    <col min="15372" max="15372" width="4.7109375" customWidth="1"/>
    <col min="15373" max="15375" width="4.42578125" customWidth="1"/>
    <col min="15376" max="15376" width="9.42578125" customWidth="1"/>
    <col min="15377" max="15378" width="13.28515625" customWidth="1"/>
    <col min="15617" max="15617" width="4.7109375" customWidth="1"/>
    <col min="15618" max="15618" width="51.42578125" customWidth="1"/>
    <col min="15619" max="15619" width="11.42578125" customWidth="1"/>
    <col min="15620" max="15623" width="15.140625" customWidth="1"/>
    <col min="15624" max="15624" width="3.7109375" customWidth="1"/>
    <col min="15625" max="15625" width="4.7109375" customWidth="1"/>
    <col min="15626" max="15626" width="6" customWidth="1"/>
    <col min="15627" max="15627" width="5.28515625" customWidth="1"/>
    <col min="15628" max="15628" width="4.7109375" customWidth="1"/>
    <col min="15629" max="15631" width="4.42578125" customWidth="1"/>
    <col min="15632" max="15632" width="9.42578125" customWidth="1"/>
    <col min="15633" max="15634" width="13.28515625" customWidth="1"/>
    <col min="15873" max="15873" width="4.7109375" customWidth="1"/>
    <col min="15874" max="15874" width="51.42578125" customWidth="1"/>
    <col min="15875" max="15875" width="11.42578125" customWidth="1"/>
    <col min="15876" max="15879" width="15.140625" customWidth="1"/>
    <col min="15880" max="15880" width="3.7109375" customWidth="1"/>
    <col min="15881" max="15881" width="4.7109375" customWidth="1"/>
    <col min="15882" max="15882" width="6" customWidth="1"/>
    <col min="15883" max="15883" width="5.28515625" customWidth="1"/>
    <col min="15884" max="15884" width="4.7109375" customWidth="1"/>
    <col min="15885" max="15887" width="4.42578125" customWidth="1"/>
    <col min="15888" max="15888" width="9.42578125" customWidth="1"/>
    <col min="15889" max="15890" width="13.28515625" customWidth="1"/>
    <col min="16129" max="16129" width="4.7109375" customWidth="1"/>
    <col min="16130" max="16130" width="51.42578125" customWidth="1"/>
    <col min="16131" max="16131" width="11.42578125" customWidth="1"/>
    <col min="16132" max="16135" width="15.140625" customWidth="1"/>
    <col min="16136" max="16136" width="3.7109375" customWidth="1"/>
    <col min="16137" max="16137" width="4.7109375" customWidth="1"/>
    <col min="16138" max="16138" width="6" customWidth="1"/>
    <col min="16139" max="16139" width="5.28515625" customWidth="1"/>
    <col min="16140" max="16140" width="4.7109375" customWidth="1"/>
    <col min="16141" max="16143" width="4.42578125" customWidth="1"/>
    <col min="16144" max="16144" width="9.42578125" customWidth="1"/>
    <col min="16145" max="16146" width="13.28515625" customWidth="1"/>
  </cols>
  <sheetData>
    <row r="11" spans="2:2" ht="15" customHeight="1" x14ac:dyDescent="0.2"/>
    <row r="12" spans="2:2" ht="14.25" customHeight="1" x14ac:dyDescent="0.2"/>
    <row r="13" spans="2:2" ht="17.25" customHeight="1" x14ac:dyDescent="0.2">
      <c r="B13" s="194"/>
    </row>
    <row r="19" spans="2:4" ht="25.2" x14ac:dyDescent="0.6">
      <c r="B19" s="195" t="s">
        <v>850</v>
      </c>
      <c r="C19" s="196"/>
      <c r="D19" s="196"/>
    </row>
    <row r="23" spans="2:4" ht="15.9" customHeight="1" x14ac:dyDescent="0.45">
      <c r="B23" s="197" t="s">
        <v>851</v>
      </c>
      <c r="C23" s="198" t="s">
        <v>852</v>
      </c>
    </row>
    <row r="24" spans="2:4" ht="13.2" x14ac:dyDescent="0.25">
      <c r="C24" s="198" t="s">
        <v>853</v>
      </c>
    </row>
    <row r="25" spans="2:4" ht="13.2" x14ac:dyDescent="0.25">
      <c r="C25" s="198" t="s">
        <v>854</v>
      </c>
    </row>
    <row r="27" spans="2:4" ht="16.2" x14ac:dyDescent="0.4">
      <c r="B27" s="199" t="s">
        <v>855</v>
      </c>
      <c r="C27" t="s">
        <v>856</v>
      </c>
    </row>
    <row r="28" spans="2:4" ht="16.2" x14ac:dyDescent="0.4">
      <c r="B28" s="199" t="s">
        <v>857</v>
      </c>
      <c r="C28" s="200">
        <v>45383</v>
      </c>
    </row>
    <row r="29" spans="2:4" ht="16.2" x14ac:dyDescent="0.4">
      <c r="B29" s="199" t="s">
        <v>858</v>
      </c>
      <c r="C29" t="s">
        <v>859</v>
      </c>
    </row>
    <row r="30" spans="2:4" ht="16.2" x14ac:dyDescent="0.4">
      <c r="B30" s="199" t="s">
        <v>860</v>
      </c>
      <c r="C30" t="s">
        <v>861</v>
      </c>
    </row>
    <row r="33" spans="2:4" ht="15.6" x14ac:dyDescent="0.3">
      <c r="B33" s="201" t="s">
        <v>862</v>
      </c>
      <c r="C33" s="202"/>
      <c r="D33" s="202"/>
    </row>
    <row r="41" spans="2:4" ht="15.75" customHeight="1" x14ac:dyDescent="0.2"/>
    <row r="42" spans="2:4" ht="15" customHeight="1" x14ac:dyDescent="0.2"/>
    <row r="51" spans="1:20" ht="13.2" x14ac:dyDescent="0.25">
      <c r="F51" s="198"/>
    </row>
    <row r="53" spans="1:20" x14ac:dyDescent="0.2">
      <c r="R53" s="203"/>
      <c r="S53" s="203"/>
      <c r="T53" s="203"/>
    </row>
    <row r="55" spans="1:20" ht="15.6" x14ac:dyDescent="0.3">
      <c r="B55" s="198" t="s">
        <v>863</v>
      </c>
      <c r="D55" s="204" t="s">
        <v>864</v>
      </c>
      <c r="E55" s="205"/>
      <c r="F55" s="206" t="s">
        <v>865</v>
      </c>
      <c r="G55" s="207"/>
      <c r="Q55" s="208"/>
    </row>
    <row r="56" spans="1:20" ht="13.2" x14ac:dyDescent="0.25">
      <c r="A56" s="198"/>
      <c r="D56" s="209"/>
      <c r="E56" s="210"/>
      <c r="F56" s="211"/>
      <c r="G56" s="210"/>
      <c r="I56" s="212"/>
      <c r="J56" s="212"/>
      <c r="K56" s="212"/>
      <c r="L56" s="212"/>
      <c r="M56" s="212"/>
      <c r="N56" s="212"/>
      <c r="O56" s="212"/>
      <c r="P56" s="213"/>
    </row>
    <row r="57" spans="1:20" ht="13.2" x14ac:dyDescent="0.25">
      <c r="A57" s="214" t="s">
        <v>866</v>
      </c>
      <c r="B57" s="215" t="s">
        <v>867</v>
      </c>
      <c r="C57" s="216" t="s">
        <v>868</v>
      </c>
      <c r="D57" s="215" t="s">
        <v>869</v>
      </c>
      <c r="E57" s="216" t="s">
        <v>870</v>
      </c>
      <c r="F57" s="215" t="s">
        <v>869</v>
      </c>
      <c r="G57" s="216" t="s">
        <v>870</v>
      </c>
      <c r="Q57" s="198"/>
      <c r="R57" s="198"/>
    </row>
    <row r="58" spans="1:20" ht="13.2" x14ac:dyDescent="0.25">
      <c r="A58" s="217">
        <v>1</v>
      </c>
      <c r="B58" t="s">
        <v>871</v>
      </c>
      <c r="C58" s="218">
        <v>4</v>
      </c>
      <c r="D58" s="250">
        <v>0</v>
      </c>
      <c r="E58" s="251">
        <f t="shared" ref="E58:E93" si="0">(C58*D58)</f>
        <v>0</v>
      </c>
      <c r="F58" s="250">
        <v>0</v>
      </c>
      <c r="G58" s="252">
        <f t="shared" ref="G58:G93" si="1">(C58*F58)</f>
        <v>0</v>
      </c>
    </row>
    <row r="59" spans="1:20" ht="13.2" x14ac:dyDescent="0.25">
      <c r="A59" s="217">
        <v>2</v>
      </c>
      <c r="B59" t="s">
        <v>872</v>
      </c>
      <c r="C59" s="218">
        <v>2</v>
      </c>
      <c r="D59" s="250">
        <v>0</v>
      </c>
      <c r="E59" s="251">
        <f t="shared" si="0"/>
        <v>0</v>
      </c>
      <c r="F59" s="250">
        <v>0</v>
      </c>
      <c r="G59" s="252">
        <f t="shared" si="1"/>
        <v>0</v>
      </c>
    </row>
    <row r="60" spans="1:20" ht="13.2" x14ac:dyDescent="0.25">
      <c r="A60" s="217">
        <v>3</v>
      </c>
      <c r="B60" t="s">
        <v>873</v>
      </c>
      <c r="C60" s="218">
        <v>0</v>
      </c>
      <c r="D60" s="253">
        <v>0</v>
      </c>
      <c r="E60" s="251">
        <v>0</v>
      </c>
      <c r="F60" s="253">
        <v>0</v>
      </c>
      <c r="G60" s="252">
        <v>0</v>
      </c>
    </row>
    <row r="61" spans="1:20" ht="13.2" x14ac:dyDescent="0.25">
      <c r="A61" s="217">
        <v>4</v>
      </c>
      <c r="B61" t="s">
        <v>874</v>
      </c>
      <c r="C61" s="218">
        <v>3</v>
      </c>
      <c r="D61" s="250">
        <v>0</v>
      </c>
      <c r="E61" s="251">
        <f t="shared" si="0"/>
        <v>0</v>
      </c>
      <c r="F61" s="250">
        <v>0</v>
      </c>
      <c r="G61" s="252">
        <f t="shared" si="1"/>
        <v>0</v>
      </c>
    </row>
    <row r="62" spans="1:20" ht="13.2" x14ac:dyDescent="0.25">
      <c r="A62" s="217">
        <v>5</v>
      </c>
      <c r="B62" t="s">
        <v>875</v>
      </c>
      <c r="C62" s="218">
        <v>2</v>
      </c>
      <c r="D62" s="250">
        <v>0</v>
      </c>
      <c r="E62" s="251">
        <f t="shared" si="0"/>
        <v>0</v>
      </c>
      <c r="F62" s="250">
        <v>0</v>
      </c>
      <c r="G62" s="252">
        <f t="shared" si="1"/>
        <v>0</v>
      </c>
    </row>
    <row r="63" spans="1:20" ht="13.2" x14ac:dyDescent="0.25">
      <c r="A63" s="217">
        <v>6</v>
      </c>
      <c r="B63" t="s">
        <v>876</v>
      </c>
      <c r="C63" s="218">
        <v>2</v>
      </c>
      <c r="D63" s="250">
        <v>0</v>
      </c>
      <c r="E63" s="251">
        <f t="shared" si="0"/>
        <v>0</v>
      </c>
      <c r="F63" s="250">
        <v>0</v>
      </c>
      <c r="G63" s="252">
        <f t="shared" si="1"/>
        <v>0</v>
      </c>
    </row>
    <row r="64" spans="1:20" ht="13.2" x14ac:dyDescent="0.25">
      <c r="A64" s="217">
        <v>7</v>
      </c>
      <c r="B64" t="s">
        <v>877</v>
      </c>
      <c r="C64" s="218">
        <v>1</v>
      </c>
      <c r="D64" s="250">
        <v>0</v>
      </c>
      <c r="E64" s="251">
        <f t="shared" si="0"/>
        <v>0</v>
      </c>
      <c r="F64" s="250">
        <v>0</v>
      </c>
      <c r="G64" s="252">
        <f t="shared" si="1"/>
        <v>0</v>
      </c>
    </row>
    <row r="65" spans="1:15" ht="13.2" x14ac:dyDescent="0.25">
      <c r="A65" s="217">
        <v>8</v>
      </c>
      <c r="B65" t="s">
        <v>878</v>
      </c>
      <c r="C65" s="218">
        <v>10</v>
      </c>
      <c r="D65" s="250">
        <v>0</v>
      </c>
      <c r="E65" s="251">
        <f t="shared" si="0"/>
        <v>0</v>
      </c>
      <c r="F65" s="250">
        <v>0</v>
      </c>
      <c r="G65" s="252">
        <f t="shared" si="1"/>
        <v>0</v>
      </c>
    </row>
    <row r="66" spans="1:15" ht="13.2" x14ac:dyDescent="0.25">
      <c r="A66" s="217">
        <v>9</v>
      </c>
      <c r="B66" t="s">
        <v>879</v>
      </c>
      <c r="C66" s="218">
        <v>0</v>
      </c>
      <c r="D66" s="253">
        <v>0</v>
      </c>
      <c r="E66" s="251">
        <v>0</v>
      </c>
      <c r="F66" s="253">
        <v>0</v>
      </c>
      <c r="G66" s="252">
        <v>0</v>
      </c>
    </row>
    <row r="67" spans="1:15" ht="13.2" x14ac:dyDescent="0.25">
      <c r="A67" s="217">
        <v>10</v>
      </c>
      <c r="B67" t="s">
        <v>880</v>
      </c>
      <c r="C67" s="218">
        <v>0</v>
      </c>
      <c r="D67" s="253">
        <v>0</v>
      </c>
      <c r="E67" s="251">
        <v>0</v>
      </c>
      <c r="F67" s="253">
        <v>0</v>
      </c>
      <c r="G67" s="252">
        <v>0</v>
      </c>
    </row>
    <row r="68" spans="1:15" ht="13.2" x14ac:dyDescent="0.25">
      <c r="A68" s="217">
        <v>11</v>
      </c>
      <c r="B68" t="s">
        <v>881</v>
      </c>
      <c r="C68" s="218">
        <v>4</v>
      </c>
      <c r="D68" s="250">
        <v>0</v>
      </c>
      <c r="E68" s="251">
        <f t="shared" si="0"/>
        <v>0</v>
      </c>
      <c r="F68" s="250">
        <v>0</v>
      </c>
      <c r="G68" s="252">
        <f t="shared" si="1"/>
        <v>0</v>
      </c>
    </row>
    <row r="69" spans="1:15" ht="13.2" x14ac:dyDescent="0.25">
      <c r="A69" s="217">
        <v>12</v>
      </c>
      <c r="B69" t="s">
        <v>882</v>
      </c>
      <c r="C69" s="218">
        <v>0</v>
      </c>
      <c r="D69" s="253">
        <v>0</v>
      </c>
      <c r="E69" s="251">
        <v>0</v>
      </c>
      <c r="F69" s="253">
        <v>0</v>
      </c>
      <c r="G69" s="252">
        <v>0</v>
      </c>
    </row>
    <row r="70" spans="1:15" ht="13.2" x14ac:dyDescent="0.25">
      <c r="A70" s="217">
        <v>13</v>
      </c>
      <c r="B70" t="s">
        <v>883</v>
      </c>
      <c r="C70" s="218">
        <v>122.8368</v>
      </c>
      <c r="D70" s="250">
        <v>0</v>
      </c>
      <c r="E70" s="251">
        <f t="shared" si="0"/>
        <v>0</v>
      </c>
      <c r="F70" s="250">
        <v>0</v>
      </c>
      <c r="G70" s="252">
        <f t="shared" si="1"/>
        <v>0</v>
      </c>
    </row>
    <row r="71" spans="1:15" ht="13.2" x14ac:dyDescent="0.25">
      <c r="A71" s="217">
        <v>14</v>
      </c>
      <c r="B71" t="s">
        <v>884</v>
      </c>
      <c r="C71" s="218">
        <v>127.14</v>
      </c>
      <c r="D71" s="250">
        <v>0</v>
      </c>
      <c r="E71" s="251">
        <f t="shared" si="0"/>
        <v>0</v>
      </c>
      <c r="F71" s="250">
        <v>0</v>
      </c>
      <c r="G71" s="252">
        <f t="shared" si="1"/>
        <v>0</v>
      </c>
    </row>
    <row r="72" spans="1:15" ht="13.2" x14ac:dyDescent="0.25">
      <c r="A72" s="217">
        <v>15</v>
      </c>
      <c r="B72" t="s">
        <v>885</v>
      </c>
      <c r="C72" s="218">
        <v>25.428000000000001</v>
      </c>
      <c r="D72" s="250">
        <v>0</v>
      </c>
      <c r="E72" s="251">
        <f t="shared" si="0"/>
        <v>0</v>
      </c>
      <c r="F72" s="250">
        <v>0</v>
      </c>
      <c r="G72" s="252">
        <f t="shared" si="1"/>
        <v>0</v>
      </c>
      <c r="I72" s="219"/>
      <c r="J72" s="219"/>
      <c r="K72" s="219"/>
      <c r="L72" s="219"/>
      <c r="M72" s="219"/>
      <c r="N72" s="219"/>
      <c r="O72" s="219"/>
    </row>
    <row r="73" spans="1:15" ht="13.2" x14ac:dyDescent="0.25">
      <c r="A73" s="217">
        <v>16</v>
      </c>
      <c r="B73" t="s">
        <v>886</v>
      </c>
      <c r="C73" s="218">
        <v>288.51</v>
      </c>
      <c r="D73" s="250">
        <v>0</v>
      </c>
      <c r="E73" s="251">
        <f t="shared" si="0"/>
        <v>0</v>
      </c>
      <c r="F73" s="250">
        <v>0</v>
      </c>
      <c r="G73" s="252">
        <f t="shared" si="1"/>
        <v>0</v>
      </c>
    </row>
    <row r="74" spans="1:15" ht="13.2" x14ac:dyDescent="0.25">
      <c r="A74" s="217">
        <v>17</v>
      </c>
      <c r="B74" t="s">
        <v>887</v>
      </c>
      <c r="C74" s="218">
        <v>15.158999999999999</v>
      </c>
      <c r="D74" s="250">
        <v>0</v>
      </c>
      <c r="E74" s="251">
        <f t="shared" si="0"/>
        <v>0</v>
      </c>
      <c r="F74" s="250">
        <v>0</v>
      </c>
      <c r="G74" s="252">
        <f t="shared" si="1"/>
        <v>0</v>
      </c>
    </row>
    <row r="75" spans="1:15" ht="13.2" x14ac:dyDescent="0.25">
      <c r="A75" s="217">
        <v>18</v>
      </c>
      <c r="B75" t="s">
        <v>888</v>
      </c>
      <c r="C75" s="218">
        <v>3.423</v>
      </c>
      <c r="D75" s="250">
        <v>0</v>
      </c>
      <c r="E75" s="251">
        <f t="shared" si="0"/>
        <v>0</v>
      </c>
      <c r="F75" s="250">
        <v>0</v>
      </c>
      <c r="G75" s="252">
        <f t="shared" si="1"/>
        <v>0</v>
      </c>
    </row>
    <row r="76" spans="1:15" ht="13.2" x14ac:dyDescent="0.25">
      <c r="A76" s="217">
        <v>19</v>
      </c>
      <c r="B76" t="s">
        <v>889</v>
      </c>
      <c r="C76" s="218">
        <v>3.9119999999999999</v>
      </c>
      <c r="D76" s="250">
        <v>0</v>
      </c>
      <c r="E76" s="251">
        <f t="shared" si="0"/>
        <v>0</v>
      </c>
      <c r="F76" s="250">
        <v>0</v>
      </c>
      <c r="G76" s="252">
        <f t="shared" si="1"/>
        <v>0</v>
      </c>
    </row>
    <row r="77" spans="1:15" ht="13.2" x14ac:dyDescent="0.25">
      <c r="A77" s="217">
        <v>20</v>
      </c>
      <c r="B77" t="s">
        <v>890</v>
      </c>
      <c r="C77" s="218">
        <v>11.736000000000001</v>
      </c>
      <c r="D77" s="250">
        <v>0</v>
      </c>
      <c r="E77" s="251">
        <f t="shared" si="0"/>
        <v>0</v>
      </c>
      <c r="F77" s="250">
        <v>0</v>
      </c>
      <c r="G77" s="252">
        <f t="shared" si="1"/>
        <v>0</v>
      </c>
    </row>
    <row r="78" spans="1:15" ht="13.2" x14ac:dyDescent="0.25">
      <c r="A78" s="217">
        <v>21</v>
      </c>
      <c r="B78" t="s">
        <v>891</v>
      </c>
      <c r="C78" s="218">
        <v>9.2910000000000004</v>
      </c>
      <c r="D78" s="250">
        <v>0</v>
      </c>
      <c r="E78" s="251">
        <f t="shared" si="0"/>
        <v>0</v>
      </c>
      <c r="F78" s="250">
        <v>0</v>
      </c>
      <c r="G78" s="252">
        <f t="shared" si="1"/>
        <v>0</v>
      </c>
    </row>
    <row r="79" spans="1:15" ht="13.2" x14ac:dyDescent="0.25">
      <c r="A79" s="217">
        <v>22</v>
      </c>
      <c r="B79" t="s">
        <v>892</v>
      </c>
      <c r="C79" s="218">
        <v>9.2910000000000004</v>
      </c>
      <c r="D79" s="250">
        <v>0</v>
      </c>
      <c r="E79" s="251">
        <f t="shared" si="0"/>
        <v>0</v>
      </c>
      <c r="F79" s="250">
        <v>0</v>
      </c>
      <c r="G79" s="252">
        <f t="shared" si="1"/>
        <v>0</v>
      </c>
    </row>
    <row r="80" spans="1:15" ht="13.2" x14ac:dyDescent="0.25">
      <c r="A80" s="217">
        <v>23</v>
      </c>
      <c r="B80" t="s">
        <v>893</v>
      </c>
      <c r="C80" s="218">
        <v>19.070999999999998</v>
      </c>
      <c r="D80" s="250">
        <v>0</v>
      </c>
      <c r="E80" s="251">
        <f t="shared" si="0"/>
        <v>0</v>
      </c>
      <c r="F80" s="250">
        <v>0</v>
      </c>
      <c r="G80" s="252">
        <f t="shared" si="1"/>
        <v>0</v>
      </c>
    </row>
    <row r="81" spans="1:7" ht="13.2" x14ac:dyDescent="0.25">
      <c r="A81" s="217">
        <v>24</v>
      </c>
      <c r="B81" t="s">
        <v>894</v>
      </c>
      <c r="C81" s="218">
        <v>0</v>
      </c>
      <c r="D81" s="253">
        <v>0</v>
      </c>
      <c r="E81" s="251">
        <v>0</v>
      </c>
      <c r="F81" s="253">
        <v>0</v>
      </c>
      <c r="G81" s="252">
        <v>0</v>
      </c>
    </row>
    <row r="82" spans="1:7" ht="13.2" x14ac:dyDescent="0.25">
      <c r="A82" s="217">
        <v>25</v>
      </c>
      <c r="B82" t="s">
        <v>895</v>
      </c>
      <c r="C82" s="218">
        <v>25.428000000000001</v>
      </c>
      <c r="D82" s="250">
        <v>0</v>
      </c>
      <c r="E82" s="251">
        <v>0</v>
      </c>
      <c r="F82" s="250">
        <v>0</v>
      </c>
      <c r="G82" s="252">
        <f t="shared" si="1"/>
        <v>0</v>
      </c>
    </row>
    <row r="83" spans="1:7" ht="13.2" x14ac:dyDescent="0.25">
      <c r="A83" s="217">
        <v>26</v>
      </c>
      <c r="B83" t="s">
        <v>896</v>
      </c>
      <c r="C83" s="218">
        <v>25.428000000000001</v>
      </c>
      <c r="D83" s="250">
        <v>0</v>
      </c>
      <c r="E83" s="251">
        <v>0</v>
      </c>
      <c r="F83" s="250">
        <v>0</v>
      </c>
      <c r="G83" s="252">
        <f t="shared" si="1"/>
        <v>0</v>
      </c>
    </row>
    <row r="84" spans="1:7" ht="13.2" x14ac:dyDescent="0.25">
      <c r="A84" s="217">
        <v>27</v>
      </c>
      <c r="B84" t="s">
        <v>897</v>
      </c>
      <c r="C84" s="218">
        <v>3</v>
      </c>
      <c r="D84" s="250">
        <v>0</v>
      </c>
      <c r="E84" s="251">
        <f t="shared" si="0"/>
        <v>0</v>
      </c>
      <c r="F84" s="250">
        <v>0</v>
      </c>
      <c r="G84" s="252">
        <f t="shared" si="1"/>
        <v>0</v>
      </c>
    </row>
    <row r="85" spans="1:7" ht="13.2" x14ac:dyDescent="0.25">
      <c r="A85" s="217">
        <v>28</v>
      </c>
      <c r="B85" t="s">
        <v>898</v>
      </c>
      <c r="C85" s="218">
        <v>6</v>
      </c>
      <c r="D85" s="250">
        <v>0</v>
      </c>
      <c r="E85" s="251">
        <f t="shared" si="0"/>
        <v>0</v>
      </c>
      <c r="F85" s="250">
        <v>0</v>
      </c>
      <c r="G85" s="252">
        <f t="shared" si="1"/>
        <v>0</v>
      </c>
    </row>
    <row r="86" spans="1:7" ht="13.2" x14ac:dyDescent="0.25">
      <c r="A86" s="217">
        <v>29</v>
      </c>
      <c r="B86" t="s">
        <v>899</v>
      </c>
      <c r="C86" s="218">
        <v>3</v>
      </c>
      <c r="D86" s="250">
        <v>0</v>
      </c>
      <c r="E86" s="251">
        <f t="shared" si="0"/>
        <v>0</v>
      </c>
      <c r="F86" s="250">
        <v>0</v>
      </c>
      <c r="G86" s="252">
        <f t="shared" si="1"/>
        <v>0</v>
      </c>
    </row>
    <row r="87" spans="1:7" ht="13.2" x14ac:dyDescent="0.25">
      <c r="A87" s="217">
        <v>30</v>
      </c>
      <c r="B87" t="s">
        <v>900</v>
      </c>
      <c r="C87" s="218">
        <v>0</v>
      </c>
      <c r="D87" s="253">
        <v>0</v>
      </c>
      <c r="E87" s="251">
        <v>0</v>
      </c>
      <c r="F87" s="253">
        <v>0</v>
      </c>
      <c r="G87" s="252">
        <v>0</v>
      </c>
    </row>
    <row r="88" spans="1:7" ht="13.2" x14ac:dyDescent="0.25">
      <c r="A88" s="217">
        <v>31</v>
      </c>
      <c r="B88" t="s">
        <v>901</v>
      </c>
      <c r="C88" s="218">
        <v>7</v>
      </c>
      <c r="D88" s="250">
        <v>0</v>
      </c>
      <c r="E88" s="251">
        <f t="shared" si="0"/>
        <v>0</v>
      </c>
      <c r="F88" s="250">
        <v>0</v>
      </c>
      <c r="G88" s="252">
        <f t="shared" si="1"/>
        <v>0</v>
      </c>
    </row>
    <row r="89" spans="1:7" ht="13.2" x14ac:dyDescent="0.25">
      <c r="A89" s="217">
        <v>32</v>
      </c>
      <c r="B89" t="s">
        <v>902</v>
      </c>
      <c r="C89" s="218">
        <v>3</v>
      </c>
      <c r="D89" s="250">
        <v>0</v>
      </c>
      <c r="E89" s="251">
        <f t="shared" si="0"/>
        <v>0</v>
      </c>
      <c r="F89" s="250">
        <v>0</v>
      </c>
      <c r="G89" s="252">
        <f t="shared" si="1"/>
        <v>0</v>
      </c>
    </row>
    <row r="90" spans="1:7" ht="13.2" x14ac:dyDescent="0.25">
      <c r="A90" s="217">
        <v>33</v>
      </c>
      <c r="B90" t="s">
        <v>903</v>
      </c>
      <c r="C90" s="218">
        <v>4</v>
      </c>
      <c r="D90" s="250">
        <v>0</v>
      </c>
      <c r="E90" s="251">
        <f t="shared" si="0"/>
        <v>0</v>
      </c>
      <c r="F90" s="250">
        <v>0</v>
      </c>
      <c r="G90" s="252">
        <f t="shared" si="1"/>
        <v>0</v>
      </c>
    </row>
    <row r="91" spans="1:7" ht="13.2" x14ac:dyDescent="0.25">
      <c r="A91" s="217">
        <v>34</v>
      </c>
      <c r="B91" s="220" t="s">
        <v>904</v>
      </c>
      <c r="C91" s="218">
        <v>16.2348</v>
      </c>
      <c r="D91" s="250">
        <v>0</v>
      </c>
      <c r="E91" s="251">
        <f t="shared" si="0"/>
        <v>0</v>
      </c>
      <c r="F91" s="250">
        <v>0</v>
      </c>
      <c r="G91" s="252">
        <f t="shared" si="1"/>
        <v>0</v>
      </c>
    </row>
    <row r="92" spans="1:7" ht="13.2" x14ac:dyDescent="0.25">
      <c r="A92" s="217">
        <v>35</v>
      </c>
      <c r="B92" s="220" t="s">
        <v>905</v>
      </c>
      <c r="C92" s="218">
        <v>5.2812000000000001</v>
      </c>
      <c r="D92" s="250">
        <v>0</v>
      </c>
      <c r="E92" s="251">
        <f t="shared" si="0"/>
        <v>0</v>
      </c>
      <c r="F92" s="250">
        <v>0</v>
      </c>
      <c r="G92" s="252">
        <f t="shared" si="1"/>
        <v>0</v>
      </c>
    </row>
    <row r="93" spans="1:7" ht="13.2" x14ac:dyDescent="0.25">
      <c r="A93" s="217">
        <v>36</v>
      </c>
      <c r="B93" s="220" t="s">
        <v>906</v>
      </c>
      <c r="C93" s="218">
        <v>0.58679999999999999</v>
      </c>
      <c r="D93" s="250">
        <v>0</v>
      </c>
      <c r="E93" s="251">
        <f t="shared" si="0"/>
        <v>0</v>
      </c>
      <c r="F93" s="250">
        <v>0</v>
      </c>
      <c r="G93" s="252">
        <f t="shared" si="1"/>
        <v>0</v>
      </c>
    </row>
    <row r="94" spans="1:7" x14ac:dyDescent="0.2">
      <c r="A94" s="217"/>
      <c r="D94" s="254"/>
      <c r="E94" s="254"/>
      <c r="F94" s="254"/>
      <c r="G94" s="254"/>
    </row>
    <row r="95" spans="1:7" ht="13.2" x14ac:dyDescent="0.25">
      <c r="A95" s="217"/>
      <c r="B95" s="198" t="s">
        <v>907</v>
      </c>
      <c r="D95" s="254"/>
      <c r="E95" s="254"/>
      <c r="F95" s="254"/>
      <c r="G95" s="254"/>
    </row>
    <row r="96" spans="1:7" ht="13.2" x14ac:dyDescent="0.25">
      <c r="B96" s="198" t="s">
        <v>908</v>
      </c>
      <c r="D96" s="254"/>
      <c r="E96" s="254"/>
      <c r="F96" s="254"/>
      <c r="G96" s="254"/>
    </row>
    <row r="97" spans="1:19" ht="13.2" x14ac:dyDescent="0.25">
      <c r="C97" s="221"/>
      <c r="D97" s="254"/>
      <c r="E97" s="255">
        <f>SUM(E58:E95)</f>
        <v>0</v>
      </c>
      <c r="F97" s="256"/>
      <c r="G97" s="255">
        <f>SUM(G58:G95)</f>
        <v>0</v>
      </c>
      <c r="I97" s="222"/>
      <c r="J97" s="222"/>
      <c r="K97" s="222"/>
      <c r="L97" s="222"/>
      <c r="M97" s="222"/>
      <c r="N97" s="222"/>
      <c r="O97" s="222"/>
      <c r="P97" s="223"/>
    </row>
    <row r="98" spans="1:19" x14ac:dyDescent="0.2">
      <c r="C98" s="222"/>
      <c r="D98" s="254"/>
      <c r="E98" s="254"/>
      <c r="F98" s="254"/>
      <c r="G98" s="254"/>
      <c r="P98" s="223"/>
      <c r="Q98" s="224"/>
    </row>
    <row r="99" spans="1:19" x14ac:dyDescent="0.2">
      <c r="D99" s="254"/>
      <c r="E99" s="254"/>
      <c r="F99" s="254"/>
      <c r="G99" s="254"/>
    </row>
    <row r="100" spans="1:19" ht="12" customHeight="1" x14ac:dyDescent="0.3">
      <c r="B100" s="198" t="s">
        <v>909</v>
      </c>
      <c r="D100" s="254"/>
      <c r="E100" s="254"/>
      <c r="F100" s="257" t="s">
        <v>865</v>
      </c>
      <c r="G100" s="258"/>
      <c r="R100" s="203"/>
      <c r="S100" s="203"/>
    </row>
    <row r="101" spans="1:19" ht="13.2" x14ac:dyDescent="0.25">
      <c r="A101" s="198"/>
      <c r="D101" s="259"/>
      <c r="E101" s="254"/>
      <c r="F101" s="260"/>
      <c r="G101" s="261"/>
    </row>
    <row r="102" spans="1:19" ht="13.2" x14ac:dyDescent="0.25">
      <c r="A102" s="214" t="s">
        <v>866</v>
      </c>
      <c r="B102" s="215" t="s">
        <v>867</v>
      </c>
      <c r="C102" s="215" t="s">
        <v>868</v>
      </c>
      <c r="D102" s="262" t="s">
        <v>869</v>
      </c>
      <c r="E102" s="263" t="s">
        <v>870</v>
      </c>
      <c r="F102" s="264" t="s">
        <v>869</v>
      </c>
      <c r="G102" s="263" t="s">
        <v>870</v>
      </c>
      <c r="Q102" s="198"/>
    </row>
    <row r="103" spans="1:19" ht="13.2" x14ac:dyDescent="0.25">
      <c r="A103" s="217">
        <v>1</v>
      </c>
      <c r="B103" t="s">
        <v>910</v>
      </c>
      <c r="C103" s="222">
        <v>278.73</v>
      </c>
      <c r="D103" s="259"/>
      <c r="E103" s="265">
        <f>(C103*D103)</f>
        <v>0</v>
      </c>
      <c r="F103" s="250">
        <v>0</v>
      </c>
      <c r="G103" s="252">
        <f>(C103*F103)</f>
        <v>0</v>
      </c>
    </row>
    <row r="104" spans="1:19" ht="13.2" x14ac:dyDescent="0.25">
      <c r="A104" s="217">
        <v>2</v>
      </c>
      <c r="B104" t="s">
        <v>911</v>
      </c>
      <c r="C104" s="222">
        <v>7.335</v>
      </c>
      <c r="D104" s="259"/>
      <c r="E104" s="265">
        <f>(C104*D104)</f>
        <v>0</v>
      </c>
      <c r="F104" s="250">
        <v>0</v>
      </c>
      <c r="G104" s="252">
        <f>(C104*F104)</f>
        <v>0</v>
      </c>
    </row>
    <row r="105" spans="1:19" x14ac:dyDescent="0.2">
      <c r="D105" s="254"/>
      <c r="E105" s="254"/>
      <c r="F105" s="254"/>
      <c r="G105" s="254"/>
    </row>
    <row r="106" spans="1:19" x14ac:dyDescent="0.2">
      <c r="D106" s="254"/>
      <c r="E106" s="254"/>
      <c r="F106" s="254"/>
      <c r="G106" s="254"/>
    </row>
    <row r="107" spans="1:19" ht="13.2" x14ac:dyDescent="0.25">
      <c r="B107" s="198" t="s">
        <v>912</v>
      </c>
      <c r="D107" s="254"/>
      <c r="E107" s="254"/>
      <c r="F107" s="254"/>
      <c r="G107" s="254"/>
    </row>
    <row r="108" spans="1:19" ht="13.2" x14ac:dyDescent="0.25">
      <c r="B108" s="198" t="s">
        <v>913</v>
      </c>
      <c r="D108" s="254"/>
      <c r="E108" s="254"/>
      <c r="F108" s="254"/>
      <c r="G108" s="255">
        <f>SUM(G103:G107)</f>
        <v>0</v>
      </c>
    </row>
    <row r="109" spans="1:19" x14ac:dyDescent="0.2">
      <c r="D109" s="254"/>
      <c r="E109" s="254"/>
      <c r="F109" s="254"/>
      <c r="G109" s="254"/>
    </row>
    <row r="110" spans="1:19" ht="15.6" x14ac:dyDescent="0.3">
      <c r="B110" s="198" t="s">
        <v>914</v>
      </c>
      <c r="D110" s="254"/>
      <c r="E110" s="254"/>
      <c r="F110" s="257" t="s">
        <v>865</v>
      </c>
      <c r="G110" s="258"/>
      <c r="R110" s="225"/>
      <c r="S110" s="225"/>
    </row>
    <row r="111" spans="1:19" ht="13.2" x14ac:dyDescent="0.25">
      <c r="A111" s="198"/>
      <c r="D111" s="254"/>
      <c r="E111" s="254"/>
      <c r="F111" s="260"/>
      <c r="G111" s="261"/>
    </row>
    <row r="112" spans="1:19" ht="13.2" x14ac:dyDescent="0.25">
      <c r="A112" s="214" t="s">
        <v>866</v>
      </c>
      <c r="B112" s="215" t="s">
        <v>867</v>
      </c>
      <c r="C112" s="216" t="s">
        <v>868</v>
      </c>
      <c r="D112" s="264" t="s">
        <v>869</v>
      </c>
      <c r="E112" s="263" t="s">
        <v>870</v>
      </c>
      <c r="F112" s="264" t="s">
        <v>869</v>
      </c>
      <c r="G112" s="263" t="s">
        <v>870</v>
      </c>
      <c r="Q112" s="198"/>
    </row>
    <row r="113" spans="1:19" ht="13.2" x14ac:dyDescent="0.25">
      <c r="A113" s="217">
        <v>1</v>
      </c>
      <c r="B113" t="s">
        <v>915</v>
      </c>
      <c r="C113">
        <v>0</v>
      </c>
      <c r="D113" s="266"/>
      <c r="E113" s="265">
        <f>(C113*D113)</f>
        <v>0</v>
      </c>
      <c r="F113" s="267">
        <v>0</v>
      </c>
      <c r="G113" s="252">
        <f>(C113*F113)</f>
        <v>0</v>
      </c>
    </row>
    <row r="114" spans="1:19" x14ac:dyDescent="0.2">
      <c r="D114" s="254"/>
      <c r="E114" s="254"/>
      <c r="F114" s="254"/>
      <c r="G114" s="254"/>
    </row>
    <row r="115" spans="1:19" ht="13.2" x14ac:dyDescent="0.25">
      <c r="D115" s="254"/>
      <c r="E115" s="254"/>
      <c r="F115" s="254"/>
      <c r="G115" s="268">
        <f>SUM(G113:G114)</f>
        <v>0</v>
      </c>
    </row>
    <row r="116" spans="1:19" x14ac:dyDescent="0.2">
      <c r="D116" s="254"/>
      <c r="E116" s="254"/>
      <c r="F116" s="254"/>
      <c r="G116" s="254"/>
    </row>
    <row r="117" spans="1:19" x14ac:dyDescent="0.2">
      <c r="D117" s="254"/>
      <c r="E117" s="254"/>
      <c r="F117" s="254"/>
      <c r="G117" s="254"/>
    </row>
    <row r="118" spans="1:19" ht="15.6" x14ac:dyDescent="0.3">
      <c r="B118" s="198" t="s">
        <v>916</v>
      </c>
      <c r="D118" s="254"/>
      <c r="E118" s="254"/>
      <c r="F118" s="257" t="s">
        <v>865</v>
      </c>
      <c r="G118" s="258"/>
      <c r="R118" s="203"/>
      <c r="S118" s="203"/>
    </row>
    <row r="119" spans="1:19" ht="13.2" x14ac:dyDescent="0.25">
      <c r="A119" s="198"/>
      <c r="D119" s="254"/>
      <c r="E119" s="254"/>
      <c r="F119" s="260"/>
      <c r="G119" s="261"/>
    </row>
    <row r="120" spans="1:19" ht="13.2" x14ac:dyDescent="0.25">
      <c r="A120" s="214" t="s">
        <v>866</v>
      </c>
      <c r="B120" s="215" t="s">
        <v>867</v>
      </c>
      <c r="C120" s="215" t="s">
        <v>868</v>
      </c>
      <c r="D120" s="262" t="s">
        <v>869</v>
      </c>
      <c r="E120" s="263" t="s">
        <v>870</v>
      </c>
      <c r="F120" s="264" t="s">
        <v>869</v>
      </c>
      <c r="G120" s="263" t="s">
        <v>870</v>
      </c>
      <c r="Q120" s="198"/>
    </row>
    <row r="121" spans="1:19" ht="13.2" x14ac:dyDescent="0.25">
      <c r="A121" s="217">
        <v>1</v>
      </c>
      <c r="B121" t="s">
        <v>917</v>
      </c>
      <c r="C121" s="227">
        <v>2.9340000000000002</v>
      </c>
      <c r="D121" s="259"/>
      <c r="E121" s="265">
        <f>(C121*D121)</f>
        <v>0</v>
      </c>
      <c r="F121" s="269">
        <v>0</v>
      </c>
      <c r="G121" s="270">
        <f>(C121*F121)</f>
        <v>0</v>
      </c>
    </row>
    <row r="122" spans="1:19" ht="13.2" x14ac:dyDescent="0.25">
      <c r="A122" s="217">
        <v>2</v>
      </c>
      <c r="B122" t="s">
        <v>918</v>
      </c>
      <c r="C122" s="227">
        <v>4.8899999999999997</v>
      </c>
      <c r="D122" s="259"/>
      <c r="E122" s="265">
        <f>(C122*D122)</f>
        <v>0</v>
      </c>
      <c r="F122" s="269">
        <v>0</v>
      </c>
      <c r="G122" s="270">
        <f>(C122*F122)</f>
        <v>0</v>
      </c>
    </row>
    <row r="123" spans="1:19" ht="13.2" x14ac:dyDescent="0.25">
      <c r="A123" s="217">
        <v>3</v>
      </c>
      <c r="B123" t="s">
        <v>919</v>
      </c>
      <c r="C123" s="227">
        <v>3.9119999999999999</v>
      </c>
      <c r="D123" s="259"/>
      <c r="E123" s="265">
        <f>(C123*D123)</f>
        <v>0</v>
      </c>
      <c r="F123" s="269">
        <v>0</v>
      </c>
      <c r="G123" s="270">
        <f>(C123*F123)</f>
        <v>0</v>
      </c>
    </row>
    <row r="124" spans="1:19" ht="13.2" x14ac:dyDescent="0.25">
      <c r="A124" s="217">
        <v>4</v>
      </c>
      <c r="B124" t="s">
        <v>920</v>
      </c>
      <c r="C124" s="227">
        <v>3.9119999999999999</v>
      </c>
      <c r="D124" s="259"/>
      <c r="E124" s="265">
        <f>(C124*D124)</f>
        <v>0</v>
      </c>
      <c r="F124" s="269">
        <v>0</v>
      </c>
      <c r="G124" s="270">
        <f>(C124*F124)</f>
        <v>0</v>
      </c>
    </row>
    <row r="125" spans="1:19" ht="13.2" x14ac:dyDescent="0.25">
      <c r="A125" s="217">
        <v>5</v>
      </c>
      <c r="B125" t="s">
        <v>921</v>
      </c>
      <c r="C125" s="227">
        <v>3.9119999999999999</v>
      </c>
      <c r="D125" s="259"/>
      <c r="E125" s="265">
        <f>(C125*D125)</f>
        <v>0</v>
      </c>
      <c r="F125" s="269">
        <v>0</v>
      </c>
      <c r="G125" s="270">
        <f>(C125*F125)</f>
        <v>0</v>
      </c>
    </row>
    <row r="127" spans="1:19" ht="13.2" x14ac:dyDescent="0.25">
      <c r="G127" s="228">
        <f>SUM(G121:G126)</f>
        <v>0</v>
      </c>
    </row>
    <row r="130" spans="1:19" ht="15.6" x14ac:dyDescent="0.3">
      <c r="B130" s="198" t="s">
        <v>922</v>
      </c>
      <c r="D130" s="204" t="s">
        <v>923</v>
      </c>
      <c r="E130" s="207"/>
      <c r="F130" s="204" t="s">
        <v>865</v>
      </c>
      <c r="G130" s="207"/>
      <c r="R130" s="225"/>
      <c r="S130" s="225"/>
    </row>
    <row r="131" spans="1:19" ht="13.2" x14ac:dyDescent="0.25">
      <c r="A131" s="198"/>
      <c r="D131" s="209"/>
      <c r="E131" s="210"/>
      <c r="F131" s="209"/>
      <c r="G131" s="210"/>
    </row>
    <row r="132" spans="1:19" ht="13.2" x14ac:dyDescent="0.25">
      <c r="A132" s="214" t="s">
        <v>866</v>
      </c>
      <c r="B132" s="215" t="s">
        <v>867</v>
      </c>
      <c r="C132" s="216" t="s">
        <v>868</v>
      </c>
      <c r="D132" s="215" t="s">
        <v>869</v>
      </c>
      <c r="E132" s="216" t="s">
        <v>870</v>
      </c>
      <c r="F132" s="215" t="s">
        <v>869</v>
      </c>
      <c r="G132" s="216" t="s">
        <v>870</v>
      </c>
      <c r="Q132" s="198"/>
    </row>
    <row r="133" spans="1:19" ht="13.2" x14ac:dyDescent="0.25">
      <c r="A133" s="217">
        <v>1</v>
      </c>
      <c r="B133" t="s">
        <v>924</v>
      </c>
      <c r="C133">
        <v>0</v>
      </c>
      <c r="D133">
        <v>0</v>
      </c>
      <c r="E133" s="217">
        <f>(C133*D133)</f>
        <v>0</v>
      </c>
      <c r="F133">
        <v>0</v>
      </c>
      <c r="G133" s="229">
        <f>(C133*F133)</f>
        <v>0</v>
      </c>
    </row>
    <row r="134" spans="1:19" ht="13.2" x14ac:dyDescent="0.25">
      <c r="A134" s="217">
        <v>2</v>
      </c>
      <c r="B134" t="s">
        <v>925</v>
      </c>
      <c r="C134">
        <v>0</v>
      </c>
      <c r="D134">
        <v>0</v>
      </c>
      <c r="E134" s="217">
        <f>(C134*D134)</f>
        <v>0</v>
      </c>
      <c r="F134">
        <v>0</v>
      </c>
      <c r="G134" s="229">
        <f>(C134*F134)</f>
        <v>0</v>
      </c>
    </row>
    <row r="135" spans="1:19" ht="13.2" x14ac:dyDescent="0.25">
      <c r="A135" s="217">
        <v>3</v>
      </c>
      <c r="B135" t="s">
        <v>926</v>
      </c>
      <c r="C135">
        <v>0</v>
      </c>
      <c r="D135">
        <v>0</v>
      </c>
      <c r="E135" s="217">
        <f>(C135*D135)</f>
        <v>0</v>
      </c>
      <c r="F135">
        <v>0</v>
      </c>
      <c r="G135" s="229">
        <f>(C135*F135)</f>
        <v>0</v>
      </c>
    </row>
    <row r="136" spans="1:19" ht="13.2" x14ac:dyDescent="0.25">
      <c r="A136" s="217">
        <v>4</v>
      </c>
      <c r="B136" t="s">
        <v>927</v>
      </c>
      <c r="C136">
        <v>0</v>
      </c>
      <c r="D136">
        <v>0</v>
      </c>
      <c r="E136" s="217">
        <f>(C136*D136)</f>
        <v>0</v>
      </c>
      <c r="F136">
        <v>0</v>
      </c>
      <c r="G136" s="229">
        <f>(C136*F136)</f>
        <v>0</v>
      </c>
    </row>
    <row r="137" spans="1:19" ht="13.2" x14ac:dyDescent="0.25">
      <c r="A137" s="217">
        <v>5</v>
      </c>
      <c r="B137" t="s">
        <v>928</v>
      </c>
      <c r="C137">
        <v>0</v>
      </c>
      <c r="D137">
        <v>0</v>
      </c>
      <c r="E137" s="217">
        <f>(C137*D137)</f>
        <v>0</v>
      </c>
      <c r="F137">
        <v>0</v>
      </c>
      <c r="G137" s="229">
        <f>(C137*F137)</f>
        <v>0</v>
      </c>
    </row>
    <row r="139" spans="1:19" ht="13.2" x14ac:dyDescent="0.25">
      <c r="B139" s="198" t="s">
        <v>929</v>
      </c>
    </row>
    <row r="140" spans="1:19" x14ac:dyDescent="0.2">
      <c r="E140">
        <f>SUM(E133:E139)</f>
        <v>0</v>
      </c>
      <c r="G140">
        <f>SUM(G133:G139)</f>
        <v>0</v>
      </c>
    </row>
    <row r="141" spans="1:19" ht="12.75" customHeight="1" x14ac:dyDescent="0.2"/>
    <row r="142" spans="1:19" ht="13.2" x14ac:dyDescent="0.25">
      <c r="G142" s="198">
        <f>E140+G140</f>
        <v>0</v>
      </c>
    </row>
    <row r="145" spans="1:19" ht="15.6" x14ac:dyDescent="0.3">
      <c r="B145" s="198" t="s">
        <v>930</v>
      </c>
      <c r="D145" s="204" t="s">
        <v>923</v>
      </c>
      <c r="E145" s="207"/>
      <c r="F145" s="204" t="s">
        <v>865</v>
      </c>
      <c r="G145" s="207"/>
      <c r="R145" s="225"/>
      <c r="S145" s="225"/>
    </row>
    <row r="146" spans="1:19" ht="13.2" x14ac:dyDescent="0.25">
      <c r="A146" s="198"/>
      <c r="D146" s="209"/>
      <c r="E146" s="210"/>
      <c r="F146" s="209"/>
      <c r="G146" s="210"/>
    </row>
    <row r="147" spans="1:19" ht="13.2" x14ac:dyDescent="0.25">
      <c r="A147" s="214" t="s">
        <v>866</v>
      </c>
      <c r="B147" s="215" t="s">
        <v>867</v>
      </c>
      <c r="C147" s="216" t="s">
        <v>868</v>
      </c>
      <c r="D147" s="215" t="s">
        <v>869</v>
      </c>
      <c r="E147" s="216" t="s">
        <v>870</v>
      </c>
      <c r="F147" s="215" t="s">
        <v>869</v>
      </c>
      <c r="G147" s="216" t="s">
        <v>870</v>
      </c>
      <c r="Q147" s="198"/>
    </row>
    <row r="148" spans="1:19" ht="13.2" x14ac:dyDescent="0.25">
      <c r="A148" s="207">
        <v>1</v>
      </c>
      <c r="B148" t="s">
        <v>931</v>
      </c>
      <c r="C148">
        <v>0</v>
      </c>
      <c r="D148">
        <v>0</v>
      </c>
      <c r="E148" s="217">
        <f>C148*D148</f>
        <v>0</v>
      </c>
      <c r="F148">
        <v>0</v>
      </c>
      <c r="G148" s="230">
        <f>C148*F148</f>
        <v>0</v>
      </c>
    </row>
    <row r="151" spans="1:19" ht="13.2" x14ac:dyDescent="0.25">
      <c r="G151" s="198">
        <f>E148+G148</f>
        <v>0</v>
      </c>
    </row>
    <row r="153" spans="1:19" ht="13.2" x14ac:dyDescent="0.25">
      <c r="B153" s="198" t="s">
        <v>932</v>
      </c>
    </row>
    <row r="157" spans="1:19" ht="15.6" x14ac:dyDescent="0.3">
      <c r="B157" s="208" t="s">
        <v>933</v>
      </c>
    </row>
    <row r="159" spans="1:19" x14ac:dyDescent="0.2">
      <c r="A159" s="226"/>
      <c r="B159" s="231" t="s">
        <v>604</v>
      </c>
      <c r="C159" s="231"/>
      <c r="D159" s="231"/>
      <c r="E159" s="231"/>
      <c r="F159" s="231"/>
      <c r="G159" s="232">
        <f>(G97)</f>
        <v>0</v>
      </c>
      <c r="H159" s="220"/>
    </row>
    <row r="160" spans="1:19" x14ac:dyDescent="0.2">
      <c r="A160" s="220"/>
      <c r="B160" t="s">
        <v>864</v>
      </c>
      <c r="G160" s="227">
        <f>(E97)</f>
        <v>0</v>
      </c>
      <c r="H160" s="220"/>
    </row>
    <row r="161" spans="1:19" x14ac:dyDescent="0.2">
      <c r="A161" s="220"/>
      <c r="B161" t="s">
        <v>934</v>
      </c>
      <c r="G161" s="227">
        <f>(G160*0.03)</f>
        <v>0</v>
      </c>
      <c r="H161" s="220"/>
    </row>
    <row r="162" spans="1:19" x14ac:dyDescent="0.2">
      <c r="A162" s="220"/>
      <c r="B162" t="s">
        <v>935</v>
      </c>
      <c r="G162" s="227">
        <f>(G159+G160)*0.06</f>
        <v>0</v>
      </c>
      <c r="H162" s="220"/>
    </row>
    <row r="163" spans="1:19" ht="13.2" x14ac:dyDescent="0.25">
      <c r="A163" s="220"/>
      <c r="B163" t="s">
        <v>909</v>
      </c>
      <c r="G163" s="233">
        <f>SUM(G108)</f>
        <v>0</v>
      </c>
      <c r="H163" s="220"/>
    </row>
    <row r="164" spans="1:19" x14ac:dyDescent="0.2">
      <c r="A164" s="220"/>
      <c r="B164" t="s">
        <v>936</v>
      </c>
      <c r="G164" s="227">
        <f>(G115)</f>
        <v>0</v>
      </c>
      <c r="H164" s="220"/>
    </row>
    <row r="165" spans="1:19" x14ac:dyDescent="0.2">
      <c r="A165" s="220"/>
      <c r="B165" t="s">
        <v>937</v>
      </c>
      <c r="G165" s="227">
        <f>(G127)</f>
        <v>0</v>
      </c>
      <c r="H165" s="220"/>
    </row>
    <row r="166" spans="1:19" x14ac:dyDescent="0.2">
      <c r="A166" s="220"/>
      <c r="B166" t="s">
        <v>938</v>
      </c>
      <c r="G166" s="227">
        <f>(G142)</f>
        <v>0</v>
      </c>
      <c r="H166" s="220"/>
    </row>
    <row r="167" spans="1:19" x14ac:dyDescent="0.2">
      <c r="A167" s="220"/>
      <c r="B167" t="s">
        <v>939</v>
      </c>
      <c r="G167" s="227">
        <f>(G166*0.036)</f>
        <v>0</v>
      </c>
      <c r="H167" s="220"/>
      <c r="R167" s="203"/>
      <c r="S167" s="203"/>
    </row>
    <row r="168" spans="1:19" x14ac:dyDescent="0.2">
      <c r="A168" s="220"/>
      <c r="B168" t="s">
        <v>930</v>
      </c>
      <c r="G168" s="227">
        <f>(G151)</f>
        <v>0</v>
      </c>
      <c r="H168" s="220"/>
    </row>
    <row r="169" spans="1:19" ht="10.8" thickBot="1" x14ac:dyDescent="0.25">
      <c r="A169" s="220"/>
      <c r="B169" t="s">
        <v>940</v>
      </c>
      <c r="G169" s="250">
        <v>0</v>
      </c>
      <c r="H169" s="220"/>
    </row>
    <row r="170" spans="1:19" ht="18" thickBot="1" x14ac:dyDescent="0.35">
      <c r="A170" s="234"/>
      <c r="B170" s="235" t="s">
        <v>941</v>
      </c>
      <c r="C170" s="235"/>
      <c r="D170" s="235"/>
      <c r="E170" s="235"/>
      <c r="F170" s="235"/>
      <c r="G170" s="236">
        <f>SUM(G159:G169)</f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CC70A003438F40BB0B4D0EAF300461" ma:contentTypeVersion="13" ma:contentTypeDescription="Vytvoří nový dokument" ma:contentTypeScope="" ma:versionID="791fa2d5c75daa177beb07d0e9627631">
  <xsd:schema xmlns:xsd="http://www.w3.org/2001/XMLSchema" xmlns:xs="http://www.w3.org/2001/XMLSchema" xmlns:p="http://schemas.microsoft.com/office/2006/metadata/properties" xmlns:ns2="7121e18b-0634-4c33-baa3-f3de9a020fe8" xmlns:ns3="2c3c911c-8a77-4291-a0b8-f595f9f41878" targetNamespace="http://schemas.microsoft.com/office/2006/metadata/properties" ma:root="true" ma:fieldsID="80de5c5efb14a295029dcd6195a67785" ns2:_="" ns3:_="">
    <xsd:import namespace="7121e18b-0634-4c33-baa3-f3de9a020fe8"/>
    <xsd:import namespace="2c3c911c-8a77-4291-a0b8-f595f9f418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1e18b-0634-4c33-baa3-f3de9a020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c911c-8a77-4291-a0b8-f595f9f4187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9aa7d8d-1596-48b5-93c8-cb03a9e14a2d}" ma:internalName="TaxCatchAll" ma:showField="CatchAllData" ma:web="2c3c911c-8a77-4291-a0b8-f595f9f418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3c911c-8a77-4291-a0b8-f595f9f41878" xsi:nil="true"/>
    <lcf76f155ced4ddcb4097134ff3c332f xmlns="7121e18b-0634-4c33-baa3-f3de9a020f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D6C4D7-2D8A-4957-AF83-24F522C05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21e18b-0634-4c33-baa3-f3de9a020fe8"/>
    <ds:schemaRef ds:uri="2c3c911c-8a77-4291-a0b8-f595f9f41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59D2A6-4144-4F3B-A4F0-40607857F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24F7FF-473F-4C9B-82C3-20B543763F08}">
  <ds:schemaRefs>
    <ds:schemaRef ds:uri="http://schemas.microsoft.com/office/2006/metadata/properties"/>
    <ds:schemaRef ds:uri="http://schemas.microsoft.com/office/infopath/2007/PartnerControls"/>
    <ds:schemaRef ds:uri="2c3c911c-8a77-4291-a0b8-f595f9f41878"/>
    <ds:schemaRef ds:uri="7121e18b-0634-4c33-baa3-f3de9a020f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Rekapitulace stavby</vt:lpstr>
      <vt:lpstr>01-1a - Architektonicko-s...</vt:lpstr>
      <vt:lpstr>01-2 - Technika prostředí...</vt:lpstr>
      <vt:lpstr>720-01 Zdravotechnika</vt:lpstr>
      <vt:lpstr>730-01 Vytápění</vt:lpstr>
      <vt:lpstr>740-01 Vzduchotechnika</vt:lpstr>
      <vt:lpstr>21M-01 Elektroinstalace</vt:lpstr>
      <vt:lpstr>'01-1a - Architektonicko-s...'!Názvy_tisku</vt:lpstr>
      <vt:lpstr>'01-2 - Technika prostředí...'!Názvy_tisku</vt:lpstr>
      <vt:lpstr>'Rekapitulace stavby'!Názvy_tisku</vt:lpstr>
      <vt:lpstr>'01-1a - Architektonicko-s...'!Oblast_tisku</vt:lpstr>
      <vt:lpstr>'01-2 - Technika prostředí...'!Oblast_tisku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Vladimír Sandtner</dc:creator>
  <cp:keywords/>
  <dc:description/>
  <cp:lastModifiedBy>Libor Chlebiš</cp:lastModifiedBy>
  <cp:revision/>
  <dcterms:created xsi:type="dcterms:W3CDTF">2024-04-18T15:14:07Z</dcterms:created>
  <dcterms:modified xsi:type="dcterms:W3CDTF">2025-06-16T10:08:03Z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0x01010043CC70A003438F40BB0B4D0EAF300461</vt:lpwstr>
  </property>
  <property fmtid="{D5CDD505-2E9C-101B-9397-08002B2CF9AE}" pid="3" name="MediaServiceImageTags">
    <vt:lpwstr/>
  </property>
</Properties>
</file>