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chl0039\Documents\02_projekty_SLU\Hradecka_17_rozpocty\"/>
    </mc:Choice>
  </mc:AlternateContent>
  <xr:revisionPtr revIDLastSave="0" documentId="13_ncr:1_{AC89DB6A-DF0D-4DAF-9C8E-2194E8904B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kapitulace stavby" sheetId="1" r:id="rId1"/>
    <sheet name="01-1b - Architektonicko-s..." sheetId="2" r:id="rId2"/>
    <sheet name="01-2 - Technika prostředí..." sheetId="3" r:id="rId3"/>
  </sheets>
  <definedNames>
    <definedName name="_xlnm._FilterDatabase" localSheetId="1" hidden="1">'01-1b - Architektonicko-s...'!$C$134:$K$292</definedName>
    <definedName name="_xlnm._FilterDatabase" localSheetId="2" hidden="1">'01-2 - Technika prostředí...'!$C$123:$K$130</definedName>
    <definedName name="_xlnm.Print_Titles" localSheetId="1">'01-1b - Architektonicko-s...'!$134:$134</definedName>
    <definedName name="_xlnm.Print_Titles" localSheetId="2">'01-2 - Technika prostředí...'!$123:$123</definedName>
    <definedName name="_xlnm.Print_Titles" localSheetId="0">'Rekapitulace stavby'!$92:$92</definedName>
    <definedName name="_xlnm.Print_Area" localSheetId="1">'01-1b - Architektonicko-s...'!$C$4:$J$76,'01-1b - Architektonicko-s...'!$C$82:$J$114,'01-1b - Architektonicko-s...'!$C$120:$J$292</definedName>
    <definedName name="_xlnm.Print_Area" localSheetId="2">'01-2 - Technika prostředí...'!$C$4:$J$76,'01-2 - Technika prostředí...'!$C$82:$J$103,'01-2 - Technika prostředí...'!$C$109:$J$130</definedName>
    <definedName name="_xlnm.Print_Area" localSheetId="0">'Rekapitulace stavby'!$D$4:$AO$76,'Rekapitulace stavby'!$C$82:$AQ$98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0" i="3" l="1"/>
  <c r="J125" i="3"/>
  <c r="J99" i="3" s="1"/>
  <c r="J39" i="3"/>
  <c r="J38" i="3"/>
  <c r="AY97" i="1" s="1"/>
  <c r="J37" i="3"/>
  <c r="AX97" i="1" s="1"/>
  <c r="BI130" i="3"/>
  <c r="BH130" i="3"/>
  <c r="BG130" i="3"/>
  <c r="BF130" i="3"/>
  <c r="T130" i="3"/>
  <c r="T129" i="3" s="1"/>
  <c r="R130" i="3"/>
  <c r="R129" i="3" s="1"/>
  <c r="P130" i="3"/>
  <c r="P129" i="3" s="1"/>
  <c r="BI128" i="3"/>
  <c r="BH128" i="3"/>
  <c r="BG128" i="3"/>
  <c r="BF128" i="3"/>
  <c r="T128" i="3"/>
  <c r="T127" i="3" s="1"/>
  <c r="T126" i="3" s="1"/>
  <c r="T124" i="3" s="1"/>
  <c r="R128" i="3"/>
  <c r="R127" i="3" s="1"/>
  <c r="P128" i="3"/>
  <c r="P127" i="3" s="1"/>
  <c r="J121" i="3"/>
  <c r="J120" i="3"/>
  <c r="F120" i="3"/>
  <c r="F118" i="3"/>
  <c r="E116" i="3"/>
  <c r="J94" i="3"/>
  <c r="J93" i="3"/>
  <c r="F93" i="3"/>
  <c r="F91" i="3"/>
  <c r="E89" i="3"/>
  <c r="J20" i="3"/>
  <c r="E20" i="3"/>
  <c r="F121" i="3" s="1"/>
  <c r="J19" i="3"/>
  <c r="J14" i="3"/>
  <c r="J118" i="3" s="1"/>
  <c r="E7" i="3"/>
  <c r="E112" i="3" s="1"/>
  <c r="J39" i="2"/>
  <c r="J38" i="2"/>
  <c r="AY96" i="1" s="1"/>
  <c r="J37" i="2"/>
  <c r="AX96" i="1" s="1"/>
  <c r="BI289" i="2"/>
  <c r="BH289" i="2"/>
  <c r="BG289" i="2"/>
  <c r="BF289" i="2"/>
  <c r="T289" i="2"/>
  <c r="R289" i="2"/>
  <c r="P289" i="2"/>
  <c r="BI283" i="2"/>
  <c r="BH283" i="2"/>
  <c r="BG283" i="2"/>
  <c r="BF283" i="2"/>
  <c r="T283" i="2"/>
  <c r="T282" i="2" s="1"/>
  <c r="R283" i="2"/>
  <c r="R282" i="2" s="1"/>
  <c r="P283" i="2"/>
  <c r="P282" i="2"/>
  <c r="BI280" i="2"/>
  <c r="BH280" i="2"/>
  <c r="BG280" i="2"/>
  <c r="BF280" i="2"/>
  <c r="T280" i="2"/>
  <c r="R280" i="2"/>
  <c r="P280" i="2"/>
  <c r="BI278" i="2"/>
  <c r="BH278" i="2"/>
  <c r="BG278" i="2"/>
  <c r="BF278" i="2"/>
  <c r="T278" i="2"/>
  <c r="R278" i="2"/>
  <c r="P278" i="2"/>
  <c r="BI276" i="2"/>
  <c r="BH276" i="2"/>
  <c r="BG276" i="2"/>
  <c r="BF276" i="2"/>
  <c r="T276" i="2"/>
  <c r="R276" i="2"/>
  <c r="P276" i="2"/>
  <c r="BI274" i="2"/>
  <c r="BH274" i="2"/>
  <c r="BG274" i="2"/>
  <c r="BF274" i="2"/>
  <c r="T274" i="2"/>
  <c r="R274" i="2"/>
  <c r="P274" i="2"/>
  <c r="BI272" i="2"/>
  <c r="BH272" i="2"/>
  <c r="BG272" i="2"/>
  <c r="BF272" i="2"/>
  <c r="T272" i="2"/>
  <c r="R272" i="2"/>
  <c r="P272" i="2"/>
  <c r="BI270" i="2"/>
  <c r="BH270" i="2"/>
  <c r="BG270" i="2"/>
  <c r="BF270" i="2"/>
  <c r="T270" i="2"/>
  <c r="R270" i="2"/>
  <c r="P270" i="2"/>
  <c r="BI268" i="2"/>
  <c r="BH268" i="2"/>
  <c r="BG268" i="2"/>
  <c r="BF268" i="2"/>
  <c r="T268" i="2"/>
  <c r="R268" i="2"/>
  <c r="P268" i="2"/>
  <c r="BI266" i="2"/>
  <c r="BH266" i="2"/>
  <c r="BG266" i="2"/>
  <c r="BF266" i="2"/>
  <c r="T266" i="2"/>
  <c r="R266" i="2"/>
  <c r="P266" i="2"/>
  <c r="BI264" i="2"/>
  <c r="BH264" i="2"/>
  <c r="BG264" i="2"/>
  <c r="BF264" i="2"/>
  <c r="T264" i="2"/>
  <c r="R264" i="2"/>
  <c r="P264" i="2"/>
  <c r="BI262" i="2"/>
  <c r="BH262" i="2"/>
  <c r="BG262" i="2"/>
  <c r="BF262" i="2"/>
  <c r="T262" i="2"/>
  <c r="R262" i="2"/>
  <c r="P262" i="2"/>
  <c r="BI260" i="2"/>
  <c r="BH260" i="2"/>
  <c r="BG260" i="2"/>
  <c r="BF260" i="2"/>
  <c r="T260" i="2"/>
  <c r="R260" i="2"/>
  <c r="P260" i="2"/>
  <c r="BI256" i="2"/>
  <c r="BH256" i="2"/>
  <c r="BG256" i="2"/>
  <c r="BF256" i="2"/>
  <c r="T256" i="2"/>
  <c r="R256" i="2"/>
  <c r="P256" i="2"/>
  <c r="BI254" i="2"/>
  <c r="BH254" i="2"/>
  <c r="BG254" i="2"/>
  <c r="BF254" i="2"/>
  <c r="T254" i="2"/>
  <c r="R254" i="2"/>
  <c r="P254" i="2"/>
  <c r="BI252" i="2"/>
  <c r="BH252" i="2"/>
  <c r="BG252" i="2"/>
  <c r="BF252" i="2"/>
  <c r="T252" i="2"/>
  <c r="R252" i="2"/>
  <c r="P252" i="2"/>
  <c r="BI249" i="2"/>
  <c r="BH249" i="2"/>
  <c r="BG249" i="2"/>
  <c r="BF249" i="2"/>
  <c r="T249" i="2"/>
  <c r="T248" i="2"/>
  <c r="R249" i="2"/>
  <c r="R248" i="2" s="1"/>
  <c r="P249" i="2"/>
  <c r="P248" i="2" s="1"/>
  <c r="BI246" i="2"/>
  <c r="BH246" i="2"/>
  <c r="BG246" i="2"/>
  <c r="BF246" i="2"/>
  <c r="T246" i="2"/>
  <c r="R246" i="2"/>
  <c r="P246" i="2"/>
  <c r="BI244" i="2"/>
  <c r="BH244" i="2"/>
  <c r="BG244" i="2"/>
  <c r="BF244" i="2"/>
  <c r="T244" i="2"/>
  <c r="R244" i="2"/>
  <c r="P244" i="2"/>
  <c r="BI243" i="2"/>
  <c r="BH243" i="2"/>
  <c r="BG243" i="2"/>
  <c r="BF243" i="2"/>
  <c r="T243" i="2"/>
  <c r="R243" i="2"/>
  <c r="P243" i="2"/>
  <c r="BI241" i="2"/>
  <c r="BH241" i="2"/>
  <c r="BG241" i="2"/>
  <c r="BF241" i="2"/>
  <c r="T241" i="2"/>
  <c r="R241" i="2"/>
  <c r="P241" i="2"/>
  <c r="BI239" i="2"/>
  <c r="BH239" i="2"/>
  <c r="BG239" i="2"/>
  <c r="BF239" i="2"/>
  <c r="T239" i="2"/>
  <c r="R239" i="2"/>
  <c r="P239" i="2"/>
  <c r="BI238" i="2"/>
  <c r="BH238" i="2"/>
  <c r="BG238" i="2"/>
  <c r="BF238" i="2"/>
  <c r="T238" i="2"/>
  <c r="R238" i="2"/>
  <c r="P238" i="2"/>
  <c r="BI236" i="2"/>
  <c r="BH236" i="2"/>
  <c r="BG236" i="2"/>
  <c r="BF236" i="2"/>
  <c r="T236" i="2"/>
  <c r="R236" i="2"/>
  <c r="P236" i="2"/>
  <c r="BI235" i="2"/>
  <c r="BH235" i="2"/>
  <c r="BG235" i="2"/>
  <c r="BF235" i="2"/>
  <c r="T235" i="2"/>
  <c r="R235" i="2"/>
  <c r="P235" i="2"/>
  <c r="BI232" i="2"/>
  <c r="BH232" i="2"/>
  <c r="BG232" i="2"/>
  <c r="BF232" i="2"/>
  <c r="T232" i="2"/>
  <c r="R232" i="2"/>
  <c r="P232" i="2"/>
  <c r="BI230" i="2"/>
  <c r="BH230" i="2"/>
  <c r="BG230" i="2"/>
  <c r="BF230" i="2"/>
  <c r="T230" i="2"/>
  <c r="R230" i="2"/>
  <c r="P230" i="2"/>
  <c r="BI229" i="2"/>
  <c r="BH229" i="2"/>
  <c r="BG229" i="2"/>
  <c r="BF229" i="2"/>
  <c r="T229" i="2"/>
  <c r="R229" i="2"/>
  <c r="P229" i="2"/>
  <c r="BI227" i="2"/>
  <c r="BH227" i="2"/>
  <c r="BG227" i="2"/>
  <c r="BF227" i="2"/>
  <c r="T227" i="2"/>
  <c r="R227" i="2"/>
  <c r="P227" i="2"/>
  <c r="BI226" i="2"/>
  <c r="BH226" i="2"/>
  <c r="BG226" i="2"/>
  <c r="BF226" i="2"/>
  <c r="T226" i="2"/>
  <c r="R226" i="2"/>
  <c r="P226" i="2"/>
  <c r="BI224" i="2"/>
  <c r="BH224" i="2"/>
  <c r="BG224" i="2"/>
  <c r="BF224" i="2"/>
  <c r="T224" i="2"/>
  <c r="R224" i="2"/>
  <c r="P224" i="2"/>
  <c r="BI223" i="2"/>
  <c r="BH223" i="2"/>
  <c r="BG223" i="2"/>
  <c r="BF223" i="2"/>
  <c r="T223" i="2"/>
  <c r="R223" i="2"/>
  <c r="P223" i="2"/>
  <c r="BI215" i="2"/>
  <c r="BH215" i="2"/>
  <c r="BG215" i="2"/>
  <c r="BF215" i="2"/>
  <c r="T215" i="2"/>
  <c r="R215" i="2"/>
  <c r="P215" i="2"/>
  <c r="BI214" i="2"/>
  <c r="BH214" i="2"/>
  <c r="BG214" i="2"/>
  <c r="BF214" i="2"/>
  <c r="T214" i="2"/>
  <c r="R214" i="2"/>
  <c r="P214" i="2"/>
  <c r="BI212" i="2"/>
  <c r="BH212" i="2"/>
  <c r="BG212" i="2"/>
  <c r="BF212" i="2"/>
  <c r="T212" i="2"/>
  <c r="R212" i="2"/>
  <c r="P212" i="2"/>
  <c r="BI209" i="2"/>
  <c r="BH209" i="2"/>
  <c r="BG209" i="2"/>
  <c r="BF209" i="2"/>
  <c r="T209" i="2"/>
  <c r="R209" i="2"/>
  <c r="P209" i="2"/>
  <c r="BI204" i="2"/>
  <c r="BH204" i="2"/>
  <c r="BG204" i="2"/>
  <c r="BF204" i="2"/>
  <c r="T204" i="2"/>
  <c r="R204" i="2"/>
  <c r="P204" i="2"/>
  <c r="BI199" i="2"/>
  <c r="BH199" i="2"/>
  <c r="BG199" i="2"/>
  <c r="BF199" i="2"/>
  <c r="T199" i="2"/>
  <c r="R199" i="2"/>
  <c r="P199" i="2"/>
  <c r="BI198" i="2"/>
  <c r="BH198" i="2"/>
  <c r="BG198" i="2"/>
  <c r="BF198" i="2"/>
  <c r="T198" i="2"/>
  <c r="R198" i="2"/>
  <c r="P198" i="2"/>
  <c r="BI193" i="2"/>
  <c r="BH193" i="2"/>
  <c r="BG193" i="2"/>
  <c r="BF193" i="2"/>
  <c r="T193" i="2"/>
  <c r="R193" i="2"/>
  <c r="P193" i="2"/>
  <c r="BI188" i="2"/>
  <c r="BH188" i="2"/>
  <c r="BG188" i="2"/>
  <c r="BF188" i="2"/>
  <c r="T188" i="2"/>
  <c r="R188" i="2"/>
  <c r="P188" i="2"/>
  <c r="BI185" i="2"/>
  <c r="BH185" i="2"/>
  <c r="BG185" i="2"/>
  <c r="BF185" i="2"/>
  <c r="T185" i="2"/>
  <c r="R185" i="2"/>
  <c r="P185" i="2"/>
  <c r="BI183" i="2"/>
  <c r="BH183" i="2"/>
  <c r="BG183" i="2"/>
  <c r="BF183" i="2"/>
  <c r="T183" i="2"/>
  <c r="R183" i="2"/>
  <c r="P183" i="2"/>
  <c r="BI178" i="2"/>
  <c r="BH178" i="2"/>
  <c r="BG178" i="2"/>
  <c r="BF178" i="2"/>
  <c r="T178" i="2"/>
  <c r="R178" i="2"/>
  <c r="P178" i="2"/>
  <c r="BI173" i="2"/>
  <c r="BH173" i="2"/>
  <c r="BG173" i="2"/>
  <c r="BF173" i="2"/>
  <c r="T173" i="2"/>
  <c r="R173" i="2"/>
  <c r="P173" i="2"/>
  <c r="BI171" i="2"/>
  <c r="BH171" i="2"/>
  <c r="BG171" i="2"/>
  <c r="BF171" i="2"/>
  <c r="T171" i="2"/>
  <c r="R171" i="2"/>
  <c r="P171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3" i="2"/>
  <c r="BH163" i="2"/>
  <c r="BG163" i="2"/>
  <c r="BF163" i="2"/>
  <c r="T163" i="2"/>
  <c r="R163" i="2"/>
  <c r="P163" i="2"/>
  <c r="BI161" i="2"/>
  <c r="BH161" i="2"/>
  <c r="BG161" i="2"/>
  <c r="BF161" i="2"/>
  <c r="T161" i="2"/>
  <c r="R161" i="2"/>
  <c r="P161" i="2"/>
  <c r="BI159" i="2"/>
  <c r="BH159" i="2"/>
  <c r="BG159" i="2"/>
  <c r="BF159" i="2"/>
  <c r="T159" i="2"/>
  <c r="R159" i="2"/>
  <c r="P159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2" i="2"/>
  <c r="BH142" i="2"/>
  <c r="BG142" i="2"/>
  <c r="BF142" i="2"/>
  <c r="T142" i="2"/>
  <c r="R142" i="2"/>
  <c r="P142" i="2"/>
  <c r="BI138" i="2"/>
  <c r="BH138" i="2"/>
  <c r="BG138" i="2"/>
  <c r="BF138" i="2"/>
  <c r="T138" i="2"/>
  <c r="R138" i="2"/>
  <c r="P138" i="2"/>
  <c r="J132" i="2"/>
  <c r="J131" i="2"/>
  <c r="F131" i="2"/>
  <c r="F129" i="2"/>
  <c r="E127" i="2"/>
  <c r="J94" i="2"/>
  <c r="J93" i="2"/>
  <c r="F93" i="2"/>
  <c r="F91" i="2"/>
  <c r="E89" i="2"/>
  <c r="J20" i="2"/>
  <c r="E20" i="2"/>
  <c r="F132" i="2" s="1"/>
  <c r="J19" i="2"/>
  <c r="J14" i="2"/>
  <c r="J129" i="2" s="1"/>
  <c r="E7" i="2"/>
  <c r="E85" i="2" s="1"/>
  <c r="L90" i="1"/>
  <c r="AM90" i="1"/>
  <c r="AM89" i="1"/>
  <c r="L89" i="1"/>
  <c r="AM87" i="1"/>
  <c r="L87" i="1"/>
  <c r="L85" i="1"/>
  <c r="L84" i="1"/>
  <c r="J280" i="2"/>
  <c r="J270" i="2"/>
  <c r="BK260" i="2"/>
  <c r="J241" i="2"/>
  <c r="BK226" i="2"/>
  <c r="BK212" i="2"/>
  <c r="BK188" i="2"/>
  <c r="BK152" i="2"/>
  <c r="AS95" i="1"/>
  <c r="BK254" i="2"/>
  <c r="J238" i="2"/>
  <c r="BK199" i="2"/>
  <c r="J163" i="2"/>
  <c r="J147" i="2"/>
  <c r="BK274" i="2"/>
  <c r="BK241" i="2"/>
  <c r="BK227" i="2"/>
  <c r="J214" i="2"/>
  <c r="J199" i="2"/>
  <c r="J173" i="2"/>
  <c r="J161" i="2"/>
  <c r="J151" i="2"/>
  <c r="J144" i="2"/>
  <c r="BK268" i="2"/>
  <c r="J249" i="2"/>
  <c r="J232" i="2"/>
  <c r="J185" i="2"/>
  <c r="BK167" i="2"/>
  <c r="J145" i="2"/>
  <c r="J276" i="2"/>
  <c r="J254" i="2"/>
  <c r="BK238" i="2"/>
  <c r="J227" i="2"/>
  <c r="BK215" i="2"/>
  <c r="BK193" i="2"/>
  <c r="J155" i="2"/>
  <c r="J142" i="2"/>
  <c r="J289" i="2"/>
  <c r="J268" i="2"/>
  <c r="J260" i="2"/>
  <c r="BK252" i="2"/>
  <c r="J236" i="2"/>
  <c r="J215" i="2"/>
  <c r="J168" i="2"/>
  <c r="BK155" i="2"/>
  <c r="BK280" i="2"/>
  <c r="BK243" i="2"/>
  <c r="BK230" i="2"/>
  <c r="J226" i="2"/>
  <c r="J212" i="2"/>
  <c r="J198" i="2"/>
  <c r="BK168" i="2"/>
  <c r="BK157" i="2"/>
  <c r="J148" i="2"/>
  <c r="BK272" i="2"/>
  <c r="J256" i="2"/>
  <c r="BK244" i="2"/>
  <c r="J188" i="2"/>
  <c r="BK173" i="2"/>
  <c r="J149" i="2"/>
  <c r="BK142" i="2"/>
  <c r="BK130" i="3"/>
  <c r="J283" i="2"/>
  <c r="BK266" i="2"/>
  <c r="BK246" i="2"/>
  <c r="J239" i="2"/>
  <c r="BK229" i="2"/>
  <c r="J223" i="2"/>
  <c r="J204" i="2"/>
  <c r="BK163" i="2"/>
  <c r="BK144" i="2"/>
  <c r="J272" i="2"/>
  <c r="J262" i="2"/>
  <c r="BK249" i="2"/>
  <c r="BK235" i="2"/>
  <c r="J193" i="2"/>
  <c r="BK161" i="2"/>
  <c r="BK289" i="2"/>
  <c r="BK276" i="2"/>
  <c r="J244" i="2"/>
  <c r="J235" i="2"/>
  <c r="BK224" i="2"/>
  <c r="BK209" i="2"/>
  <c r="BK183" i="2"/>
  <c r="J171" i="2"/>
  <c r="BK159" i="2"/>
  <c r="BK149" i="2"/>
  <c r="J274" i="2"/>
  <c r="J266" i="2"/>
  <c r="J246" i="2"/>
  <c r="BK198" i="2"/>
  <c r="BK178" i="2"/>
  <c r="BK151" i="2"/>
  <c r="J138" i="2"/>
  <c r="J128" i="3"/>
  <c r="J278" i="2"/>
  <c r="J264" i="2"/>
  <c r="J243" i="2"/>
  <c r="J230" i="2"/>
  <c r="J224" i="2"/>
  <c r="J209" i="2"/>
  <c r="BK171" i="2"/>
  <c r="BK145" i="2"/>
  <c r="BK138" i="2"/>
  <c r="BK278" i="2"/>
  <c r="BK264" i="2"/>
  <c r="BK256" i="2"/>
  <c r="BK239" i="2"/>
  <c r="BK232" i="2"/>
  <c r="BK185" i="2"/>
  <c r="J159" i="2"/>
  <c r="BK283" i="2"/>
  <c r="BK262" i="2"/>
  <c r="BK236" i="2"/>
  <c r="J229" i="2"/>
  <c r="BK223" i="2"/>
  <c r="BK204" i="2"/>
  <c r="J178" i="2"/>
  <c r="J167" i="2"/>
  <c r="J152" i="2"/>
  <c r="BK147" i="2"/>
  <c r="BK270" i="2"/>
  <c r="J252" i="2"/>
  <c r="BK214" i="2"/>
  <c r="J183" i="2"/>
  <c r="J157" i="2"/>
  <c r="BK148" i="2"/>
  <c r="BK128" i="3"/>
  <c r="R126" i="3" l="1"/>
  <c r="R124" i="3" s="1"/>
  <c r="P126" i="3"/>
  <c r="P124" i="3" s="1"/>
  <c r="AU97" i="1" s="1"/>
  <c r="R137" i="2"/>
  <c r="T154" i="2"/>
  <c r="R170" i="2"/>
  <c r="BK187" i="2"/>
  <c r="J187" i="2" s="1"/>
  <c r="J103" i="2" s="1"/>
  <c r="R211" i="2"/>
  <c r="T234" i="2"/>
  <c r="T251" i="2"/>
  <c r="R267" i="2"/>
  <c r="R277" i="2"/>
  <c r="BK288" i="2"/>
  <c r="J288" i="2" s="1"/>
  <c r="J113" i="2" s="1"/>
  <c r="T137" i="2"/>
  <c r="P154" i="2"/>
  <c r="P170" i="2"/>
  <c r="T187" i="2"/>
  <c r="BK211" i="2"/>
  <c r="J211" i="2" s="1"/>
  <c r="J104" i="2" s="1"/>
  <c r="R234" i="2"/>
  <c r="R251" i="2"/>
  <c r="P267" i="2"/>
  <c r="P277" i="2"/>
  <c r="T288" i="2"/>
  <c r="T281" i="2" s="1"/>
  <c r="P137" i="2"/>
  <c r="R154" i="2"/>
  <c r="BK170" i="2"/>
  <c r="J170" i="2" s="1"/>
  <c r="J102" i="2" s="1"/>
  <c r="R187" i="2"/>
  <c r="T211" i="2"/>
  <c r="P234" i="2"/>
  <c r="P251" i="2"/>
  <c r="BK267" i="2"/>
  <c r="J267" i="2" s="1"/>
  <c r="J109" i="2" s="1"/>
  <c r="T277" i="2"/>
  <c r="P288" i="2"/>
  <c r="P281" i="2" s="1"/>
  <c r="BK137" i="2"/>
  <c r="J137" i="2" s="1"/>
  <c r="J100" i="2" s="1"/>
  <c r="BK154" i="2"/>
  <c r="J154" i="2" s="1"/>
  <c r="J101" i="2" s="1"/>
  <c r="T170" i="2"/>
  <c r="P187" i="2"/>
  <c r="P211" i="2"/>
  <c r="BK234" i="2"/>
  <c r="J234" i="2" s="1"/>
  <c r="J105" i="2" s="1"/>
  <c r="BK251" i="2"/>
  <c r="J251" i="2" s="1"/>
  <c r="J108" i="2" s="1"/>
  <c r="T267" i="2"/>
  <c r="BK277" i="2"/>
  <c r="J277" i="2" s="1"/>
  <c r="J110" i="2" s="1"/>
  <c r="R288" i="2"/>
  <c r="R281" i="2" s="1"/>
  <c r="BK282" i="2"/>
  <c r="J282" i="2" s="1"/>
  <c r="J112" i="2" s="1"/>
  <c r="BK248" i="2"/>
  <c r="J248" i="2" s="1"/>
  <c r="J106" i="2" s="1"/>
  <c r="BK127" i="3"/>
  <c r="J127" i="3"/>
  <c r="J101" i="3" s="1"/>
  <c r="BK129" i="3"/>
  <c r="J91" i="3"/>
  <c r="BE128" i="3"/>
  <c r="BE130" i="3"/>
  <c r="E85" i="3"/>
  <c r="F94" i="3"/>
  <c r="J91" i="2"/>
  <c r="F94" i="2"/>
  <c r="BE152" i="2"/>
  <c r="BE155" i="2"/>
  <c r="BE159" i="2"/>
  <c r="BE161" i="2"/>
  <c r="BE168" i="2"/>
  <c r="BE199" i="2"/>
  <c r="BE215" i="2"/>
  <c r="BE223" i="2"/>
  <c r="BE226" i="2"/>
  <c r="BE227" i="2"/>
  <c r="BE230" i="2"/>
  <c r="BE236" i="2"/>
  <c r="BE239" i="2"/>
  <c r="BE241" i="2"/>
  <c r="BE260" i="2"/>
  <c r="E123" i="2"/>
  <c r="BE138" i="2"/>
  <c r="BE163" i="2"/>
  <c r="BE185" i="2"/>
  <c r="BE188" i="2"/>
  <c r="BE214" i="2"/>
  <c r="BE238" i="2"/>
  <c r="BE246" i="2"/>
  <c r="BE252" i="2"/>
  <c r="BE254" i="2"/>
  <c r="BE256" i="2"/>
  <c r="BE262" i="2"/>
  <c r="BE264" i="2"/>
  <c r="BE266" i="2"/>
  <c r="BE268" i="2"/>
  <c r="BE270" i="2"/>
  <c r="BE283" i="2"/>
  <c r="BE142" i="2"/>
  <c r="BE144" i="2"/>
  <c r="BE148" i="2"/>
  <c r="BE151" i="2"/>
  <c r="BE171" i="2"/>
  <c r="BE178" i="2"/>
  <c r="BE193" i="2"/>
  <c r="BE204" i="2"/>
  <c r="BE209" i="2"/>
  <c r="BE212" i="2"/>
  <c r="BE224" i="2"/>
  <c r="BE229" i="2"/>
  <c r="BE243" i="2"/>
  <c r="BE244" i="2"/>
  <c r="BE274" i="2"/>
  <c r="BE276" i="2"/>
  <c r="BE289" i="2"/>
  <c r="BE145" i="2"/>
  <c r="BE147" i="2"/>
  <c r="BE149" i="2"/>
  <c r="BE157" i="2"/>
  <c r="BE167" i="2"/>
  <c r="BE173" i="2"/>
  <c r="BE183" i="2"/>
  <c r="BE198" i="2"/>
  <c r="BE232" i="2"/>
  <c r="BE235" i="2"/>
  <c r="BE249" i="2"/>
  <c r="BE272" i="2"/>
  <c r="BE278" i="2"/>
  <c r="BE280" i="2"/>
  <c r="AS94" i="1"/>
  <c r="J36" i="2"/>
  <c r="AW96" i="1" s="1"/>
  <c r="F39" i="2"/>
  <c r="BD96" i="1" s="1"/>
  <c r="F36" i="2"/>
  <c r="BA96" i="1" s="1"/>
  <c r="F36" i="3"/>
  <c r="BA97" i="1" s="1"/>
  <c r="F38" i="3"/>
  <c r="BC97" i="1" s="1"/>
  <c r="F37" i="2"/>
  <c r="BB96" i="1" s="1"/>
  <c r="F39" i="3"/>
  <c r="BD97" i="1" s="1"/>
  <c r="F38" i="2"/>
  <c r="BC96" i="1" s="1"/>
  <c r="J36" i="3"/>
  <c r="AW97" i="1" s="1"/>
  <c r="F37" i="3"/>
  <c r="BB97" i="1" s="1"/>
  <c r="P250" i="2" l="1"/>
  <c r="R250" i="2"/>
  <c r="J129" i="3"/>
  <c r="J102" i="3" s="1"/>
  <c r="T136" i="2"/>
  <c r="R136" i="2"/>
  <c r="P136" i="2"/>
  <c r="P135" i="2" s="1"/>
  <c r="AU96" i="1" s="1"/>
  <c r="AU95" i="1" s="1"/>
  <c r="AU94" i="1" s="1"/>
  <c r="T250" i="2"/>
  <c r="BK136" i="2"/>
  <c r="J136" i="2" s="1"/>
  <c r="J99" i="2" s="1"/>
  <c r="BK250" i="2"/>
  <c r="J250" i="2" s="1"/>
  <c r="J107" i="2" s="1"/>
  <c r="BK281" i="2"/>
  <c r="J281" i="2" s="1"/>
  <c r="J111" i="2" s="1"/>
  <c r="BK126" i="3"/>
  <c r="J35" i="2"/>
  <c r="AV96" i="1" s="1"/>
  <c r="AT96" i="1" s="1"/>
  <c r="BC95" i="1"/>
  <c r="AY95" i="1" s="1"/>
  <c r="BB95" i="1"/>
  <c r="AX95" i="1" s="1"/>
  <c r="BA95" i="1"/>
  <c r="AW95" i="1" s="1"/>
  <c r="BD95" i="1"/>
  <c r="BD94" i="1" s="1"/>
  <c r="W33" i="1" s="1"/>
  <c r="J35" i="3"/>
  <c r="AV97" i="1" s="1"/>
  <c r="AT97" i="1" s="1"/>
  <c r="F35" i="3"/>
  <c r="AZ97" i="1" s="1"/>
  <c r="F35" i="2"/>
  <c r="AZ96" i="1" s="1"/>
  <c r="R135" i="2" l="1"/>
  <c r="J126" i="3"/>
  <c r="J100" i="3" s="1"/>
  <c r="T135" i="2"/>
  <c r="BK135" i="2"/>
  <c r="J135" i="2" s="1"/>
  <c r="J98" i="2" s="1"/>
  <c r="BK124" i="3"/>
  <c r="AZ95" i="1"/>
  <c r="AV95" i="1" s="1"/>
  <c r="AT95" i="1" s="1"/>
  <c r="BB94" i="1"/>
  <c r="W31" i="1" s="1"/>
  <c r="BA94" i="1"/>
  <c r="W30" i="1" s="1"/>
  <c r="BC94" i="1"/>
  <c r="W32" i="1" s="1"/>
  <c r="J124" i="3" l="1"/>
  <c r="J98" i="3" s="1"/>
  <c r="J32" i="2"/>
  <c r="AG96" i="1" s="1"/>
  <c r="AW94" i="1"/>
  <c r="AK30" i="1" s="1"/>
  <c r="AY94" i="1"/>
  <c r="AX94" i="1"/>
  <c r="AZ94" i="1"/>
  <c r="AV94" i="1" s="1"/>
  <c r="AK29" i="1" s="1"/>
  <c r="J32" i="3" l="1"/>
  <c r="AG97" i="1" s="1"/>
  <c r="AN97" i="1" s="1"/>
  <c r="J41" i="2"/>
  <c r="AN96" i="1"/>
  <c r="W29" i="1"/>
  <c r="AT94" i="1"/>
  <c r="J41" i="3" l="1"/>
  <c r="AG95" i="1"/>
  <c r="AG94" i="1" s="1"/>
  <c r="AK26" i="1" s="1"/>
  <c r="AK35" i="1" s="1"/>
  <c r="AN95" i="1"/>
  <c r="AN94" i="1" l="1"/>
</calcChain>
</file>

<file path=xl/sharedStrings.xml><?xml version="1.0" encoding="utf-8"?>
<sst xmlns="http://schemas.openxmlformats.org/spreadsheetml/2006/main" count="2150" uniqueCount="501">
  <si>
    <t>Export Komplet</t>
  </si>
  <si>
    <t/>
  </si>
  <si>
    <t>2.0</t>
  </si>
  <si>
    <t>ZAMOK</t>
  </si>
  <si>
    <t>False</t>
  </si>
  <si>
    <t>{afab1102-7a6e-44cf-adc2-3e8c989e19c2}</t>
  </si>
  <si>
    <t>0,1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</si>
  <si>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</si>
  <si>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</si>
  <si>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</si>
  <si>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</si>
  <si>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</si>
  <si>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</si>
  <si>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24-19B</t>
  </si>
  <si>
    <t>Stavba:</t>
  </si>
  <si>
    <t>KSO:</t>
  </si>
  <si>
    <t>CC-CZ:</t>
  </si>
  <si>
    <t>Místo:</t>
  </si>
  <si>
    <t>Opava</t>
  </si>
  <si>
    <t>Datum:</t>
  </si>
  <si>
    <t>18. 4. 2024</t>
  </si>
  <si>
    <t>1</t>
  </si>
  <si>
    <t>Zadavatel:</t>
  </si>
  <si>
    <t>IČ:</t>
  </si>
  <si>
    <t>47813059</t>
  </si>
  <si>
    <t>Slezská univerzita v Opavě</t>
  </si>
  <si>
    <t>DIČ:</t>
  </si>
  <si>
    <t>CZ47813059</t>
  </si>
  <si>
    <t>Zhotovitel:</t>
  </si>
  <si>
    <t xml:space="preserve"> </t>
  </si>
  <si>
    <t>True</t>
  </si>
  <si>
    <t>Projektant:</t>
  </si>
  <si>
    <t>43977642</t>
  </si>
  <si>
    <t xml:space="preserve">ing. Václav Č e c h </t>
  </si>
  <si>
    <t>Zpracovatel:</t>
  </si>
  <si>
    <t>Sandtner Vladimír</t>
  </si>
  <si>
    <t>Poznámka:</t>
  </si>
  <si>
    <t xml:space="preserve">           _x000D_
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</si>
  <si>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</si>
  <si>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</si>
  <si>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</si>
  <si>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</si>
  <si>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</si>
  <si>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</si>
  <si>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</si>
  <si>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</si>
  <si>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</si>
  <si>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</si>
  <si>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</si>
  <si>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</si>
  <si>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</si>
  <si>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</si>
  <si>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</si>
  <si>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</si>
  <si>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</si>
  <si>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</si>
  <si>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</si>
  <si>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</si>
  <si>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</si>
  <si>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</si>
  <si>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</si>
  <si>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</si>
  <si>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</si>
  <si>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</si>
  <si>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</si>
  <si>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</si>
  <si>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</si>
  <si>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</si>
  <si>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</si>
  <si>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</si>
  <si>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</si>
  <si>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</si>
  <si>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</si>
  <si>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</si>
  <si>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</si>
  <si>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</si>
  <si>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</si>
  <si>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</si>
  <si>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</si>
  <si>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</si>
  <si>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</si>
  <si>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</si>
  <si>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01</t>
  </si>
  <si>
    <t>STA</t>
  </si>
  <si>
    <t>{3b4d8663-ff9a-4e81-b4bb-0b179ecb8502}</t>
  </si>
  <si>
    <t>2</t>
  </si>
  <si>
    <t>/</t>
  </si>
  <si>
    <t>01-1b</t>
  </si>
  <si>
    <t>Architektonicko-stavební řešení - vestavba výtahu</t>
  </si>
  <si>
    <t>Soupis</t>
  </si>
  <si>
    <t>{163dcaee-ecf8-4b67-918a-bc4e6afc2cc5}</t>
  </si>
  <si>
    <t>01-2</t>
  </si>
  <si>
    <t>Technika prostředí staveb</t>
  </si>
  <si>
    <t>{dbaed2b9-a9d6-4411-a3ba-f73786c44f1f}</t>
  </si>
  <si>
    <t>KRYCÍ LIST SOUPISU PRACÍ</t>
  </si>
  <si>
    <t>Objekt:</t>
  </si>
  <si>
    <t>01 - SO 01 - Dobudování podkroví a rekonstrukce objektu Hradecká 17</t>
  </si>
  <si>
    <t>Soupis:</t>
  </si>
  <si>
    <t>01-1b - Architektonicko-stavební řešení - vestavba výtahu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</si>
  <si>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</si>
  <si>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</si>
  <si>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</si>
  <si>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</si>
  <si>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</si>
  <si>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</si>
  <si>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</si>
  <si>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</si>
  <si>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</si>
  <si>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</si>
  <si>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</si>
  <si>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</si>
  <si>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</si>
  <si>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</si>
  <si>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</si>
  <si>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</si>
  <si>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783 - Dokončovací práce - nátěry</t>
  </si>
  <si>
    <t>VaO - Vedlejší a ostatní náklady stavby</t>
  </si>
  <si>
    <t xml:space="preserve">    F - Vedlejší náklady stavby</t>
  </si>
  <si>
    <t xml:space="preserve">    O - Ostatní náklady stavby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</si>
  <si>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</si>
  <si>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</si>
  <si>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</si>
  <si>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</si>
  <si>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</si>
  <si>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</si>
  <si>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</si>
  <si>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</si>
  <si>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</si>
  <si>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</si>
  <si>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</si>
  <si>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</si>
  <si>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</si>
  <si>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</si>
  <si>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</si>
  <si>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</si>
  <si>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</si>
  <si>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</si>
  <si>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131213701</t>
  </si>
  <si>
    <t>Hloubení nezapažených jam v soudržných horninách třídy těžitelnosti I skupiny 3 ručně</t>
  </si>
  <si>
    <t>m3</t>
  </si>
  <si>
    <t>4</t>
  </si>
  <si>
    <t>374515128</t>
  </si>
  <si>
    <t>VV</t>
  </si>
  <si>
    <t>3,0*1,90*1,27+0,061</t>
  </si>
  <si>
    <t>-1,90*0,50*0,45-0,072</t>
  </si>
  <si>
    <t>Součet</t>
  </si>
  <si>
    <t>132211401</t>
  </si>
  <si>
    <t>Hloubená vykopávka pod základy v hornině třídy těžitelnosti I skupiny 3 ručně</t>
  </si>
  <si>
    <t>-635579742</t>
  </si>
  <si>
    <t>3,0*0,52*0,90-0,004</t>
  </si>
  <si>
    <t>3</t>
  </si>
  <si>
    <t>139911121</t>
  </si>
  <si>
    <t>Bourání kcí v hloubených vykopávkách ze zdiva z betonu prostého ručně</t>
  </si>
  <si>
    <t>2103301268</t>
  </si>
  <si>
    <t>162211311</t>
  </si>
  <si>
    <t>Vodorovné přemístění výkopku z horniny třídy těžitelnosti I skupiny 1 až 3 stavebním kolečkem do 10 m</t>
  </si>
  <si>
    <t>1376385525</t>
  </si>
  <si>
    <t>6,80+0,50+1,40</t>
  </si>
  <si>
    <t>5</t>
  </si>
  <si>
    <t>162211319</t>
  </si>
  <si>
    <t>Příplatek k vodorovnému přemístění výkopku z horniny třídy těžitelnosti I skupiny 1 až 3 stavebním kolečkem za každých dalších 10 m</t>
  </si>
  <si>
    <t>-943159027</t>
  </si>
  <si>
    <t>6</t>
  </si>
  <si>
    <t>162751117</t>
  </si>
  <si>
    <t>Vodorovné přemístění přes 9 000 do 10000 m výkopku/sypaniny z horniny třídy těžitelnosti I skupiny 1 až 3</t>
  </si>
  <si>
    <t>1391997259</t>
  </si>
  <si>
    <t>7</t>
  </si>
  <si>
    <t>162751119</t>
  </si>
  <si>
    <t>Příplatek k vodorovnému přemístění výkopku/sypaniny z horniny třídy těžitelnosti I skupiny 1 až 3 ZKD 1000 m přes 10000 m</t>
  </si>
  <si>
    <t>184211909</t>
  </si>
  <si>
    <t>8,7*5 'Přepočtené koeficientem množství</t>
  </si>
  <si>
    <t>8</t>
  </si>
  <si>
    <t>167151101</t>
  </si>
  <si>
    <t>Nakládání výkopku z hornin třídy těžitelnosti I skupiny 1 až 3 do 100 m3</t>
  </si>
  <si>
    <t>118391113</t>
  </si>
  <si>
    <t>9</t>
  </si>
  <si>
    <t>171201231</t>
  </si>
  <si>
    <t>Poplatek za uložení zeminy a kamení na recyklační skládce (skládkovné) kód odpadu 17 05 04</t>
  </si>
  <si>
    <t>t</t>
  </si>
  <si>
    <t>-887654171</t>
  </si>
  <si>
    <t>8,700*1,85</t>
  </si>
  <si>
    <t>Zakládání</t>
  </si>
  <si>
    <t>10</t>
  </si>
  <si>
    <t>271532212</t>
  </si>
  <si>
    <t>Podsyp pod základové konstrukce se zhutněním z hrubého kameniva frakce 16 až 32 mm</t>
  </si>
  <si>
    <t>-628259359</t>
  </si>
  <si>
    <t>"v.č.4, 12 , 18" 3,0*2,40*0,10</t>
  </si>
  <si>
    <t>11</t>
  </si>
  <si>
    <t>273321411</t>
  </si>
  <si>
    <t>Základové desky ze ŽB bez zvýšených nároků na prostředí tř. C 20/25</t>
  </si>
  <si>
    <t>-1190760854</t>
  </si>
  <si>
    <t>"S1"  3,0*2,40*0,35*1,035-0,008</t>
  </si>
  <si>
    <t>273362021</t>
  </si>
  <si>
    <t>Výztuž základových desek svařovanými sítěmi Kari</t>
  </si>
  <si>
    <t>1799902193</t>
  </si>
  <si>
    <t>"S1. 100/100/6 mm"  3,0*2,40*4,44*0,001*2</t>
  </si>
  <si>
    <t>13</t>
  </si>
  <si>
    <t>279321346</t>
  </si>
  <si>
    <t>Základová zeď ze ŽB bez zvýšených nároků na prostředí tř. C 20/25 bez výztuže</t>
  </si>
  <si>
    <t>1669757920</t>
  </si>
  <si>
    <t>(2,68+1,48)*2*0,30*1,0+0,004</t>
  </si>
  <si>
    <t>14</t>
  </si>
  <si>
    <t>279351311</t>
  </si>
  <si>
    <t>Zřízení jednostranného bednění základových zdí</t>
  </si>
  <si>
    <t>m2</t>
  </si>
  <si>
    <t>890066065</t>
  </si>
  <si>
    <t>(1,48+2,08)*2*1,0</t>
  </si>
  <si>
    <t>(2,08+2,68)*2*0,10+0,028</t>
  </si>
  <si>
    <t>15</t>
  </si>
  <si>
    <t>279351312</t>
  </si>
  <si>
    <t>Odstranění jednostranného bednění základových zdí</t>
  </si>
  <si>
    <t>1522593685</t>
  </si>
  <si>
    <t>16</t>
  </si>
  <si>
    <t>279362021</t>
  </si>
  <si>
    <t>Výztuž základových zdí nosných svařovanými sítěmi Kari</t>
  </si>
  <si>
    <t>143522442</t>
  </si>
  <si>
    <t>"100/100/6 mm" (2,68+2,08)*2*1,0*4,44*0,001*2</t>
  </si>
  <si>
    <t>Svislé a kompletní konstrukce</t>
  </si>
  <si>
    <t>17</t>
  </si>
  <si>
    <t>346271114</t>
  </si>
  <si>
    <t>Přizdívky z cihel betonových tl 140 mm</t>
  </si>
  <si>
    <t>-26292479</t>
  </si>
  <si>
    <t>"110" (2,38+2,68)*2*0,90-0,008</t>
  </si>
  <si>
    <t>18</t>
  </si>
  <si>
    <t>311235101</t>
  </si>
  <si>
    <t>Zdivo jednovrstvé z cihel broušených do P10 na tenkovrstvou maltu tl 175 mm</t>
  </si>
  <si>
    <t>619642934</t>
  </si>
  <si>
    <t>"110" (2,075+0,175+1,55)*3,50-0,90*2,25</t>
  </si>
  <si>
    <t>"211"   (2,075+0,175+1,55+0,55)*3,12-0,90*2,25</t>
  </si>
  <si>
    <t>"314"  (2,075+0,175+1,48)*3,50-0,90*2,25+0,037+0,011</t>
  </si>
  <si>
    <t>19</t>
  </si>
  <si>
    <t>311235141</t>
  </si>
  <si>
    <t>Zdivo jednovrstvé z cihel broušených přes P10 do P15 na tenkovrstvou maltu tl 240 mm</t>
  </si>
  <si>
    <t>2048305066</t>
  </si>
  <si>
    <t>"110"  1,70*3,50</t>
  </si>
  <si>
    <t>"211"  1,70*3,12</t>
  </si>
  <si>
    <t>"314" 1,61*3,50+0,011</t>
  </si>
  <si>
    <t>20</t>
  </si>
  <si>
    <t>311235161</t>
  </si>
  <si>
    <t>Zdivo jednovrstvé z cihel broušených přes P10 do P15 na tenkovrstvou maltu tl 300 mm</t>
  </si>
  <si>
    <t>-1325490921</t>
  </si>
  <si>
    <t>"314" (2,075+0,175+0,25)*(3,39+0,16)+0,03</t>
  </si>
  <si>
    <t>317168052</t>
  </si>
  <si>
    <t>Překlad keramický vysoký v 238 mm dl 1250 mm</t>
  </si>
  <si>
    <t>kus</t>
  </si>
  <si>
    <t>1134523439</t>
  </si>
  <si>
    <t>Vodorovné konstrukce</t>
  </si>
  <si>
    <t>22</t>
  </si>
  <si>
    <t>417321515</t>
  </si>
  <si>
    <t>Ztužující pásy a věnce ze ŽB tř. C 25/30</t>
  </si>
  <si>
    <t>-2023536468</t>
  </si>
  <si>
    <t>"V3" 8,20*0,17*0,21</t>
  </si>
  <si>
    <t>"V4" 3,60*0,25*0,21</t>
  </si>
  <si>
    <t>"V5" 8,60*0,21*0,16</t>
  </si>
  <si>
    <t>23</t>
  </si>
  <si>
    <t>417351115</t>
  </si>
  <si>
    <t>Zřízení bednění ztužujících věnců</t>
  </si>
  <si>
    <t>1656079039</t>
  </si>
  <si>
    <t>"V3" 8,20*0,21*2</t>
  </si>
  <si>
    <t>"V4" 3,60*0,21*2</t>
  </si>
  <si>
    <t>"V5" 8,60*0,16*2</t>
  </si>
  <si>
    <t>24</t>
  </si>
  <si>
    <t>417351116</t>
  </si>
  <si>
    <t>Odstranění bednění ztužujících věnců</t>
  </si>
  <si>
    <t>903309965</t>
  </si>
  <si>
    <t>25</t>
  </si>
  <si>
    <t>417361821</t>
  </si>
  <si>
    <t>Výztuž ztužujících pásů a věnců betonářskou ocelí 10 505</t>
  </si>
  <si>
    <t>-124708330</t>
  </si>
  <si>
    <t>"V3" 8,20*4*0,888*0,001</t>
  </si>
  <si>
    <t>"V4" 3,60*4*0,888*0,001</t>
  </si>
  <si>
    <t>"V5" 8,60*4*0,888*0,001</t>
  </si>
  <si>
    <t>26</t>
  </si>
  <si>
    <t>417361221</t>
  </si>
  <si>
    <t>Výztuž ztužujících pásů a věnců betonářskou ocelí 10 216</t>
  </si>
  <si>
    <t>-1804851165</t>
  </si>
  <si>
    <t>"V3" (8,20/0,25+1,20)*0,75*0,222*0,001</t>
  </si>
  <si>
    <t>"V4" (3,60/0,25+1,60)*0,90*0,222*0,001</t>
  </si>
  <si>
    <t>"V5" (8,60/0,25+0,95)*0,70*0,222*0,001</t>
  </si>
  <si>
    <t>27</t>
  </si>
  <si>
    <t>411168282</t>
  </si>
  <si>
    <t>Strop keramický tl 21 cm z vložek MIAKO a keramobetonových nosníků dl přes 2 do 3 m OVN 50 cm</t>
  </si>
  <si>
    <t>816377500</t>
  </si>
  <si>
    <t>"S6" 2,08*1,48+0,022</t>
  </si>
  <si>
    <t>Úpravy povrchů, podlahy a osazování výplní</t>
  </si>
  <si>
    <t>28</t>
  </si>
  <si>
    <t>611131101</t>
  </si>
  <si>
    <t>Cementový postřik vnitřních stropů nanášený celoplošně ručně</t>
  </si>
  <si>
    <t>446065688</t>
  </si>
  <si>
    <t>"314"  3,07+0,01</t>
  </si>
  <si>
    <t>29</t>
  </si>
  <si>
    <t>611321141</t>
  </si>
  <si>
    <t>Vápenocementová omítka štuková dvouvrstvá vnitřních stropů rovných nanášená ručně</t>
  </si>
  <si>
    <t>1466010653</t>
  </si>
  <si>
    <t>30</t>
  </si>
  <si>
    <t>612131101</t>
  </si>
  <si>
    <t>Cementový postřik vnitřních stěn nanášený celoplošně ručně</t>
  </si>
  <si>
    <t>1513155701</t>
  </si>
  <si>
    <t>"109" (0,79+2,22+1,22+0,64+0,91+0,24+0,26)*1,40+(1,61+2,08-0,80)*3,45</t>
  </si>
  <si>
    <t>"101" (0,80+1,61)*3,45-0,90*2,10+(0,90+2*2,10)*0,18</t>
  </si>
  <si>
    <t>"201" (0,80+1,61)*2,85-0,90*2,10+(0,90+2*2,10)*0,18</t>
  </si>
  <si>
    <t>"212" 2,55*(2,85-1,50)</t>
  </si>
  <si>
    <t>"313" (2,25*2+0,92)*(2,80-1,50)</t>
  </si>
  <si>
    <t>"315" (1,0+2,55)*(2,80-1,50)</t>
  </si>
  <si>
    <t>31</t>
  </si>
  <si>
    <t>612321141</t>
  </si>
  <si>
    <t>Vápenocementová omítka štuková dvouvrstvá vnitřních stěn nanášená ručně</t>
  </si>
  <si>
    <t>1720386034</t>
  </si>
  <si>
    <t>32</t>
  </si>
  <si>
    <t>617131101</t>
  </si>
  <si>
    <t>Cementový postřik světlíků nebo výtahových šachet nanášený celoplošně ručně</t>
  </si>
  <si>
    <t>-1007778681</t>
  </si>
  <si>
    <t>(2,08+1,48)*2*11,76-0,90*2,10*3+3,07+0,069</t>
  </si>
  <si>
    <t>33</t>
  </si>
  <si>
    <t>617321141</t>
  </si>
  <si>
    <t>Vápenocementová omítka štuková dvouvrstvá světlíků nebo výtahových šachet nanášená ručně</t>
  </si>
  <si>
    <t>-1345063924</t>
  </si>
  <si>
    <t>34</t>
  </si>
  <si>
    <t>631311135</t>
  </si>
  <si>
    <t>Mazanina tl přes 120 do 240 mm z betonu prostého bez zvýšených nároků na prostředí tř. C 20/25</t>
  </si>
  <si>
    <t>-1690321473</t>
  </si>
  <si>
    <t>"S1" 2,08*1,48*0,15</t>
  </si>
  <si>
    <t>35</t>
  </si>
  <si>
    <t>631319175</t>
  </si>
  <si>
    <t>Příplatek k mazanině tl přes 120 do 240 mm za stržení povrchu spodní vrstvy před vložením výztuže</t>
  </si>
  <si>
    <t>619359707</t>
  </si>
  <si>
    <t>36</t>
  </si>
  <si>
    <t>631362021</t>
  </si>
  <si>
    <t>Výztuž mazanin svařovanými sítěmi Kari</t>
  </si>
  <si>
    <t>-977779058</t>
  </si>
  <si>
    <t>"S1" 2,08*1,48*4,44*0,001</t>
  </si>
  <si>
    <t>37</t>
  </si>
  <si>
    <t>631319013</t>
  </si>
  <si>
    <t>Příplatek k mazanině tl přes 120 do 240 mm za přehlazení povrchu</t>
  </si>
  <si>
    <t>297151228</t>
  </si>
  <si>
    <t>0,462</t>
  </si>
  <si>
    <t>Ostatní konstrukce a práce, bourání</t>
  </si>
  <si>
    <t>38</t>
  </si>
  <si>
    <t>949311112</t>
  </si>
  <si>
    <t>Montáž lešení trubkového do šachet o půdorysné ploše do 6 m2 v přes 10 do 20 m</t>
  </si>
  <si>
    <t>m</t>
  </si>
  <si>
    <t>-1676526549</t>
  </si>
  <si>
    <t>39</t>
  </si>
  <si>
    <t>949311211</t>
  </si>
  <si>
    <t>Příplatek k lešení trubkovému do šachet do 6 m2 v přes 20 do 30 m za první a ZKD den použití</t>
  </si>
  <si>
    <t>-223747397</t>
  </si>
  <si>
    <t>11,5*30 'Přepočtené koeficientem množství</t>
  </si>
  <si>
    <t>40</t>
  </si>
  <si>
    <t>949311812</t>
  </si>
  <si>
    <t>Demontáž lešení trubkového do šachet o půdorysné ploše do 6 m2 v přes 10 do 20 m</t>
  </si>
  <si>
    <t>1492353110</t>
  </si>
  <si>
    <t>41</t>
  </si>
  <si>
    <t>949211111</t>
  </si>
  <si>
    <t>Montáž lešeňové podlahy s příčníky pro trubková lešení v do 10 m</t>
  </si>
  <si>
    <t>-668829337</t>
  </si>
  <si>
    <t>1,20*1,80*5</t>
  </si>
  <si>
    <t>42</t>
  </si>
  <si>
    <t>949211211</t>
  </si>
  <si>
    <t>Příplatek k lešeňové podlaze s příčníky pro trubková lešení za první a ZKD den použití</t>
  </si>
  <si>
    <t>1983538451</t>
  </si>
  <si>
    <t>1*30 'Přepočtené koeficientem množství</t>
  </si>
  <si>
    <t>43</t>
  </si>
  <si>
    <t>949211811</t>
  </si>
  <si>
    <t>Demontáž lešeňové podlahy s příčníky pro trubková lešení v do 10 m</t>
  </si>
  <si>
    <t>-177345940</t>
  </si>
  <si>
    <t>44</t>
  </si>
  <si>
    <t>949101111</t>
  </si>
  <si>
    <t>Lešení pomocné pro objekty pozemních staveb s lešeňovou podlahou v do 1,9 m zatížení do 150 kg/m2</t>
  </si>
  <si>
    <t>1219624234</t>
  </si>
  <si>
    <t>(2,20*2+2,50)*1,20+0,22</t>
  </si>
  <si>
    <t>45</t>
  </si>
  <si>
    <t>952901111</t>
  </si>
  <si>
    <t>Vyčištění budov bytové a občanské výstavby při výšce podlaží do 4 m</t>
  </si>
  <si>
    <t>-409812764</t>
  </si>
  <si>
    <t>2,20*5,0*3</t>
  </si>
  <si>
    <t>998</t>
  </si>
  <si>
    <t>Přesun hmot</t>
  </si>
  <si>
    <t>46</t>
  </si>
  <si>
    <t>998017002</t>
  </si>
  <si>
    <t>Přesun hmot s omezením mechanizace pro budovy v přes 6 do 12 m</t>
  </si>
  <si>
    <t>1995243776</t>
  </si>
  <si>
    <t>PSV</t>
  </si>
  <si>
    <t>Práce a dodávky PSV</t>
  </si>
  <si>
    <t>711</t>
  </si>
  <si>
    <t>Izolace proti vodě, vlhkosti a plynům</t>
  </si>
  <si>
    <t>47</t>
  </si>
  <si>
    <t>711111001</t>
  </si>
  <si>
    <t>Provedení izolace proti zemní vlhkosti vodorovné za studena nátěrem penetračním</t>
  </si>
  <si>
    <t>1740613618</t>
  </si>
  <si>
    <t>"S1"  2,70*2,40+0,02</t>
  </si>
  <si>
    <t>48</t>
  </si>
  <si>
    <t>711112001</t>
  </si>
  <si>
    <t>Provedení izolace proti zemní vlhkosti svislé za studena nátěrem penetračním</t>
  </si>
  <si>
    <t>-1286175957</t>
  </si>
  <si>
    <t>"S1"  (2,70+2,40)*2*0,90+0,02</t>
  </si>
  <si>
    <t>49</t>
  </si>
  <si>
    <t>M</t>
  </si>
  <si>
    <t>11163150</t>
  </si>
  <si>
    <t>lak penetrační asfaltový</t>
  </si>
  <si>
    <t>-1792732698</t>
  </si>
  <si>
    <t>6,50*0,0002</t>
  </si>
  <si>
    <t>9,20*0,00025</t>
  </si>
  <si>
    <t>50</t>
  </si>
  <si>
    <t>711141559</t>
  </si>
  <si>
    <t>Provedení izolace proti zemní vlhkosti pásy přitavením vodorovné NAIP</t>
  </si>
  <si>
    <t>-1429736575</t>
  </si>
  <si>
    <t>"S1"  6,50*2</t>
  </si>
  <si>
    <t>51</t>
  </si>
  <si>
    <t>711142559</t>
  </si>
  <si>
    <t>Provedení izolace proti zemní vlhkosti pásy přitavením svislé NAIP</t>
  </si>
  <si>
    <t>587654516</t>
  </si>
  <si>
    <t>"S1" 9,20*2</t>
  </si>
  <si>
    <t>52</t>
  </si>
  <si>
    <t>62853004</t>
  </si>
  <si>
    <t>pás asfaltový natavitelný modifikovaný SBS tl 4,0mm s vložkou ze skleněné tkaniny a spalitelnou PE fólií nebo jemnozrnným minerálním posypem na horním povrchu</t>
  </si>
  <si>
    <t>1582340340</t>
  </si>
  <si>
    <t>13,0*1,15+18,40*1,20-0,03</t>
  </si>
  <si>
    <t>53</t>
  </si>
  <si>
    <t>998711201</t>
  </si>
  <si>
    <t>Přesun hmot procentní pro izolace proti vodě, vlhkosti a plynům v objektech v do 6 m</t>
  </si>
  <si>
    <t>%</t>
  </si>
  <si>
    <t>-598151922</t>
  </si>
  <si>
    <t>713</t>
  </si>
  <si>
    <t>Izolace tepelné</t>
  </si>
  <si>
    <t>54</t>
  </si>
  <si>
    <t>713111111</t>
  </si>
  <si>
    <t>Montáž izolace tepelné vrchem stropů volně kladenými rohožemi, pásy, dílci, deskami</t>
  </si>
  <si>
    <t>1263155166</t>
  </si>
  <si>
    <t>"S6" 1,95*2,50*2+0,05</t>
  </si>
  <si>
    <t>55</t>
  </si>
  <si>
    <t>63148109</t>
  </si>
  <si>
    <t>deska tepelně izolační minerální univerzální λ=0,038-0,039 tl 150mm</t>
  </si>
  <si>
    <t>-2070794455</t>
  </si>
  <si>
    <t>9,80*1,02-0,0+0,004</t>
  </si>
  <si>
    <t>56</t>
  </si>
  <si>
    <t>713191133</t>
  </si>
  <si>
    <t>Montáž izolace tepelné podlah, stropů vrchem nebo střech překrytí fólií s přelepeným spojem</t>
  </si>
  <si>
    <t>286336024</t>
  </si>
  <si>
    <t>"S6" 1,95*2,50+0,025</t>
  </si>
  <si>
    <t>57</t>
  </si>
  <si>
    <t>28323056</t>
  </si>
  <si>
    <t>fólie PE (500 kg/m3) separační podlahová oddělující tepelnou izolaci tl 1mm</t>
  </si>
  <si>
    <t>-1679894202</t>
  </si>
  <si>
    <t>4,90*1,05+0,355</t>
  </si>
  <si>
    <t>58</t>
  </si>
  <si>
    <t>998713202</t>
  </si>
  <si>
    <t>Přesun hmot procentní pro izolace tepelné v objektech v přes 6 do 12 m</t>
  </si>
  <si>
    <t>-2014453463</t>
  </si>
  <si>
    <t>783</t>
  </si>
  <si>
    <t>Dokončovací práce - nátěry</t>
  </si>
  <si>
    <t>59</t>
  </si>
  <si>
    <t>783933151</t>
  </si>
  <si>
    <t>Penetrační epoxidový nátěr hladkých betonových ploch</t>
  </si>
  <si>
    <t>-1089376302</t>
  </si>
  <si>
    <t>"výtah" 1,48*2,08+(1,48+2,08)*2*1,0+0,002</t>
  </si>
  <si>
    <t>60</t>
  </si>
  <si>
    <t>783937163</t>
  </si>
  <si>
    <t>Krycí dvojnásobný epoxidový rozpouštědlový nátěr betonových ploch</t>
  </si>
  <si>
    <t>1549642747</t>
  </si>
  <si>
    <t>VaO</t>
  </si>
  <si>
    <t>Vedlejší a ostatní náklady stavby</t>
  </si>
  <si>
    <t>F</t>
  </si>
  <si>
    <t>Vedlejší náklady stavby</t>
  </si>
  <si>
    <t>61</t>
  </si>
  <si>
    <t>032002000</t>
  </si>
  <si>
    <t>Vybavení staveniště</t>
  </si>
  <si>
    <t>Kč</t>
  </si>
  <si>
    <t>1024</t>
  </si>
  <si>
    <t>-2035256079</t>
  </si>
  <si>
    <t xml:space="preserve">(VP 800-0, příloha 03 - Zařízení staveniště) </t>
  </si>
  <si>
    <t>čl. 031-035 - Vybudování a údržba ZS vč. jeho  likvidace po dokončení stavby.</t>
  </si>
  <si>
    <t xml:space="preserve"> Zabezpečení a vybavení staveniště vč. připojení na inž.sítě a  průběžného čištění dotčených komunikací a manipulačních ploch.</t>
  </si>
  <si>
    <t>O</t>
  </si>
  <si>
    <t>Ostatní náklady stavby</t>
  </si>
  <si>
    <t>62</t>
  </si>
  <si>
    <t>045002000</t>
  </si>
  <si>
    <t>Kompletační a koordinační činnost</t>
  </si>
  <si>
    <t>262144</t>
  </si>
  <si>
    <t>-1591947579</t>
  </si>
  <si>
    <t xml:space="preserve"> (VP 800-0, příloha 4, Inženýrská činnost)</t>
  </si>
  <si>
    <t xml:space="preserve"> Čl. 0452, 0453 - Kompletační a koordinační činnost dodavatele</t>
  </si>
  <si>
    <t>01-2 - Technika prostředí staveb</t>
  </si>
  <si>
    <t>M - Práce a dodávky M</t>
  </si>
  <si>
    <t xml:space="preserve">    21-M - Elektromontáže</t>
  </si>
  <si>
    <t xml:space="preserve">    33-M - Montáže dopr.zaříz.,sklad. zař. a váh</t>
  </si>
  <si>
    <t>Práce a dodávky M</t>
  </si>
  <si>
    <t>21-M</t>
  </si>
  <si>
    <t>Elektromontáže</t>
  </si>
  <si>
    <t>21M-01</t>
  </si>
  <si>
    <t>kpl</t>
  </si>
  <si>
    <t>64</t>
  </si>
  <si>
    <t>2037744728</t>
  </si>
  <si>
    <t>33-M</t>
  </si>
  <si>
    <t>Montáže dopr.zaříz.,sklad. zař. a váh</t>
  </si>
  <si>
    <t>33M-01</t>
  </si>
  <si>
    <t>Dodávka a montáž hydraulického výtahu OHVI 630/0,52-3/3-N</t>
  </si>
  <si>
    <t>ks</t>
  </si>
  <si>
    <t>-1976188698</t>
  </si>
  <si>
    <t>Výtah - Hradecká 17, Opava - část financovaná z ERDF-SP</t>
  </si>
  <si>
    <t>SO 01 - Dobudování podkroví a rekonstrukce objektu Hradecká 17  - část financovaná z ERDF-SP</t>
  </si>
  <si>
    <t xml:space="preserve">Dodávka a montáž elektroinstalace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</si>
</sst>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  <family val="1"/>
      <charset val="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32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2" borderId="0" xfId="0" applyFont="1" applyFill="1" applyAlignment="1" applyProtection="1">
      <alignment vertical="center"/>
    </xf>
    <xf numFmtId="0" fontId="4" fillId="2" borderId="6" xfId="0" applyFont="1" applyFill="1" applyBorder="1" applyAlignment="1" applyProtection="1">
      <alignment horizontal="left" vertical="center"/>
    </xf>
    <xf numFmtId="0" fontId="0" fillId="2" borderId="7" xfId="0" applyFont="1" applyFill="1" applyBorder="1" applyAlignment="1" applyProtection="1">
      <alignment vertical="center"/>
    </xf>
    <xf numFmtId="0" fontId="4" fillId="2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20" fillId="3" borderId="0" xfId="0" applyFont="1" applyFill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4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0" fillId="3" borderId="0" xfId="0" applyFont="1" applyFill="1" applyAlignment="1" applyProtection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20" fillId="3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3" borderId="16" xfId="0" applyFont="1" applyFill="1" applyBorder="1" applyAlignment="1" applyProtection="1">
      <alignment horizontal="center" vertical="center" wrapText="1"/>
    </xf>
    <xf numFmtId="0" fontId="20" fillId="3" borderId="17" xfId="0" applyFont="1" applyFill="1" applyBorder="1" applyAlignment="1" applyProtection="1">
      <alignment horizontal="center" vertical="center" wrapText="1"/>
    </xf>
    <xf numFmtId="0" fontId="20" fillId="3" borderId="18" xfId="0" applyFont="1" applyFill="1" applyBorder="1" applyAlignment="1" applyProtection="1">
      <alignment horizontal="center" vertical="center" wrapText="1"/>
    </xf>
    <xf numFmtId="0" fontId="20" fillId="3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167" fontId="20" fillId="0" borderId="22" xfId="0" applyNumberFormat="1" applyFont="1" applyBorder="1" applyAlignment="1" applyProtection="1">
      <alignment vertical="center"/>
    </xf>
    <xf numFmtId="4" fontId="20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4" fillId="0" borderId="14" xfId="0" applyFont="1" applyBorder="1" applyAlignment="1" applyProtection="1">
      <alignment horizontal="left" vertical="center"/>
    </xf>
    <xf numFmtId="0" fontId="34" fillId="0" borderId="0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21" fillId="0" borderId="19" xfId="0" applyFont="1" applyBorder="1" applyAlignment="1" applyProtection="1">
      <alignment horizontal="left" vertical="center"/>
    </xf>
    <xf numFmtId="0" fontId="21" fillId="0" borderId="20" xfId="0" applyFont="1" applyBorder="1" applyAlignment="1" applyProtection="1">
      <alignment horizontal="center" vertical="center"/>
    </xf>
    <xf numFmtId="166" fontId="21" fillId="0" borderId="20" xfId="0" applyNumberFormat="1" applyFont="1" applyBorder="1" applyAlignment="1" applyProtection="1">
      <alignment vertical="center"/>
    </xf>
    <xf numFmtId="166" fontId="21" fillId="0" borderId="21" xfId="0" applyNumberFormat="1" applyFont="1" applyBorder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2" fillId="0" borderId="0" xfId="0" applyFont="1" applyAlignment="1" applyProtection="1">
      <alignment horizontal="left" vertical="center" wrapText="1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4" fontId="20" fillId="4" borderId="22" xfId="0" applyNumberFormat="1" applyFont="1" applyFill="1" applyBorder="1" applyAlignment="1" applyProtection="1">
      <alignment vertical="center"/>
    </xf>
    <xf numFmtId="0" fontId="0" fillId="0" borderId="0" xfId="0" applyFont="1" applyAlignment="1" applyProtection="1">
      <alignment horizontal="left" vertical="center"/>
    </xf>
    <xf numFmtId="0" fontId="29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 wrapText="1"/>
    </xf>
    <xf numFmtId="0" fontId="0" fillId="0" borderId="3" xfId="0" applyFont="1" applyBorder="1" applyAlignment="1" applyProtection="1">
      <alignment vertical="center" wrapText="1"/>
    </xf>
    <xf numFmtId="0" fontId="0" fillId="0" borderId="3" xfId="0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15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horizontal="left" vertical="center"/>
    </xf>
    <xf numFmtId="4" fontId="1" fillId="0" borderId="0" xfId="0" applyNumberFormat="1" applyFont="1" applyAlignment="1" applyProtection="1">
      <alignment vertical="center"/>
    </xf>
    <xf numFmtId="164" fontId="1" fillId="0" borderId="0" xfId="0" applyNumberFormat="1" applyFont="1" applyAlignment="1" applyProtection="1">
      <alignment horizontal="right" vertical="center"/>
    </xf>
    <xf numFmtId="0" fontId="4" fillId="3" borderId="6" xfId="0" applyFont="1" applyFill="1" applyBorder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right" vertical="center"/>
    </xf>
    <xf numFmtId="0" fontId="4" fillId="3" borderId="7" xfId="0" applyFont="1" applyFill="1" applyBorder="1" applyAlignment="1" applyProtection="1">
      <alignment horizontal="center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right" vertical="center"/>
    </xf>
    <xf numFmtId="0" fontId="0" fillId="0" borderId="0" xfId="0" applyFont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4" fontId="32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horizontal="center"/>
    </xf>
    <xf numFmtId="4" fontId="8" fillId="0" borderId="0" xfId="0" applyNumberFormat="1" applyFont="1" applyAlignment="1" applyProtection="1">
      <alignment vertical="center"/>
    </xf>
    <xf numFmtId="0" fontId="20" fillId="0" borderId="0" xfId="0" applyFont="1" applyAlignment="1" applyProtection="1">
      <alignment horizontal="left" vertical="center"/>
    </xf>
    <xf numFmtId="4" fontId="0" fillId="0" borderId="0" xfId="0" applyNumberFormat="1" applyFont="1" applyAlignment="1" applyProtection="1">
      <alignment vertical="center"/>
    </xf>
    <xf numFmtId="0" fontId="35" fillId="0" borderId="3" xfId="0" applyFont="1" applyBorder="1" applyAlignment="1" applyProtection="1">
      <alignment vertical="center"/>
    </xf>
    <xf numFmtId="4" fontId="20" fillId="4" borderId="22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protection locked="0"/>
    </xf>
    <xf numFmtId="0" fontId="11" fillId="0" borderId="0" xfId="0" applyFont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0" xfId="0"/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2" borderId="7" xfId="0" applyFont="1" applyFill="1" applyBorder="1" applyAlignment="1" applyProtection="1">
      <alignment horizontal="left" vertical="center"/>
    </xf>
    <xf numFmtId="0" fontId="0" fillId="2" borderId="7" xfId="0" applyFont="1" applyFill="1" applyBorder="1" applyAlignment="1" applyProtection="1">
      <alignment vertical="center"/>
    </xf>
    <xf numFmtId="4" fontId="4" fillId="2" borderId="7" xfId="0" applyNumberFormat="1" applyFont="1" applyFill="1" applyBorder="1" applyAlignment="1" applyProtection="1">
      <alignment vertical="center"/>
    </xf>
    <xf numFmtId="0" fontId="0" fillId="2" borderId="8" xfId="0" applyFont="1" applyFill="1" applyBorder="1" applyAlignment="1" applyProtection="1">
      <alignment vertical="center"/>
    </xf>
    <xf numFmtId="0" fontId="20" fillId="3" borderId="6" xfId="0" applyFont="1" applyFill="1" applyBorder="1" applyAlignment="1" applyProtection="1">
      <alignment horizontal="center" vertical="center"/>
    </xf>
    <xf numFmtId="0" fontId="20" fillId="3" borderId="7" xfId="0" applyFont="1" applyFill="1" applyBorder="1" applyAlignment="1" applyProtection="1">
      <alignment horizontal="left" vertical="center"/>
    </xf>
    <xf numFmtId="0" fontId="20" fillId="3" borderId="7" xfId="0" applyFont="1" applyFill="1" applyBorder="1" applyAlignment="1" applyProtection="1">
      <alignment horizontal="center" vertical="center"/>
    </xf>
    <xf numFmtId="0" fontId="20" fillId="3" borderId="7" xfId="0" applyFont="1" applyFill="1" applyBorder="1" applyAlignment="1" applyProtection="1">
      <alignment horizontal="right" vertical="center"/>
    </xf>
    <xf numFmtId="0" fontId="20" fillId="3" borderId="8" xfId="0" applyFont="1" applyFill="1" applyBorder="1" applyAlignment="1" applyProtection="1">
      <alignment horizontal="left" vertical="center"/>
    </xf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0" fontId="24" fillId="0" borderId="0" xfId="0" applyFont="1" applyAlignment="1" applyProtection="1">
      <alignment horizontal="left" vertical="center" wrapText="1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center" wrapText="1"/>
    </xf>
    <xf numFmtId="4" fontId="15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tabSelected="1" topLeftCell="A70" workbookViewId="0">
      <selection activeCell="F14" sqref="F14"/>
    </sheetView>
  </sheetViews>
  <sheetFormatPr defaultRowHeight="10.199999999999999" x14ac:dyDescent="0.2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 x14ac:dyDescent="0.2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s="1" customFormat="1" ht="36.9" customHeight="1" x14ac:dyDescent="0.2">
      <c r="AR2" s="278"/>
      <c r="AS2" s="278"/>
      <c r="AT2" s="278"/>
      <c r="AU2" s="278"/>
      <c r="AV2" s="278"/>
      <c r="AW2" s="278"/>
      <c r="AX2" s="278"/>
      <c r="AY2" s="278"/>
      <c r="AZ2" s="278"/>
      <c r="BA2" s="278"/>
      <c r="BB2" s="278"/>
      <c r="BC2" s="278"/>
      <c r="BD2" s="278"/>
      <c r="BE2" s="278"/>
      <c r="BS2" s="14" t="s">
        <v>6</v>
      </c>
      <c r="BT2" s="14" t="s">
        <v>7</v>
      </c>
    </row>
    <row r="3" spans="1:74" s="1" customFormat="1" ht="6.9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s="1" customFormat="1" ht="24.9" customHeight="1" x14ac:dyDescent="0.2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S4" s="14" t="s">
        <v>11</v>
      </c>
    </row>
    <row r="5" spans="1:74" s="1" customFormat="1" ht="12" customHeight="1" x14ac:dyDescent="0.2">
      <c r="B5" s="18"/>
      <c r="C5" s="19"/>
      <c r="D5" s="22" t="s">
        <v>12</v>
      </c>
      <c r="E5" s="19"/>
      <c r="F5" s="19"/>
      <c r="G5" s="19"/>
      <c r="H5" s="19"/>
      <c r="I5" s="19"/>
      <c r="J5" s="19"/>
      <c r="K5" s="311" t="s">
        <v>13</v>
      </c>
      <c r="L5" s="312"/>
      <c r="M5" s="312"/>
      <c r="N5" s="312"/>
      <c r="O5" s="312"/>
      <c r="P5" s="312"/>
      <c r="Q5" s="312"/>
      <c r="R5" s="312"/>
      <c r="S5" s="312"/>
      <c r="T5" s="312"/>
      <c r="U5" s="312"/>
      <c r="V5" s="312"/>
      <c r="W5" s="312"/>
      <c r="X5" s="312"/>
      <c r="Y5" s="312"/>
      <c r="Z5" s="312"/>
      <c r="AA5" s="312"/>
      <c r="AB5" s="312"/>
      <c r="AC5" s="312"/>
      <c r="AD5" s="312"/>
      <c r="AE5" s="312"/>
      <c r="AF5" s="312"/>
      <c r="AG5" s="312"/>
      <c r="AH5" s="312"/>
      <c r="AI5" s="312"/>
      <c r="AJ5" s="312"/>
      <c r="AK5" s="312"/>
      <c r="AL5" s="312"/>
      <c r="AM5" s="312"/>
      <c r="AN5" s="312"/>
      <c r="AO5" s="312"/>
      <c r="AP5" s="19"/>
      <c r="AQ5" s="19"/>
      <c r="AR5" s="17"/>
      <c r="BS5" s="14" t="s">
        <v>6</v>
      </c>
    </row>
    <row r="6" spans="1:74" s="1" customFormat="1" ht="36.9" customHeight="1" x14ac:dyDescent="0.2">
      <c r="B6" s="18"/>
      <c r="C6" s="19"/>
      <c r="D6" s="24" t="s">
        <v>14</v>
      </c>
      <c r="E6" s="19"/>
      <c r="F6" s="19"/>
      <c r="G6" s="19"/>
      <c r="H6" s="19"/>
      <c r="I6" s="19"/>
      <c r="J6" s="19"/>
      <c r="K6" s="313" t="s">
        <v>498</v>
      </c>
      <c r="L6" s="312"/>
      <c r="M6" s="312"/>
      <c r="N6" s="312"/>
      <c r="O6" s="312"/>
      <c r="P6" s="312"/>
      <c r="Q6" s="312"/>
      <c r="R6" s="312"/>
      <c r="S6" s="312"/>
      <c r="T6" s="312"/>
      <c r="U6" s="312"/>
      <c r="V6" s="312"/>
      <c r="W6" s="312"/>
      <c r="X6" s="312"/>
      <c r="Y6" s="312"/>
      <c r="Z6" s="312"/>
      <c r="AA6" s="312"/>
      <c r="AB6" s="312"/>
      <c r="AC6" s="312"/>
      <c r="AD6" s="312"/>
      <c r="AE6" s="312"/>
      <c r="AF6" s="312"/>
      <c r="AG6" s="312"/>
      <c r="AH6" s="312"/>
      <c r="AI6" s="312"/>
      <c r="AJ6" s="312"/>
      <c r="AK6" s="312"/>
      <c r="AL6" s="312"/>
      <c r="AM6" s="312"/>
      <c r="AN6" s="312"/>
      <c r="AO6" s="312"/>
      <c r="AP6" s="19"/>
      <c r="AQ6" s="19"/>
      <c r="AR6" s="17"/>
      <c r="BS6" s="14" t="s">
        <v>6</v>
      </c>
    </row>
    <row r="7" spans="1:74" s="1" customFormat="1" ht="12" customHeight="1" x14ac:dyDescent="0.2">
      <c r="B7" s="18"/>
      <c r="C7" s="19"/>
      <c r="D7" s="25" t="s">
        <v>15</v>
      </c>
      <c r="E7" s="19"/>
      <c r="F7" s="19"/>
      <c r="G7" s="19"/>
      <c r="H7" s="19"/>
      <c r="I7" s="19"/>
      <c r="J7" s="19"/>
      <c r="K7" s="23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5" t="s">
        <v>16</v>
      </c>
      <c r="AL7" s="19"/>
      <c r="AM7" s="19"/>
      <c r="AN7" s="23" t="s">
        <v>1</v>
      </c>
      <c r="AO7" s="19"/>
      <c r="AP7" s="19"/>
      <c r="AQ7" s="19"/>
      <c r="AR7" s="17"/>
      <c r="BS7" s="14" t="s">
        <v>6</v>
      </c>
    </row>
    <row r="8" spans="1:74" s="1" customFormat="1" ht="12" customHeight="1" x14ac:dyDescent="0.2">
      <c r="B8" s="18"/>
      <c r="C8" s="19"/>
      <c r="D8" s="25" t="s">
        <v>17</v>
      </c>
      <c r="E8" s="19"/>
      <c r="F8" s="19"/>
      <c r="G8" s="19"/>
      <c r="H8" s="19"/>
      <c r="I8" s="19"/>
      <c r="J8" s="19"/>
      <c r="K8" s="23" t="s">
        <v>18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5" t="s">
        <v>19</v>
      </c>
      <c r="AL8" s="19"/>
      <c r="AM8" s="19"/>
      <c r="AN8" s="23" t="s">
        <v>20</v>
      </c>
      <c r="AO8" s="19"/>
      <c r="AP8" s="19"/>
      <c r="AQ8" s="19"/>
      <c r="AR8" s="17"/>
      <c r="BS8" s="14" t="s">
        <v>21</v>
      </c>
    </row>
    <row r="9" spans="1:74" s="1" customFormat="1" ht="14.4" customHeight="1" x14ac:dyDescent="0.2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S9" s="14" t="s">
        <v>21</v>
      </c>
    </row>
    <row r="10" spans="1:74" s="1" customFormat="1" ht="12" customHeight="1" x14ac:dyDescent="0.2">
      <c r="B10" s="18"/>
      <c r="C10" s="19"/>
      <c r="D10" s="25" t="s">
        <v>22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5" t="s">
        <v>23</v>
      </c>
      <c r="AL10" s="19"/>
      <c r="AM10" s="19"/>
      <c r="AN10" s="23" t="s">
        <v>24</v>
      </c>
      <c r="AO10" s="19"/>
      <c r="AP10" s="19"/>
      <c r="AQ10" s="19"/>
      <c r="AR10" s="17"/>
      <c r="BS10" s="14" t="s">
        <v>6</v>
      </c>
    </row>
    <row r="11" spans="1:74" s="1" customFormat="1" ht="18.45" customHeight="1" x14ac:dyDescent="0.2">
      <c r="B11" s="18"/>
      <c r="C11" s="19"/>
      <c r="D11" s="19"/>
      <c r="E11" s="23" t="s">
        <v>25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5" t="s">
        <v>26</v>
      </c>
      <c r="AL11" s="19"/>
      <c r="AM11" s="19"/>
      <c r="AN11" s="23" t="s">
        <v>27</v>
      </c>
      <c r="AO11" s="19"/>
      <c r="AP11" s="19"/>
      <c r="AQ11" s="19"/>
      <c r="AR11" s="17"/>
      <c r="BS11" s="14" t="s">
        <v>6</v>
      </c>
    </row>
    <row r="12" spans="1:74" s="1" customFormat="1" ht="6.9" customHeight="1" x14ac:dyDescent="0.2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S12" s="14" t="s">
        <v>6</v>
      </c>
    </row>
    <row r="13" spans="1:74" s="1" customFormat="1" ht="12" customHeight="1" x14ac:dyDescent="0.2">
      <c r="B13" s="18"/>
      <c r="C13" s="19"/>
      <c r="D13" s="25" t="s">
        <v>28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5" t="s">
        <v>23</v>
      </c>
      <c r="AL13" s="19"/>
      <c r="AM13" s="19"/>
      <c r="AN13" s="23" t="s">
        <v>1</v>
      </c>
      <c r="AO13" s="19"/>
      <c r="AP13" s="19"/>
      <c r="AQ13" s="19"/>
      <c r="AR13" s="17"/>
      <c r="BS13" s="14" t="s">
        <v>21</v>
      </c>
    </row>
    <row r="14" spans="1:74" ht="13.2" x14ac:dyDescent="0.2">
      <c r="B14" s="18"/>
      <c r="C14" s="19"/>
      <c r="D14" s="19"/>
      <c r="E14" s="23" t="s">
        <v>29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25" t="s">
        <v>26</v>
      </c>
      <c r="AL14" s="19"/>
      <c r="AM14" s="19"/>
      <c r="AN14" s="23" t="s">
        <v>1</v>
      </c>
      <c r="AO14" s="19"/>
      <c r="AP14" s="19"/>
      <c r="AQ14" s="19"/>
      <c r="AR14" s="17"/>
      <c r="BS14" s="14" t="s">
        <v>21</v>
      </c>
    </row>
    <row r="15" spans="1:74" s="1" customFormat="1" ht="6.9" customHeight="1" x14ac:dyDescent="0.2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S15" s="14" t="s">
        <v>30</v>
      </c>
    </row>
    <row r="16" spans="1:74" s="1" customFormat="1" ht="12" customHeight="1" x14ac:dyDescent="0.2">
      <c r="B16" s="18"/>
      <c r="C16" s="19"/>
      <c r="D16" s="25" t="s">
        <v>31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5" t="s">
        <v>23</v>
      </c>
      <c r="AL16" s="19"/>
      <c r="AM16" s="19"/>
      <c r="AN16" s="23" t="s">
        <v>32</v>
      </c>
      <c r="AO16" s="19"/>
      <c r="AP16" s="19"/>
      <c r="AQ16" s="19"/>
      <c r="AR16" s="17"/>
      <c r="BS16" s="14" t="s">
        <v>4</v>
      </c>
    </row>
    <row r="17" spans="1:71" s="1" customFormat="1" ht="18.45" customHeight="1" x14ac:dyDescent="0.2">
      <c r="B17" s="18"/>
      <c r="C17" s="19"/>
      <c r="D17" s="19"/>
      <c r="E17" s="23" t="s">
        <v>33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5" t="s">
        <v>26</v>
      </c>
      <c r="AL17" s="19"/>
      <c r="AM17" s="19"/>
      <c r="AN17" s="23" t="s">
        <v>1</v>
      </c>
      <c r="AO17" s="19"/>
      <c r="AP17" s="19"/>
      <c r="AQ17" s="19"/>
      <c r="AR17" s="17"/>
      <c r="BS17" s="14" t="s">
        <v>30</v>
      </c>
    </row>
    <row r="18" spans="1:71" s="1" customFormat="1" ht="6.9" customHeight="1" x14ac:dyDescent="0.2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S18" s="14" t="s">
        <v>21</v>
      </c>
    </row>
    <row r="19" spans="1:71" s="1" customFormat="1" ht="12" customHeight="1" x14ac:dyDescent="0.2">
      <c r="B19" s="18"/>
      <c r="C19" s="19"/>
      <c r="D19" s="25" t="s">
        <v>34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5" t="s">
        <v>23</v>
      </c>
      <c r="AL19" s="19"/>
      <c r="AM19" s="19"/>
      <c r="AN19" s="23" t="s">
        <v>1</v>
      </c>
      <c r="AO19" s="19"/>
      <c r="AP19" s="19"/>
      <c r="AQ19" s="19"/>
      <c r="AR19" s="17"/>
      <c r="BS19" s="14" t="s">
        <v>21</v>
      </c>
    </row>
    <row r="20" spans="1:71" s="1" customFormat="1" ht="18.45" customHeight="1" x14ac:dyDescent="0.2">
      <c r="B20" s="18"/>
      <c r="C20" s="19"/>
      <c r="D20" s="19"/>
      <c r="E20" s="23" t="s">
        <v>35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5" t="s">
        <v>26</v>
      </c>
      <c r="AL20" s="19"/>
      <c r="AM20" s="19"/>
      <c r="AN20" s="23" t="s">
        <v>1</v>
      </c>
      <c r="AO20" s="19"/>
      <c r="AP20" s="19"/>
      <c r="AQ20" s="19"/>
      <c r="AR20" s="17"/>
      <c r="BS20" s="14" t="s">
        <v>30</v>
      </c>
    </row>
    <row r="21" spans="1:71" s="1" customFormat="1" ht="6.9" customHeight="1" x14ac:dyDescent="0.2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</row>
    <row r="22" spans="1:71" s="1" customFormat="1" ht="12" customHeight="1" x14ac:dyDescent="0.2">
      <c r="B22" s="18"/>
      <c r="C22" s="19"/>
      <c r="D22" s="25" t="s">
        <v>36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</row>
    <row r="23" spans="1:71" s="1" customFormat="1" ht="24" customHeight="1" x14ac:dyDescent="0.2">
      <c r="B23" s="18"/>
      <c r="C23" s="19"/>
      <c r="D23" s="19"/>
      <c r="E23" s="314" t="s">
        <v>37</v>
      </c>
      <c r="F23" s="314"/>
      <c r="G23" s="314"/>
      <c r="H23" s="314"/>
      <c r="I23" s="314"/>
      <c r="J23" s="314"/>
      <c r="K23" s="314"/>
      <c r="L23" s="314"/>
      <c r="M23" s="314"/>
      <c r="N23" s="314"/>
      <c r="O23" s="314"/>
      <c r="P23" s="314"/>
      <c r="Q23" s="314"/>
      <c r="R23" s="314"/>
      <c r="S23" s="314"/>
      <c r="T23" s="314"/>
      <c r="U23" s="314"/>
      <c r="V23" s="314"/>
      <c r="W23" s="314"/>
      <c r="X23" s="314"/>
      <c r="Y23" s="314"/>
      <c r="Z23" s="314"/>
      <c r="AA23" s="314"/>
      <c r="AB23" s="314"/>
      <c r="AC23" s="314"/>
      <c r="AD23" s="314"/>
      <c r="AE23" s="314"/>
      <c r="AF23" s="314"/>
      <c r="AG23" s="314"/>
      <c r="AH23" s="314"/>
      <c r="AI23" s="314"/>
      <c r="AJ23" s="314"/>
      <c r="AK23" s="314"/>
      <c r="AL23" s="314"/>
      <c r="AM23" s="314"/>
      <c r="AN23" s="314"/>
      <c r="AO23" s="19"/>
      <c r="AP23" s="19"/>
      <c r="AQ23" s="19"/>
      <c r="AR23" s="17"/>
    </row>
    <row r="24" spans="1:71" s="1" customFormat="1" ht="6.9" customHeight="1" x14ac:dyDescent="0.2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</row>
    <row r="25" spans="1:71" s="1" customFormat="1" ht="6.9" customHeight="1" x14ac:dyDescent="0.2">
      <c r="B25" s="18"/>
      <c r="C25" s="19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19"/>
      <c r="AQ25" s="19"/>
      <c r="AR25" s="17"/>
    </row>
    <row r="26" spans="1:71" s="2" customFormat="1" ht="25.95" customHeight="1" x14ac:dyDescent="0.2">
      <c r="A26" s="28"/>
      <c r="B26" s="29"/>
      <c r="C26" s="30"/>
      <c r="D26" s="31" t="s">
        <v>38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15">
        <f>ROUND(AG94,0)</f>
        <v>0</v>
      </c>
      <c r="AL26" s="316"/>
      <c r="AM26" s="316"/>
      <c r="AN26" s="316"/>
      <c r="AO26" s="316"/>
      <c r="AP26" s="30"/>
      <c r="AQ26" s="30"/>
      <c r="AR26" s="33"/>
      <c r="BE26" s="28"/>
    </row>
    <row r="27" spans="1:71" s="2" customFormat="1" ht="6.9" customHeight="1" x14ac:dyDescent="0.2">
      <c r="A27" s="28"/>
      <c r="B27" s="29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3"/>
      <c r="BE27" s="28"/>
    </row>
    <row r="28" spans="1:71" s="2" customFormat="1" ht="13.2" x14ac:dyDescent="0.2">
      <c r="A28" s="28"/>
      <c r="B28" s="29"/>
      <c r="C28" s="30"/>
      <c r="D28" s="30"/>
      <c r="E28" s="30"/>
      <c r="F28" s="30"/>
      <c r="G28" s="30"/>
      <c r="H28" s="30"/>
      <c r="I28" s="30"/>
      <c r="J28" s="30"/>
      <c r="K28" s="30"/>
      <c r="L28" s="317" t="s">
        <v>39</v>
      </c>
      <c r="M28" s="317"/>
      <c r="N28" s="317"/>
      <c r="O28" s="317"/>
      <c r="P28" s="317"/>
      <c r="Q28" s="30"/>
      <c r="R28" s="30"/>
      <c r="S28" s="30"/>
      <c r="T28" s="30"/>
      <c r="U28" s="30"/>
      <c r="V28" s="30"/>
      <c r="W28" s="317" t="s">
        <v>40</v>
      </c>
      <c r="X28" s="317"/>
      <c r="Y28" s="317"/>
      <c r="Z28" s="317"/>
      <c r="AA28" s="317"/>
      <c r="AB28" s="317"/>
      <c r="AC28" s="317"/>
      <c r="AD28" s="317"/>
      <c r="AE28" s="317"/>
      <c r="AF28" s="30"/>
      <c r="AG28" s="30"/>
      <c r="AH28" s="30"/>
      <c r="AI28" s="30"/>
      <c r="AJ28" s="30"/>
      <c r="AK28" s="317" t="s">
        <v>41</v>
      </c>
      <c r="AL28" s="317"/>
      <c r="AM28" s="317"/>
      <c r="AN28" s="317"/>
      <c r="AO28" s="317"/>
      <c r="AP28" s="30"/>
      <c r="AQ28" s="30"/>
      <c r="AR28" s="33"/>
      <c r="BE28" s="28"/>
    </row>
    <row r="29" spans="1:71" s="3" customFormat="1" ht="14.4" customHeight="1" x14ac:dyDescent="0.2">
      <c r="B29" s="34"/>
      <c r="C29" s="35"/>
      <c r="D29" s="25" t="s">
        <v>42</v>
      </c>
      <c r="E29" s="35"/>
      <c r="F29" s="25" t="s">
        <v>43</v>
      </c>
      <c r="G29" s="35"/>
      <c r="H29" s="35"/>
      <c r="I29" s="35"/>
      <c r="J29" s="35"/>
      <c r="K29" s="35"/>
      <c r="L29" s="295">
        <v>0.21</v>
      </c>
      <c r="M29" s="294"/>
      <c r="N29" s="294"/>
      <c r="O29" s="294"/>
      <c r="P29" s="294"/>
      <c r="Q29" s="35"/>
      <c r="R29" s="35"/>
      <c r="S29" s="35"/>
      <c r="T29" s="35"/>
      <c r="U29" s="35"/>
      <c r="V29" s="35"/>
      <c r="W29" s="293">
        <f>ROUND(AZ94, 0)</f>
        <v>0</v>
      </c>
      <c r="X29" s="294"/>
      <c r="Y29" s="294"/>
      <c r="Z29" s="294"/>
      <c r="AA29" s="294"/>
      <c r="AB29" s="294"/>
      <c r="AC29" s="294"/>
      <c r="AD29" s="294"/>
      <c r="AE29" s="294"/>
      <c r="AF29" s="35"/>
      <c r="AG29" s="35"/>
      <c r="AH29" s="35"/>
      <c r="AI29" s="35"/>
      <c r="AJ29" s="35"/>
      <c r="AK29" s="293">
        <f>ROUND(AV94, 0)</f>
        <v>0</v>
      </c>
      <c r="AL29" s="294"/>
      <c r="AM29" s="294"/>
      <c r="AN29" s="294"/>
      <c r="AO29" s="294"/>
      <c r="AP29" s="35"/>
      <c r="AQ29" s="35"/>
      <c r="AR29" s="36"/>
    </row>
    <row r="30" spans="1:71" s="3" customFormat="1" ht="14.4" customHeight="1" x14ac:dyDescent="0.2">
      <c r="B30" s="34"/>
      <c r="C30" s="35"/>
      <c r="D30" s="35"/>
      <c r="E30" s="35"/>
      <c r="F30" s="25" t="s">
        <v>44</v>
      </c>
      <c r="G30" s="35"/>
      <c r="H30" s="35"/>
      <c r="I30" s="35"/>
      <c r="J30" s="35"/>
      <c r="K30" s="35"/>
      <c r="L30" s="295">
        <v>0.12</v>
      </c>
      <c r="M30" s="294"/>
      <c r="N30" s="294"/>
      <c r="O30" s="294"/>
      <c r="P30" s="294"/>
      <c r="Q30" s="35"/>
      <c r="R30" s="35"/>
      <c r="S30" s="35"/>
      <c r="T30" s="35"/>
      <c r="U30" s="35"/>
      <c r="V30" s="35"/>
      <c r="W30" s="293">
        <f>ROUND(BA94, 0)</f>
        <v>0</v>
      </c>
      <c r="X30" s="294"/>
      <c r="Y30" s="294"/>
      <c r="Z30" s="294"/>
      <c r="AA30" s="294"/>
      <c r="AB30" s="294"/>
      <c r="AC30" s="294"/>
      <c r="AD30" s="294"/>
      <c r="AE30" s="294"/>
      <c r="AF30" s="35"/>
      <c r="AG30" s="35"/>
      <c r="AH30" s="35"/>
      <c r="AI30" s="35"/>
      <c r="AJ30" s="35"/>
      <c r="AK30" s="293">
        <f>ROUND(AW94, 0)</f>
        <v>0</v>
      </c>
      <c r="AL30" s="294"/>
      <c r="AM30" s="294"/>
      <c r="AN30" s="294"/>
      <c r="AO30" s="294"/>
      <c r="AP30" s="35"/>
      <c r="AQ30" s="35"/>
      <c r="AR30" s="36"/>
    </row>
    <row r="31" spans="1:71" s="3" customFormat="1" ht="14.4" hidden="1" customHeight="1" x14ac:dyDescent="0.2">
      <c r="B31" s="34"/>
      <c r="C31" s="35"/>
      <c r="D31" s="35"/>
      <c r="E31" s="35"/>
      <c r="F31" s="25" t="s">
        <v>45</v>
      </c>
      <c r="G31" s="35"/>
      <c r="H31" s="35"/>
      <c r="I31" s="35"/>
      <c r="J31" s="35"/>
      <c r="K31" s="35"/>
      <c r="L31" s="295">
        <v>0.21</v>
      </c>
      <c r="M31" s="294"/>
      <c r="N31" s="294"/>
      <c r="O31" s="294"/>
      <c r="P31" s="294"/>
      <c r="Q31" s="35"/>
      <c r="R31" s="35"/>
      <c r="S31" s="35"/>
      <c r="T31" s="35"/>
      <c r="U31" s="35"/>
      <c r="V31" s="35"/>
      <c r="W31" s="293">
        <f>ROUND(BB94, 0)</f>
        <v>0</v>
      </c>
      <c r="X31" s="294"/>
      <c r="Y31" s="294"/>
      <c r="Z31" s="294"/>
      <c r="AA31" s="294"/>
      <c r="AB31" s="294"/>
      <c r="AC31" s="294"/>
      <c r="AD31" s="294"/>
      <c r="AE31" s="294"/>
      <c r="AF31" s="35"/>
      <c r="AG31" s="35"/>
      <c r="AH31" s="35"/>
      <c r="AI31" s="35"/>
      <c r="AJ31" s="35"/>
      <c r="AK31" s="293">
        <v>0</v>
      </c>
      <c r="AL31" s="294"/>
      <c r="AM31" s="294"/>
      <c r="AN31" s="294"/>
      <c r="AO31" s="294"/>
      <c r="AP31" s="35"/>
      <c r="AQ31" s="35"/>
      <c r="AR31" s="36"/>
    </row>
    <row r="32" spans="1:71" s="3" customFormat="1" ht="14.4" hidden="1" customHeight="1" x14ac:dyDescent="0.2">
      <c r="B32" s="34"/>
      <c r="C32" s="35"/>
      <c r="D32" s="35"/>
      <c r="E32" s="35"/>
      <c r="F32" s="25" t="s">
        <v>46</v>
      </c>
      <c r="G32" s="35"/>
      <c r="H32" s="35"/>
      <c r="I32" s="35"/>
      <c r="J32" s="35"/>
      <c r="K32" s="35"/>
      <c r="L32" s="295">
        <v>0.12</v>
      </c>
      <c r="M32" s="294"/>
      <c r="N32" s="294"/>
      <c r="O32" s="294"/>
      <c r="P32" s="294"/>
      <c r="Q32" s="35"/>
      <c r="R32" s="35"/>
      <c r="S32" s="35"/>
      <c r="T32" s="35"/>
      <c r="U32" s="35"/>
      <c r="V32" s="35"/>
      <c r="W32" s="293">
        <f>ROUND(BC94, 0)</f>
        <v>0</v>
      </c>
      <c r="X32" s="294"/>
      <c r="Y32" s="294"/>
      <c r="Z32" s="294"/>
      <c r="AA32" s="294"/>
      <c r="AB32" s="294"/>
      <c r="AC32" s="294"/>
      <c r="AD32" s="294"/>
      <c r="AE32" s="294"/>
      <c r="AF32" s="35"/>
      <c r="AG32" s="35"/>
      <c r="AH32" s="35"/>
      <c r="AI32" s="35"/>
      <c r="AJ32" s="35"/>
      <c r="AK32" s="293">
        <v>0</v>
      </c>
      <c r="AL32" s="294"/>
      <c r="AM32" s="294"/>
      <c r="AN32" s="294"/>
      <c r="AO32" s="294"/>
      <c r="AP32" s="35"/>
      <c r="AQ32" s="35"/>
      <c r="AR32" s="36"/>
    </row>
    <row r="33" spans="1:57" s="3" customFormat="1" ht="14.4" hidden="1" customHeight="1" x14ac:dyDescent="0.2">
      <c r="B33" s="34"/>
      <c r="C33" s="35"/>
      <c r="D33" s="35"/>
      <c r="E33" s="35"/>
      <c r="F33" s="25" t="s">
        <v>47</v>
      </c>
      <c r="G33" s="35"/>
      <c r="H33" s="35"/>
      <c r="I33" s="35"/>
      <c r="J33" s="35"/>
      <c r="K33" s="35"/>
      <c r="L33" s="295">
        <v>0</v>
      </c>
      <c r="M33" s="294"/>
      <c r="N33" s="294"/>
      <c r="O33" s="294"/>
      <c r="P33" s="294"/>
      <c r="Q33" s="35"/>
      <c r="R33" s="35"/>
      <c r="S33" s="35"/>
      <c r="T33" s="35"/>
      <c r="U33" s="35"/>
      <c r="V33" s="35"/>
      <c r="W33" s="293">
        <f>ROUND(BD94, 0)</f>
        <v>0</v>
      </c>
      <c r="X33" s="294"/>
      <c r="Y33" s="294"/>
      <c r="Z33" s="294"/>
      <c r="AA33" s="294"/>
      <c r="AB33" s="294"/>
      <c r="AC33" s="294"/>
      <c r="AD33" s="294"/>
      <c r="AE33" s="294"/>
      <c r="AF33" s="35"/>
      <c r="AG33" s="35"/>
      <c r="AH33" s="35"/>
      <c r="AI33" s="35"/>
      <c r="AJ33" s="35"/>
      <c r="AK33" s="293">
        <v>0</v>
      </c>
      <c r="AL33" s="294"/>
      <c r="AM33" s="294"/>
      <c r="AN33" s="294"/>
      <c r="AO33" s="294"/>
      <c r="AP33" s="35"/>
      <c r="AQ33" s="35"/>
      <c r="AR33" s="36"/>
    </row>
    <row r="34" spans="1:57" s="2" customFormat="1" ht="6.9" customHeight="1" x14ac:dyDescent="0.2">
      <c r="A34" s="28"/>
      <c r="B34" s="29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3"/>
      <c r="BE34" s="28"/>
    </row>
    <row r="35" spans="1:57" s="2" customFormat="1" ht="25.95" customHeight="1" x14ac:dyDescent="0.2">
      <c r="A35" s="28"/>
      <c r="B35" s="29"/>
      <c r="C35" s="37"/>
      <c r="D35" s="38" t="s">
        <v>48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49</v>
      </c>
      <c r="U35" s="39"/>
      <c r="V35" s="39"/>
      <c r="W35" s="39"/>
      <c r="X35" s="296" t="s">
        <v>50</v>
      </c>
      <c r="Y35" s="297"/>
      <c r="Z35" s="297"/>
      <c r="AA35" s="297"/>
      <c r="AB35" s="297"/>
      <c r="AC35" s="39"/>
      <c r="AD35" s="39"/>
      <c r="AE35" s="39"/>
      <c r="AF35" s="39"/>
      <c r="AG35" s="39"/>
      <c r="AH35" s="39"/>
      <c r="AI35" s="39"/>
      <c r="AJ35" s="39"/>
      <c r="AK35" s="298">
        <f>SUM(AK26:AK33)</f>
        <v>0</v>
      </c>
      <c r="AL35" s="297"/>
      <c r="AM35" s="297"/>
      <c r="AN35" s="297"/>
      <c r="AO35" s="299"/>
      <c r="AP35" s="37"/>
      <c r="AQ35" s="37"/>
      <c r="AR35" s="33"/>
      <c r="BE35" s="28"/>
    </row>
    <row r="36" spans="1:57" s="2" customFormat="1" ht="6.9" customHeight="1" x14ac:dyDescent="0.2">
      <c r="A36" s="28"/>
      <c r="B36" s="29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3"/>
      <c r="BE36" s="28"/>
    </row>
    <row r="37" spans="1:57" s="2" customFormat="1" ht="14.4" customHeight="1" x14ac:dyDescent="0.2">
      <c r="A37" s="28"/>
      <c r="B37" s="29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3"/>
      <c r="BE37" s="28"/>
    </row>
    <row r="38" spans="1:57" s="1" customFormat="1" ht="14.4" customHeight="1" x14ac:dyDescent="0.2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pans="1:57" s="1" customFormat="1" ht="14.4" customHeight="1" x14ac:dyDescent="0.2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pans="1:57" s="1" customFormat="1" ht="14.4" customHeight="1" x14ac:dyDescent="0.2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pans="1:57" s="1" customFormat="1" ht="14.4" customHeight="1" x14ac:dyDescent="0.2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pans="1:57" s="1" customFormat="1" ht="14.4" customHeight="1" x14ac:dyDescent="0.2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pans="1:57" s="1" customFormat="1" ht="14.4" customHeight="1" x14ac:dyDescent="0.2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pans="1:57" s="1" customFormat="1" ht="14.4" customHeight="1" x14ac:dyDescent="0.2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pans="1:57" s="1" customFormat="1" ht="14.4" customHeight="1" x14ac:dyDescent="0.2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pans="1:57" s="1" customFormat="1" ht="14.4" customHeight="1" x14ac:dyDescent="0.2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pans="1:57" s="1" customFormat="1" ht="14.4" customHeight="1" x14ac:dyDescent="0.2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pans="1:57" s="1" customFormat="1" ht="14.4" customHeight="1" x14ac:dyDescent="0.2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pans="1:57" s="2" customFormat="1" ht="14.4" customHeight="1" x14ac:dyDescent="0.2">
      <c r="B49" s="41"/>
      <c r="C49" s="42"/>
      <c r="D49" s="43" t="s">
        <v>51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52</v>
      </c>
      <c r="AI49" s="44"/>
      <c r="AJ49" s="44"/>
      <c r="AK49" s="44"/>
      <c r="AL49" s="44"/>
      <c r="AM49" s="44"/>
      <c r="AN49" s="44"/>
      <c r="AO49" s="44"/>
      <c r="AP49" s="42"/>
      <c r="AQ49" s="42"/>
      <c r="AR49" s="45"/>
    </row>
    <row r="50" spans="1:57" x14ac:dyDescent="0.2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 spans="1:57" x14ac:dyDescent="0.2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 spans="1:57" x14ac:dyDescent="0.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 spans="1:57" x14ac:dyDescent="0.2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 spans="1:57" x14ac:dyDescent="0.2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 spans="1:57" x14ac:dyDescent="0.2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 spans="1:57" x14ac:dyDescent="0.2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 spans="1:57" x14ac:dyDescent="0.2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 spans="1:57" x14ac:dyDescent="0.2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 spans="1:57" x14ac:dyDescent="0.2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pans="1:57" s="2" customFormat="1" ht="13.2" x14ac:dyDescent="0.2">
      <c r="A60" s="28"/>
      <c r="B60" s="29"/>
      <c r="C60" s="30"/>
      <c r="D60" s="46" t="s">
        <v>53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6" t="s">
        <v>54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6" t="s">
        <v>53</v>
      </c>
      <c r="AI60" s="32"/>
      <c r="AJ60" s="32"/>
      <c r="AK60" s="32"/>
      <c r="AL60" s="32"/>
      <c r="AM60" s="46" t="s">
        <v>54</v>
      </c>
      <c r="AN60" s="32"/>
      <c r="AO60" s="32"/>
      <c r="AP60" s="30"/>
      <c r="AQ60" s="30"/>
      <c r="AR60" s="33"/>
      <c r="BE60" s="28"/>
    </row>
    <row r="61" spans="1:57" x14ac:dyDescent="0.2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 spans="1:57" x14ac:dyDescent="0.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 spans="1:57" x14ac:dyDescent="0.2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pans="1:57" s="2" customFormat="1" ht="13.2" x14ac:dyDescent="0.2">
      <c r="A64" s="28"/>
      <c r="B64" s="29"/>
      <c r="C64" s="30"/>
      <c r="D64" s="43" t="s">
        <v>55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3" t="s">
        <v>56</v>
      </c>
      <c r="AI64" s="47"/>
      <c r="AJ64" s="47"/>
      <c r="AK64" s="47"/>
      <c r="AL64" s="47"/>
      <c r="AM64" s="47"/>
      <c r="AN64" s="47"/>
      <c r="AO64" s="47"/>
      <c r="AP64" s="30"/>
      <c r="AQ64" s="30"/>
      <c r="AR64" s="33"/>
      <c r="BE64" s="28"/>
    </row>
    <row r="65" spans="1:57" x14ac:dyDescent="0.2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 spans="1:57" x14ac:dyDescent="0.2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 spans="1:57" x14ac:dyDescent="0.2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 spans="1:57" x14ac:dyDescent="0.2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 spans="1:57" x14ac:dyDescent="0.2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 spans="1:57" x14ac:dyDescent="0.2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 spans="1:57" x14ac:dyDescent="0.2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 spans="1:57" x14ac:dyDescent="0.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 spans="1:57" x14ac:dyDescent="0.2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 spans="1:57" x14ac:dyDescent="0.2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pans="1:57" s="2" customFormat="1" ht="13.2" x14ac:dyDescent="0.2">
      <c r="A75" s="28"/>
      <c r="B75" s="29"/>
      <c r="C75" s="30"/>
      <c r="D75" s="46" t="s">
        <v>53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6" t="s">
        <v>54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6" t="s">
        <v>53</v>
      </c>
      <c r="AI75" s="32"/>
      <c r="AJ75" s="32"/>
      <c r="AK75" s="32"/>
      <c r="AL75" s="32"/>
      <c r="AM75" s="46" t="s">
        <v>54</v>
      </c>
      <c r="AN75" s="32"/>
      <c r="AO75" s="32"/>
      <c r="AP75" s="30"/>
      <c r="AQ75" s="30"/>
      <c r="AR75" s="33"/>
      <c r="BE75" s="28"/>
    </row>
    <row r="76" spans="1:57" s="2" customFormat="1" x14ac:dyDescent="0.2">
      <c r="A76" s="28"/>
      <c r="B76" s="29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3"/>
      <c r="BE76" s="28"/>
    </row>
    <row r="77" spans="1:57" s="2" customFormat="1" ht="6.9" customHeight="1" x14ac:dyDescent="0.2">
      <c r="A77" s="28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33"/>
      <c r="BE77" s="28"/>
    </row>
    <row r="81" spans="1:91" s="2" customFormat="1" ht="6.9" customHeight="1" x14ac:dyDescent="0.2">
      <c r="A81" s="28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33"/>
      <c r="BE81" s="28"/>
    </row>
    <row r="82" spans="1:91" s="2" customFormat="1" ht="24.9" customHeight="1" x14ac:dyDescent="0.2">
      <c r="A82" s="28"/>
      <c r="B82" s="29"/>
      <c r="C82" s="20" t="s">
        <v>57</v>
      </c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3"/>
      <c r="BE82" s="28"/>
    </row>
    <row r="83" spans="1:91" s="2" customFormat="1" ht="6.9" customHeight="1" x14ac:dyDescent="0.2">
      <c r="A83" s="28"/>
      <c r="B83" s="29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3"/>
      <c r="BE83" s="28"/>
    </row>
    <row r="84" spans="1:91" s="4" customFormat="1" ht="12" customHeight="1" x14ac:dyDescent="0.2">
      <c r="B84" s="52"/>
      <c r="C84" s="25" t="s">
        <v>12</v>
      </c>
      <c r="D84" s="53"/>
      <c r="E84" s="53"/>
      <c r="F84" s="53"/>
      <c r="G84" s="53"/>
      <c r="H84" s="53"/>
      <c r="I84" s="53"/>
      <c r="J84" s="53"/>
      <c r="K84" s="53"/>
      <c r="L84" s="53" t="str">
        <f>K5</f>
        <v>24-19B</v>
      </c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53"/>
      <c r="AP84" s="53"/>
      <c r="AQ84" s="53"/>
      <c r="AR84" s="54"/>
    </row>
    <row r="85" spans="1:91" s="5" customFormat="1" ht="36.9" customHeight="1" x14ac:dyDescent="0.2">
      <c r="B85" s="55"/>
      <c r="C85" s="56" t="s">
        <v>14</v>
      </c>
      <c r="D85" s="57"/>
      <c r="E85" s="57"/>
      <c r="F85" s="57"/>
      <c r="G85" s="57"/>
      <c r="H85" s="57"/>
      <c r="I85" s="57"/>
      <c r="J85" s="57"/>
      <c r="K85" s="57"/>
      <c r="L85" s="282" t="str">
        <f>K6</f>
        <v>Výtah - Hradecká 17, Opava - část financovaná z ERDF-SP</v>
      </c>
      <c r="M85" s="283"/>
      <c r="N85" s="283"/>
      <c r="O85" s="283"/>
      <c r="P85" s="283"/>
      <c r="Q85" s="283"/>
      <c r="R85" s="283"/>
      <c r="S85" s="283"/>
      <c r="T85" s="283"/>
      <c r="U85" s="283"/>
      <c r="V85" s="283"/>
      <c r="W85" s="283"/>
      <c r="X85" s="283"/>
      <c r="Y85" s="283"/>
      <c r="Z85" s="283"/>
      <c r="AA85" s="283"/>
      <c r="AB85" s="283"/>
      <c r="AC85" s="283"/>
      <c r="AD85" s="283"/>
      <c r="AE85" s="283"/>
      <c r="AF85" s="283"/>
      <c r="AG85" s="283"/>
      <c r="AH85" s="283"/>
      <c r="AI85" s="283"/>
      <c r="AJ85" s="283"/>
      <c r="AK85" s="283"/>
      <c r="AL85" s="283"/>
      <c r="AM85" s="283"/>
      <c r="AN85" s="283"/>
      <c r="AO85" s="283"/>
      <c r="AP85" s="57"/>
      <c r="AQ85" s="57"/>
      <c r="AR85" s="58"/>
    </row>
    <row r="86" spans="1:91" s="2" customFormat="1" ht="6.9" customHeight="1" x14ac:dyDescent="0.2">
      <c r="A86" s="28"/>
      <c r="B86" s="29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3"/>
      <c r="BE86" s="28"/>
    </row>
    <row r="87" spans="1:91" s="2" customFormat="1" ht="12" customHeight="1" x14ac:dyDescent="0.2">
      <c r="A87" s="28"/>
      <c r="B87" s="29"/>
      <c r="C87" s="25" t="s">
        <v>17</v>
      </c>
      <c r="D87" s="30"/>
      <c r="E87" s="30"/>
      <c r="F87" s="30"/>
      <c r="G87" s="30"/>
      <c r="H87" s="30"/>
      <c r="I87" s="30"/>
      <c r="J87" s="30"/>
      <c r="K87" s="30"/>
      <c r="L87" s="59" t="str">
        <f>IF(K8="","",K8)</f>
        <v>Opava</v>
      </c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25" t="s">
        <v>19</v>
      </c>
      <c r="AJ87" s="30"/>
      <c r="AK87" s="30"/>
      <c r="AL87" s="30"/>
      <c r="AM87" s="284" t="str">
        <f>IF(AN8= "","",AN8)</f>
        <v>18. 4. 2024</v>
      </c>
      <c r="AN87" s="284"/>
      <c r="AO87" s="30"/>
      <c r="AP87" s="30"/>
      <c r="AQ87" s="30"/>
      <c r="AR87" s="33"/>
      <c r="BE87" s="28"/>
    </row>
    <row r="88" spans="1:91" s="2" customFormat="1" ht="6.9" customHeight="1" x14ac:dyDescent="0.2">
      <c r="A88" s="28"/>
      <c r="B88" s="29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3"/>
      <c r="BE88" s="28"/>
    </row>
    <row r="89" spans="1:91" s="2" customFormat="1" ht="15.15" customHeight="1" x14ac:dyDescent="0.2">
      <c r="A89" s="28"/>
      <c r="B89" s="29"/>
      <c r="C89" s="25" t="s">
        <v>22</v>
      </c>
      <c r="D89" s="30"/>
      <c r="E89" s="30"/>
      <c r="F89" s="30"/>
      <c r="G89" s="30"/>
      <c r="H89" s="30"/>
      <c r="I89" s="30"/>
      <c r="J89" s="30"/>
      <c r="K89" s="30"/>
      <c r="L89" s="53" t="str">
        <f>IF(E11= "","",E11)</f>
        <v>Slezská univerzita v Opavě</v>
      </c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25" t="s">
        <v>31</v>
      </c>
      <c r="AJ89" s="30"/>
      <c r="AK89" s="30"/>
      <c r="AL89" s="30"/>
      <c r="AM89" s="285" t="str">
        <f>IF(E17="","",E17)</f>
        <v xml:space="preserve">ing. Václav Č e c h </v>
      </c>
      <c r="AN89" s="286"/>
      <c r="AO89" s="286"/>
      <c r="AP89" s="286"/>
      <c r="AQ89" s="30"/>
      <c r="AR89" s="33"/>
      <c r="AS89" s="287" t="s">
        <v>58</v>
      </c>
      <c r="AT89" s="288"/>
      <c r="AU89" s="61"/>
      <c r="AV89" s="61"/>
      <c r="AW89" s="61"/>
      <c r="AX89" s="61"/>
      <c r="AY89" s="61"/>
      <c r="AZ89" s="61"/>
      <c r="BA89" s="61"/>
      <c r="BB89" s="61"/>
      <c r="BC89" s="61"/>
      <c r="BD89" s="62"/>
      <c r="BE89" s="28"/>
    </row>
    <row r="90" spans="1:91" s="2" customFormat="1" ht="15.15" customHeight="1" x14ac:dyDescent="0.2">
      <c r="A90" s="28"/>
      <c r="B90" s="29"/>
      <c r="C90" s="25" t="s">
        <v>28</v>
      </c>
      <c r="D90" s="30"/>
      <c r="E90" s="30"/>
      <c r="F90" s="30"/>
      <c r="G90" s="30"/>
      <c r="H90" s="30"/>
      <c r="I90" s="30"/>
      <c r="J90" s="30"/>
      <c r="K90" s="30"/>
      <c r="L90" s="53" t="str">
        <f>IF(E14="","",E14)</f>
        <v xml:space="preserve"> </v>
      </c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25" t="s">
        <v>34</v>
      </c>
      <c r="AJ90" s="30"/>
      <c r="AK90" s="30"/>
      <c r="AL90" s="30"/>
      <c r="AM90" s="285" t="str">
        <f>IF(E20="","",E20)</f>
        <v>Sandtner Vladimír</v>
      </c>
      <c r="AN90" s="286"/>
      <c r="AO90" s="286"/>
      <c r="AP90" s="286"/>
      <c r="AQ90" s="30"/>
      <c r="AR90" s="33"/>
      <c r="AS90" s="289"/>
      <c r="AT90" s="290"/>
      <c r="AU90" s="63"/>
      <c r="AV90" s="63"/>
      <c r="AW90" s="63"/>
      <c r="AX90" s="63"/>
      <c r="AY90" s="63"/>
      <c r="AZ90" s="63"/>
      <c r="BA90" s="63"/>
      <c r="BB90" s="63"/>
      <c r="BC90" s="63"/>
      <c r="BD90" s="64"/>
      <c r="BE90" s="28"/>
    </row>
    <row r="91" spans="1:91" s="2" customFormat="1" ht="10.95" customHeight="1" x14ac:dyDescent="0.2">
      <c r="A91" s="28"/>
      <c r="B91" s="29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3"/>
      <c r="AS91" s="291"/>
      <c r="AT91" s="292"/>
      <c r="AU91" s="65"/>
      <c r="AV91" s="65"/>
      <c r="AW91" s="65"/>
      <c r="AX91" s="65"/>
      <c r="AY91" s="65"/>
      <c r="AZ91" s="65"/>
      <c r="BA91" s="65"/>
      <c r="BB91" s="65"/>
      <c r="BC91" s="65"/>
      <c r="BD91" s="66"/>
      <c r="BE91" s="28"/>
    </row>
    <row r="92" spans="1:91" s="2" customFormat="1" ht="29.25" customHeight="1" x14ac:dyDescent="0.2">
      <c r="A92" s="28"/>
      <c r="B92" s="29"/>
      <c r="C92" s="300" t="s">
        <v>59</v>
      </c>
      <c r="D92" s="301"/>
      <c r="E92" s="301"/>
      <c r="F92" s="301"/>
      <c r="G92" s="301"/>
      <c r="H92" s="67"/>
      <c r="I92" s="302" t="s">
        <v>60</v>
      </c>
      <c r="J92" s="301"/>
      <c r="K92" s="301"/>
      <c r="L92" s="301"/>
      <c r="M92" s="301"/>
      <c r="N92" s="301"/>
      <c r="O92" s="301"/>
      <c r="P92" s="301"/>
      <c r="Q92" s="301"/>
      <c r="R92" s="301"/>
      <c r="S92" s="301"/>
      <c r="T92" s="301"/>
      <c r="U92" s="301"/>
      <c r="V92" s="301"/>
      <c r="W92" s="301"/>
      <c r="X92" s="301"/>
      <c r="Y92" s="301"/>
      <c r="Z92" s="301"/>
      <c r="AA92" s="301"/>
      <c r="AB92" s="301"/>
      <c r="AC92" s="301"/>
      <c r="AD92" s="301"/>
      <c r="AE92" s="301"/>
      <c r="AF92" s="301"/>
      <c r="AG92" s="303" t="s">
        <v>61</v>
      </c>
      <c r="AH92" s="301"/>
      <c r="AI92" s="301"/>
      <c r="AJ92" s="301"/>
      <c r="AK92" s="301"/>
      <c r="AL92" s="301"/>
      <c r="AM92" s="301"/>
      <c r="AN92" s="302" t="s">
        <v>62</v>
      </c>
      <c r="AO92" s="301"/>
      <c r="AP92" s="304"/>
      <c r="AQ92" s="68" t="s">
        <v>63</v>
      </c>
      <c r="AR92" s="33"/>
      <c r="AS92" s="69" t="s">
        <v>64</v>
      </c>
      <c r="AT92" s="70" t="s">
        <v>65</v>
      </c>
      <c r="AU92" s="70" t="s">
        <v>66</v>
      </c>
      <c r="AV92" s="70" t="s">
        <v>67</v>
      </c>
      <c r="AW92" s="70" t="s">
        <v>68</v>
      </c>
      <c r="AX92" s="70" t="s">
        <v>69</v>
      </c>
      <c r="AY92" s="70" t="s">
        <v>70</v>
      </c>
      <c r="AZ92" s="70" t="s">
        <v>71</v>
      </c>
      <c r="BA92" s="70" t="s">
        <v>72</v>
      </c>
      <c r="BB92" s="70" t="s">
        <v>73</v>
      </c>
      <c r="BC92" s="70" t="s">
        <v>74</v>
      </c>
      <c r="BD92" s="71" t="s">
        <v>75</v>
      </c>
      <c r="BE92" s="28"/>
    </row>
    <row r="93" spans="1:91" s="2" customFormat="1" ht="10.95" customHeight="1" x14ac:dyDescent="0.2">
      <c r="A93" s="28"/>
      <c r="B93" s="29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3"/>
      <c r="AS93" s="72"/>
      <c r="AT93" s="73"/>
      <c r="AU93" s="73"/>
      <c r="AV93" s="73"/>
      <c r="AW93" s="73"/>
      <c r="AX93" s="73"/>
      <c r="AY93" s="73"/>
      <c r="AZ93" s="73"/>
      <c r="BA93" s="73"/>
      <c r="BB93" s="73"/>
      <c r="BC93" s="73"/>
      <c r="BD93" s="74"/>
      <c r="BE93" s="28"/>
    </row>
    <row r="94" spans="1:91" s="6" customFormat="1" ht="32.4" customHeight="1" x14ac:dyDescent="0.2">
      <c r="B94" s="75"/>
      <c r="C94" s="76" t="s">
        <v>76</v>
      </c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309">
        <f>ROUND(AG95,0)</f>
        <v>0</v>
      </c>
      <c r="AH94" s="309"/>
      <c r="AI94" s="309"/>
      <c r="AJ94" s="309"/>
      <c r="AK94" s="309"/>
      <c r="AL94" s="309"/>
      <c r="AM94" s="309"/>
      <c r="AN94" s="310">
        <f>SUM(AG94,AT94)</f>
        <v>0</v>
      </c>
      <c r="AO94" s="310"/>
      <c r="AP94" s="310"/>
      <c r="AQ94" s="79" t="s">
        <v>1</v>
      </c>
      <c r="AR94" s="80"/>
      <c r="AS94" s="81">
        <f>ROUND(AS95,0)</f>
        <v>0</v>
      </c>
      <c r="AT94" s="82">
        <f>ROUND(SUM(AV94:AW94),0)</f>
        <v>0</v>
      </c>
      <c r="AU94" s="83">
        <f>ROUND(AU95,5)</f>
        <v>389.23557</v>
      </c>
      <c r="AV94" s="82">
        <f>ROUND(AZ94*L29,0)</f>
        <v>0</v>
      </c>
      <c r="AW94" s="82">
        <f>ROUND(BA94*L30,0)</f>
        <v>0</v>
      </c>
      <c r="AX94" s="82">
        <f>ROUND(BB94*L29,0)</f>
        <v>0</v>
      </c>
      <c r="AY94" s="82">
        <f>ROUND(BC94*L30,0)</f>
        <v>0</v>
      </c>
      <c r="AZ94" s="82">
        <f>ROUND(AZ95,0)</f>
        <v>0</v>
      </c>
      <c r="BA94" s="82">
        <f>ROUND(BA95,0)</f>
        <v>0</v>
      </c>
      <c r="BB94" s="82">
        <f>ROUND(BB95,0)</f>
        <v>0</v>
      </c>
      <c r="BC94" s="82">
        <f>ROUND(BC95,0)</f>
        <v>0</v>
      </c>
      <c r="BD94" s="84">
        <f>ROUND(BD95,0)</f>
        <v>0</v>
      </c>
      <c r="BS94" s="85" t="s">
        <v>77</v>
      </c>
      <c r="BT94" s="85" t="s">
        <v>78</v>
      </c>
      <c r="BU94" s="86" t="s">
        <v>79</v>
      </c>
      <c r="BV94" s="85" t="s">
        <v>80</v>
      </c>
      <c r="BW94" s="85" t="s">
        <v>5</v>
      </c>
      <c r="BX94" s="85" t="s">
        <v>81</v>
      </c>
      <c r="CL94" s="85" t="s">
        <v>1</v>
      </c>
    </row>
    <row r="95" spans="1:91" s="7" customFormat="1" ht="24.75" customHeight="1" x14ac:dyDescent="0.2">
      <c r="B95" s="87"/>
      <c r="C95" s="88"/>
      <c r="D95" s="308" t="s">
        <v>82</v>
      </c>
      <c r="E95" s="308"/>
      <c r="F95" s="308"/>
      <c r="G95" s="308"/>
      <c r="H95" s="308"/>
      <c r="I95" s="89"/>
      <c r="J95" s="308" t="s">
        <v>499</v>
      </c>
      <c r="K95" s="308"/>
      <c r="L95" s="308"/>
      <c r="M95" s="308"/>
      <c r="N95" s="308"/>
      <c r="O95" s="308"/>
      <c r="P95" s="308"/>
      <c r="Q95" s="308"/>
      <c r="R95" s="308"/>
      <c r="S95" s="308"/>
      <c r="T95" s="308"/>
      <c r="U95" s="308"/>
      <c r="V95" s="308"/>
      <c r="W95" s="308"/>
      <c r="X95" s="308"/>
      <c r="Y95" s="308"/>
      <c r="Z95" s="308"/>
      <c r="AA95" s="308"/>
      <c r="AB95" s="308"/>
      <c r="AC95" s="308"/>
      <c r="AD95" s="308"/>
      <c r="AE95" s="308"/>
      <c r="AF95" s="308"/>
      <c r="AG95" s="307">
        <f>ROUND(SUM(AG96:AG97),0)</f>
        <v>0</v>
      </c>
      <c r="AH95" s="306"/>
      <c r="AI95" s="306"/>
      <c r="AJ95" s="306"/>
      <c r="AK95" s="306"/>
      <c r="AL95" s="306"/>
      <c r="AM95" s="306"/>
      <c r="AN95" s="305">
        <f>SUM(AG95,AT95)</f>
        <v>0</v>
      </c>
      <c r="AO95" s="306"/>
      <c r="AP95" s="306"/>
      <c r="AQ95" s="90" t="s">
        <v>83</v>
      </c>
      <c r="AR95" s="91"/>
      <c r="AS95" s="92">
        <f>ROUND(SUM(AS96:AS97),0)</f>
        <v>0</v>
      </c>
      <c r="AT95" s="93">
        <f>ROUND(SUM(AV95:AW95),0)</f>
        <v>0</v>
      </c>
      <c r="AU95" s="94">
        <f>ROUND(SUM(AU96:AU97),5)</f>
        <v>389.23557</v>
      </c>
      <c r="AV95" s="93">
        <f>ROUND(AZ95*L29,0)</f>
        <v>0</v>
      </c>
      <c r="AW95" s="93">
        <f>ROUND(BA95*L30,0)</f>
        <v>0</v>
      </c>
      <c r="AX95" s="93">
        <f>ROUND(BB95*L29,0)</f>
        <v>0</v>
      </c>
      <c r="AY95" s="93">
        <f>ROUND(BC95*L30,0)</f>
        <v>0</v>
      </c>
      <c r="AZ95" s="93">
        <f>ROUND(SUM(AZ96:AZ97),0)</f>
        <v>0</v>
      </c>
      <c r="BA95" s="93">
        <f>ROUND(SUM(BA96:BA97),0)</f>
        <v>0</v>
      </c>
      <c r="BB95" s="93">
        <f>ROUND(SUM(BB96:BB97),0)</f>
        <v>0</v>
      </c>
      <c r="BC95" s="93">
        <f>ROUND(SUM(BC96:BC97),0)</f>
        <v>0</v>
      </c>
      <c r="BD95" s="95">
        <f>ROUND(SUM(BD96:BD97),0)</f>
        <v>0</v>
      </c>
      <c r="BS95" s="96" t="s">
        <v>77</v>
      </c>
      <c r="BT95" s="96" t="s">
        <v>21</v>
      </c>
      <c r="BU95" s="96" t="s">
        <v>79</v>
      </c>
      <c r="BV95" s="96" t="s">
        <v>80</v>
      </c>
      <c r="BW95" s="96" t="s">
        <v>84</v>
      </c>
      <c r="BX95" s="96" t="s">
        <v>5</v>
      </c>
      <c r="CL95" s="96" t="s">
        <v>1</v>
      </c>
      <c r="CM95" s="96" t="s">
        <v>85</v>
      </c>
    </row>
    <row r="96" spans="1:91" s="4" customFormat="1" ht="23.25" customHeight="1" x14ac:dyDescent="0.2">
      <c r="A96" s="97" t="s">
        <v>86</v>
      </c>
      <c r="B96" s="52"/>
      <c r="C96" s="98"/>
      <c r="D96" s="98"/>
      <c r="E96" s="281" t="s">
        <v>87</v>
      </c>
      <c r="F96" s="281"/>
      <c r="G96" s="281"/>
      <c r="H96" s="281"/>
      <c r="I96" s="281"/>
      <c r="J96" s="98"/>
      <c r="K96" s="281" t="s">
        <v>88</v>
      </c>
      <c r="L96" s="281"/>
      <c r="M96" s="281"/>
      <c r="N96" s="281"/>
      <c r="O96" s="281"/>
      <c r="P96" s="281"/>
      <c r="Q96" s="281"/>
      <c r="R96" s="281"/>
      <c r="S96" s="281"/>
      <c r="T96" s="281"/>
      <c r="U96" s="281"/>
      <c r="V96" s="281"/>
      <c r="W96" s="281"/>
      <c r="X96" s="281"/>
      <c r="Y96" s="281"/>
      <c r="Z96" s="281"/>
      <c r="AA96" s="281"/>
      <c r="AB96" s="281"/>
      <c r="AC96" s="281"/>
      <c r="AD96" s="281"/>
      <c r="AE96" s="281"/>
      <c r="AF96" s="281"/>
      <c r="AG96" s="279">
        <f>'01-1b - Architektonicko-s...'!J32</f>
        <v>0</v>
      </c>
      <c r="AH96" s="280"/>
      <c r="AI96" s="280"/>
      <c r="AJ96" s="280"/>
      <c r="AK96" s="280"/>
      <c r="AL96" s="280"/>
      <c r="AM96" s="280"/>
      <c r="AN96" s="279">
        <f>SUM(AG96,AT96)</f>
        <v>0</v>
      </c>
      <c r="AO96" s="280"/>
      <c r="AP96" s="280"/>
      <c r="AQ96" s="99" t="s">
        <v>89</v>
      </c>
      <c r="AR96" s="54"/>
      <c r="AS96" s="100">
        <v>0</v>
      </c>
      <c r="AT96" s="101">
        <f>ROUND(SUM(AV96:AW96),0)</f>
        <v>0</v>
      </c>
      <c r="AU96" s="102">
        <f>'01-1b - Architektonicko-s...'!P135</f>
        <v>389.23556499999995</v>
      </c>
      <c r="AV96" s="101">
        <f>'01-1b - Architektonicko-s...'!J35</f>
        <v>0</v>
      </c>
      <c r="AW96" s="101">
        <f>'01-1b - Architektonicko-s...'!J36</f>
        <v>0</v>
      </c>
      <c r="AX96" s="101">
        <f>'01-1b - Architektonicko-s...'!J37</f>
        <v>0</v>
      </c>
      <c r="AY96" s="101">
        <f>'01-1b - Architektonicko-s...'!J38</f>
        <v>0</v>
      </c>
      <c r="AZ96" s="101">
        <f>'01-1b - Architektonicko-s...'!F35</f>
        <v>0</v>
      </c>
      <c r="BA96" s="101">
        <f>'01-1b - Architektonicko-s...'!F36</f>
        <v>0</v>
      </c>
      <c r="BB96" s="101">
        <f>'01-1b - Architektonicko-s...'!F37</f>
        <v>0</v>
      </c>
      <c r="BC96" s="101">
        <f>'01-1b - Architektonicko-s...'!F38</f>
        <v>0</v>
      </c>
      <c r="BD96" s="103">
        <f>'01-1b - Architektonicko-s...'!F39</f>
        <v>0</v>
      </c>
      <c r="BT96" s="104" t="s">
        <v>85</v>
      </c>
      <c r="BV96" s="104" t="s">
        <v>80</v>
      </c>
      <c r="BW96" s="104" t="s">
        <v>90</v>
      </c>
      <c r="BX96" s="104" t="s">
        <v>84</v>
      </c>
      <c r="CL96" s="104" t="s">
        <v>1</v>
      </c>
    </row>
    <row r="97" spans="1:90" s="4" customFormat="1" ht="16.5" customHeight="1" x14ac:dyDescent="0.2">
      <c r="A97" s="97" t="s">
        <v>86</v>
      </c>
      <c r="B97" s="52"/>
      <c r="C97" s="98"/>
      <c r="D97" s="98"/>
      <c r="E97" s="281" t="s">
        <v>91</v>
      </c>
      <c r="F97" s="281"/>
      <c r="G97" s="281"/>
      <c r="H97" s="281"/>
      <c r="I97" s="281"/>
      <c r="J97" s="98"/>
      <c r="K97" s="281" t="s">
        <v>92</v>
      </c>
      <c r="L97" s="281"/>
      <c r="M97" s="281"/>
      <c r="N97" s="281"/>
      <c r="O97" s="281"/>
      <c r="P97" s="281"/>
      <c r="Q97" s="281"/>
      <c r="R97" s="281"/>
      <c r="S97" s="281"/>
      <c r="T97" s="281"/>
      <c r="U97" s="281"/>
      <c r="V97" s="281"/>
      <c r="W97" s="281"/>
      <c r="X97" s="281"/>
      <c r="Y97" s="281"/>
      <c r="Z97" s="281"/>
      <c r="AA97" s="281"/>
      <c r="AB97" s="281"/>
      <c r="AC97" s="281"/>
      <c r="AD97" s="281"/>
      <c r="AE97" s="281"/>
      <c r="AF97" s="281"/>
      <c r="AG97" s="279">
        <f>'01-2 - Technika prostředí...'!J32</f>
        <v>0</v>
      </c>
      <c r="AH97" s="280"/>
      <c r="AI97" s="280"/>
      <c r="AJ97" s="280"/>
      <c r="AK97" s="280"/>
      <c r="AL97" s="280"/>
      <c r="AM97" s="280"/>
      <c r="AN97" s="279">
        <f>SUM(AG97,AT97)</f>
        <v>0</v>
      </c>
      <c r="AO97" s="280"/>
      <c r="AP97" s="280"/>
      <c r="AQ97" s="99" t="s">
        <v>89</v>
      </c>
      <c r="AR97" s="54"/>
      <c r="AS97" s="105">
        <v>0</v>
      </c>
      <c r="AT97" s="106">
        <f>ROUND(SUM(AV97:AW97),0)</f>
        <v>0</v>
      </c>
      <c r="AU97" s="107">
        <f>'01-2 - Technika prostředí...'!P124</f>
        <v>0</v>
      </c>
      <c r="AV97" s="106">
        <f>'01-2 - Technika prostředí...'!J35</f>
        <v>0</v>
      </c>
      <c r="AW97" s="106">
        <f>'01-2 - Technika prostředí...'!J36</f>
        <v>0</v>
      </c>
      <c r="AX97" s="106">
        <f>'01-2 - Technika prostředí...'!J37</f>
        <v>0</v>
      </c>
      <c r="AY97" s="106">
        <f>'01-2 - Technika prostředí...'!J38</f>
        <v>0</v>
      </c>
      <c r="AZ97" s="106">
        <f>'01-2 - Technika prostředí...'!F35</f>
        <v>0</v>
      </c>
      <c r="BA97" s="106">
        <f>'01-2 - Technika prostředí...'!F36</f>
        <v>0</v>
      </c>
      <c r="BB97" s="106">
        <f>'01-2 - Technika prostředí...'!F37</f>
        <v>0</v>
      </c>
      <c r="BC97" s="106">
        <f>'01-2 - Technika prostředí...'!F38</f>
        <v>0</v>
      </c>
      <c r="BD97" s="108">
        <f>'01-2 - Technika prostředí...'!F39</f>
        <v>0</v>
      </c>
      <c r="BT97" s="104" t="s">
        <v>85</v>
      </c>
      <c r="BV97" s="104" t="s">
        <v>80</v>
      </c>
      <c r="BW97" s="104" t="s">
        <v>93</v>
      </c>
      <c r="BX97" s="104" t="s">
        <v>84</v>
      </c>
      <c r="CL97" s="104" t="s">
        <v>1</v>
      </c>
    </row>
    <row r="98" spans="1:90" s="2" customFormat="1" ht="30" customHeight="1" x14ac:dyDescent="0.2">
      <c r="A98" s="28"/>
      <c r="B98" s="29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3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</row>
    <row r="99" spans="1:90" s="2" customFormat="1" ht="6.9" customHeight="1" x14ac:dyDescent="0.2">
      <c r="A99" s="28"/>
      <c r="B99" s="48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33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</row>
  </sheetData>
  <sheetProtection formatColumns="0" formatRows="0"/>
  <mergeCells count="48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7:AP97"/>
    <mergeCell ref="AG97:AM97"/>
    <mergeCell ref="E97:I97"/>
    <mergeCell ref="K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  <mergeCell ref="AN96:AP96"/>
    <mergeCell ref="AG96:AM96"/>
    <mergeCell ref="E96:I96"/>
    <mergeCell ref="K96:AF96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6" location="'01-1b - Architektonicko-s...'!C2" display="/" xr:uid="{00000000-0004-0000-0000-000000000000}"/>
    <hyperlink ref="A97" location="'01-2 - Technika prostředí...'!C2" display="/" xr:uid="{00000000-0004-0000-0000-000001000000}"/>
  </hyperlinks>
  <printOptions horizontalCentered="1"/>
  <pageMargins left="0.59055118110236227" right="0.19685039370078741" top="0.59055118110236227" bottom="0.39370078740157483" header="0" footer="0"/>
  <pageSetup paperSize="9" scale="7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93"/>
  <sheetViews>
    <sheetView showGridLines="0" topLeftCell="A132" workbookViewId="0">
      <selection activeCell="I138" sqref="I138"/>
    </sheetView>
  </sheetViews>
  <sheetFormatPr defaultRowHeight="10.199999999999999" x14ac:dyDescent="0.2"/>
  <cols>
    <col min="1" max="1" width="8.28515625" style="236" customWidth="1"/>
    <col min="2" max="2" width="1.140625" style="236" customWidth="1"/>
    <col min="3" max="3" width="4.140625" style="236" customWidth="1"/>
    <col min="4" max="4" width="4.28515625" style="236" customWidth="1"/>
    <col min="5" max="5" width="17.140625" style="236" customWidth="1"/>
    <col min="6" max="6" width="50.85546875" style="236" customWidth="1"/>
    <col min="7" max="7" width="7.42578125" style="236" customWidth="1"/>
    <col min="8" max="8" width="14" style="236" customWidth="1"/>
    <col min="9" max="9" width="15.85546875" style="236" customWidth="1"/>
    <col min="10" max="10" width="22.28515625" style="236" customWidth="1"/>
    <col min="11" max="11" width="22.28515625" style="236" hidden="1" customWidth="1"/>
    <col min="12" max="12" width="9.28515625" style="236" customWidth="1"/>
    <col min="13" max="13" width="10.85546875" style="236" hidden="1" customWidth="1"/>
    <col min="14" max="14" width="9.28515625" style="236" hidden="1"/>
    <col min="15" max="20" width="14.140625" style="236" hidden="1" customWidth="1"/>
    <col min="21" max="21" width="16.28515625" style="236" hidden="1" customWidth="1"/>
    <col min="22" max="22" width="12.28515625" style="236" customWidth="1"/>
    <col min="23" max="23" width="16.28515625" style="236" customWidth="1"/>
    <col min="24" max="24" width="12.28515625" style="236" customWidth="1"/>
    <col min="25" max="25" width="15" style="236" customWidth="1"/>
    <col min="26" max="26" width="11" style="236" customWidth="1"/>
    <col min="27" max="27" width="15" style="236" customWidth="1"/>
    <col min="28" max="28" width="16.28515625" style="236" customWidth="1"/>
    <col min="29" max="29" width="11" style="236" customWidth="1"/>
    <col min="30" max="30" width="15" style="236" customWidth="1"/>
    <col min="31" max="31" width="16.28515625" style="236" customWidth="1"/>
    <col min="32" max="43" width="9.140625" style="236"/>
    <col min="44" max="65" width="9.28515625" style="236" hidden="1"/>
    <col min="66" max="16384" width="9.140625" style="236"/>
  </cols>
  <sheetData>
    <row r="2" spans="1:46" ht="36.9" customHeight="1" x14ac:dyDescent="0.2"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AT2" s="246" t="s">
        <v>90</v>
      </c>
    </row>
    <row r="3" spans="1:46" ht="6.9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8"/>
      <c r="AT3" s="246" t="s">
        <v>85</v>
      </c>
    </row>
    <row r="4" spans="1:46" ht="24.9" customHeight="1" x14ac:dyDescent="0.2">
      <c r="B4" s="18"/>
      <c r="D4" s="20" t="s">
        <v>94</v>
      </c>
      <c r="L4" s="18"/>
      <c r="M4" s="247" t="s">
        <v>10</v>
      </c>
      <c r="AT4" s="246" t="s">
        <v>4</v>
      </c>
    </row>
    <row r="5" spans="1:46" ht="6.9" customHeight="1" x14ac:dyDescent="0.2">
      <c r="B5" s="18"/>
      <c r="L5" s="18"/>
    </row>
    <row r="6" spans="1:46" ht="12" customHeight="1" x14ac:dyDescent="0.2">
      <c r="B6" s="18"/>
      <c r="D6" s="244" t="s">
        <v>14</v>
      </c>
      <c r="L6" s="18"/>
    </row>
    <row r="7" spans="1:46" ht="16.5" customHeight="1" x14ac:dyDescent="0.2">
      <c r="B7" s="18"/>
      <c r="E7" s="319" t="str">
        <f>'Rekapitulace stavby'!K6</f>
        <v>Výtah - Hradecká 17, Opava - část financovaná z ERDF-SP</v>
      </c>
      <c r="F7" s="320"/>
      <c r="G7" s="320"/>
      <c r="H7" s="320"/>
      <c r="L7" s="18"/>
    </row>
    <row r="8" spans="1:46" ht="12" customHeight="1" x14ac:dyDescent="0.2">
      <c r="B8" s="18"/>
      <c r="D8" s="244" t="s">
        <v>95</v>
      </c>
      <c r="L8" s="18"/>
    </row>
    <row r="9" spans="1:46" s="42" customFormat="1" ht="16.5" customHeight="1" x14ac:dyDescent="0.2">
      <c r="A9" s="243"/>
      <c r="B9" s="29"/>
      <c r="C9" s="243"/>
      <c r="D9" s="243"/>
      <c r="E9" s="319" t="s">
        <v>96</v>
      </c>
      <c r="F9" s="318"/>
      <c r="G9" s="318"/>
      <c r="H9" s="318"/>
      <c r="I9" s="243"/>
      <c r="J9" s="243"/>
      <c r="K9" s="243"/>
      <c r="L9" s="41"/>
      <c r="S9" s="243"/>
      <c r="T9" s="243"/>
      <c r="U9" s="243"/>
      <c r="V9" s="243"/>
      <c r="W9" s="243"/>
      <c r="X9" s="243"/>
      <c r="Y9" s="243"/>
      <c r="Z9" s="243"/>
      <c r="AA9" s="243"/>
      <c r="AB9" s="243"/>
      <c r="AC9" s="243"/>
      <c r="AD9" s="243"/>
      <c r="AE9" s="243"/>
    </row>
    <row r="10" spans="1:46" s="42" customFormat="1" ht="12" customHeight="1" x14ac:dyDescent="0.2">
      <c r="A10" s="243"/>
      <c r="B10" s="29"/>
      <c r="C10" s="243"/>
      <c r="D10" s="244" t="s">
        <v>97</v>
      </c>
      <c r="E10" s="243"/>
      <c r="F10" s="243"/>
      <c r="G10" s="243"/>
      <c r="H10" s="243"/>
      <c r="I10" s="243"/>
      <c r="J10" s="243"/>
      <c r="K10" s="243"/>
      <c r="L10" s="41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</row>
    <row r="11" spans="1:46" s="42" customFormat="1" ht="16.5" customHeight="1" x14ac:dyDescent="0.2">
      <c r="A11" s="243"/>
      <c r="B11" s="29"/>
      <c r="C11" s="243"/>
      <c r="D11" s="243"/>
      <c r="E11" s="282" t="s">
        <v>98</v>
      </c>
      <c r="F11" s="318"/>
      <c r="G11" s="318"/>
      <c r="H11" s="318"/>
      <c r="I11" s="243"/>
      <c r="J11" s="243"/>
      <c r="K11" s="243"/>
      <c r="L11" s="41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</row>
    <row r="12" spans="1:46" s="42" customFormat="1" x14ac:dyDescent="0.2">
      <c r="A12" s="243"/>
      <c r="B12" s="29"/>
      <c r="C12" s="243"/>
      <c r="D12" s="243"/>
      <c r="E12" s="243"/>
      <c r="F12" s="243"/>
      <c r="G12" s="243"/>
      <c r="H12" s="243"/>
      <c r="I12" s="243"/>
      <c r="J12" s="243"/>
      <c r="K12" s="243"/>
      <c r="L12" s="41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</row>
    <row r="13" spans="1:46" s="42" customFormat="1" ht="12" customHeight="1" x14ac:dyDescent="0.2">
      <c r="A13" s="243"/>
      <c r="B13" s="29"/>
      <c r="C13" s="243"/>
      <c r="D13" s="244" t="s">
        <v>15</v>
      </c>
      <c r="E13" s="243"/>
      <c r="F13" s="235" t="s">
        <v>1</v>
      </c>
      <c r="G13" s="243"/>
      <c r="H13" s="243"/>
      <c r="I13" s="244" t="s">
        <v>16</v>
      </c>
      <c r="J13" s="235" t="s">
        <v>1</v>
      </c>
      <c r="K13" s="243"/>
      <c r="L13" s="41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</row>
    <row r="14" spans="1:46" s="42" customFormat="1" ht="12" customHeight="1" x14ac:dyDescent="0.2">
      <c r="A14" s="243"/>
      <c r="B14" s="29"/>
      <c r="C14" s="243"/>
      <c r="D14" s="244" t="s">
        <v>17</v>
      </c>
      <c r="E14" s="243"/>
      <c r="F14" s="235" t="s">
        <v>18</v>
      </c>
      <c r="G14" s="243"/>
      <c r="H14" s="243"/>
      <c r="I14" s="244" t="s">
        <v>19</v>
      </c>
      <c r="J14" s="242" t="str">
        <f>'Rekapitulace stavby'!AN8</f>
        <v>18. 4. 2024</v>
      </c>
      <c r="K14" s="243"/>
      <c r="L14" s="41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</row>
    <row r="15" spans="1:46" s="42" customFormat="1" ht="10.95" customHeight="1" x14ac:dyDescent="0.2">
      <c r="A15" s="243"/>
      <c r="B15" s="29"/>
      <c r="C15" s="243"/>
      <c r="D15" s="243"/>
      <c r="E15" s="243"/>
      <c r="F15" s="243"/>
      <c r="G15" s="243"/>
      <c r="H15" s="243"/>
      <c r="I15" s="243"/>
      <c r="J15" s="243"/>
      <c r="K15" s="243"/>
      <c r="L15" s="41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</row>
    <row r="16" spans="1:46" s="42" customFormat="1" ht="12" customHeight="1" x14ac:dyDescent="0.2">
      <c r="A16" s="243"/>
      <c r="B16" s="29"/>
      <c r="C16" s="243"/>
      <c r="D16" s="244" t="s">
        <v>22</v>
      </c>
      <c r="E16" s="243"/>
      <c r="F16" s="243"/>
      <c r="G16" s="243"/>
      <c r="H16" s="243"/>
      <c r="I16" s="244" t="s">
        <v>23</v>
      </c>
      <c r="J16" s="235" t="s">
        <v>24</v>
      </c>
      <c r="K16" s="243"/>
      <c r="L16" s="41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</row>
    <row r="17" spans="1:31" s="42" customFormat="1" ht="18" customHeight="1" x14ac:dyDescent="0.2">
      <c r="A17" s="243"/>
      <c r="B17" s="29"/>
      <c r="C17" s="243"/>
      <c r="D17" s="243"/>
      <c r="E17" s="235" t="s">
        <v>25</v>
      </c>
      <c r="F17" s="243"/>
      <c r="G17" s="243"/>
      <c r="H17" s="243"/>
      <c r="I17" s="244" t="s">
        <v>26</v>
      </c>
      <c r="J17" s="235" t="s">
        <v>27</v>
      </c>
      <c r="K17" s="243"/>
      <c r="L17" s="41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</row>
    <row r="18" spans="1:31" s="42" customFormat="1" ht="6.9" customHeight="1" x14ac:dyDescent="0.2">
      <c r="A18" s="243"/>
      <c r="B18" s="29"/>
      <c r="C18" s="243"/>
      <c r="D18" s="243"/>
      <c r="E18" s="243"/>
      <c r="F18" s="243"/>
      <c r="G18" s="243"/>
      <c r="H18" s="243"/>
      <c r="I18" s="243"/>
      <c r="J18" s="243"/>
      <c r="K18" s="243"/>
      <c r="L18" s="41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</row>
    <row r="19" spans="1:31" s="42" customFormat="1" ht="12" customHeight="1" x14ac:dyDescent="0.2">
      <c r="A19" s="243"/>
      <c r="B19" s="29"/>
      <c r="C19" s="243"/>
      <c r="D19" s="244" t="s">
        <v>28</v>
      </c>
      <c r="E19" s="243"/>
      <c r="F19" s="243"/>
      <c r="G19" s="243"/>
      <c r="H19" s="243"/>
      <c r="I19" s="244" t="s">
        <v>23</v>
      </c>
      <c r="J19" s="235" t="str">
        <f>'Rekapitulace stavby'!AN13</f>
        <v/>
      </c>
      <c r="K19" s="243"/>
      <c r="L19" s="41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</row>
    <row r="20" spans="1:31" s="42" customFormat="1" ht="18" customHeight="1" x14ac:dyDescent="0.2">
      <c r="A20" s="243"/>
      <c r="B20" s="29"/>
      <c r="C20" s="243"/>
      <c r="D20" s="243"/>
      <c r="E20" s="311" t="str">
        <f>'Rekapitulace stavby'!E14</f>
        <v xml:space="preserve"> </v>
      </c>
      <c r="F20" s="311"/>
      <c r="G20" s="311"/>
      <c r="H20" s="311"/>
      <c r="I20" s="244" t="s">
        <v>26</v>
      </c>
      <c r="J20" s="235" t="str">
        <f>'Rekapitulace stavby'!AN14</f>
        <v/>
      </c>
      <c r="K20" s="243"/>
      <c r="L20" s="41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</row>
    <row r="21" spans="1:31" s="42" customFormat="1" ht="6.9" customHeight="1" x14ac:dyDescent="0.2">
      <c r="A21" s="243"/>
      <c r="B21" s="29"/>
      <c r="C21" s="243"/>
      <c r="D21" s="243"/>
      <c r="E21" s="243"/>
      <c r="F21" s="243"/>
      <c r="G21" s="243"/>
      <c r="H21" s="243"/>
      <c r="I21" s="243"/>
      <c r="J21" s="243"/>
      <c r="K21" s="243"/>
      <c r="L21" s="41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</row>
    <row r="22" spans="1:31" s="42" customFormat="1" ht="12" customHeight="1" x14ac:dyDescent="0.2">
      <c r="A22" s="243"/>
      <c r="B22" s="29"/>
      <c r="C22" s="243"/>
      <c r="D22" s="244" t="s">
        <v>31</v>
      </c>
      <c r="E22" s="243"/>
      <c r="F22" s="243"/>
      <c r="G22" s="243"/>
      <c r="H22" s="243"/>
      <c r="I22" s="244" t="s">
        <v>23</v>
      </c>
      <c r="J22" s="235" t="s">
        <v>32</v>
      </c>
      <c r="K22" s="243"/>
      <c r="L22" s="41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</row>
    <row r="23" spans="1:31" s="42" customFormat="1" ht="18" customHeight="1" x14ac:dyDescent="0.2">
      <c r="A23" s="243"/>
      <c r="B23" s="29"/>
      <c r="C23" s="243"/>
      <c r="D23" s="243"/>
      <c r="E23" s="235" t="s">
        <v>33</v>
      </c>
      <c r="F23" s="243"/>
      <c r="G23" s="243"/>
      <c r="H23" s="243"/>
      <c r="I23" s="244" t="s">
        <v>26</v>
      </c>
      <c r="J23" s="235" t="s">
        <v>1</v>
      </c>
      <c r="K23" s="243"/>
      <c r="L23" s="41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</row>
    <row r="24" spans="1:31" s="42" customFormat="1" ht="6.9" customHeight="1" x14ac:dyDescent="0.2">
      <c r="A24" s="243"/>
      <c r="B24" s="29"/>
      <c r="C24" s="243"/>
      <c r="D24" s="243"/>
      <c r="E24" s="243"/>
      <c r="F24" s="243"/>
      <c r="G24" s="243"/>
      <c r="H24" s="243"/>
      <c r="I24" s="243"/>
      <c r="J24" s="243"/>
      <c r="K24" s="243"/>
      <c r="L24" s="41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</row>
    <row r="25" spans="1:31" s="42" customFormat="1" ht="12" customHeight="1" x14ac:dyDescent="0.2">
      <c r="A25" s="243"/>
      <c r="B25" s="29"/>
      <c r="C25" s="243"/>
      <c r="D25" s="244" t="s">
        <v>34</v>
      </c>
      <c r="E25" s="243"/>
      <c r="F25" s="243"/>
      <c r="G25" s="243"/>
      <c r="H25" s="243"/>
      <c r="I25" s="244" t="s">
        <v>23</v>
      </c>
      <c r="J25" s="235" t="s">
        <v>1</v>
      </c>
      <c r="K25" s="243"/>
      <c r="L25" s="41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</row>
    <row r="26" spans="1:31" s="42" customFormat="1" ht="18" customHeight="1" x14ac:dyDescent="0.2">
      <c r="A26" s="243"/>
      <c r="B26" s="29"/>
      <c r="C26" s="243"/>
      <c r="D26" s="243"/>
      <c r="E26" s="235" t="s">
        <v>35</v>
      </c>
      <c r="F26" s="243"/>
      <c r="G26" s="243"/>
      <c r="H26" s="243"/>
      <c r="I26" s="244" t="s">
        <v>26</v>
      </c>
      <c r="J26" s="235" t="s">
        <v>1</v>
      </c>
      <c r="K26" s="243"/>
      <c r="L26" s="41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</row>
    <row r="27" spans="1:31" s="42" customFormat="1" ht="6.9" customHeight="1" x14ac:dyDescent="0.2">
      <c r="A27" s="243"/>
      <c r="B27" s="29"/>
      <c r="C27" s="243"/>
      <c r="D27" s="243"/>
      <c r="E27" s="243"/>
      <c r="F27" s="243"/>
      <c r="G27" s="243"/>
      <c r="H27" s="243"/>
      <c r="I27" s="243"/>
      <c r="J27" s="243"/>
      <c r="K27" s="243"/>
      <c r="L27" s="41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</row>
    <row r="28" spans="1:31" s="42" customFormat="1" ht="12" customHeight="1" x14ac:dyDescent="0.2">
      <c r="A28" s="243"/>
      <c r="B28" s="29"/>
      <c r="C28" s="243"/>
      <c r="D28" s="244" t="s">
        <v>36</v>
      </c>
      <c r="E28" s="243"/>
      <c r="F28" s="243"/>
      <c r="G28" s="243"/>
      <c r="H28" s="243"/>
      <c r="I28" s="243"/>
      <c r="J28" s="243"/>
      <c r="K28" s="243"/>
      <c r="L28" s="41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</row>
    <row r="29" spans="1:31" s="251" customFormat="1" ht="16.5" customHeight="1" x14ac:dyDescent="0.2">
      <c r="A29" s="248"/>
      <c r="B29" s="249"/>
      <c r="C29" s="248"/>
      <c r="D29" s="248"/>
      <c r="E29" s="314" t="s">
        <v>1</v>
      </c>
      <c r="F29" s="314"/>
      <c r="G29" s="314"/>
      <c r="H29" s="314"/>
      <c r="I29" s="248"/>
      <c r="J29" s="248"/>
      <c r="K29" s="248"/>
      <c r="L29" s="250"/>
      <c r="S29" s="248"/>
      <c r="T29" s="248"/>
      <c r="U29" s="248"/>
      <c r="V29" s="248"/>
      <c r="W29" s="248"/>
      <c r="X29" s="248"/>
      <c r="Y29" s="248"/>
      <c r="Z29" s="248"/>
      <c r="AA29" s="248"/>
      <c r="AB29" s="248"/>
      <c r="AC29" s="248"/>
      <c r="AD29" s="248"/>
      <c r="AE29" s="248"/>
    </row>
    <row r="30" spans="1:31" s="42" customFormat="1" ht="6.9" customHeight="1" x14ac:dyDescent="0.2">
      <c r="A30" s="243"/>
      <c r="B30" s="29"/>
      <c r="C30" s="243"/>
      <c r="D30" s="243"/>
      <c r="E30" s="243"/>
      <c r="F30" s="243"/>
      <c r="G30" s="243"/>
      <c r="H30" s="243"/>
      <c r="I30" s="243"/>
      <c r="J30" s="243"/>
      <c r="K30" s="243"/>
      <c r="L30" s="41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</row>
    <row r="31" spans="1:31" s="42" customFormat="1" ht="6.9" customHeight="1" x14ac:dyDescent="0.2">
      <c r="A31" s="243"/>
      <c r="B31" s="29"/>
      <c r="C31" s="243"/>
      <c r="D31" s="73"/>
      <c r="E31" s="73"/>
      <c r="F31" s="73"/>
      <c r="G31" s="73"/>
      <c r="H31" s="73"/>
      <c r="I31" s="73"/>
      <c r="J31" s="73"/>
      <c r="K31" s="73"/>
      <c r="L31" s="41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</row>
    <row r="32" spans="1:31" s="42" customFormat="1" ht="25.35" customHeight="1" x14ac:dyDescent="0.2">
      <c r="A32" s="243"/>
      <c r="B32" s="29"/>
      <c r="C32" s="243"/>
      <c r="D32" s="252" t="s">
        <v>38</v>
      </c>
      <c r="E32" s="243"/>
      <c r="F32" s="243"/>
      <c r="G32" s="243"/>
      <c r="H32" s="243"/>
      <c r="I32" s="243"/>
      <c r="J32" s="241">
        <f>ROUND(J135, 0)</f>
        <v>0</v>
      </c>
      <c r="K32" s="243"/>
      <c r="L32" s="41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</row>
    <row r="33" spans="1:31" s="42" customFormat="1" ht="6.9" customHeight="1" x14ac:dyDescent="0.2">
      <c r="A33" s="243"/>
      <c r="B33" s="29"/>
      <c r="C33" s="243"/>
      <c r="D33" s="73"/>
      <c r="E33" s="73"/>
      <c r="F33" s="73"/>
      <c r="G33" s="73"/>
      <c r="H33" s="73"/>
      <c r="I33" s="73"/>
      <c r="J33" s="73"/>
      <c r="K33" s="73"/>
      <c r="L33" s="41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</row>
    <row r="34" spans="1:31" s="42" customFormat="1" ht="14.4" customHeight="1" x14ac:dyDescent="0.2">
      <c r="A34" s="243"/>
      <c r="B34" s="29"/>
      <c r="C34" s="243"/>
      <c r="D34" s="243"/>
      <c r="E34" s="243"/>
      <c r="F34" s="239" t="s">
        <v>40</v>
      </c>
      <c r="G34" s="243"/>
      <c r="H34" s="243"/>
      <c r="I34" s="239" t="s">
        <v>39</v>
      </c>
      <c r="J34" s="239" t="s">
        <v>41</v>
      </c>
      <c r="K34" s="243"/>
      <c r="L34" s="41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</row>
    <row r="35" spans="1:31" s="42" customFormat="1" ht="14.4" customHeight="1" x14ac:dyDescent="0.2">
      <c r="A35" s="243"/>
      <c r="B35" s="29"/>
      <c r="C35" s="243"/>
      <c r="D35" s="253" t="s">
        <v>42</v>
      </c>
      <c r="E35" s="244" t="s">
        <v>43</v>
      </c>
      <c r="F35" s="254">
        <f>ROUND((SUM(BE135:BE292)),  0)</f>
        <v>0</v>
      </c>
      <c r="G35" s="243"/>
      <c r="H35" s="243"/>
      <c r="I35" s="255">
        <v>0.21</v>
      </c>
      <c r="J35" s="254">
        <f>ROUND(((SUM(BE135:BE292))*I35),  0)</f>
        <v>0</v>
      </c>
      <c r="K35" s="243"/>
      <c r="L35" s="41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</row>
    <row r="36" spans="1:31" s="42" customFormat="1" ht="14.4" customHeight="1" x14ac:dyDescent="0.2">
      <c r="A36" s="243"/>
      <c r="B36" s="29"/>
      <c r="C36" s="243"/>
      <c r="D36" s="243"/>
      <c r="E36" s="244" t="s">
        <v>44</v>
      </c>
      <c r="F36" s="254">
        <f>ROUND((SUM(BF135:BF292)),  0)</f>
        <v>0</v>
      </c>
      <c r="G36" s="243"/>
      <c r="H36" s="243"/>
      <c r="I36" s="255">
        <v>0.12</v>
      </c>
      <c r="J36" s="254">
        <f>ROUND(((SUM(BF135:BF292))*I36),  0)</f>
        <v>0</v>
      </c>
      <c r="K36" s="243"/>
      <c r="L36" s="41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</row>
    <row r="37" spans="1:31" s="42" customFormat="1" ht="14.4" hidden="1" customHeight="1" x14ac:dyDescent="0.2">
      <c r="A37" s="243"/>
      <c r="B37" s="29"/>
      <c r="C37" s="243"/>
      <c r="D37" s="243"/>
      <c r="E37" s="244" t="s">
        <v>45</v>
      </c>
      <c r="F37" s="254">
        <f>ROUND((SUM(BG135:BG292)),  0)</f>
        <v>0</v>
      </c>
      <c r="G37" s="243"/>
      <c r="H37" s="243"/>
      <c r="I37" s="255">
        <v>0.21</v>
      </c>
      <c r="J37" s="254">
        <f>0</f>
        <v>0</v>
      </c>
      <c r="K37" s="243"/>
      <c r="L37" s="41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</row>
    <row r="38" spans="1:31" s="42" customFormat="1" ht="14.4" hidden="1" customHeight="1" x14ac:dyDescent="0.2">
      <c r="A38" s="243"/>
      <c r="B38" s="29"/>
      <c r="C38" s="243"/>
      <c r="D38" s="243"/>
      <c r="E38" s="244" t="s">
        <v>46</v>
      </c>
      <c r="F38" s="254">
        <f>ROUND((SUM(BH135:BH292)),  0)</f>
        <v>0</v>
      </c>
      <c r="G38" s="243"/>
      <c r="H38" s="243"/>
      <c r="I38" s="255">
        <v>0.12</v>
      </c>
      <c r="J38" s="254">
        <f>0</f>
        <v>0</v>
      </c>
      <c r="K38" s="243"/>
      <c r="L38" s="41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</row>
    <row r="39" spans="1:31" s="42" customFormat="1" ht="14.4" hidden="1" customHeight="1" x14ac:dyDescent="0.2">
      <c r="A39" s="243"/>
      <c r="B39" s="29"/>
      <c r="C39" s="243"/>
      <c r="D39" s="243"/>
      <c r="E39" s="244" t="s">
        <v>47</v>
      </c>
      <c r="F39" s="254">
        <f>ROUND((SUM(BI135:BI292)),  0)</f>
        <v>0</v>
      </c>
      <c r="G39" s="243"/>
      <c r="H39" s="243"/>
      <c r="I39" s="255">
        <v>0</v>
      </c>
      <c r="J39" s="254">
        <f>0</f>
        <v>0</v>
      </c>
      <c r="K39" s="243"/>
      <c r="L39" s="41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</row>
    <row r="40" spans="1:31" s="42" customFormat="1" ht="6.9" customHeight="1" x14ac:dyDescent="0.2">
      <c r="A40" s="243"/>
      <c r="B40" s="29"/>
      <c r="C40" s="243"/>
      <c r="D40" s="243"/>
      <c r="E40" s="243"/>
      <c r="F40" s="243"/>
      <c r="G40" s="243"/>
      <c r="H40" s="243"/>
      <c r="I40" s="243"/>
      <c r="J40" s="243"/>
      <c r="K40" s="243"/>
      <c r="L40" s="41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</row>
    <row r="41" spans="1:31" s="42" customFormat="1" ht="25.35" customHeight="1" x14ac:dyDescent="0.2">
      <c r="A41" s="243"/>
      <c r="B41" s="29"/>
      <c r="C41" s="144"/>
      <c r="D41" s="256" t="s">
        <v>48</v>
      </c>
      <c r="E41" s="67"/>
      <c r="F41" s="67"/>
      <c r="G41" s="257" t="s">
        <v>49</v>
      </c>
      <c r="H41" s="258" t="s">
        <v>50</v>
      </c>
      <c r="I41" s="67"/>
      <c r="J41" s="259">
        <f>SUM(J32:J39)</f>
        <v>0</v>
      </c>
      <c r="K41" s="260"/>
      <c r="L41" s="41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</row>
    <row r="42" spans="1:31" s="42" customFormat="1" ht="14.4" customHeight="1" x14ac:dyDescent="0.2">
      <c r="A42" s="243"/>
      <c r="B42" s="29"/>
      <c r="C42" s="243"/>
      <c r="D42" s="243"/>
      <c r="E42" s="243"/>
      <c r="F42" s="243"/>
      <c r="G42" s="243"/>
      <c r="H42" s="243"/>
      <c r="I42" s="243"/>
      <c r="J42" s="243"/>
      <c r="K42" s="243"/>
      <c r="L42" s="41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</row>
    <row r="43" spans="1:31" ht="14.4" customHeight="1" x14ac:dyDescent="0.2">
      <c r="B43" s="18"/>
      <c r="L43" s="18"/>
    </row>
    <row r="44" spans="1:31" ht="14.4" customHeight="1" x14ac:dyDescent="0.2">
      <c r="B44" s="18"/>
      <c r="L44" s="18"/>
    </row>
    <row r="45" spans="1:31" ht="14.4" customHeight="1" x14ac:dyDescent="0.2">
      <c r="B45" s="18"/>
      <c r="L45" s="18"/>
    </row>
    <row r="46" spans="1:31" ht="14.4" customHeight="1" x14ac:dyDescent="0.2">
      <c r="B46" s="18"/>
      <c r="L46" s="18"/>
    </row>
    <row r="47" spans="1:31" ht="14.4" customHeight="1" x14ac:dyDescent="0.2">
      <c r="B47" s="18"/>
      <c r="L47" s="18"/>
    </row>
    <row r="48" spans="1:31" ht="14.4" customHeight="1" x14ac:dyDescent="0.2">
      <c r="B48" s="18"/>
      <c r="L48" s="18"/>
    </row>
    <row r="49" spans="1:31" ht="14.4" customHeight="1" x14ac:dyDescent="0.2">
      <c r="B49" s="18"/>
      <c r="L49" s="18"/>
    </row>
    <row r="50" spans="1:31" s="42" customFormat="1" ht="14.4" customHeight="1" x14ac:dyDescent="0.2">
      <c r="B50" s="41"/>
      <c r="D50" s="43" t="s">
        <v>51</v>
      </c>
      <c r="E50" s="44"/>
      <c r="F50" s="44"/>
      <c r="G50" s="43" t="s">
        <v>52</v>
      </c>
      <c r="H50" s="44"/>
      <c r="I50" s="44"/>
      <c r="J50" s="44"/>
      <c r="K50" s="44"/>
      <c r="L50" s="41"/>
    </row>
    <row r="51" spans="1:31" x14ac:dyDescent="0.2">
      <c r="B51" s="18"/>
      <c r="L51" s="18"/>
    </row>
    <row r="52" spans="1:31" x14ac:dyDescent="0.2">
      <c r="B52" s="18"/>
      <c r="L52" s="18"/>
    </row>
    <row r="53" spans="1:31" x14ac:dyDescent="0.2">
      <c r="B53" s="18"/>
      <c r="L53" s="18"/>
    </row>
    <row r="54" spans="1:31" x14ac:dyDescent="0.2">
      <c r="B54" s="18"/>
      <c r="L54" s="18"/>
    </row>
    <row r="55" spans="1:31" x14ac:dyDescent="0.2">
      <c r="B55" s="18"/>
      <c r="L55" s="18"/>
    </row>
    <row r="56" spans="1:31" x14ac:dyDescent="0.2">
      <c r="B56" s="18"/>
      <c r="L56" s="18"/>
    </row>
    <row r="57" spans="1:31" x14ac:dyDescent="0.2">
      <c r="B57" s="18"/>
      <c r="L57" s="18"/>
    </row>
    <row r="58" spans="1:31" x14ac:dyDescent="0.2">
      <c r="B58" s="18"/>
      <c r="L58" s="18"/>
    </row>
    <row r="59" spans="1:31" x14ac:dyDescent="0.2">
      <c r="B59" s="18"/>
      <c r="L59" s="18"/>
    </row>
    <row r="60" spans="1:31" x14ac:dyDescent="0.2">
      <c r="B60" s="18"/>
      <c r="L60" s="18"/>
    </row>
    <row r="61" spans="1:31" s="42" customFormat="1" ht="13.2" x14ac:dyDescent="0.2">
      <c r="A61" s="243"/>
      <c r="B61" s="29"/>
      <c r="C61" s="243"/>
      <c r="D61" s="46" t="s">
        <v>53</v>
      </c>
      <c r="E61" s="238"/>
      <c r="F61" s="261" t="s">
        <v>54</v>
      </c>
      <c r="G61" s="46" t="s">
        <v>53</v>
      </c>
      <c r="H61" s="238"/>
      <c r="I61" s="238"/>
      <c r="J61" s="262" t="s">
        <v>54</v>
      </c>
      <c r="K61" s="238"/>
      <c r="L61" s="41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</row>
    <row r="62" spans="1:31" x14ac:dyDescent="0.2">
      <c r="B62" s="18"/>
      <c r="L62" s="18"/>
    </row>
    <row r="63" spans="1:31" x14ac:dyDescent="0.2">
      <c r="B63" s="18"/>
      <c r="L63" s="18"/>
    </row>
    <row r="64" spans="1:31" x14ac:dyDescent="0.2">
      <c r="B64" s="18"/>
      <c r="L64" s="18"/>
    </row>
    <row r="65" spans="1:31" s="42" customFormat="1" ht="13.2" x14ac:dyDescent="0.2">
      <c r="A65" s="243"/>
      <c r="B65" s="29"/>
      <c r="C65" s="243"/>
      <c r="D65" s="43" t="s">
        <v>55</v>
      </c>
      <c r="E65" s="47"/>
      <c r="F65" s="47"/>
      <c r="G65" s="43" t="s">
        <v>56</v>
      </c>
      <c r="H65" s="47"/>
      <c r="I65" s="47"/>
      <c r="J65" s="47"/>
      <c r="K65" s="47"/>
      <c r="L65" s="41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</row>
    <row r="66" spans="1:31" x14ac:dyDescent="0.2">
      <c r="B66" s="18"/>
      <c r="L66" s="18"/>
    </row>
    <row r="67" spans="1:31" x14ac:dyDescent="0.2">
      <c r="B67" s="18"/>
      <c r="L67" s="18"/>
    </row>
    <row r="68" spans="1:31" x14ac:dyDescent="0.2">
      <c r="B68" s="18"/>
      <c r="L68" s="18"/>
    </row>
    <row r="69" spans="1:31" x14ac:dyDescent="0.2">
      <c r="B69" s="18"/>
      <c r="L69" s="18"/>
    </row>
    <row r="70" spans="1:31" x14ac:dyDescent="0.2">
      <c r="B70" s="18"/>
      <c r="L70" s="18"/>
    </row>
    <row r="71" spans="1:31" x14ac:dyDescent="0.2">
      <c r="B71" s="18"/>
      <c r="L71" s="18"/>
    </row>
    <row r="72" spans="1:31" x14ac:dyDescent="0.2">
      <c r="B72" s="18"/>
      <c r="L72" s="18"/>
    </row>
    <row r="73" spans="1:31" x14ac:dyDescent="0.2">
      <c r="B73" s="18"/>
      <c r="L73" s="18"/>
    </row>
    <row r="74" spans="1:31" x14ac:dyDescent="0.2">
      <c r="B74" s="18"/>
      <c r="L74" s="18"/>
    </row>
    <row r="75" spans="1:31" x14ac:dyDescent="0.2">
      <c r="B75" s="18"/>
      <c r="L75" s="18"/>
    </row>
    <row r="76" spans="1:31" s="42" customFormat="1" ht="13.2" x14ac:dyDescent="0.2">
      <c r="A76" s="243"/>
      <c r="B76" s="29"/>
      <c r="C76" s="243"/>
      <c r="D76" s="46" t="s">
        <v>53</v>
      </c>
      <c r="E76" s="238"/>
      <c r="F76" s="261" t="s">
        <v>54</v>
      </c>
      <c r="G76" s="46" t="s">
        <v>53</v>
      </c>
      <c r="H76" s="238"/>
      <c r="I76" s="238"/>
      <c r="J76" s="262" t="s">
        <v>54</v>
      </c>
      <c r="K76" s="238"/>
      <c r="L76" s="41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</row>
    <row r="77" spans="1:31" s="42" customFormat="1" ht="14.4" customHeight="1" x14ac:dyDescent="0.2">
      <c r="A77" s="24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1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</row>
    <row r="81" spans="1:31" s="42" customFormat="1" ht="6.9" customHeight="1" x14ac:dyDescent="0.2">
      <c r="A81" s="24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1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</row>
    <row r="82" spans="1:31" s="42" customFormat="1" ht="24.9" customHeight="1" x14ac:dyDescent="0.2">
      <c r="A82" s="243"/>
      <c r="B82" s="29"/>
      <c r="C82" s="20" t="s">
        <v>99</v>
      </c>
      <c r="D82" s="243"/>
      <c r="E82" s="243"/>
      <c r="F82" s="243"/>
      <c r="G82" s="243"/>
      <c r="H82" s="243"/>
      <c r="I82" s="243"/>
      <c r="J82" s="243"/>
      <c r="K82" s="243"/>
      <c r="L82" s="41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</row>
    <row r="83" spans="1:31" s="42" customFormat="1" ht="6.9" customHeight="1" x14ac:dyDescent="0.2">
      <c r="A83" s="243"/>
      <c r="B83" s="29"/>
      <c r="C83" s="243"/>
      <c r="D83" s="243"/>
      <c r="E83" s="243"/>
      <c r="F83" s="243"/>
      <c r="G83" s="243"/>
      <c r="H83" s="243"/>
      <c r="I83" s="243"/>
      <c r="J83" s="243"/>
      <c r="K83" s="243"/>
      <c r="L83" s="41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</row>
    <row r="84" spans="1:31" s="42" customFormat="1" ht="12" customHeight="1" x14ac:dyDescent="0.2">
      <c r="A84" s="243"/>
      <c r="B84" s="29"/>
      <c r="C84" s="244" t="s">
        <v>14</v>
      </c>
      <c r="D84" s="243"/>
      <c r="E84" s="243"/>
      <c r="F84" s="243"/>
      <c r="G84" s="243"/>
      <c r="H84" s="243"/>
      <c r="I84" s="243"/>
      <c r="J84" s="243"/>
      <c r="K84" s="243"/>
      <c r="L84" s="41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</row>
    <row r="85" spans="1:31" s="42" customFormat="1" ht="16.5" customHeight="1" x14ac:dyDescent="0.2">
      <c r="A85" s="243"/>
      <c r="B85" s="29"/>
      <c r="C85" s="243"/>
      <c r="D85" s="243"/>
      <c r="E85" s="319" t="str">
        <f>E7</f>
        <v>Výtah - Hradecká 17, Opava - část financovaná z ERDF-SP</v>
      </c>
      <c r="F85" s="320"/>
      <c r="G85" s="320"/>
      <c r="H85" s="320"/>
      <c r="I85" s="243"/>
      <c r="J85" s="243"/>
      <c r="K85" s="243"/>
      <c r="L85" s="41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</row>
    <row r="86" spans="1:31" ht="12" customHeight="1" x14ac:dyDescent="0.2">
      <c r="B86" s="18"/>
      <c r="C86" s="244" t="s">
        <v>95</v>
      </c>
      <c r="L86" s="18"/>
    </row>
    <row r="87" spans="1:31" s="42" customFormat="1" ht="16.5" customHeight="1" x14ac:dyDescent="0.2">
      <c r="A87" s="243"/>
      <c r="B87" s="29"/>
      <c r="C87" s="243"/>
      <c r="D87" s="243"/>
      <c r="E87" s="319" t="s">
        <v>96</v>
      </c>
      <c r="F87" s="318"/>
      <c r="G87" s="318"/>
      <c r="H87" s="318"/>
      <c r="I87" s="243"/>
      <c r="J87" s="243"/>
      <c r="K87" s="243"/>
      <c r="L87" s="41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</row>
    <row r="88" spans="1:31" s="42" customFormat="1" ht="12" customHeight="1" x14ac:dyDescent="0.2">
      <c r="A88" s="243"/>
      <c r="B88" s="29"/>
      <c r="C88" s="244" t="s">
        <v>97</v>
      </c>
      <c r="D88" s="243"/>
      <c r="E88" s="243"/>
      <c r="F88" s="243"/>
      <c r="G88" s="243"/>
      <c r="H88" s="243"/>
      <c r="I88" s="243"/>
      <c r="J88" s="243"/>
      <c r="K88" s="243"/>
      <c r="L88" s="41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</row>
    <row r="89" spans="1:31" s="42" customFormat="1" ht="16.5" customHeight="1" x14ac:dyDescent="0.2">
      <c r="A89" s="243"/>
      <c r="B89" s="29"/>
      <c r="C89" s="243"/>
      <c r="D89" s="243"/>
      <c r="E89" s="282" t="str">
        <f>E11</f>
        <v>01-1b - Architektonicko-stavební řešení - vestavba výtahu</v>
      </c>
      <c r="F89" s="318"/>
      <c r="G89" s="318"/>
      <c r="H89" s="318"/>
      <c r="I89" s="243"/>
      <c r="J89" s="243"/>
      <c r="K89" s="243"/>
      <c r="L89" s="41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</row>
    <row r="90" spans="1:31" s="42" customFormat="1" ht="6.9" customHeight="1" x14ac:dyDescent="0.2">
      <c r="A90" s="243"/>
      <c r="B90" s="29"/>
      <c r="C90" s="243"/>
      <c r="D90" s="243"/>
      <c r="E90" s="243"/>
      <c r="F90" s="243"/>
      <c r="G90" s="243"/>
      <c r="H90" s="243"/>
      <c r="I90" s="243"/>
      <c r="J90" s="243"/>
      <c r="K90" s="243"/>
      <c r="L90" s="41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</row>
    <row r="91" spans="1:31" s="42" customFormat="1" ht="12" customHeight="1" x14ac:dyDescent="0.2">
      <c r="A91" s="243"/>
      <c r="B91" s="29"/>
      <c r="C91" s="244" t="s">
        <v>17</v>
      </c>
      <c r="D91" s="243"/>
      <c r="E91" s="243"/>
      <c r="F91" s="235" t="str">
        <f>F14</f>
        <v>Opava</v>
      </c>
      <c r="G91" s="243"/>
      <c r="H91" s="243"/>
      <c r="I91" s="244" t="s">
        <v>19</v>
      </c>
      <c r="J91" s="242" t="str">
        <f>IF(J14="","",J14)</f>
        <v>18. 4. 2024</v>
      </c>
      <c r="K91" s="243"/>
      <c r="L91" s="41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</row>
    <row r="92" spans="1:31" s="42" customFormat="1" ht="6.9" customHeight="1" x14ac:dyDescent="0.2">
      <c r="A92" s="243"/>
      <c r="B92" s="29"/>
      <c r="C92" s="243"/>
      <c r="D92" s="243"/>
      <c r="E92" s="243"/>
      <c r="F92" s="243"/>
      <c r="G92" s="243"/>
      <c r="H92" s="243"/>
      <c r="I92" s="243"/>
      <c r="J92" s="243"/>
      <c r="K92" s="243"/>
      <c r="L92" s="41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</row>
    <row r="93" spans="1:31" s="42" customFormat="1" ht="15.15" customHeight="1" x14ac:dyDescent="0.2">
      <c r="A93" s="243"/>
      <c r="B93" s="29"/>
      <c r="C93" s="244" t="s">
        <v>22</v>
      </c>
      <c r="D93" s="243"/>
      <c r="E93" s="243"/>
      <c r="F93" s="235" t="str">
        <f>E17</f>
        <v>Slezská univerzita v Opavě</v>
      </c>
      <c r="G93" s="243"/>
      <c r="H93" s="243"/>
      <c r="I93" s="244" t="s">
        <v>31</v>
      </c>
      <c r="J93" s="237" t="str">
        <f>E23</f>
        <v xml:space="preserve">ing. Václav Č e c h </v>
      </c>
      <c r="K93" s="243"/>
      <c r="L93" s="41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</row>
    <row r="94" spans="1:31" s="42" customFormat="1" ht="15.15" customHeight="1" x14ac:dyDescent="0.2">
      <c r="A94" s="243"/>
      <c r="B94" s="29"/>
      <c r="C94" s="244" t="s">
        <v>28</v>
      </c>
      <c r="D94" s="243"/>
      <c r="E94" s="243"/>
      <c r="F94" s="235" t="str">
        <f>IF(E20="","",E20)</f>
        <v xml:space="preserve"> </v>
      </c>
      <c r="G94" s="243"/>
      <c r="H94" s="243"/>
      <c r="I94" s="244" t="s">
        <v>34</v>
      </c>
      <c r="J94" s="237" t="str">
        <f>E26</f>
        <v>Sandtner Vladimír</v>
      </c>
      <c r="K94" s="243"/>
      <c r="L94" s="41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</row>
    <row r="95" spans="1:31" s="42" customFormat="1" ht="10.35" customHeight="1" x14ac:dyDescent="0.2">
      <c r="A95" s="243"/>
      <c r="B95" s="29"/>
      <c r="C95" s="243"/>
      <c r="D95" s="243"/>
      <c r="E95" s="243"/>
      <c r="F95" s="243"/>
      <c r="G95" s="243"/>
      <c r="H95" s="243"/>
      <c r="I95" s="243"/>
      <c r="J95" s="243"/>
      <c r="K95" s="243"/>
      <c r="L95" s="41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</row>
    <row r="96" spans="1:31" s="42" customFormat="1" ht="29.25" customHeight="1" x14ac:dyDescent="0.2">
      <c r="A96" s="243"/>
      <c r="B96" s="29"/>
      <c r="C96" s="143" t="s">
        <v>100</v>
      </c>
      <c r="D96" s="144"/>
      <c r="E96" s="144"/>
      <c r="F96" s="144"/>
      <c r="G96" s="144"/>
      <c r="H96" s="144"/>
      <c r="I96" s="144"/>
      <c r="J96" s="145" t="s">
        <v>101</v>
      </c>
      <c r="K96" s="144"/>
      <c r="L96" s="41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</row>
    <row r="97" spans="1:47" s="42" customFormat="1" ht="10.35" customHeight="1" x14ac:dyDescent="0.2">
      <c r="A97" s="243"/>
      <c r="B97" s="29"/>
      <c r="C97" s="243"/>
      <c r="D97" s="243"/>
      <c r="E97" s="243"/>
      <c r="F97" s="243"/>
      <c r="G97" s="243"/>
      <c r="H97" s="243"/>
      <c r="I97" s="243"/>
      <c r="J97" s="243"/>
      <c r="K97" s="243"/>
      <c r="L97" s="41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</row>
    <row r="98" spans="1:47" s="42" customFormat="1" ht="22.95" customHeight="1" x14ac:dyDescent="0.2">
      <c r="A98" s="243"/>
      <c r="B98" s="29"/>
      <c r="C98" s="146" t="s">
        <v>102</v>
      </c>
      <c r="D98" s="243"/>
      <c r="E98" s="243"/>
      <c r="F98" s="243"/>
      <c r="G98" s="243"/>
      <c r="H98" s="243"/>
      <c r="I98" s="243"/>
      <c r="J98" s="241">
        <f>J135</f>
        <v>0</v>
      </c>
      <c r="K98" s="243"/>
      <c r="L98" s="41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U98" s="246" t="s">
        <v>103</v>
      </c>
    </row>
    <row r="99" spans="1:47" s="148" customFormat="1" ht="24.9" customHeight="1" x14ac:dyDescent="0.2">
      <c r="B99" s="147"/>
      <c r="D99" s="149" t="s">
        <v>104</v>
      </c>
      <c r="E99" s="150"/>
      <c r="F99" s="150"/>
      <c r="G99" s="150"/>
      <c r="H99" s="150"/>
      <c r="I99" s="150"/>
      <c r="J99" s="151">
        <f>J136</f>
        <v>0</v>
      </c>
      <c r="L99" s="147"/>
    </row>
    <row r="100" spans="1:47" s="240" customFormat="1" ht="19.95" customHeight="1" x14ac:dyDescent="0.2">
      <c r="B100" s="153"/>
      <c r="D100" s="154" t="s">
        <v>105</v>
      </c>
      <c r="E100" s="155"/>
      <c r="F100" s="155"/>
      <c r="G100" s="155"/>
      <c r="H100" s="155"/>
      <c r="I100" s="155"/>
      <c r="J100" s="156">
        <f>J137</f>
        <v>0</v>
      </c>
      <c r="L100" s="153"/>
    </row>
    <row r="101" spans="1:47" s="240" customFormat="1" ht="19.95" customHeight="1" x14ac:dyDescent="0.2">
      <c r="B101" s="153"/>
      <c r="D101" s="154" t="s">
        <v>106</v>
      </c>
      <c r="E101" s="155"/>
      <c r="F101" s="155"/>
      <c r="G101" s="155"/>
      <c r="H101" s="155"/>
      <c r="I101" s="155"/>
      <c r="J101" s="156">
        <f>J154</f>
        <v>0</v>
      </c>
      <c r="L101" s="153"/>
    </row>
    <row r="102" spans="1:47" s="240" customFormat="1" ht="19.95" customHeight="1" x14ac:dyDescent="0.2">
      <c r="B102" s="153"/>
      <c r="D102" s="154" t="s">
        <v>107</v>
      </c>
      <c r="E102" s="155"/>
      <c r="F102" s="155"/>
      <c r="G102" s="155"/>
      <c r="H102" s="155"/>
      <c r="I102" s="155"/>
      <c r="J102" s="156">
        <f>J170</f>
        <v>0</v>
      </c>
      <c r="L102" s="153"/>
    </row>
    <row r="103" spans="1:47" s="240" customFormat="1" ht="19.95" customHeight="1" x14ac:dyDescent="0.2">
      <c r="B103" s="153"/>
      <c r="D103" s="154" t="s">
        <v>108</v>
      </c>
      <c r="E103" s="155"/>
      <c r="F103" s="155"/>
      <c r="G103" s="155"/>
      <c r="H103" s="155"/>
      <c r="I103" s="155"/>
      <c r="J103" s="156">
        <f>J187</f>
        <v>0</v>
      </c>
      <c r="L103" s="153"/>
    </row>
    <row r="104" spans="1:47" s="240" customFormat="1" ht="19.95" customHeight="1" x14ac:dyDescent="0.2">
      <c r="B104" s="153"/>
      <c r="D104" s="154" t="s">
        <v>109</v>
      </c>
      <c r="E104" s="155"/>
      <c r="F104" s="155"/>
      <c r="G104" s="155"/>
      <c r="H104" s="155"/>
      <c r="I104" s="155"/>
      <c r="J104" s="156">
        <f>J211</f>
        <v>0</v>
      </c>
      <c r="L104" s="153"/>
    </row>
    <row r="105" spans="1:47" s="240" customFormat="1" ht="19.95" customHeight="1" x14ac:dyDescent="0.2">
      <c r="B105" s="153"/>
      <c r="D105" s="154" t="s">
        <v>110</v>
      </c>
      <c r="E105" s="155"/>
      <c r="F105" s="155"/>
      <c r="G105" s="155"/>
      <c r="H105" s="155"/>
      <c r="I105" s="155"/>
      <c r="J105" s="156">
        <f>J234</f>
        <v>0</v>
      </c>
      <c r="L105" s="153"/>
    </row>
    <row r="106" spans="1:47" s="240" customFormat="1" ht="19.95" customHeight="1" x14ac:dyDescent="0.2">
      <c r="B106" s="153"/>
      <c r="D106" s="154" t="s">
        <v>111</v>
      </c>
      <c r="E106" s="155"/>
      <c r="F106" s="155"/>
      <c r="G106" s="155"/>
      <c r="H106" s="155"/>
      <c r="I106" s="155"/>
      <c r="J106" s="156">
        <f>J248</f>
        <v>0</v>
      </c>
      <c r="L106" s="153"/>
    </row>
    <row r="107" spans="1:47" s="148" customFormat="1" ht="24.9" customHeight="1" x14ac:dyDescent="0.2">
      <c r="B107" s="147"/>
      <c r="D107" s="149" t="s">
        <v>112</v>
      </c>
      <c r="E107" s="150"/>
      <c r="F107" s="150"/>
      <c r="G107" s="150"/>
      <c r="H107" s="150"/>
      <c r="I107" s="150"/>
      <c r="J107" s="151">
        <f>J250</f>
        <v>0</v>
      </c>
      <c r="L107" s="147"/>
    </row>
    <row r="108" spans="1:47" s="240" customFormat="1" ht="19.95" customHeight="1" x14ac:dyDescent="0.2">
      <c r="B108" s="153"/>
      <c r="D108" s="154" t="s">
        <v>113</v>
      </c>
      <c r="E108" s="155"/>
      <c r="F108" s="155"/>
      <c r="G108" s="155"/>
      <c r="H108" s="155"/>
      <c r="I108" s="155"/>
      <c r="J108" s="156">
        <f>J251</f>
        <v>0</v>
      </c>
      <c r="L108" s="153"/>
    </row>
    <row r="109" spans="1:47" s="240" customFormat="1" ht="19.95" customHeight="1" x14ac:dyDescent="0.2">
      <c r="B109" s="153"/>
      <c r="D109" s="154" t="s">
        <v>114</v>
      </c>
      <c r="E109" s="155"/>
      <c r="F109" s="155"/>
      <c r="G109" s="155"/>
      <c r="H109" s="155"/>
      <c r="I109" s="155"/>
      <c r="J109" s="156">
        <f>J267</f>
        <v>0</v>
      </c>
      <c r="L109" s="153"/>
    </row>
    <row r="110" spans="1:47" s="240" customFormat="1" ht="19.95" customHeight="1" x14ac:dyDescent="0.2">
      <c r="B110" s="153"/>
      <c r="D110" s="154" t="s">
        <v>115</v>
      </c>
      <c r="E110" s="155"/>
      <c r="F110" s="155"/>
      <c r="G110" s="155"/>
      <c r="H110" s="155"/>
      <c r="I110" s="155"/>
      <c r="J110" s="156">
        <f>J277</f>
        <v>0</v>
      </c>
      <c r="L110" s="153"/>
    </row>
    <row r="111" spans="1:47" s="148" customFormat="1" ht="24.9" customHeight="1" x14ac:dyDescent="0.2">
      <c r="B111" s="147"/>
      <c r="D111" s="149" t="s">
        <v>116</v>
      </c>
      <c r="E111" s="150"/>
      <c r="F111" s="150"/>
      <c r="G111" s="150"/>
      <c r="H111" s="150"/>
      <c r="I111" s="150"/>
      <c r="J111" s="151">
        <f>J281</f>
        <v>0</v>
      </c>
      <c r="L111" s="147"/>
    </row>
    <row r="112" spans="1:47" s="240" customFormat="1" ht="19.95" customHeight="1" x14ac:dyDescent="0.2">
      <c r="B112" s="153"/>
      <c r="D112" s="154" t="s">
        <v>117</v>
      </c>
      <c r="E112" s="155"/>
      <c r="F112" s="155"/>
      <c r="G112" s="155"/>
      <c r="H112" s="155"/>
      <c r="I112" s="155"/>
      <c r="J112" s="156">
        <f>J282</f>
        <v>0</v>
      </c>
      <c r="L112" s="153"/>
    </row>
    <row r="113" spans="1:31" s="240" customFormat="1" ht="19.95" customHeight="1" x14ac:dyDescent="0.2">
      <c r="B113" s="153"/>
      <c r="D113" s="154" t="s">
        <v>118</v>
      </c>
      <c r="E113" s="155"/>
      <c r="F113" s="155"/>
      <c r="G113" s="155"/>
      <c r="H113" s="155"/>
      <c r="I113" s="155"/>
      <c r="J113" s="156">
        <f>J288</f>
        <v>0</v>
      </c>
      <c r="L113" s="153"/>
    </row>
    <row r="114" spans="1:31" s="42" customFormat="1" ht="21.75" customHeight="1" x14ac:dyDescent="0.2">
      <c r="A114" s="243"/>
      <c r="B114" s="29"/>
      <c r="C114" s="243"/>
      <c r="D114" s="243"/>
      <c r="E114" s="243"/>
      <c r="F114" s="243"/>
      <c r="G114" s="243"/>
      <c r="H114" s="243"/>
      <c r="I114" s="243"/>
      <c r="J114" s="243"/>
      <c r="K114" s="243"/>
      <c r="L114" s="41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</row>
    <row r="115" spans="1:31" s="42" customFormat="1" ht="6.9" customHeight="1" x14ac:dyDescent="0.2">
      <c r="A115" s="243"/>
      <c r="B115" s="48"/>
      <c r="C115" s="49"/>
      <c r="D115" s="49"/>
      <c r="E115" s="49"/>
      <c r="F115" s="49"/>
      <c r="G115" s="49"/>
      <c r="H115" s="49"/>
      <c r="I115" s="49"/>
      <c r="J115" s="49"/>
      <c r="K115" s="49"/>
      <c r="L115" s="41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</row>
    <row r="119" spans="1:31" s="42" customFormat="1" ht="6.9" customHeight="1" x14ac:dyDescent="0.2">
      <c r="A119" s="243"/>
      <c r="B119" s="50"/>
      <c r="C119" s="51"/>
      <c r="D119" s="51"/>
      <c r="E119" s="51"/>
      <c r="F119" s="51"/>
      <c r="G119" s="51"/>
      <c r="H119" s="51"/>
      <c r="I119" s="51"/>
      <c r="J119" s="51"/>
      <c r="K119" s="51"/>
      <c r="L119" s="41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</row>
    <row r="120" spans="1:31" s="42" customFormat="1" ht="24.9" customHeight="1" x14ac:dyDescent="0.2">
      <c r="A120" s="243"/>
      <c r="B120" s="29"/>
      <c r="C120" s="20" t="s">
        <v>119</v>
      </c>
      <c r="D120" s="243"/>
      <c r="E120" s="243"/>
      <c r="F120" s="243"/>
      <c r="G120" s="243"/>
      <c r="H120" s="243"/>
      <c r="I120" s="243"/>
      <c r="J120" s="243"/>
      <c r="K120" s="243"/>
      <c r="L120" s="41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</row>
    <row r="121" spans="1:31" s="42" customFormat="1" ht="6.9" customHeight="1" x14ac:dyDescent="0.2">
      <c r="A121" s="243"/>
      <c r="B121" s="29"/>
      <c r="C121" s="243"/>
      <c r="D121" s="243"/>
      <c r="E121" s="243"/>
      <c r="F121" s="243"/>
      <c r="G121" s="243"/>
      <c r="H121" s="243"/>
      <c r="I121" s="243"/>
      <c r="J121" s="243"/>
      <c r="K121" s="243"/>
      <c r="L121" s="41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</row>
    <row r="122" spans="1:31" s="42" customFormat="1" ht="12" customHeight="1" x14ac:dyDescent="0.2">
      <c r="A122" s="243"/>
      <c r="B122" s="29"/>
      <c r="C122" s="244" t="s">
        <v>14</v>
      </c>
      <c r="D122" s="243"/>
      <c r="E122" s="243"/>
      <c r="F122" s="243"/>
      <c r="G122" s="243"/>
      <c r="H122" s="243"/>
      <c r="I122" s="243"/>
      <c r="J122" s="243"/>
      <c r="K122" s="243"/>
      <c r="L122" s="41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</row>
    <row r="123" spans="1:31" s="42" customFormat="1" ht="16.5" customHeight="1" x14ac:dyDescent="0.2">
      <c r="A123" s="243"/>
      <c r="B123" s="29"/>
      <c r="C123" s="243"/>
      <c r="D123" s="243"/>
      <c r="E123" s="319" t="str">
        <f>E7</f>
        <v>Výtah - Hradecká 17, Opava - část financovaná z ERDF-SP</v>
      </c>
      <c r="F123" s="320"/>
      <c r="G123" s="320"/>
      <c r="H123" s="320"/>
      <c r="I123" s="243"/>
      <c r="J123" s="243"/>
      <c r="K123" s="243"/>
      <c r="L123" s="41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</row>
    <row r="124" spans="1:31" ht="12" customHeight="1" x14ac:dyDescent="0.2">
      <c r="B124" s="18"/>
      <c r="C124" s="244" t="s">
        <v>95</v>
      </c>
      <c r="L124" s="18"/>
    </row>
    <row r="125" spans="1:31" s="42" customFormat="1" ht="16.5" customHeight="1" x14ac:dyDescent="0.2">
      <c r="A125" s="243"/>
      <c r="B125" s="29"/>
      <c r="C125" s="243"/>
      <c r="D125" s="243"/>
      <c r="E125" s="319" t="s">
        <v>96</v>
      </c>
      <c r="F125" s="318"/>
      <c r="G125" s="318"/>
      <c r="H125" s="318"/>
      <c r="I125" s="243"/>
      <c r="J125" s="243"/>
      <c r="K125" s="243"/>
      <c r="L125" s="41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</row>
    <row r="126" spans="1:31" s="42" customFormat="1" ht="12" customHeight="1" x14ac:dyDescent="0.2">
      <c r="A126" s="243"/>
      <c r="B126" s="29"/>
      <c r="C126" s="244" t="s">
        <v>97</v>
      </c>
      <c r="D126" s="243"/>
      <c r="E126" s="243"/>
      <c r="F126" s="243"/>
      <c r="G126" s="243"/>
      <c r="H126" s="243"/>
      <c r="I126" s="243"/>
      <c r="J126" s="243"/>
      <c r="K126" s="243"/>
      <c r="L126" s="41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</row>
    <row r="127" spans="1:31" s="42" customFormat="1" ht="16.5" customHeight="1" x14ac:dyDescent="0.2">
      <c r="A127" s="243"/>
      <c r="B127" s="29"/>
      <c r="C127" s="243"/>
      <c r="D127" s="243"/>
      <c r="E127" s="282" t="str">
        <f>E11</f>
        <v>01-1b - Architektonicko-stavební řešení - vestavba výtahu</v>
      </c>
      <c r="F127" s="318"/>
      <c r="G127" s="318"/>
      <c r="H127" s="318"/>
      <c r="I127" s="243"/>
      <c r="J127" s="243"/>
      <c r="K127" s="243"/>
      <c r="L127" s="41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</row>
    <row r="128" spans="1:31" s="42" customFormat="1" ht="6.9" customHeight="1" x14ac:dyDescent="0.2">
      <c r="A128" s="243"/>
      <c r="B128" s="29"/>
      <c r="C128" s="243"/>
      <c r="D128" s="243"/>
      <c r="E128" s="243"/>
      <c r="F128" s="243"/>
      <c r="G128" s="243"/>
      <c r="H128" s="243"/>
      <c r="I128" s="243"/>
      <c r="J128" s="243"/>
      <c r="K128" s="243"/>
      <c r="L128" s="41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</row>
    <row r="129" spans="1:65" s="42" customFormat="1" ht="12" customHeight="1" x14ac:dyDescent="0.2">
      <c r="A129" s="243"/>
      <c r="B129" s="29"/>
      <c r="C129" s="244" t="s">
        <v>17</v>
      </c>
      <c r="D129" s="243"/>
      <c r="E129" s="243"/>
      <c r="F129" s="235" t="str">
        <f>F14</f>
        <v>Opava</v>
      </c>
      <c r="G129" s="243"/>
      <c r="H129" s="243"/>
      <c r="I129" s="244" t="s">
        <v>19</v>
      </c>
      <c r="J129" s="242" t="str">
        <f>IF(J14="","",J14)</f>
        <v>18. 4. 2024</v>
      </c>
      <c r="K129" s="243"/>
      <c r="L129" s="41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</row>
    <row r="130" spans="1:65" s="42" customFormat="1" ht="6.9" customHeight="1" x14ac:dyDescent="0.2">
      <c r="A130" s="243"/>
      <c r="B130" s="29"/>
      <c r="C130" s="243"/>
      <c r="D130" s="243"/>
      <c r="E130" s="243"/>
      <c r="F130" s="243"/>
      <c r="G130" s="243"/>
      <c r="H130" s="243"/>
      <c r="I130" s="243"/>
      <c r="J130" s="243"/>
      <c r="K130" s="243"/>
      <c r="L130" s="41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</row>
    <row r="131" spans="1:65" s="42" customFormat="1" ht="15.15" customHeight="1" x14ac:dyDescent="0.2">
      <c r="A131" s="243"/>
      <c r="B131" s="29"/>
      <c r="C131" s="244" t="s">
        <v>22</v>
      </c>
      <c r="D131" s="243"/>
      <c r="E131" s="243"/>
      <c r="F131" s="235" t="str">
        <f>E17</f>
        <v>Slezská univerzita v Opavě</v>
      </c>
      <c r="G131" s="243"/>
      <c r="H131" s="243"/>
      <c r="I131" s="244" t="s">
        <v>31</v>
      </c>
      <c r="J131" s="237" t="str">
        <f>E23</f>
        <v xml:space="preserve">ing. Václav Č e c h </v>
      </c>
      <c r="K131" s="243"/>
      <c r="L131" s="41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</row>
    <row r="132" spans="1:65" s="42" customFormat="1" ht="15.15" customHeight="1" x14ac:dyDescent="0.2">
      <c r="A132" s="243"/>
      <c r="B132" s="29"/>
      <c r="C132" s="244" t="s">
        <v>28</v>
      </c>
      <c r="D132" s="243"/>
      <c r="E132" s="243"/>
      <c r="F132" s="235" t="str">
        <f>IF(E20="","",E20)</f>
        <v xml:space="preserve"> </v>
      </c>
      <c r="G132" s="243"/>
      <c r="H132" s="243"/>
      <c r="I132" s="244" t="s">
        <v>34</v>
      </c>
      <c r="J132" s="237" t="str">
        <f>E26</f>
        <v>Sandtner Vladimír</v>
      </c>
      <c r="K132" s="243"/>
      <c r="L132" s="41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</row>
    <row r="133" spans="1:65" s="42" customFormat="1" ht="10.35" customHeight="1" x14ac:dyDescent="0.2">
      <c r="A133" s="243"/>
      <c r="B133" s="29"/>
      <c r="C133" s="243"/>
      <c r="D133" s="243"/>
      <c r="E133" s="243"/>
      <c r="F133" s="243"/>
      <c r="G133" s="243"/>
      <c r="H133" s="243"/>
      <c r="I133" s="243"/>
      <c r="J133" s="243"/>
      <c r="K133" s="243"/>
      <c r="L133" s="41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</row>
    <row r="134" spans="1:65" s="265" customFormat="1" ht="29.25" customHeight="1" x14ac:dyDescent="0.2">
      <c r="A134" s="263"/>
      <c r="B134" s="159"/>
      <c r="C134" s="160" t="s">
        <v>120</v>
      </c>
      <c r="D134" s="161" t="s">
        <v>63</v>
      </c>
      <c r="E134" s="161" t="s">
        <v>59</v>
      </c>
      <c r="F134" s="161" t="s">
        <v>60</v>
      </c>
      <c r="G134" s="161" t="s">
        <v>121</v>
      </c>
      <c r="H134" s="161" t="s">
        <v>122</v>
      </c>
      <c r="I134" s="161" t="s">
        <v>123</v>
      </c>
      <c r="J134" s="162" t="s">
        <v>101</v>
      </c>
      <c r="K134" s="163" t="s">
        <v>124</v>
      </c>
      <c r="L134" s="264"/>
      <c r="M134" s="69" t="s">
        <v>1</v>
      </c>
      <c r="N134" s="70" t="s">
        <v>42</v>
      </c>
      <c r="O134" s="70" t="s">
        <v>125</v>
      </c>
      <c r="P134" s="70" t="s">
        <v>126</v>
      </c>
      <c r="Q134" s="70" t="s">
        <v>127</v>
      </c>
      <c r="R134" s="70" t="s">
        <v>128</v>
      </c>
      <c r="S134" s="70" t="s">
        <v>129</v>
      </c>
      <c r="T134" s="71" t="s">
        <v>130</v>
      </c>
      <c r="U134" s="263"/>
      <c r="V134" s="263"/>
      <c r="W134" s="263"/>
      <c r="X134" s="263"/>
      <c r="Y134" s="263"/>
      <c r="Z134" s="263"/>
      <c r="AA134" s="263"/>
      <c r="AB134" s="263"/>
      <c r="AC134" s="263"/>
      <c r="AD134" s="263"/>
      <c r="AE134" s="263"/>
    </row>
    <row r="135" spans="1:65" s="42" customFormat="1" ht="22.95" customHeight="1" x14ac:dyDescent="0.3">
      <c r="A135" s="243"/>
      <c r="B135" s="29"/>
      <c r="C135" s="76" t="s">
        <v>131</v>
      </c>
      <c r="D135" s="243"/>
      <c r="E135" s="243"/>
      <c r="F135" s="243"/>
      <c r="G135" s="243"/>
      <c r="H135" s="243"/>
      <c r="I135" s="243"/>
      <c r="J135" s="165">
        <f>BK135</f>
        <v>0</v>
      </c>
      <c r="K135" s="243"/>
      <c r="L135" s="29"/>
      <c r="M135" s="72"/>
      <c r="N135" s="166"/>
      <c r="O135" s="73"/>
      <c r="P135" s="167">
        <f>P136+P250+P281</f>
        <v>389.23556499999995</v>
      </c>
      <c r="Q135" s="73"/>
      <c r="R135" s="167">
        <f>R136+R250+R281</f>
        <v>37.383174690000004</v>
      </c>
      <c r="S135" s="73"/>
      <c r="T135" s="168">
        <f>T136+T250+T281</f>
        <v>0</v>
      </c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T135" s="246" t="s">
        <v>77</v>
      </c>
      <c r="AU135" s="246" t="s">
        <v>103</v>
      </c>
      <c r="BK135" s="266">
        <f>BK136+BK250+BK281</f>
        <v>0</v>
      </c>
    </row>
    <row r="136" spans="1:65" s="171" customFormat="1" ht="25.95" customHeight="1" x14ac:dyDescent="0.25">
      <c r="B136" s="170"/>
      <c r="D136" s="172" t="s">
        <v>77</v>
      </c>
      <c r="E136" s="173" t="s">
        <v>132</v>
      </c>
      <c r="F136" s="173" t="s">
        <v>133</v>
      </c>
      <c r="J136" s="174">
        <f>BK136</f>
        <v>0</v>
      </c>
      <c r="L136" s="170"/>
      <c r="M136" s="176"/>
      <c r="N136" s="177"/>
      <c r="O136" s="177"/>
      <c r="P136" s="178">
        <f>P137+P154+P170+P187+P211+P234+P248</f>
        <v>376.30656499999998</v>
      </c>
      <c r="Q136" s="177"/>
      <c r="R136" s="178">
        <f>R137+R154+R170+R187+R211+R234+R248</f>
        <v>37.102825690000003</v>
      </c>
      <c r="S136" s="177"/>
      <c r="T136" s="179">
        <f>T137+T154+T170+T187+T211+T234+T248</f>
        <v>0</v>
      </c>
      <c r="AR136" s="172" t="s">
        <v>21</v>
      </c>
      <c r="AT136" s="267" t="s">
        <v>77</v>
      </c>
      <c r="AU136" s="267" t="s">
        <v>78</v>
      </c>
      <c r="AY136" s="172" t="s">
        <v>134</v>
      </c>
      <c r="BK136" s="268">
        <f>BK137+BK154+BK170+BK187+BK211+BK234+BK248</f>
        <v>0</v>
      </c>
    </row>
    <row r="137" spans="1:65" s="171" customFormat="1" ht="22.95" customHeight="1" x14ac:dyDescent="0.25">
      <c r="B137" s="170"/>
      <c r="D137" s="172" t="s">
        <v>77</v>
      </c>
      <c r="E137" s="183" t="s">
        <v>21</v>
      </c>
      <c r="F137" s="183" t="s">
        <v>135</v>
      </c>
      <c r="J137" s="184">
        <f>BK137</f>
        <v>0</v>
      </c>
      <c r="L137" s="170"/>
      <c r="M137" s="176"/>
      <c r="N137" s="177"/>
      <c r="O137" s="177"/>
      <c r="P137" s="178">
        <f>SUM(P138:P153)</f>
        <v>49.2697</v>
      </c>
      <c r="Q137" s="177"/>
      <c r="R137" s="178">
        <f>SUM(R138:R153)</f>
        <v>0</v>
      </c>
      <c r="S137" s="177"/>
      <c r="T137" s="179">
        <f>SUM(T138:T153)</f>
        <v>0</v>
      </c>
      <c r="AR137" s="172" t="s">
        <v>21</v>
      </c>
      <c r="AT137" s="267" t="s">
        <v>77</v>
      </c>
      <c r="AU137" s="267" t="s">
        <v>21</v>
      </c>
      <c r="AY137" s="172" t="s">
        <v>134</v>
      </c>
      <c r="BK137" s="268">
        <f>SUM(BK138:BK153)</f>
        <v>0</v>
      </c>
    </row>
    <row r="138" spans="1:65" s="42" customFormat="1" ht="24.15" customHeight="1" x14ac:dyDescent="0.2">
      <c r="A138" s="243"/>
      <c r="B138" s="29"/>
      <c r="C138" s="185" t="s">
        <v>21</v>
      </c>
      <c r="D138" s="185" t="s">
        <v>136</v>
      </c>
      <c r="E138" s="186" t="s">
        <v>137</v>
      </c>
      <c r="F138" s="187" t="s">
        <v>138</v>
      </c>
      <c r="G138" s="188" t="s">
        <v>139</v>
      </c>
      <c r="H138" s="189">
        <v>6.8</v>
      </c>
      <c r="I138" s="272"/>
      <c r="J138" s="190">
        <f>ROUND(I138*H138,1)</f>
        <v>0</v>
      </c>
      <c r="K138" s="191"/>
      <c r="L138" s="29"/>
      <c r="M138" s="192" t="s">
        <v>1</v>
      </c>
      <c r="N138" s="193" t="s">
        <v>43</v>
      </c>
      <c r="O138" s="194">
        <v>3.613</v>
      </c>
      <c r="P138" s="194">
        <f>O138*H138</f>
        <v>24.5684</v>
      </c>
      <c r="Q138" s="194">
        <v>0</v>
      </c>
      <c r="R138" s="194">
        <f>Q138*H138</f>
        <v>0</v>
      </c>
      <c r="S138" s="194">
        <v>0</v>
      </c>
      <c r="T138" s="195">
        <f>S138*H138</f>
        <v>0</v>
      </c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R138" s="269" t="s">
        <v>140</v>
      </c>
      <c r="AT138" s="269" t="s">
        <v>136</v>
      </c>
      <c r="AU138" s="269" t="s">
        <v>85</v>
      </c>
      <c r="AY138" s="246" t="s">
        <v>134</v>
      </c>
      <c r="BE138" s="270">
        <f>IF(N138="základní",J138,0)</f>
        <v>0</v>
      </c>
      <c r="BF138" s="270">
        <f>IF(N138="snížená",J138,0)</f>
        <v>0</v>
      </c>
      <c r="BG138" s="270">
        <f>IF(N138="zákl. přenesená",J138,0)</f>
        <v>0</v>
      </c>
      <c r="BH138" s="270">
        <f>IF(N138="sníž. přenesená",J138,0)</f>
        <v>0</v>
      </c>
      <c r="BI138" s="270">
        <f>IF(N138="nulová",J138,0)</f>
        <v>0</v>
      </c>
      <c r="BJ138" s="246" t="s">
        <v>21</v>
      </c>
      <c r="BK138" s="270">
        <f>ROUND(I138*H138,1)</f>
        <v>0</v>
      </c>
      <c r="BL138" s="246" t="s">
        <v>140</v>
      </c>
      <c r="BM138" s="269" t="s">
        <v>141</v>
      </c>
    </row>
    <row r="139" spans="1:65" s="199" customFormat="1" x14ac:dyDescent="0.2">
      <c r="B139" s="198"/>
      <c r="D139" s="200" t="s">
        <v>142</v>
      </c>
      <c r="E139" s="201" t="s">
        <v>1</v>
      </c>
      <c r="F139" s="202" t="s">
        <v>143</v>
      </c>
      <c r="H139" s="203">
        <v>7.3</v>
      </c>
      <c r="I139" s="273"/>
      <c r="L139" s="198"/>
      <c r="M139" s="204"/>
      <c r="N139" s="205"/>
      <c r="O139" s="205"/>
      <c r="P139" s="205"/>
      <c r="Q139" s="205"/>
      <c r="R139" s="205"/>
      <c r="S139" s="205"/>
      <c r="T139" s="206"/>
      <c r="AT139" s="201" t="s">
        <v>142</v>
      </c>
      <c r="AU139" s="201" t="s">
        <v>85</v>
      </c>
      <c r="AV139" s="199" t="s">
        <v>85</v>
      </c>
      <c r="AW139" s="199" t="s">
        <v>30</v>
      </c>
      <c r="AX139" s="199" t="s">
        <v>78</v>
      </c>
      <c r="AY139" s="201" t="s">
        <v>134</v>
      </c>
    </row>
    <row r="140" spans="1:65" s="199" customFormat="1" x14ac:dyDescent="0.2">
      <c r="B140" s="198"/>
      <c r="D140" s="200" t="s">
        <v>142</v>
      </c>
      <c r="E140" s="201" t="s">
        <v>1</v>
      </c>
      <c r="F140" s="202" t="s">
        <v>144</v>
      </c>
      <c r="H140" s="203">
        <v>-0.5</v>
      </c>
      <c r="I140" s="273"/>
      <c r="L140" s="198"/>
      <c r="M140" s="204"/>
      <c r="N140" s="205"/>
      <c r="O140" s="205"/>
      <c r="P140" s="205"/>
      <c r="Q140" s="205"/>
      <c r="R140" s="205"/>
      <c r="S140" s="205"/>
      <c r="T140" s="206"/>
      <c r="AT140" s="201" t="s">
        <v>142</v>
      </c>
      <c r="AU140" s="201" t="s">
        <v>85</v>
      </c>
      <c r="AV140" s="199" t="s">
        <v>85</v>
      </c>
      <c r="AW140" s="199" t="s">
        <v>30</v>
      </c>
      <c r="AX140" s="199" t="s">
        <v>78</v>
      </c>
      <c r="AY140" s="201" t="s">
        <v>134</v>
      </c>
    </row>
    <row r="141" spans="1:65" s="208" customFormat="1" x14ac:dyDescent="0.2">
      <c r="B141" s="207"/>
      <c r="D141" s="200" t="s">
        <v>142</v>
      </c>
      <c r="E141" s="209" t="s">
        <v>1</v>
      </c>
      <c r="F141" s="210" t="s">
        <v>145</v>
      </c>
      <c r="H141" s="211">
        <v>6.8</v>
      </c>
      <c r="I141" s="274"/>
      <c r="L141" s="207"/>
      <c r="M141" s="212"/>
      <c r="N141" s="213"/>
      <c r="O141" s="213"/>
      <c r="P141" s="213"/>
      <c r="Q141" s="213"/>
      <c r="R141" s="213"/>
      <c r="S141" s="213"/>
      <c r="T141" s="214"/>
      <c r="AT141" s="209" t="s">
        <v>142</v>
      </c>
      <c r="AU141" s="209" t="s">
        <v>85</v>
      </c>
      <c r="AV141" s="208" t="s">
        <v>140</v>
      </c>
      <c r="AW141" s="208" t="s">
        <v>30</v>
      </c>
      <c r="AX141" s="208" t="s">
        <v>21</v>
      </c>
      <c r="AY141" s="209" t="s">
        <v>134</v>
      </c>
    </row>
    <row r="142" spans="1:65" s="42" customFormat="1" ht="24.15" customHeight="1" x14ac:dyDescent="0.2">
      <c r="A142" s="243"/>
      <c r="B142" s="29"/>
      <c r="C142" s="185" t="s">
        <v>85</v>
      </c>
      <c r="D142" s="185" t="s">
        <v>136</v>
      </c>
      <c r="E142" s="186" t="s">
        <v>146</v>
      </c>
      <c r="F142" s="187" t="s">
        <v>147</v>
      </c>
      <c r="G142" s="188" t="s">
        <v>139</v>
      </c>
      <c r="H142" s="189">
        <v>1.4</v>
      </c>
      <c r="I142" s="272"/>
      <c r="J142" s="190">
        <f>ROUND(I142*H142,1)</f>
        <v>0</v>
      </c>
      <c r="K142" s="191"/>
      <c r="L142" s="29"/>
      <c r="M142" s="192" t="s">
        <v>1</v>
      </c>
      <c r="N142" s="193" t="s">
        <v>43</v>
      </c>
      <c r="O142" s="194">
        <v>6.8150000000000004</v>
      </c>
      <c r="P142" s="194">
        <f>O142*H142</f>
        <v>9.5410000000000004</v>
      </c>
      <c r="Q142" s="194">
        <v>0</v>
      </c>
      <c r="R142" s="194">
        <f>Q142*H142</f>
        <v>0</v>
      </c>
      <c r="S142" s="194">
        <v>0</v>
      </c>
      <c r="T142" s="195">
        <f>S142*H142</f>
        <v>0</v>
      </c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R142" s="269" t="s">
        <v>140</v>
      </c>
      <c r="AT142" s="269" t="s">
        <v>136</v>
      </c>
      <c r="AU142" s="269" t="s">
        <v>85</v>
      </c>
      <c r="AY142" s="246" t="s">
        <v>134</v>
      </c>
      <c r="BE142" s="270">
        <f>IF(N142="základní",J142,0)</f>
        <v>0</v>
      </c>
      <c r="BF142" s="270">
        <f>IF(N142="snížená",J142,0)</f>
        <v>0</v>
      </c>
      <c r="BG142" s="270">
        <f>IF(N142="zákl. přenesená",J142,0)</f>
        <v>0</v>
      </c>
      <c r="BH142" s="270">
        <f>IF(N142="sníž. přenesená",J142,0)</f>
        <v>0</v>
      </c>
      <c r="BI142" s="270">
        <f>IF(N142="nulová",J142,0)</f>
        <v>0</v>
      </c>
      <c r="BJ142" s="246" t="s">
        <v>21</v>
      </c>
      <c r="BK142" s="270">
        <f>ROUND(I142*H142,1)</f>
        <v>0</v>
      </c>
      <c r="BL142" s="246" t="s">
        <v>140</v>
      </c>
      <c r="BM142" s="269" t="s">
        <v>148</v>
      </c>
    </row>
    <row r="143" spans="1:65" s="199" customFormat="1" x14ac:dyDescent="0.2">
      <c r="B143" s="198"/>
      <c r="D143" s="200" t="s">
        <v>142</v>
      </c>
      <c r="E143" s="201" t="s">
        <v>1</v>
      </c>
      <c r="F143" s="202" t="s">
        <v>149</v>
      </c>
      <c r="H143" s="203">
        <v>1.4</v>
      </c>
      <c r="I143" s="273"/>
      <c r="L143" s="198"/>
      <c r="M143" s="204"/>
      <c r="N143" s="205"/>
      <c r="O143" s="205"/>
      <c r="P143" s="205"/>
      <c r="Q143" s="205"/>
      <c r="R143" s="205"/>
      <c r="S143" s="205"/>
      <c r="T143" s="206"/>
      <c r="AT143" s="201" t="s">
        <v>142</v>
      </c>
      <c r="AU143" s="201" t="s">
        <v>85</v>
      </c>
      <c r="AV143" s="199" t="s">
        <v>85</v>
      </c>
      <c r="AW143" s="199" t="s">
        <v>30</v>
      </c>
      <c r="AX143" s="199" t="s">
        <v>21</v>
      </c>
      <c r="AY143" s="201" t="s">
        <v>134</v>
      </c>
    </row>
    <row r="144" spans="1:65" s="42" customFormat="1" ht="24.15" customHeight="1" x14ac:dyDescent="0.2">
      <c r="A144" s="243"/>
      <c r="B144" s="29"/>
      <c r="C144" s="185" t="s">
        <v>150</v>
      </c>
      <c r="D144" s="185" t="s">
        <v>136</v>
      </c>
      <c r="E144" s="186" t="s">
        <v>151</v>
      </c>
      <c r="F144" s="187" t="s">
        <v>152</v>
      </c>
      <c r="G144" s="188" t="s">
        <v>139</v>
      </c>
      <c r="H144" s="189">
        <v>0.5</v>
      </c>
      <c r="I144" s="272"/>
      <c r="J144" s="190">
        <f>ROUND(I144*H144,1)</f>
        <v>0</v>
      </c>
      <c r="K144" s="191"/>
      <c r="L144" s="29"/>
      <c r="M144" s="192" t="s">
        <v>1</v>
      </c>
      <c r="N144" s="193" t="s">
        <v>43</v>
      </c>
      <c r="O144" s="194">
        <v>11.198</v>
      </c>
      <c r="P144" s="194">
        <f>O144*H144</f>
        <v>5.5990000000000002</v>
      </c>
      <c r="Q144" s="194">
        <v>0</v>
      </c>
      <c r="R144" s="194">
        <f>Q144*H144</f>
        <v>0</v>
      </c>
      <c r="S144" s="194">
        <v>0</v>
      </c>
      <c r="T144" s="195">
        <f>S144*H144</f>
        <v>0</v>
      </c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R144" s="269" t="s">
        <v>140</v>
      </c>
      <c r="AT144" s="269" t="s">
        <v>136</v>
      </c>
      <c r="AU144" s="269" t="s">
        <v>85</v>
      </c>
      <c r="AY144" s="246" t="s">
        <v>134</v>
      </c>
      <c r="BE144" s="270">
        <f>IF(N144="základní",J144,0)</f>
        <v>0</v>
      </c>
      <c r="BF144" s="270">
        <f>IF(N144="snížená",J144,0)</f>
        <v>0</v>
      </c>
      <c r="BG144" s="270">
        <f>IF(N144="zákl. přenesená",J144,0)</f>
        <v>0</v>
      </c>
      <c r="BH144" s="270">
        <f>IF(N144="sníž. přenesená",J144,0)</f>
        <v>0</v>
      </c>
      <c r="BI144" s="270">
        <f>IF(N144="nulová",J144,0)</f>
        <v>0</v>
      </c>
      <c r="BJ144" s="246" t="s">
        <v>21</v>
      </c>
      <c r="BK144" s="270">
        <f>ROUND(I144*H144,1)</f>
        <v>0</v>
      </c>
      <c r="BL144" s="246" t="s">
        <v>140</v>
      </c>
      <c r="BM144" s="269" t="s">
        <v>153</v>
      </c>
    </row>
    <row r="145" spans="1:65" s="42" customFormat="1" ht="37.950000000000003" customHeight="1" x14ac:dyDescent="0.2">
      <c r="A145" s="243"/>
      <c r="B145" s="29"/>
      <c r="C145" s="185" t="s">
        <v>140</v>
      </c>
      <c r="D145" s="185" t="s">
        <v>136</v>
      </c>
      <c r="E145" s="186" t="s">
        <v>154</v>
      </c>
      <c r="F145" s="187" t="s">
        <v>155</v>
      </c>
      <c r="G145" s="188" t="s">
        <v>139</v>
      </c>
      <c r="H145" s="189">
        <v>8.6999999999999993</v>
      </c>
      <c r="I145" s="272"/>
      <c r="J145" s="190">
        <f>ROUND(I145*H145,1)</f>
        <v>0</v>
      </c>
      <c r="K145" s="191"/>
      <c r="L145" s="29"/>
      <c r="M145" s="192" t="s">
        <v>1</v>
      </c>
      <c r="N145" s="193" t="s">
        <v>43</v>
      </c>
      <c r="O145" s="194">
        <v>0.41099999999999998</v>
      </c>
      <c r="P145" s="194">
        <f>O145*H145</f>
        <v>3.5756999999999994</v>
      </c>
      <c r="Q145" s="194">
        <v>0</v>
      </c>
      <c r="R145" s="194">
        <f>Q145*H145</f>
        <v>0</v>
      </c>
      <c r="S145" s="194">
        <v>0</v>
      </c>
      <c r="T145" s="195">
        <f>S145*H145</f>
        <v>0</v>
      </c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R145" s="269" t="s">
        <v>140</v>
      </c>
      <c r="AT145" s="269" t="s">
        <v>136</v>
      </c>
      <c r="AU145" s="269" t="s">
        <v>85</v>
      </c>
      <c r="AY145" s="246" t="s">
        <v>134</v>
      </c>
      <c r="BE145" s="270">
        <f>IF(N145="základní",J145,0)</f>
        <v>0</v>
      </c>
      <c r="BF145" s="270">
        <f>IF(N145="snížená",J145,0)</f>
        <v>0</v>
      </c>
      <c r="BG145" s="270">
        <f>IF(N145="zákl. přenesená",J145,0)</f>
        <v>0</v>
      </c>
      <c r="BH145" s="270">
        <f>IF(N145="sníž. přenesená",J145,0)</f>
        <v>0</v>
      </c>
      <c r="BI145" s="270">
        <f>IF(N145="nulová",J145,0)</f>
        <v>0</v>
      </c>
      <c r="BJ145" s="246" t="s">
        <v>21</v>
      </c>
      <c r="BK145" s="270">
        <f>ROUND(I145*H145,1)</f>
        <v>0</v>
      </c>
      <c r="BL145" s="246" t="s">
        <v>140</v>
      </c>
      <c r="BM145" s="269" t="s">
        <v>156</v>
      </c>
    </row>
    <row r="146" spans="1:65" s="199" customFormat="1" x14ac:dyDescent="0.2">
      <c r="B146" s="198"/>
      <c r="D146" s="200" t="s">
        <v>142</v>
      </c>
      <c r="E146" s="201" t="s">
        <v>1</v>
      </c>
      <c r="F146" s="202" t="s">
        <v>157</v>
      </c>
      <c r="H146" s="203">
        <v>8.6999999999999993</v>
      </c>
      <c r="I146" s="273"/>
      <c r="L146" s="198"/>
      <c r="M146" s="204"/>
      <c r="N146" s="205"/>
      <c r="O146" s="205"/>
      <c r="P146" s="205"/>
      <c r="Q146" s="205"/>
      <c r="R146" s="205"/>
      <c r="S146" s="205"/>
      <c r="T146" s="206"/>
      <c r="AT146" s="201" t="s">
        <v>142</v>
      </c>
      <c r="AU146" s="201" t="s">
        <v>85</v>
      </c>
      <c r="AV146" s="199" t="s">
        <v>85</v>
      </c>
      <c r="AW146" s="199" t="s">
        <v>30</v>
      </c>
      <c r="AX146" s="199" t="s">
        <v>21</v>
      </c>
      <c r="AY146" s="201" t="s">
        <v>134</v>
      </c>
    </row>
    <row r="147" spans="1:65" s="42" customFormat="1" ht="37.950000000000003" customHeight="1" x14ac:dyDescent="0.2">
      <c r="A147" s="243"/>
      <c r="B147" s="29"/>
      <c r="C147" s="185" t="s">
        <v>158</v>
      </c>
      <c r="D147" s="185" t="s">
        <v>136</v>
      </c>
      <c r="E147" s="186" t="s">
        <v>159</v>
      </c>
      <c r="F147" s="187" t="s">
        <v>160</v>
      </c>
      <c r="G147" s="188" t="s">
        <v>139</v>
      </c>
      <c r="H147" s="189">
        <v>8.6999999999999993</v>
      </c>
      <c r="I147" s="272"/>
      <c r="J147" s="190">
        <f>ROUND(I147*H147,1)</f>
        <v>0</v>
      </c>
      <c r="K147" s="191"/>
      <c r="L147" s="29"/>
      <c r="M147" s="192" t="s">
        <v>1</v>
      </c>
      <c r="N147" s="193" t="s">
        <v>43</v>
      </c>
      <c r="O147" s="194">
        <v>0.379</v>
      </c>
      <c r="P147" s="194">
        <f>O147*H147</f>
        <v>3.2972999999999999</v>
      </c>
      <c r="Q147" s="194">
        <v>0</v>
      </c>
      <c r="R147" s="194">
        <f>Q147*H147</f>
        <v>0</v>
      </c>
      <c r="S147" s="194">
        <v>0</v>
      </c>
      <c r="T147" s="195">
        <f>S147*H147</f>
        <v>0</v>
      </c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R147" s="269" t="s">
        <v>140</v>
      </c>
      <c r="AT147" s="269" t="s">
        <v>136</v>
      </c>
      <c r="AU147" s="269" t="s">
        <v>85</v>
      </c>
      <c r="AY147" s="246" t="s">
        <v>134</v>
      </c>
      <c r="BE147" s="270">
        <f>IF(N147="základní",J147,0)</f>
        <v>0</v>
      </c>
      <c r="BF147" s="270">
        <f>IF(N147="snížená",J147,0)</f>
        <v>0</v>
      </c>
      <c r="BG147" s="270">
        <f>IF(N147="zákl. přenesená",J147,0)</f>
        <v>0</v>
      </c>
      <c r="BH147" s="270">
        <f>IF(N147="sníž. přenesená",J147,0)</f>
        <v>0</v>
      </c>
      <c r="BI147" s="270">
        <f>IF(N147="nulová",J147,0)</f>
        <v>0</v>
      </c>
      <c r="BJ147" s="246" t="s">
        <v>21</v>
      </c>
      <c r="BK147" s="270">
        <f>ROUND(I147*H147,1)</f>
        <v>0</v>
      </c>
      <c r="BL147" s="246" t="s">
        <v>140</v>
      </c>
      <c r="BM147" s="269" t="s">
        <v>161</v>
      </c>
    </row>
    <row r="148" spans="1:65" s="42" customFormat="1" ht="37.950000000000003" customHeight="1" x14ac:dyDescent="0.2">
      <c r="A148" s="243"/>
      <c r="B148" s="29"/>
      <c r="C148" s="185" t="s">
        <v>162</v>
      </c>
      <c r="D148" s="185" t="s">
        <v>136</v>
      </c>
      <c r="E148" s="186" t="s">
        <v>163</v>
      </c>
      <c r="F148" s="187" t="s">
        <v>164</v>
      </c>
      <c r="G148" s="188" t="s">
        <v>139</v>
      </c>
      <c r="H148" s="189">
        <v>8.6999999999999993</v>
      </c>
      <c r="I148" s="272"/>
      <c r="J148" s="190">
        <f>ROUND(I148*H148,1)</f>
        <v>0</v>
      </c>
      <c r="K148" s="191"/>
      <c r="L148" s="29"/>
      <c r="M148" s="192" t="s">
        <v>1</v>
      </c>
      <c r="N148" s="193" t="s">
        <v>43</v>
      </c>
      <c r="O148" s="194">
        <v>8.6999999999999994E-2</v>
      </c>
      <c r="P148" s="194">
        <f>O148*H148</f>
        <v>0.75689999999999991</v>
      </c>
      <c r="Q148" s="194">
        <v>0</v>
      </c>
      <c r="R148" s="194">
        <f>Q148*H148</f>
        <v>0</v>
      </c>
      <c r="S148" s="194">
        <v>0</v>
      </c>
      <c r="T148" s="195">
        <f>S148*H148</f>
        <v>0</v>
      </c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R148" s="269" t="s">
        <v>140</v>
      </c>
      <c r="AT148" s="269" t="s">
        <v>136</v>
      </c>
      <c r="AU148" s="269" t="s">
        <v>85</v>
      </c>
      <c r="AY148" s="246" t="s">
        <v>134</v>
      </c>
      <c r="BE148" s="270">
        <f>IF(N148="základní",J148,0)</f>
        <v>0</v>
      </c>
      <c r="BF148" s="270">
        <f>IF(N148="snížená",J148,0)</f>
        <v>0</v>
      </c>
      <c r="BG148" s="270">
        <f>IF(N148="zákl. přenesená",J148,0)</f>
        <v>0</v>
      </c>
      <c r="BH148" s="270">
        <f>IF(N148="sníž. přenesená",J148,0)</f>
        <v>0</v>
      </c>
      <c r="BI148" s="270">
        <f>IF(N148="nulová",J148,0)</f>
        <v>0</v>
      </c>
      <c r="BJ148" s="246" t="s">
        <v>21</v>
      </c>
      <c r="BK148" s="270">
        <f>ROUND(I148*H148,1)</f>
        <v>0</v>
      </c>
      <c r="BL148" s="246" t="s">
        <v>140</v>
      </c>
      <c r="BM148" s="269" t="s">
        <v>165</v>
      </c>
    </row>
    <row r="149" spans="1:65" s="42" customFormat="1" ht="37.950000000000003" customHeight="1" x14ac:dyDescent="0.2">
      <c r="A149" s="243"/>
      <c r="B149" s="29"/>
      <c r="C149" s="185" t="s">
        <v>166</v>
      </c>
      <c r="D149" s="185" t="s">
        <v>136</v>
      </c>
      <c r="E149" s="186" t="s">
        <v>167</v>
      </c>
      <c r="F149" s="187" t="s">
        <v>168</v>
      </c>
      <c r="G149" s="188" t="s">
        <v>139</v>
      </c>
      <c r="H149" s="189">
        <v>43.5</v>
      </c>
      <c r="I149" s="272"/>
      <c r="J149" s="190">
        <f>ROUND(I149*H149,1)</f>
        <v>0</v>
      </c>
      <c r="K149" s="191"/>
      <c r="L149" s="29"/>
      <c r="M149" s="192" t="s">
        <v>1</v>
      </c>
      <c r="N149" s="193" t="s">
        <v>43</v>
      </c>
      <c r="O149" s="194">
        <v>5.0000000000000001E-3</v>
      </c>
      <c r="P149" s="194">
        <f>O149*H149</f>
        <v>0.2175</v>
      </c>
      <c r="Q149" s="194">
        <v>0</v>
      </c>
      <c r="R149" s="194">
        <f>Q149*H149</f>
        <v>0</v>
      </c>
      <c r="S149" s="194">
        <v>0</v>
      </c>
      <c r="T149" s="195">
        <f>S149*H149</f>
        <v>0</v>
      </c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R149" s="269" t="s">
        <v>140</v>
      </c>
      <c r="AT149" s="269" t="s">
        <v>136</v>
      </c>
      <c r="AU149" s="269" t="s">
        <v>85</v>
      </c>
      <c r="AY149" s="246" t="s">
        <v>134</v>
      </c>
      <c r="BE149" s="270">
        <f>IF(N149="základní",J149,0)</f>
        <v>0</v>
      </c>
      <c r="BF149" s="270">
        <f>IF(N149="snížená",J149,0)</f>
        <v>0</v>
      </c>
      <c r="BG149" s="270">
        <f>IF(N149="zákl. přenesená",J149,0)</f>
        <v>0</v>
      </c>
      <c r="BH149" s="270">
        <f>IF(N149="sníž. přenesená",J149,0)</f>
        <v>0</v>
      </c>
      <c r="BI149" s="270">
        <f>IF(N149="nulová",J149,0)</f>
        <v>0</v>
      </c>
      <c r="BJ149" s="246" t="s">
        <v>21</v>
      </c>
      <c r="BK149" s="270">
        <f>ROUND(I149*H149,1)</f>
        <v>0</v>
      </c>
      <c r="BL149" s="246" t="s">
        <v>140</v>
      </c>
      <c r="BM149" s="269" t="s">
        <v>169</v>
      </c>
    </row>
    <row r="150" spans="1:65" s="199" customFormat="1" x14ac:dyDescent="0.2">
      <c r="B150" s="198"/>
      <c r="D150" s="200" t="s">
        <v>142</v>
      </c>
      <c r="F150" s="202" t="s">
        <v>170</v>
      </c>
      <c r="H150" s="203">
        <v>43.5</v>
      </c>
      <c r="I150" s="273"/>
      <c r="L150" s="198"/>
      <c r="M150" s="204"/>
      <c r="N150" s="205"/>
      <c r="O150" s="205"/>
      <c r="P150" s="205"/>
      <c r="Q150" s="205"/>
      <c r="R150" s="205"/>
      <c r="S150" s="205"/>
      <c r="T150" s="206"/>
      <c r="AT150" s="201" t="s">
        <v>142</v>
      </c>
      <c r="AU150" s="201" t="s">
        <v>85</v>
      </c>
      <c r="AV150" s="199" t="s">
        <v>85</v>
      </c>
      <c r="AW150" s="199" t="s">
        <v>4</v>
      </c>
      <c r="AX150" s="199" t="s">
        <v>21</v>
      </c>
      <c r="AY150" s="201" t="s">
        <v>134</v>
      </c>
    </row>
    <row r="151" spans="1:65" s="42" customFormat="1" ht="24.15" customHeight="1" x14ac:dyDescent="0.2">
      <c r="A151" s="243"/>
      <c r="B151" s="29"/>
      <c r="C151" s="185" t="s">
        <v>171</v>
      </c>
      <c r="D151" s="185" t="s">
        <v>136</v>
      </c>
      <c r="E151" s="186" t="s">
        <v>172</v>
      </c>
      <c r="F151" s="187" t="s">
        <v>173</v>
      </c>
      <c r="G151" s="188" t="s">
        <v>139</v>
      </c>
      <c r="H151" s="189">
        <v>8.6999999999999993</v>
      </c>
      <c r="I151" s="272"/>
      <c r="J151" s="190">
        <f>ROUND(I151*H151,1)</f>
        <v>0</v>
      </c>
      <c r="K151" s="191"/>
      <c r="L151" s="29"/>
      <c r="M151" s="192" t="s">
        <v>1</v>
      </c>
      <c r="N151" s="193" t="s">
        <v>43</v>
      </c>
      <c r="O151" s="194">
        <v>0.19700000000000001</v>
      </c>
      <c r="P151" s="194">
        <f>O151*H151</f>
        <v>1.7139</v>
      </c>
      <c r="Q151" s="194">
        <v>0</v>
      </c>
      <c r="R151" s="194">
        <f>Q151*H151</f>
        <v>0</v>
      </c>
      <c r="S151" s="194">
        <v>0</v>
      </c>
      <c r="T151" s="195">
        <f>S151*H151</f>
        <v>0</v>
      </c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R151" s="269" t="s">
        <v>140</v>
      </c>
      <c r="AT151" s="269" t="s">
        <v>136</v>
      </c>
      <c r="AU151" s="269" t="s">
        <v>85</v>
      </c>
      <c r="AY151" s="246" t="s">
        <v>134</v>
      </c>
      <c r="BE151" s="270">
        <f>IF(N151="základní",J151,0)</f>
        <v>0</v>
      </c>
      <c r="BF151" s="270">
        <f>IF(N151="snížená",J151,0)</f>
        <v>0</v>
      </c>
      <c r="BG151" s="270">
        <f>IF(N151="zákl. přenesená",J151,0)</f>
        <v>0</v>
      </c>
      <c r="BH151" s="270">
        <f>IF(N151="sníž. přenesená",J151,0)</f>
        <v>0</v>
      </c>
      <c r="BI151" s="270">
        <f>IF(N151="nulová",J151,0)</f>
        <v>0</v>
      </c>
      <c r="BJ151" s="246" t="s">
        <v>21</v>
      </c>
      <c r="BK151" s="270">
        <f>ROUND(I151*H151,1)</f>
        <v>0</v>
      </c>
      <c r="BL151" s="246" t="s">
        <v>140</v>
      </c>
      <c r="BM151" s="269" t="s">
        <v>174</v>
      </c>
    </row>
    <row r="152" spans="1:65" s="42" customFormat="1" ht="33" customHeight="1" x14ac:dyDescent="0.2">
      <c r="A152" s="243"/>
      <c r="B152" s="29"/>
      <c r="C152" s="185" t="s">
        <v>175</v>
      </c>
      <c r="D152" s="185" t="s">
        <v>136</v>
      </c>
      <c r="E152" s="186" t="s">
        <v>176</v>
      </c>
      <c r="F152" s="187" t="s">
        <v>177</v>
      </c>
      <c r="G152" s="188" t="s">
        <v>178</v>
      </c>
      <c r="H152" s="189">
        <v>16.094999999999999</v>
      </c>
      <c r="I152" s="272"/>
      <c r="J152" s="190">
        <f>ROUND(I152*H152,1)</f>
        <v>0</v>
      </c>
      <c r="K152" s="191"/>
      <c r="L152" s="29"/>
      <c r="M152" s="192" t="s">
        <v>1</v>
      </c>
      <c r="N152" s="193" t="s">
        <v>43</v>
      </c>
      <c r="O152" s="194">
        <v>0</v>
      </c>
      <c r="P152" s="194">
        <f>O152*H152</f>
        <v>0</v>
      </c>
      <c r="Q152" s="194">
        <v>0</v>
      </c>
      <c r="R152" s="194">
        <f>Q152*H152</f>
        <v>0</v>
      </c>
      <c r="S152" s="194">
        <v>0</v>
      </c>
      <c r="T152" s="195">
        <f>S152*H152</f>
        <v>0</v>
      </c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R152" s="269" t="s">
        <v>140</v>
      </c>
      <c r="AT152" s="269" t="s">
        <v>136</v>
      </c>
      <c r="AU152" s="269" t="s">
        <v>85</v>
      </c>
      <c r="AY152" s="246" t="s">
        <v>134</v>
      </c>
      <c r="BE152" s="270">
        <f>IF(N152="základní",J152,0)</f>
        <v>0</v>
      </c>
      <c r="BF152" s="270">
        <f>IF(N152="snížená",J152,0)</f>
        <v>0</v>
      </c>
      <c r="BG152" s="270">
        <f>IF(N152="zákl. přenesená",J152,0)</f>
        <v>0</v>
      </c>
      <c r="BH152" s="270">
        <f>IF(N152="sníž. přenesená",J152,0)</f>
        <v>0</v>
      </c>
      <c r="BI152" s="270">
        <f>IF(N152="nulová",J152,0)</f>
        <v>0</v>
      </c>
      <c r="BJ152" s="246" t="s">
        <v>21</v>
      </c>
      <c r="BK152" s="270">
        <f>ROUND(I152*H152,1)</f>
        <v>0</v>
      </c>
      <c r="BL152" s="246" t="s">
        <v>140</v>
      </c>
      <c r="BM152" s="269" t="s">
        <v>179</v>
      </c>
    </row>
    <row r="153" spans="1:65" s="199" customFormat="1" x14ac:dyDescent="0.2">
      <c r="B153" s="198"/>
      <c r="D153" s="200" t="s">
        <v>142</v>
      </c>
      <c r="E153" s="201" t="s">
        <v>1</v>
      </c>
      <c r="F153" s="202" t="s">
        <v>180</v>
      </c>
      <c r="H153" s="203">
        <v>16.094999999999999</v>
      </c>
      <c r="I153" s="273"/>
      <c r="L153" s="198"/>
      <c r="M153" s="204"/>
      <c r="N153" s="205"/>
      <c r="O153" s="205"/>
      <c r="P153" s="205"/>
      <c r="Q153" s="205"/>
      <c r="R153" s="205"/>
      <c r="S153" s="205"/>
      <c r="T153" s="206"/>
      <c r="AT153" s="201" t="s">
        <v>142</v>
      </c>
      <c r="AU153" s="201" t="s">
        <v>85</v>
      </c>
      <c r="AV153" s="199" t="s">
        <v>85</v>
      </c>
      <c r="AW153" s="199" t="s">
        <v>30</v>
      </c>
      <c r="AX153" s="199" t="s">
        <v>21</v>
      </c>
      <c r="AY153" s="201" t="s">
        <v>134</v>
      </c>
    </row>
    <row r="154" spans="1:65" s="171" customFormat="1" ht="22.95" customHeight="1" x14ac:dyDescent="0.25">
      <c r="B154" s="170"/>
      <c r="D154" s="172" t="s">
        <v>77</v>
      </c>
      <c r="E154" s="183" t="s">
        <v>85</v>
      </c>
      <c r="F154" s="183" t="s">
        <v>181</v>
      </c>
      <c r="I154" s="275"/>
      <c r="J154" s="184">
        <f>BK154</f>
        <v>0</v>
      </c>
      <c r="L154" s="170"/>
      <c r="M154" s="176"/>
      <c r="N154" s="177"/>
      <c r="O154" s="177"/>
      <c r="P154" s="178">
        <f>SUM(P155:P169)</f>
        <v>13.195218999999998</v>
      </c>
      <c r="Q154" s="177"/>
      <c r="R154" s="178">
        <f>SUM(R155:R169)</f>
        <v>14.50111573</v>
      </c>
      <c r="S154" s="177"/>
      <c r="T154" s="179">
        <f>SUM(T155:T169)</f>
        <v>0</v>
      </c>
      <c r="AR154" s="172" t="s">
        <v>21</v>
      </c>
      <c r="AT154" s="267" t="s">
        <v>77</v>
      </c>
      <c r="AU154" s="267" t="s">
        <v>21</v>
      </c>
      <c r="AY154" s="172" t="s">
        <v>134</v>
      </c>
      <c r="BK154" s="268">
        <f>SUM(BK155:BK169)</f>
        <v>0</v>
      </c>
    </row>
    <row r="155" spans="1:65" s="42" customFormat="1" ht="24.15" customHeight="1" x14ac:dyDescent="0.2">
      <c r="A155" s="243"/>
      <c r="B155" s="29"/>
      <c r="C155" s="185" t="s">
        <v>182</v>
      </c>
      <c r="D155" s="185" t="s">
        <v>136</v>
      </c>
      <c r="E155" s="186" t="s">
        <v>183</v>
      </c>
      <c r="F155" s="187" t="s">
        <v>184</v>
      </c>
      <c r="G155" s="188" t="s">
        <v>139</v>
      </c>
      <c r="H155" s="189">
        <v>0.72</v>
      </c>
      <c r="I155" s="272"/>
      <c r="J155" s="190">
        <f>ROUND(I155*H155,1)</f>
        <v>0</v>
      </c>
      <c r="K155" s="191"/>
      <c r="L155" s="29"/>
      <c r="M155" s="192" t="s">
        <v>1</v>
      </c>
      <c r="N155" s="193" t="s">
        <v>43</v>
      </c>
      <c r="O155" s="194">
        <v>1.0249999999999999</v>
      </c>
      <c r="P155" s="194">
        <f>O155*H155</f>
        <v>0.73799999999999988</v>
      </c>
      <c r="Q155" s="194">
        <v>2.16</v>
      </c>
      <c r="R155" s="194">
        <f>Q155*H155</f>
        <v>1.5552000000000001</v>
      </c>
      <c r="S155" s="194">
        <v>0</v>
      </c>
      <c r="T155" s="195">
        <f>S155*H155</f>
        <v>0</v>
      </c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R155" s="269" t="s">
        <v>140</v>
      </c>
      <c r="AT155" s="269" t="s">
        <v>136</v>
      </c>
      <c r="AU155" s="269" t="s">
        <v>85</v>
      </c>
      <c r="AY155" s="246" t="s">
        <v>134</v>
      </c>
      <c r="BE155" s="270">
        <f>IF(N155="základní",J155,0)</f>
        <v>0</v>
      </c>
      <c r="BF155" s="270">
        <f>IF(N155="snížená",J155,0)</f>
        <v>0</v>
      </c>
      <c r="BG155" s="270">
        <f>IF(N155="zákl. přenesená",J155,0)</f>
        <v>0</v>
      </c>
      <c r="BH155" s="270">
        <f>IF(N155="sníž. přenesená",J155,0)</f>
        <v>0</v>
      </c>
      <c r="BI155" s="270">
        <f>IF(N155="nulová",J155,0)</f>
        <v>0</v>
      </c>
      <c r="BJ155" s="246" t="s">
        <v>21</v>
      </c>
      <c r="BK155" s="270">
        <f>ROUND(I155*H155,1)</f>
        <v>0</v>
      </c>
      <c r="BL155" s="246" t="s">
        <v>140</v>
      </c>
      <c r="BM155" s="269" t="s">
        <v>185</v>
      </c>
    </row>
    <row r="156" spans="1:65" s="199" customFormat="1" x14ac:dyDescent="0.2">
      <c r="B156" s="198"/>
      <c r="D156" s="200" t="s">
        <v>142</v>
      </c>
      <c r="E156" s="201" t="s">
        <v>1</v>
      </c>
      <c r="F156" s="202" t="s">
        <v>186</v>
      </c>
      <c r="H156" s="203">
        <v>0.72</v>
      </c>
      <c r="I156" s="273"/>
      <c r="L156" s="198"/>
      <c r="M156" s="204"/>
      <c r="N156" s="205"/>
      <c r="O156" s="205"/>
      <c r="P156" s="205"/>
      <c r="Q156" s="205"/>
      <c r="R156" s="205"/>
      <c r="S156" s="205"/>
      <c r="T156" s="206"/>
      <c r="AT156" s="201" t="s">
        <v>142</v>
      </c>
      <c r="AU156" s="201" t="s">
        <v>85</v>
      </c>
      <c r="AV156" s="199" t="s">
        <v>85</v>
      </c>
      <c r="AW156" s="199" t="s">
        <v>30</v>
      </c>
      <c r="AX156" s="199" t="s">
        <v>21</v>
      </c>
      <c r="AY156" s="201" t="s">
        <v>134</v>
      </c>
    </row>
    <row r="157" spans="1:65" s="42" customFormat="1" ht="24.15" customHeight="1" x14ac:dyDescent="0.2">
      <c r="A157" s="243"/>
      <c r="B157" s="29"/>
      <c r="C157" s="185" t="s">
        <v>187</v>
      </c>
      <c r="D157" s="185" t="s">
        <v>136</v>
      </c>
      <c r="E157" s="186" t="s">
        <v>188</v>
      </c>
      <c r="F157" s="187" t="s">
        <v>189</v>
      </c>
      <c r="G157" s="188" t="s">
        <v>139</v>
      </c>
      <c r="H157" s="189">
        <v>2.6</v>
      </c>
      <c r="I157" s="272"/>
      <c r="J157" s="190">
        <f>ROUND(I157*H157,1)</f>
        <v>0</v>
      </c>
      <c r="K157" s="191"/>
      <c r="L157" s="29"/>
      <c r="M157" s="192" t="s">
        <v>1</v>
      </c>
      <c r="N157" s="193" t="s">
        <v>43</v>
      </c>
      <c r="O157" s="194">
        <v>0.629</v>
      </c>
      <c r="P157" s="194">
        <f>O157*H157</f>
        <v>1.6354</v>
      </c>
      <c r="Q157" s="194">
        <v>2.5018699999999998</v>
      </c>
      <c r="R157" s="194">
        <f>Q157*H157</f>
        <v>6.5048620000000001</v>
      </c>
      <c r="S157" s="194">
        <v>0</v>
      </c>
      <c r="T157" s="195">
        <f>S157*H157</f>
        <v>0</v>
      </c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R157" s="269" t="s">
        <v>140</v>
      </c>
      <c r="AT157" s="269" t="s">
        <v>136</v>
      </c>
      <c r="AU157" s="269" t="s">
        <v>85</v>
      </c>
      <c r="AY157" s="246" t="s">
        <v>134</v>
      </c>
      <c r="BE157" s="270">
        <f>IF(N157="základní",J157,0)</f>
        <v>0</v>
      </c>
      <c r="BF157" s="270">
        <f>IF(N157="snížená",J157,0)</f>
        <v>0</v>
      </c>
      <c r="BG157" s="270">
        <f>IF(N157="zákl. přenesená",J157,0)</f>
        <v>0</v>
      </c>
      <c r="BH157" s="270">
        <f>IF(N157="sníž. přenesená",J157,0)</f>
        <v>0</v>
      </c>
      <c r="BI157" s="270">
        <f>IF(N157="nulová",J157,0)</f>
        <v>0</v>
      </c>
      <c r="BJ157" s="246" t="s">
        <v>21</v>
      </c>
      <c r="BK157" s="270">
        <f>ROUND(I157*H157,1)</f>
        <v>0</v>
      </c>
      <c r="BL157" s="246" t="s">
        <v>140</v>
      </c>
      <c r="BM157" s="269" t="s">
        <v>190</v>
      </c>
    </row>
    <row r="158" spans="1:65" s="199" customFormat="1" x14ac:dyDescent="0.2">
      <c r="B158" s="198"/>
      <c r="D158" s="200" t="s">
        <v>142</v>
      </c>
      <c r="E158" s="201" t="s">
        <v>1</v>
      </c>
      <c r="F158" s="202" t="s">
        <v>191</v>
      </c>
      <c r="H158" s="203">
        <v>2.6</v>
      </c>
      <c r="I158" s="273"/>
      <c r="L158" s="198"/>
      <c r="M158" s="204"/>
      <c r="N158" s="205"/>
      <c r="O158" s="205"/>
      <c r="P158" s="205"/>
      <c r="Q158" s="205"/>
      <c r="R158" s="205"/>
      <c r="S158" s="205"/>
      <c r="T158" s="206"/>
      <c r="AT158" s="201" t="s">
        <v>142</v>
      </c>
      <c r="AU158" s="201" t="s">
        <v>85</v>
      </c>
      <c r="AV158" s="199" t="s">
        <v>85</v>
      </c>
      <c r="AW158" s="199" t="s">
        <v>30</v>
      </c>
      <c r="AX158" s="199" t="s">
        <v>21</v>
      </c>
      <c r="AY158" s="201" t="s">
        <v>134</v>
      </c>
    </row>
    <row r="159" spans="1:65" s="42" customFormat="1" ht="16.5" customHeight="1" x14ac:dyDescent="0.2">
      <c r="A159" s="243"/>
      <c r="B159" s="29"/>
      <c r="C159" s="185" t="s">
        <v>8</v>
      </c>
      <c r="D159" s="185" t="s">
        <v>136</v>
      </c>
      <c r="E159" s="186" t="s">
        <v>192</v>
      </c>
      <c r="F159" s="187" t="s">
        <v>193</v>
      </c>
      <c r="G159" s="188" t="s">
        <v>178</v>
      </c>
      <c r="H159" s="189">
        <v>6.4000000000000001E-2</v>
      </c>
      <c r="I159" s="272"/>
      <c r="J159" s="190">
        <f>ROUND(I159*H159,1)</f>
        <v>0</v>
      </c>
      <c r="K159" s="191"/>
      <c r="L159" s="29"/>
      <c r="M159" s="192" t="s">
        <v>1</v>
      </c>
      <c r="N159" s="193" t="s">
        <v>43</v>
      </c>
      <c r="O159" s="194">
        <v>15.231</v>
      </c>
      <c r="P159" s="194">
        <f>O159*H159</f>
        <v>0.97478399999999998</v>
      </c>
      <c r="Q159" s="194">
        <v>1.06277</v>
      </c>
      <c r="R159" s="194">
        <f>Q159*H159</f>
        <v>6.8017279999999999E-2</v>
      </c>
      <c r="S159" s="194">
        <v>0</v>
      </c>
      <c r="T159" s="195">
        <f>S159*H159</f>
        <v>0</v>
      </c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R159" s="269" t="s">
        <v>140</v>
      </c>
      <c r="AT159" s="269" t="s">
        <v>136</v>
      </c>
      <c r="AU159" s="269" t="s">
        <v>85</v>
      </c>
      <c r="AY159" s="246" t="s">
        <v>134</v>
      </c>
      <c r="BE159" s="270">
        <f>IF(N159="základní",J159,0)</f>
        <v>0</v>
      </c>
      <c r="BF159" s="270">
        <f>IF(N159="snížená",J159,0)</f>
        <v>0</v>
      </c>
      <c r="BG159" s="270">
        <f>IF(N159="zákl. přenesená",J159,0)</f>
        <v>0</v>
      </c>
      <c r="BH159" s="270">
        <f>IF(N159="sníž. přenesená",J159,0)</f>
        <v>0</v>
      </c>
      <c r="BI159" s="270">
        <f>IF(N159="nulová",J159,0)</f>
        <v>0</v>
      </c>
      <c r="BJ159" s="246" t="s">
        <v>21</v>
      </c>
      <c r="BK159" s="270">
        <f>ROUND(I159*H159,1)</f>
        <v>0</v>
      </c>
      <c r="BL159" s="246" t="s">
        <v>140</v>
      </c>
      <c r="BM159" s="269" t="s">
        <v>194</v>
      </c>
    </row>
    <row r="160" spans="1:65" s="199" customFormat="1" x14ac:dyDescent="0.2">
      <c r="B160" s="198"/>
      <c r="D160" s="200" t="s">
        <v>142</v>
      </c>
      <c r="E160" s="201" t="s">
        <v>1</v>
      </c>
      <c r="F160" s="202" t="s">
        <v>195</v>
      </c>
      <c r="H160" s="203">
        <v>6.4000000000000001E-2</v>
      </c>
      <c r="I160" s="273"/>
      <c r="L160" s="198"/>
      <c r="M160" s="204"/>
      <c r="N160" s="205"/>
      <c r="O160" s="205"/>
      <c r="P160" s="205"/>
      <c r="Q160" s="205"/>
      <c r="R160" s="205"/>
      <c r="S160" s="205"/>
      <c r="T160" s="206"/>
      <c r="AT160" s="201" t="s">
        <v>142</v>
      </c>
      <c r="AU160" s="201" t="s">
        <v>85</v>
      </c>
      <c r="AV160" s="199" t="s">
        <v>85</v>
      </c>
      <c r="AW160" s="199" t="s">
        <v>30</v>
      </c>
      <c r="AX160" s="199" t="s">
        <v>21</v>
      </c>
      <c r="AY160" s="201" t="s">
        <v>134</v>
      </c>
    </row>
    <row r="161" spans="1:65" s="42" customFormat="1" ht="24.15" customHeight="1" x14ac:dyDescent="0.2">
      <c r="A161" s="243"/>
      <c r="B161" s="29"/>
      <c r="C161" s="185" t="s">
        <v>196</v>
      </c>
      <c r="D161" s="185" t="s">
        <v>136</v>
      </c>
      <c r="E161" s="186" t="s">
        <v>197</v>
      </c>
      <c r="F161" s="187" t="s">
        <v>198</v>
      </c>
      <c r="G161" s="188" t="s">
        <v>139</v>
      </c>
      <c r="H161" s="189">
        <v>2.5</v>
      </c>
      <c r="I161" s="272"/>
      <c r="J161" s="190">
        <f>ROUND(I161*H161,1)</f>
        <v>0</v>
      </c>
      <c r="K161" s="191"/>
      <c r="L161" s="29"/>
      <c r="M161" s="192" t="s">
        <v>1</v>
      </c>
      <c r="N161" s="193" t="s">
        <v>43</v>
      </c>
      <c r="O161" s="194">
        <v>0.73499999999999999</v>
      </c>
      <c r="P161" s="194">
        <f>O161*H161</f>
        <v>1.8374999999999999</v>
      </c>
      <c r="Q161" s="194">
        <v>2.5018699999999998</v>
      </c>
      <c r="R161" s="194">
        <f>Q161*H161</f>
        <v>6.2546749999999998</v>
      </c>
      <c r="S161" s="194">
        <v>0</v>
      </c>
      <c r="T161" s="195">
        <f>S161*H161</f>
        <v>0</v>
      </c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R161" s="269" t="s">
        <v>140</v>
      </c>
      <c r="AT161" s="269" t="s">
        <v>136</v>
      </c>
      <c r="AU161" s="269" t="s">
        <v>85</v>
      </c>
      <c r="AY161" s="246" t="s">
        <v>134</v>
      </c>
      <c r="BE161" s="270">
        <f>IF(N161="základní",J161,0)</f>
        <v>0</v>
      </c>
      <c r="BF161" s="270">
        <f>IF(N161="snížená",J161,0)</f>
        <v>0</v>
      </c>
      <c r="BG161" s="270">
        <f>IF(N161="zákl. přenesená",J161,0)</f>
        <v>0</v>
      </c>
      <c r="BH161" s="270">
        <f>IF(N161="sníž. přenesená",J161,0)</f>
        <v>0</v>
      </c>
      <c r="BI161" s="270">
        <f>IF(N161="nulová",J161,0)</f>
        <v>0</v>
      </c>
      <c r="BJ161" s="246" t="s">
        <v>21</v>
      </c>
      <c r="BK161" s="270">
        <f>ROUND(I161*H161,1)</f>
        <v>0</v>
      </c>
      <c r="BL161" s="246" t="s">
        <v>140</v>
      </c>
      <c r="BM161" s="269" t="s">
        <v>199</v>
      </c>
    </row>
    <row r="162" spans="1:65" s="199" customFormat="1" x14ac:dyDescent="0.2">
      <c r="B162" s="198"/>
      <c r="D162" s="200" t="s">
        <v>142</v>
      </c>
      <c r="E162" s="201" t="s">
        <v>1</v>
      </c>
      <c r="F162" s="202" t="s">
        <v>200</v>
      </c>
      <c r="H162" s="203">
        <v>2.5</v>
      </c>
      <c r="I162" s="273"/>
      <c r="L162" s="198"/>
      <c r="M162" s="204"/>
      <c r="N162" s="205"/>
      <c r="O162" s="205"/>
      <c r="P162" s="205"/>
      <c r="Q162" s="205"/>
      <c r="R162" s="205"/>
      <c r="S162" s="205"/>
      <c r="T162" s="206"/>
      <c r="AT162" s="201" t="s">
        <v>142</v>
      </c>
      <c r="AU162" s="201" t="s">
        <v>85</v>
      </c>
      <c r="AV162" s="199" t="s">
        <v>85</v>
      </c>
      <c r="AW162" s="199" t="s">
        <v>30</v>
      </c>
      <c r="AX162" s="199" t="s">
        <v>21</v>
      </c>
      <c r="AY162" s="201" t="s">
        <v>134</v>
      </c>
    </row>
    <row r="163" spans="1:65" s="42" customFormat="1" ht="16.5" customHeight="1" x14ac:dyDescent="0.2">
      <c r="A163" s="243"/>
      <c r="B163" s="29"/>
      <c r="C163" s="185" t="s">
        <v>201</v>
      </c>
      <c r="D163" s="185" t="s">
        <v>136</v>
      </c>
      <c r="E163" s="186" t="s">
        <v>202</v>
      </c>
      <c r="F163" s="187" t="s">
        <v>203</v>
      </c>
      <c r="G163" s="188" t="s">
        <v>204</v>
      </c>
      <c r="H163" s="189">
        <v>8.1</v>
      </c>
      <c r="I163" s="272"/>
      <c r="J163" s="190">
        <f>ROUND(I163*H163,1)</f>
        <v>0</v>
      </c>
      <c r="K163" s="191"/>
      <c r="L163" s="29"/>
      <c r="M163" s="192" t="s">
        <v>1</v>
      </c>
      <c r="N163" s="193" t="s">
        <v>43</v>
      </c>
      <c r="O163" s="194">
        <v>0.59699999999999998</v>
      </c>
      <c r="P163" s="194">
        <f>O163*H163</f>
        <v>4.8356999999999992</v>
      </c>
      <c r="Q163" s="194">
        <v>3.46E-3</v>
      </c>
      <c r="R163" s="194">
        <f>Q163*H163</f>
        <v>2.8025999999999999E-2</v>
      </c>
      <c r="S163" s="194">
        <v>0</v>
      </c>
      <c r="T163" s="195">
        <f>S163*H163</f>
        <v>0</v>
      </c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R163" s="269" t="s">
        <v>140</v>
      </c>
      <c r="AT163" s="269" t="s">
        <v>136</v>
      </c>
      <c r="AU163" s="269" t="s">
        <v>85</v>
      </c>
      <c r="AY163" s="246" t="s">
        <v>134</v>
      </c>
      <c r="BE163" s="270">
        <f>IF(N163="základní",J163,0)</f>
        <v>0</v>
      </c>
      <c r="BF163" s="270">
        <f>IF(N163="snížená",J163,0)</f>
        <v>0</v>
      </c>
      <c r="BG163" s="270">
        <f>IF(N163="zákl. přenesená",J163,0)</f>
        <v>0</v>
      </c>
      <c r="BH163" s="270">
        <f>IF(N163="sníž. přenesená",J163,0)</f>
        <v>0</v>
      </c>
      <c r="BI163" s="270">
        <f>IF(N163="nulová",J163,0)</f>
        <v>0</v>
      </c>
      <c r="BJ163" s="246" t="s">
        <v>21</v>
      </c>
      <c r="BK163" s="270">
        <f>ROUND(I163*H163,1)</f>
        <v>0</v>
      </c>
      <c r="BL163" s="246" t="s">
        <v>140</v>
      </c>
      <c r="BM163" s="269" t="s">
        <v>205</v>
      </c>
    </row>
    <row r="164" spans="1:65" s="199" customFormat="1" x14ac:dyDescent="0.2">
      <c r="B164" s="198"/>
      <c r="D164" s="200" t="s">
        <v>142</v>
      </c>
      <c r="E164" s="201" t="s">
        <v>1</v>
      </c>
      <c r="F164" s="202" t="s">
        <v>206</v>
      </c>
      <c r="H164" s="203">
        <v>7.12</v>
      </c>
      <c r="I164" s="273"/>
      <c r="L164" s="198"/>
      <c r="M164" s="204"/>
      <c r="N164" s="205"/>
      <c r="O164" s="205"/>
      <c r="P164" s="205"/>
      <c r="Q164" s="205"/>
      <c r="R164" s="205"/>
      <c r="S164" s="205"/>
      <c r="T164" s="206"/>
      <c r="AT164" s="201" t="s">
        <v>142</v>
      </c>
      <c r="AU164" s="201" t="s">
        <v>85</v>
      </c>
      <c r="AV164" s="199" t="s">
        <v>85</v>
      </c>
      <c r="AW164" s="199" t="s">
        <v>30</v>
      </c>
      <c r="AX164" s="199" t="s">
        <v>78</v>
      </c>
      <c r="AY164" s="201" t="s">
        <v>134</v>
      </c>
    </row>
    <row r="165" spans="1:65" s="199" customFormat="1" x14ac:dyDescent="0.2">
      <c r="B165" s="198"/>
      <c r="D165" s="200" t="s">
        <v>142</v>
      </c>
      <c r="E165" s="201" t="s">
        <v>1</v>
      </c>
      <c r="F165" s="202" t="s">
        <v>207</v>
      </c>
      <c r="H165" s="203">
        <v>0.98</v>
      </c>
      <c r="I165" s="273"/>
      <c r="L165" s="198"/>
      <c r="M165" s="204"/>
      <c r="N165" s="205"/>
      <c r="O165" s="205"/>
      <c r="P165" s="205"/>
      <c r="Q165" s="205"/>
      <c r="R165" s="205"/>
      <c r="S165" s="205"/>
      <c r="T165" s="206"/>
      <c r="AT165" s="201" t="s">
        <v>142</v>
      </c>
      <c r="AU165" s="201" t="s">
        <v>85</v>
      </c>
      <c r="AV165" s="199" t="s">
        <v>85</v>
      </c>
      <c r="AW165" s="199" t="s">
        <v>30</v>
      </c>
      <c r="AX165" s="199" t="s">
        <v>78</v>
      </c>
      <c r="AY165" s="201" t="s">
        <v>134</v>
      </c>
    </row>
    <row r="166" spans="1:65" s="208" customFormat="1" x14ac:dyDescent="0.2">
      <c r="B166" s="207"/>
      <c r="D166" s="200" t="s">
        <v>142</v>
      </c>
      <c r="E166" s="209" t="s">
        <v>1</v>
      </c>
      <c r="F166" s="210" t="s">
        <v>145</v>
      </c>
      <c r="H166" s="211">
        <v>8.1</v>
      </c>
      <c r="I166" s="274"/>
      <c r="L166" s="207"/>
      <c r="M166" s="212"/>
      <c r="N166" s="213"/>
      <c r="O166" s="213"/>
      <c r="P166" s="213"/>
      <c r="Q166" s="213"/>
      <c r="R166" s="213"/>
      <c r="S166" s="213"/>
      <c r="T166" s="214"/>
      <c r="AT166" s="209" t="s">
        <v>142</v>
      </c>
      <c r="AU166" s="209" t="s">
        <v>85</v>
      </c>
      <c r="AV166" s="208" t="s">
        <v>140</v>
      </c>
      <c r="AW166" s="208" t="s">
        <v>30</v>
      </c>
      <c r="AX166" s="208" t="s">
        <v>21</v>
      </c>
      <c r="AY166" s="209" t="s">
        <v>134</v>
      </c>
    </row>
    <row r="167" spans="1:65" s="42" customFormat="1" ht="21.75" customHeight="1" x14ac:dyDescent="0.2">
      <c r="A167" s="243"/>
      <c r="B167" s="29"/>
      <c r="C167" s="185" t="s">
        <v>208</v>
      </c>
      <c r="D167" s="185" t="s">
        <v>136</v>
      </c>
      <c r="E167" s="186" t="s">
        <v>209</v>
      </c>
      <c r="F167" s="187" t="s">
        <v>210</v>
      </c>
      <c r="G167" s="188" t="s">
        <v>204</v>
      </c>
      <c r="H167" s="189">
        <v>8.1</v>
      </c>
      <c r="I167" s="272"/>
      <c r="J167" s="190">
        <f>ROUND(I167*H167,1)</f>
        <v>0</v>
      </c>
      <c r="K167" s="191"/>
      <c r="L167" s="29"/>
      <c r="M167" s="192" t="s">
        <v>1</v>
      </c>
      <c r="N167" s="193" t="s">
        <v>43</v>
      </c>
      <c r="O167" s="194">
        <v>0.23200000000000001</v>
      </c>
      <c r="P167" s="194">
        <f>O167*H167</f>
        <v>1.8792</v>
      </c>
      <c r="Q167" s="194">
        <v>0</v>
      </c>
      <c r="R167" s="194">
        <f>Q167*H167</f>
        <v>0</v>
      </c>
      <c r="S167" s="194">
        <v>0</v>
      </c>
      <c r="T167" s="195">
        <f>S167*H167</f>
        <v>0</v>
      </c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R167" s="269" t="s">
        <v>140</v>
      </c>
      <c r="AT167" s="269" t="s">
        <v>136</v>
      </c>
      <c r="AU167" s="269" t="s">
        <v>85</v>
      </c>
      <c r="AY167" s="246" t="s">
        <v>134</v>
      </c>
      <c r="BE167" s="270">
        <f>IF(N167="základní",J167,0)</f>
        <v>0</v>
      </c>
      <c r="BF167" s="270">
        <f>IF(N167="snížená",J167,0)</f>
        <v>0</v>
      </c>
      <c r="BG167" s="270">
        <f>IF(N167="zákl. přenesená",J167,0)</f>
        <v>0</v>
      </c>
      <c r="BH167" s="270">
        <f>IF(N167="sníž. přenesená",J167,0)</f>
        <v>0</v>
      </c>
      <c r="BI167" s="270">
        <f>IF(N167="nulová",J167,0)</f>
        <v>0</v>
      </c>
      <c r="BJ167" s="246" t="s">
        <v>21</v>
      </c>
      <c r="BK167" s="270">
        <f>ROUND(I167*H167,1)</f>
        <v>0</v>
      </c>
      <c r="BL167" s="246" t="s">
        <v>140</v>
      </c>
      <c r="BM167" s="269" t="s">
        <v>211</v>
      </c>
    </row>
    <row r="168" spans="1:65" s="42" customFormat="1" ht="21.75" customHeight="1" x14ac:dyDescent="0.2">
      <c r="A168" s="243"/>
      <c r="B168" s="29"/>
      <c r="C168" s="185" t="s">
        <v>212</v>
      </c>
      <c r="D168" s="185" t="s">
        <v>136</v>
      </c>
      <c r="E168" s="186" t="s">
        <v>213</v>
      </c>
      <c r="F168" s="187" t="s">
        <v>214</v>
      </c>
      <c r="G168" s="188" t="s">
        <v>178</v>
      </c>
      <c r="H168" s="189">
        <v>8.5000000000000006E-2</v>
      </c>
      <c r="I168" s="272"/>
      <c r="J168" s="190">
        <f>ROUND(I168*H168,1)</f>
        <v>0</v>
      </c>
      <c r="K168" s="191"/>
      <c r="L168" s="29"/>
      <c r="M168" s="192" t="s">
        <v>1</v>
      </c>
      <c r="N168" s="193" t="s">
        <v>43</v>
      </c>
      <c r="O168" s="194">
        <v>15.231</v>
      </c>
      <c r="P168" s="194">
        <f>O168*H168</f>
        <v>1.294635</v>
      </c>
      <c r="Q168" s="194">
        <v>1.06277</v>
      </c>
      <c r="R168" s="194">
        <f>Q168*H168</f>
        <v>9.0335450000000012E-2</v>
      </c>
      <c r="S168" s="194">
        <v>0</v>
      </c>
      <c r="T168" s="195">
        <f>S168*H168</f>
        <v>0</v>
      </c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R168" s="269" t="s">
        <v>140</v>
      </c>
      <c r="AT168" s="269" t="s">
        <v>136</v>
      </c>
      <c r="AU168" s="269" t="s">
        <v>85</v>
      </c>
      <c r="AY168" s="246" t="s">
        <v>134</v>
      </c>
      <c r="BE168" s="270">
        <f>IF(N168="základní",J168,0)</f>
        <v>0</v>
      </c>
      <c r="BF168" s="270">
        <f>IF(N168="snížená",J168,0)</f>
        <v>0</v>
      </c>
      <c r="BG168" s="270">
        <f>IF(N168="zákl. přenesená",J168,0)</f>
        <v>0</v>
      </c>
      <c r="BH168" s="270">
        <f>IF(N168="sníž. přenesená",J168,0)</f>
        <v>0</v>
      </c>
      <c r="BI168" s="270">
        <f>IF(N168="nulová",J168,0)</f>
        <v>0</v>
      </c>
      <c r="BJ168" s="246" t="s">
        <v>21</v>
      </c>
      <c r="BK168" s="270">
        <f>ROUND(I168*H168,1)</f>
        <v>0</v>
      </c>
      <c r="BL168" s="246" t="s">
        <v>140</v>
      </c>
      <c r="BM168" s="269" t="s">
        <v>215</v>
      </c>
    </row>
    <row r="169" spans="1:65" s="199" customFormat="1" x14ac:dyDescent="0.2">
      <c r="B169" s="198"/>
      <c r="D169" s="200" t="s">
        <v>142</v>
      </c>
      <c r="E169" s="201" t="s">
        <v>1</v>
      </c>
      <c r="F169" s="202" t="s">
        <v>216</v>
      </c>
      <c r="H169" s="203">
        <v>8.5000000000000006E-2</v>
      </c>
      <c r="I169" s="273"/>
      <c r="L169" s="198"/>
      <c r="M169" s="204"/>
      <c r="N169" s="205"/>
      <c r="O169" s="205"/>
      <c r="P169" s="205"/>
      <c r="Q169" s="205"/>
      <c r="R169" s="205"/>
      <c r="S169" s="205"/>
      <c r="T169" s="206"/>
      <c r="AT169" s="201" t="s">
        <v>142</v>
      </c>
      <c r="AU169" s="201" t="s">
        <v>85</v>
      </c>
      <c r="AV169" s="199" t="s">
        <v>85</v>
      </c>
      <c r="AW169" s="199" t="s">
        <v>30</v>
      </c>
      <c r="AX169" s="199" t="s">
        <v>21</v>
      </c>
      <c r="AY169" s="201" t="s">
        <v>134</v>
      </c>
    </row>
    <row r="170" spans="1:65" s="171" customFormat="1" ht="22.95" customHeight="1" x14ac:dyDescent="0.25">
      <c r="B170" s="170"/>
      <c r="D170" s="172" t="s">
        <v>77</v>
      </c>
      <c r="E170" s="183" t="s">
        <v>150</v>
      </c>
      <c r="F170" s="183" t="s">
        <v>217</v>
      </c>
      <c r="I170" s="275"/>
      <c r="J170" s="184">
        <f>BK170</f>
        <v>0</v>
      </c>
      <c r="L170" s="170"/>
      <c r="M170" s="176"/>
      <c r="N170" s="177"/>
      <c r="O170" s="177"/>
      <c r="P170" s="178">
        <f>SUM(P171:P186)</f>
        <v>56.345904999999995</v>
      </c>
      <c r="Q170" s="177"/>
      <c r="R170" s="178">
        <f>SUM(R171:R186)</f>
        <v>14.908883899999999</v>
      </c>
      <c r="S170" s="177"/>
      <c r="T170" s="179">
        <f>SUM(T171:T186)</f>
        <v>0</v>
      </c>
      <c r="AR170" s="172" t="s">
        <v>21</v>
      </c>
      <c r="AT170" s="267" t="s">
        <v>77</v>
      </c>
      <c r="AU170" s="267" t="s">
        <v>21</v>
      </c>
      <c r="AY170" s="172" t="s">
        <v>134</v>
      </c>
      <c r="BK170" s="268">
        <f>SUM(BK171:BK186)</f>
        <v>0</v>
      </c>
    </row>
    <row r="171" spans="1:65" s="42" customFormat="1" ht="16.5" customHeight="1" x14ac:dyDescent="0.2">
      <c r="A171" s="243"/>
      <c r="B171" s="29"/>
      <c r="C171" s="185" t="s">
        <v>218</v>
      </c>
      <c r="D171" s="185" t="s">
        <v>136</v>
      </c>
      <c r="E171" s="186" t="s">
        <v>219</v>
      </c>
      <c r="F171" s="187" t="s">
        <v>220</v>
      </c>
      <c r="G171" s="188" t="s">
        <v>204</v>
      </c>
      <c r="H171" s="189">
        <v>9.1</v>
      </c>
      <c r="I171" s="272"/>
      <c r="J171" s="190">
        <f>ROUND(I171*H171,1)</f>
        <v>0</v>
      </c>
      <c r="K171" s="191"/>
      <c r="L171" s="29"/>
      <c r="M171" s="192" t="s">
        <v>1</v>
      </c>
      <c r="N171" s="193" t="s">
        <v>43</v>
      </c>
      <c r="O171" s="194">
        <v>0.70799999999999996</v>
      </c>
      <c r="P171" s="194">
        <f>O171*H171</f>
        <v>6.4427999999999992</v>
      </c>
      <c r="Q171" s="194">
        <v>0.34645999999999999</v>
      </c>
      <c r="R171" s="194">
        <f>Q171*H171</f>
        <v>3.1527859999999999</v>
      </c>
      <c r="S171" s="194">
        <v>0</v>
      </c>
      <c r="T171" s="195">
        <f>S171*H171</f>
        <v>0</v>
      </c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R171" s="269" t="s">
        <v>140</v>
      </c>
      <c r="AT171" s="269" t="s">
        <v>136</v>
      </c>
      <c r="AU171" s="269" t="s">
        <v>85</v>
      </c>
      <c r="AY171" s="246" t="s">
        <v>134</v>
      </c>
      <c r="BE171" s="270">
        <f>IF(N171="základní",J171,0)</f>
        <v>0</v>
      </c>
      <c r="BF171" s="270">
        <f>IF(N171="snížená",J171,0)</f>
        <v>0</v>
      </c>
      <c r="BG171" s="270">
        <f>IF(N171="zákl. přenesená",J171,0)</f>
        <v>0</v>
      </c>
      <c r="BH171" s="270">
        <f>IF(N171="sníž. přenesená",J171,0)</f>
        <v>0</v>
      </c>
      <c r="BI171" s="270">
        <f>IF(N171="nulová",J171,0)</f>
        <v>0</v>
      </c>
      <c r="BJ171" s="246" t="s">
        <v>21</v>
      </c>
      <c r="BK171" s="270">
        <f>ROUND(I171*H171,1)</f>
        <v>0</v>
      </c>
      <c r="BL171" s="246" t="s">
        <v>140</v>
      </c>
      <c r="BM171" s="269" t="s">
        <v>221</v>
      </c>
    </row>
    <row r="172" spans="1:65" s="199" customFormat="1" x14ac:dyDescent="0.2">
      <c r="B172" s="198"/>
      <c r="D172" s="200" t="s">
        <v>142</v>
      </c>
      <c r="E172" s="201" t="s">
        <v>1</v>
      </c>
      <c r="F172" s="202" t="s">
        <v>222</v>
      </c>
      <c r="H172" s="203">
        <v>9.1</v>
      </c>
      <c r="I172" s="273"/>
      <c r="L172" s="198"/>
      <c r="M172" s="204"/>
      <c r="N172" s="205"/>
      <c r="O172" s="205"/>
      <c r="P172" s="205"/>
      <c r="Q172" s="205"/>
      <c r="R172" s="205"/>
      <c r="S172" s="205"/>
      <c r="T172" s="206"/>
      <c r="AT172" s="201" t="s">
        <v>142</v>
      </c>
      <c r="AU172" s="201" t="s">
        <v>85</v>
      </c>
      <c r="AV172" s="199" t="s">
        <v>85</v>
      </c>
      <c r="AW172" s="199" t="s">
        <v>30</v>
      </c>
      <c r="AX172" s="199" t="s">
        <v>21</v>
      </c>
      <c r="AY172" s="201" t="s">
        <v>134</v>
      </c>
    </row>
    <row r="173" spans="1:65" s="42" customFormat="1" ht="24.15" customHeight="1" x14ac:dyDescent="0.2">
      <c r="A173" s="243"/>
      <c r="B173" s="29"/>
      <c r="C173" s="185" t="s">
        <v>223</v>
      </c>
      <c r="D173" s="185" t="s">
        <v>136</v>
      </c>
      <c r="E173" s="186" t="s">
        <v>224</v>
      </c>
      <c r="F173" s="187" t="s">
        <v>225</v>
      </c>
      <c r="G173" s="188" t="s">
        <v>204</v>
      </c>
      <c r="H173" s="189">
        <v>33.9</v>
      </c>
      <c r="I173" s="272"/>
      <c r="J173" s="190">
        <f>ROUND(I173*H173,1)</f>
        <v>0</v>
      </c>
      <c r="K173" s="191"/>
      <c r="L173" s="29"/>
      <c r="M173" s="192" t="s">
        <v>1</v>
      </c>
      <c r="N173" s="193" t="s">
        <v>43</v>
      </c>
      <c r="O173" s="194">
        <v>0.745</v>
      </c>
      <c r="P173" s="194">
        <f>O173*H173</f>
        <v>25.255499999999998</v>
      </c>
      <c r="Q173" s="194">
        <v>0.158</v>
      </c>
      <c r="R173" s="194">
        <f>Q173*H173</f>
        <v>5.3561999999999994</v>
      </c>
      <c r="S173" s="194">
        <v>0</v>
      </c>
      <c r="T173" s="195">
        <f>S173*H173</f>
        <v>0</v>
      </c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R173" s="269" t="s">
        <v>140</v>
      </c>
      <c r="AT173" s="269" t="s">
        <v>136</v>
      </c>
      <c r="AU173" s="269" t="s">
        <v>85</v>
      </c>
      <c r="AY173" s="246" t="s">
        <v>134</v>
      </c>
      <c r="BE173" s="270">
        <f>IF(N173="základní",J173,0)</f>
        <v>0</v>
      </c>
      <c r="BF173" s="270">
        <f>IF(N173="snížená",J173,0)</f>
        <v>0</v>
      </c>
      <c r="BG173" s="270">
        <f>IF(N173="zákl. přenesená",J173,0)</f>
        <v>0</v>
      </c>
      <c r="BH173" s="270">
        <f>IF(N173="sníž. přenesená",J173,0)</f>
        <v>0</v>
      </c>
      <c r="BI173" s="270">
        <f>IF(N173="nulová",J173,0)</f>
        <v>0</v>
      </c>
      <c r="BJ173" s="246" t="s">
        <v>21</v>
      </c>
      <c r="BK173" s="270">
        <f>ROUND(I173*H173,1)</f>
        <v>0</v>
      </c>
      <c r="BL173" s="246" t="s">
        <v>140</v>
      </c>
      <c r="BM173" s="269" t="s">
        <v>226</v>
      </c>
    </row>
    <row r="174" spans="1:65" s="199" customFormat="1" x14ac:dyDescent="0.2">
      <c r="B174" s="198"/>
      <c r="D174" s="200" t="s">
        <v>142</v>
      </c>
      <c r="E174" s="201" t="s">
        <v>1</v>
      </c>
      <c r="F174" s="202" t="s">
        <v>227</v>
      </c>
      <c r="H174" s="203">
        <v>11.275</v>
      </c>
      <c r="I174" s="273"/>
      <c r="L174" s="198"/>
      <c r="M174" s="204"/>
      <c r="N174" s="205"/>
      <c r="O174" s="205"/>
      <c r="P174" s="205"/>
      <c r="Q174" s="205"/>
      <c r="R174" s="205"/>
      <c r="S174" s="205"/>
      <c r="T174" s="206"/>
      <c r="AT174" s="201" t="s">
        <v>142</v>
      </c>
      <c r="AU174" s="201" t="s">
        <v>85</v>
      </c>
      <c r="AV174" s="199" t="s">
        <v>85</v>
      </c>
      <c r="AW174" s="199" t="s">
        <v>30</v>
      </c>
      <c r="AX174" s="199" t="s">
        <v>78</v>
      </c>
      <c r="AY174" s="201" t="s">
        <v>134</v>
      </c>
    </row>
    <row r="175" spans="1:65" s="199" customFormat="1" x14ac:dyDescent="0.2">
      <c r="B175" s="198"/>
      <c r="D175" s="200" t="s">
        <v>142</v>
      </c>
      <c r="E175" s="201" t="s">
        <v>1</v>
      </c>
      <c r="F175" s="202" t="s">
        <v>228</v>
      </c>
      <c r="H175" s="203">
        <v>11.547000000000001</v>
      </c>
      <c r="I175" s="273"/>
      <c r="L175" s="198"/>
      <c r="M175" s="204"/>
      <c r="N175" s="205"/>
      <c r="O175" s="205"/>
      <c r="P175" s="205"/>
      <c r="Q175" s="205"/>
      <c r="R175" s="205"/>
      <c r="S175" s="205"/>
      <c r="T175" s="206"/>
      <c r="AT175" s="201" t="s">
        <v>142</v>
      </c>
      <c r="AU175" s="201" t="s">
        <v>85</v>
      </c>
      <c r="AV175" s="199" t="s">
        <v>85</v>
      </c>
      <c r="AW175" s="199" t="s">
        <v>30</v>
      </c>
      <c r="AX175" s="199" t="s">
        <v>78</v>
      </c>
      <c r="AY175" s="201" t="s">
        <v>134</v>
      </c>
    </row>
    <row r="176" spans="1:65" s="199" customFormat="1" x14ac:dyDescent="0.2">
      <c r="B176" s="198"/>
      <c r="D176" s="200" t="s">
        <v>142</v>
      </c>
      <c r="E176" s="201" t="s">
        <v>1</v>
      </c>
      <c r="F176" s="202" t="s">
        <v>229</v>
      </c>
      <c r="H176" s="203">
        <v>11.077999999999999</v>
      </c>
      <c r="I176" s="273"/>
      <c r="L176" s="198"/>
      <c r="M176" s="204"/>
      <c r="N176" s="205"/>
      <c r="O176" s="205"/>
      <c r="P176" s="205"/>
      <c r="Q176" s="205"/>
      <c r="R176" s="205"/>
      <c r="S176" s="205"/>
      <c r="T176" s="206"/>
      <c r="AT176" s="201" t="s">
        <v>142</v>
      </c>
      <c r="AU176" s="201" t="s">
        <v>85</v>
      </c>
      <c r="AV176" s="199" t="s">
        <v>85</v>
      </c>
      <c r="AW176" s="199" t="s">
        <v>30</v>
      </c>
      <c r="AX176" s="199" t="s">
        <v>78</v>
      </c>
      <c r="AY176" s="201" t="s">
        <v>134</v>
      </c>
    </row>
    <row r="177" spans="1:65" s="208" customFormat="1" x14ac:dyDescent="0.2">
      <c r="B177" s="207"/>
      <c r="D177" s="200" t="s">
        <v>142</v>
      </c>
      <c r="E177" s="209" t="s">
        <v>1</v>
      </c>
      <c r="F177" s="210" t="s">
        <v>145</v>
      </c>
      <c r="H177" s="211">
        <v>33.9</v>
      </c>
      <c r="I177" s="274"/>
      <c r="L177" s="207"/>
      <c r="M177" s="212"/>
      <c r="N177" s="213"/>
      <c r="O177" s="213"/>
      <c r="P177" s="213"/>
      <c r="Q177" s="213"/>
      <c r="R177" s="213"/>
      <c r="S177" s="213"/>
      <c r="T177" s="214"/>
      <c r="AT177" s="209" t="s">
        <v>142</v>
      </c>
      <c r="AU177" s="209" t="s">
        <v>85</v>
      </c>
      <c r="AV177" s="208" t="s">
        <v>140</v>
      </c>
      <c r="AW177" s="208" t="s">
        <v>30</v>
      </c>
      <c r="AX177" s="208" t="s">
        <v>21</v>
      </c>
      <c r="AY177" s="209" t="s">
        <v>134</v>
      </c>
    </row>
    <row r="178" spans="1:65" s="42" customFormat="1" ht="24.15" customHeight="1" x14ac:dyDescent="0.2">
      <c r="A178" s="243"/>
      <c r="B178" s="29"/>
      <c r="C178" s="185" t="s">
        <v>230</v>
      </c>
      <c r="D178" s="185" t="s">
        <v>136</v>
      </c>
      <c r="E178" s="186" t="s">
        <v>231</v>
      </c>
      <c r="F178" s="187" t="s">
        <v>232</v>
      </c>
      <c r="G178" s="188" t="s">
        <v>204</v>
      </c>
      <c r="H178" s="189">
        <v>16.899999999999999</v>
      </c>
      <c r="I178" s="272"/>
      <c r="J178" s="190">
        <f>ROUND(I178*H178,1)</f>
        <v>0</v>
      </c>
      <c r="K178" s="191"/>
      <c r="L178" s="29"/>
      <c r="M178" s="192" t="s">
        <v>1</v>
      </c>
      <c r="N178" s="193" t="s">
        <v>43</v>
      </c>
      <c r="O178" s="194">
        <v>0.86499999999999999</v>
      </c>
      <c r="P178" s="194">
        <f>O178*H178</f>
        <v>14.618499999999999</v>
      </c>
      <c r="Q178" s="194">
        <v>0.22897999999999999</v>
      </c>
      <c r="R178" s="194">
        <f>Q178*H178</f>
        <v>3.8697619999999997</v>
      </c>
      <c r="S178" s="194">
        <v>0</v>
      </c>
      <c r="T178" s="195">
        <f>S178*H178</f>
        <v>0</v>
      </c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R178" s="269" t="s">
        <v>140</v>
      </c>
      <c r="AT178" s="269" t="s">
        <v>136</v>
      </c>
      <c r="AU178" s="269" t="s">
        <v>85</v>
      </c>
      <c r="AY178" s="246" t="s">
        <v>134</v>
      </c>
      <c r="BE178" s="270">
        <f>IF(N178="základní",J178,0)</f>
        <v>0</v>
      </c>
      <c r="BF178" s="270">
        <f>IF(N178="snížená",J178,0)</f>
        <v>0</v>
      </c>
      <c r="BG178" s="270">
        <f>IF(N178="zákl. přenesená",J178,0)</f>
        <v>0</v>
      </c>
      <c r="BH178" s="270">
        <f>IF(N178="sníž. přenesená",J178,0)</f>
        <v>0</v>
      </c>
      <c r="BI178" s="270">
        <f>IF(N178="nulová",J178,0)</f>
        <v>0</v>
      </c>
      <c r="BJ178" s="246" t="s">
        <v>21</v>
      </c>
      <c r="BK178" s="270">
        <f>ROUND(I178*H178,1)</f>
        <v>0</v>
      </c>
      <c r="BL178" s="246" t="s">
        <v>140</v>
      </c>
      <c r="BM178" s="269" t="s">
        <v>233</v>
      </c>
    </row>
    <row r="179" spans="1:65" s="199" customFormat="1" x14ac:dyDescent="0.2">
      <c r="B179" s="198"/>
      <c r="D179" s="200" t="s">
        <v>142</v>
      </c>
      <c r="E179" s="201" t="s">
        <v>1</v>
      </c>
      <c r="F179" s="202" t="s">
        <v>234</v>
      </c>
      <c r="H179" s="203">
        <v>5.95</v>
      </c>
      <c r="I179" s="273"/>
      <c r="L179" s="198"/>
      <c r="M179" s="204"/>
      <c r="N179" s="205"/>
      <c r="O179" s="205"/>
      <c r="P179" s="205"/>
      <c r="Q179" s="205"/>
      <c r="R179" s="205"/>
      <c r="S179" s="205"/>
      <c r="T179" s="206"/>
      <c r="AT179" s="201" t="s">
        <v>142</v>
      </c>
      <c r="AU179" s="201" t="s">
        <v>85</v>
      </c>
      <c r="AV179" s="199" t="s">
        <v>85</v>
      </c>
      <c r="AW179" s="199" t="s">
        <v>30</v>
      </c>
      <c r="AX179" s="199" t="s">
        <v>78</v>
      </c>
      <c r="AY179" s="201" t="s">
        <v>134</v>
      </c>
    </row>
    <row r="180" spans="1:65" s="199" customFormat="1" x14ac:dyDescent="0.2">
      <c r="B180" s="198"/>
      <c r="D180" s="200" t="s">
        <v>142</v>
      </c>
      <c r="E180" s="201" t="s">
        <v>1</v>
      </c>
      <c r="F180" s="202" t="s">
        <v>235</v>
      </c>
      <c r="H180" s="203">
        <v>5.3040000000000003</v>
      </c>
      <c r="I180" s="273"/>
      <c r="L180" s="198"/>
      <c r="M180" s="204"/>
      <c r="N180" s="205"/>
      <c r="O180" s="205"/>
      <c r="P180" s="205"/>
      <c r="Q180" s="205"/>
      <c r="R180" s="205"/>
      <c r="S180" s="205"/>
      <c r="T180" s="206"/>
      <c r="AT180" s="201" t="s">
        <v>142</v>
      </c>
      <c r="AU180" s="201" t="s">
        <v>85</v>
      </c>
      <c r="AV180" s="199" t="s">
        <v>85</v>
      </c>
      <c r="AW180" s="199" t="s">
        <v>30</v>
      </c>
      <c r="AX180" s="199" t="s">
        <v>78</v>
      </c>
      <c r="AY180" s="201" t="s">
        <v>134</v>
      </c>
    </row>
    <row r="181" spans="1:65" s="199" customFormat="1" x14ac:dyDescent="0.2">
      <c r="B181" s="198"/>
      <c r="D181" s="200" t="s">
        <v>142</v>
      </c>
      <c r="E181" s="201" t="s">
        <v>1</v>
      </c>
      <c r="F181" s="202" t="s">
        <v>236</v>
      </c>
      <c r="H181" s="203">
        <v>5.6459999999999999</v>
      </c>
      <c r="I181" s="273"/>
      <c r="L181" s="198"/>
      <c r="M181" s="204"/>
      <c r="N181" s="205"/>
      <c r="O181" s="205"/>
      <c r="P181" s="205"/>
      <c r="Q181" s="205"/>
      <c r="R181" s="205"/>
      <c r="S181" s="205"/>
      <c r="T181" s="206"/>
      <c r="AT181" s="201" t="s">
        <v>142</v>
      </c>
      <c r="AU181" s="201" t="s">
        <v>85</v>
      </c>
      <c r="AV181" s="199" t="s">
        <v>85</v>
      </c>
      <c r="AW181" s="199" t="s">
        <v>30</v>
      </c>
      <c r="AX181" s="199" t="s">
        <v>78</v>
      </c>
      <c r="AY181" s="201" t="s">
        <v>134</v>
      </c>
    </row>
    <row r="182" spans="1:65" s="208" customFormat="1" x14ac:dyDescent="0.2">
      <c r="B182" s="207"/>
      <c r="D182" s="200" t="s">
        <v>142</v>
      </c>
      <c r="E182" s="209" t="s">
        <v>1</v>
      </c>
      <c r="F182" s="210" t="s">
        <v>145</v>
      </c>
      <c r="H182" s="211">
        <v>16.899999999999999</v>
      </c>
      <c r="I182" s="274"/>
      <c r="L182" s="207"/>
      <c r="M182" s="212"/>
      <c r="N182" s="213"/>
      <c r="O182" s="213"/>
      <c r="P182" s="213"/>
      <c r="Q182" s="213"/>
      <c r="R182" s="213"/>
      <c r="S182" s="213"/>
      <c r="T182" s="214"/>
      <c r="AT182" s="209" t="s">
        <v>142</v>
      </c>
      <c r="AU182" s="209" t="s">
        <v>85</v>
      </c>
      <c r="AV182" s="208" t="s">
        <v>140</v>
      </c>
      <c r="AW182" s="208" t="s">
        <v>30</v>
      </c>
      <c r="AX182" s="208" t="s">
        <v>21</v>
      </c>
      <c r="AY182" s="209" t="s">
        <v>134</v>
      </c>
    </row>
    <row r="183" spans="1:65" s="42" customFormat="1" ht="24.15" customHeight="1" x14ac:dyDescent="0.2">
      <c r="A183" s="243"/>
      <c r="B183" s="29"/>
      <c r="C183" s="185" t="s">
        <v>237</v>
      </c>
      <c r="D183" s="185" t="s">
        <v>136</v>
      </c>
      <c r="E183" s="186" t="s">
        <v>238</v>
      </c>
      <c r="F183" s="187" t="s">
        <v>239</v>
      </c>
      <c r="G183" s="188" t="s">
        <v>204</v>
      </c>
      <c r="H183" s="189">
        <v>8.9049999999999994</v>
      </c>
      <c r="I183" s="272"/>
      <c r="J183" s="190">
        <f>ROUND(I183*H183,1)</f>
        <v>0</v>
      </c>
      <c r="K183" s="191"/>
      <c r="L183" s="29"/>
      <c r="M183" s="192" t="s">
        <v>1</v>
      </c>
      <c r="N183" s="193" t="s">
        <v>43</v>
      </c>
      <c r="O183" s="194">
        <v>1.0409999999999999</v>
      </c>
      <c r="P183" s="194">
        <f>O183*H183</f>
        <v>9.2701049999999992</v>
      </c>
      <c r="Q183" s="194">
        <v>0.26878000000000002</v>
      </c>
      <c r="R183" s="194">
        <f>Q183*H183</f>
        <v>2.3934858999999999</v>
      </c>
      <c r="S183" s="194">
        <v>0</v>
      </c>
      <c r="T183" s="195">
        <f>S183*H183</f>
        <v>0</v>
      </c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R183" s="269" t="s">
        <v>140</v>
      </c>
      <c r="AT183" s="269" t="s">
        <v>136</v>
      </c>
      <c r="AU183" s="269" t="s">
        <v>85</v>
      </c>
      <c r="AY183" s="246" t="s">
        <v>134</v>
      </c>
      <c r="BE183" s="270">
        <f>IF(N183="základní",J183,0)</f>
        <v>0</v>
      </c>
      <c r="BF183" s="270">
        <f>IF(N183="snížená",J183,0)</f>
        <v>0</v>
      </c>
      <c r="BG183" s="270">
        <f>IF(N183="zákl. přenesená",J183,0)</f>
        <v>0</v>
      </c>
      <c r="BH183" s="270">
        <f>IF(N183="sníž. přenesená",J183,0)</f>
        <v>0</v>
      </c>
      <c r="BI183" s="270">
        <f>IF(N183="nulová",J183,0)</f>
        <v>0</v>
      </c>
      <c r="BJ183" s="246" t="s">
        <v>21</v>
      </c>
      <c r="BK183" s="270">
        <f>ROUND(I183*H183,1)</f>
        <v>0</v>
      </c>
      <c r="BL183" s="246" t="s">
        <v>140</v>
      </c>
      <c r="BM183" s="269" t="s">
        <v>240</v>
      </c>
    </row>
    <row r="184" spans="1:65" s="199" customFormat="1" x14ac:dyDescent="0.2">
      <c r="B184" s="198"/>
      <c r="D184" s="200" t="s">
        <v>142</v>
      </c>
      <c r="E184" s="201" t="s">
        <v>1</v>
      </c>
      <c r="F184" s="202" t="s">
        <v>241</v>
      </c>
      <c r="H184" s="203">
        <v>8.9049999999999994</v>
      </c>
      <c r="I184" s="273"/>
      <c r="L184" s="198"/>
      <c r="M184" s="204"/>
      <c r="N184" s="205"/>
      <c r="O184" s="205"/>
      <c r="P184" s="205"/>
      <c r="Q184" s="205"/>
      <c r="R184" s="205"/>
      <c r="S184" s="205"/>
      <c r="T184" s="206"/>
      <c r="AT184" s="201" t="s">
        <v>142</v>
      </c>
      <c r="AU184" s="201" t="s">
        <v>85</v>
      </c>
      <c r="AV184" s="199" t="s">
        <v>85</v>
      </c>
      <c r="AW184" s="199" t="s">
        <v>30</v>
      </c>
      <c r="AX184" s="199" t="s">
        <v>21</v>
      </c>
      <c r="AY184" s="201" t="s">
        <v>134</v>
      </c>
    </row>
    <row r="185" spans="1:65" s="42" customFormat="1" ht="21.75" customHeight="1" x14ac:dyDescent="0.2">
      <c r="A185" s="243"/>
      <c r="B185" s="29"/>
      <c r="C185" s="185" t="s">
        <v>7</v>
      </c>
      <c r="D185" s="185" t="s">
        <v>136</v>
      </c>
      <c r="E185" s="186" t="s">
        <v>242</v>
      </c>
      <c r="F185" s="187" t="s">
        <v>243</v>
      </c>
      <c r="G185" s="188" t="s">
        <v>244</v>
      </c>
      <c r="H185" s="189">
        <v>3</v>
      </c>
      <c r="I185" s="272"/>
      <c r="J185" s="190">
        <f>ROUND(I185*H185,1)</f>
        <v>0</v>
      </c>
      <c r="K185" s="191"/>
      <c r="L185" s="29"/>
      <c r="M185" s="192" t="s">
        <v>1</v>
      </c>
      <c r="N185" s="193" t="s">
        <v>43</v>
      </c>
      <c r="O185" s="194">
        <v>0.253</v>
      </c>
      <c r="P185" s="194">
        <f>O185*H185</f>
        <v>0.75900000000000001</v>
      </c>
      <c r="Q185" s="194">
        <v>4.555E-2</v>
      </c>
      <c r="R185" s="194">
        <f>Q185*H185</f>
        <v>0.13664999999999999</v>
      </c>
      <c r="S185" s="194">
        <v>0</v>
      </c>
      <c r="T185" s="195">
        <f>S185*H185</f>
        <v>0</v>
      </c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R185" s="269" t="s">
        <v>140</v>
      </c>
      <c r="AT185" s="269" t="s">
        <v>136</v>
      </c>
      <c r="AU185" s="269" t="s">
        <v>85</v>
      </c>
      <c r="AY185" s="246" t="s">
        <v>134</v>
      </c>
      <c r="BE185" s="270">
        <f>IF(N185="základní",J185,0)</f>
        <v>0</v>
      </c>
      <c r="BF185" s="270">
        <f>IF(N185="snížená",J185,0)</f>
        <v>0</v>
      </c>
      <c r="BG185" s="270">
        <f>IF(N185="zákl. přenesená",J185,0)</f>
        <v>0</v>
      </c>
      <c r="BH185" s="270">
        <f>IF(N185="sníž. přenesená",J185,0)</f>
        <v>0</v>
      </c>
      <c r="BI185" s="270">
        <f>IF(N185="nulová",J185,0)</f>
        <v>0</v>
      </c>
      <c r="BJ185" s="246" t="s">
        <v>21</v>
      </c>
      <c r="BK185" s="270">
        <f>ROUND(I185*H185,1)</f>
        <v>0</v>
      </c>
      <c r="BL185" s="246" t="s">
        <v>140</v>
      </c>
      <c r="BM185" s="269" t="s">
        <v>245</v>
      </c>
    </row>
    <row r="186" spans="1:65" s="199" customFormat="1" x14ac:dyDescent="0.2">
      <c r="B186" s="198"/>
      <c r="D186" s="200" t="s">
        <v>142</v>
      </c>
      <c r="E186" s="201" t="s">
        <v>1</v>
      </c>
      <c r="F186" s="202" t="s">
        <v>150</v>
      </c>
      <c r="H186" s="203">
        <v>3</v>
      </c>
      <c r="I186" s="273"/>
      <c r="L186" s="198"/>
      <c r="M186" s="204"/>
      <c r="N186" s="205"/>
      <c r="O186" s="205"/>
      <c r="P186" s="205"/>
      <c r="Q186" s="205"/>
      <c r="R186" s="205"/>
      <c r="S186" s="205"/>
      <c r="T186" s="206"/>
      <c r="AT186" s="201" t="s">
        <v>142</v>
      </c>
      <c r="AU186" s="201" t="s">
        <v>85</v>
      </c>
      <c r="AV186" s="199" t="s">
        <v>85</v>
      </c>
      <c r="AW186" s="199" t="s">
        <v>30</v>
      </c>
      <c r="AX186" s="199" t="s">
        <v>21</v>
      </c>
      <c r="AY186" s="201" t="s">
        <v>134</v>
      </c>
    </row>
    <row r="187" spans="1:65" s="171" customFormat="1" ht="22.95" customHeight="1" x14ac:dyDescent="0.25">
      <c r="B187" s="170"/>
      <c r="D187" s="172" t="s">
        <v>77</v>
      </c>
      <c r="E187" s="183" t="s">
        <v>140</v>
      </c>
      <c r="F187" s="183" t="s">
        <v>246</v>
      </c>
      <c r="I187" s="275"/>
      <c r="J187" s="184">
        <f>BK187</f>
        <v>0</v>
      </c>
      <c r="L187" s="170"/>
      <c r="M187" s="176"/>
      <c r="N187" s="177"/>
      <c r="O187" s="177"/>
      <c r="P187" s="178">
        <f>SUM(P188:P210)</f>
        <v>15.981136000000001</v>
      </c>
      <c r="Q187" s="177"/>
      <c r="R187" s="178">
        <f>SUM(R188:R210)</f>
        <v>3.1390708299999996</v>
      </c>
      <c r="S187" s="177"/>
      <c r="T187" s="179">
        <f>SUM(T188:T210)</f>
        <v>0</v>
      </c>
      <c r="AR187" s="172" t="s">
        <v>21</v>
      </c>
      <c r="AT187" s="267" t="s">
        <v>77</v>
      </c>
      <c r="AU187" s="267" t="s">
        <v>21</v>
      </c>
      <c r="AY187" s="172" t="s">
        <v>134</v>
      </c>
      <c r="BK187" s="268">
        <f>SUM(BK188:BK210)</f>
        <v>0</v>
      </c>
    </row>
    <row r="188" spans="1:65" s="42" customFormat="1" ht="16.5" customHeight="1" x14ac:dyDescent="0.2">
      <c r="A188" s="243"/>
      <c r="B188" s="29"/>
      <c r="C188" s="185" t="s">
        <v>247</v>
      </c>
      <c r="D188" s="185" t="s">
        <v>136</v>
      </c>
      <c r="E188" s="186" t="s">
        <v>248</v>
      </c>
      <c r="F188" s="187" t="s">
        <v>249</v>
      </c>
      <c r="G188" s="188" t="s">
        <v>139</v>
      </c>
      <c r="H188" s="189">
        <v>0.77100000000000002</v>
      </c>
      <c r="I188" s="272"/>
      <c r="J188" s="190">
        <f>ROUND(I188*H188,1)</f>
        <v>0</v>
      </c>
      <c r="K188" s="191"/>
      <c r="L188" s="29"/>
      <c r="M188" s="192" t="s">
        <v>1</v>
      </c>
      <c r="N188" s="193" t="s">
        <v>43</v>
      </c>
      <c r="O188" s="194">
        <v>1.448</v>
      </c>
      <c r="P188" s="194">
        <f>O188*H188</f>
        <v>1.1164080000000001</v>
      </c>
      <c r="Q188" s="194">
        <v>2.5019800000000001</v>
      </c>
      <c r="R188" s="194">
        <f>Q188*H188</f>
        <v>1.9290265800000002</v>
      </c>
      <c r="S188" s="194">
        <v>0</v>
      </c>
      <c r="T188" s="195">
        <f>S188*H188</f>
        <v>0</v>
      </c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R188" s="269" t="s">
        <v>140</v>
      </c>
      <c r="AT188" s="269" t="s">
        <v>136</v>
      </c>
      <c r="AU188" s="269" t="s">
        <v>85</v>
      </c>
      <c r="AY188" s="246" t="s">
        <v>134</v>
      </c>
      <c r="BE188" s="270">
        <f>IF(N188="základní",J188,0)</f>
        <v>0</v>
      </c>
      <c r="BF188" s="270">
        <f>IF(N188="snížená",J188,0)</f>
        <v>0</v>
      </c>
      <c r="BG188" s="270">
        <f>IF(N188="zákl. přenesená",J188,0)</f>
        <v>0</v>
      </c>
      <c r="BH188" s="270">
        <f>IF(N188="sníž. přenesená",J188,0)</f>
        <v>0</v>
      </c>
      <c r="BI188" s="270">
        <f>IF(N188="nulová",J188,0)</f>
        <v>0</v>
      </c>
      <c r="BJ188" s="246" t="s">
        <v>21</v>
      </c>
      <c r="BK188" s="270">
        <f>ROUND(I188*H188,1)</f>
        <v>0</v>
      </c>
      <c r="BL188" s="246" t="s">
        <v>140</v>
      </c>
      <c r="BM188" s="269" t="s">
        <v>250</v>
      </c>
    </row>
    <row r="189" spans="1:65" s="199" customFormat="1" x14ac:dyDescent="0.2">
      <c r="B189" s="198"/>
      <c r="D189" s="200" t="s">
        <v>142</v>
      </c>
      <c r="E189" s="201" t="s">
        <v>1</v>
      </c>
      <c r="F189" s="202" t="s">
        <v>251</v>
      </c>
      <c r="H189" s="203">
        <v>0.29299999999999998</v>
      </c>
      <c r="I189" s="273"/>
      <c r="L189" s="198"/>
      <c r="M189" s="204"/>
      <c r="N189" s="205"/>
      <c r="O189" s="205"/>
      <c r="P189" s="205"/>
      <c r="Q189" s="205"/>
      <c r="R189" s="205"/>
      <c r="S189" s="205"/>
      <c r="T189" s="206"/>
      <c r="AT189" s="201" t="s">
        <v>142</v>
      </c>
      <c r="AU189" s="201" t="s">
        <v>85</v>
      </c>
      <c r="AV189" s="199" t="s">
        <v>85</v>
      </c>
      <c r="AW189" s="199" t="s">
        <v>30</v>
      </c>
      <c r="AX189" s="199" t="s">
        <v>78</v>
      </c>
      <c r="AY189" s="201" t="s">
        <v>134</v>
      </c>
    </row>
    <row r="190" spans="1:65" s="199" customFormat="1" x14ac:dyDescent="0.2">
      <c r="B190" s="198"/>
      <c r="D190" s="200" t="s">
        <v>142</v>
      </c>
      <c r="E190" s="201" t="s">
        <v>1</v>
      </c>
      <c r="F190" s="202" t="s">
        <v>252</v>
      </c>
      <c r="H190" s="203">
        <v>0.189</v>
      </c>
      <c r="I190" s="273"/>
      <c r="L190" s="198"/>
      <c r="M190" s="204"/>
      <c r="N190" s="205"/>
      <c r="O190" s="205"/>
      <c r="P190" s="205"/>
      <c r="Q190" s="205"/>
      <c r="R190" s="205"/>
      <c r="S190" s="205"/>
      <c r="T190" s="206"/>
      <c r="AT190" s="201" t="s">
        <v>142</v>
      </c>
      <c r="AU190" s="201" t="s">
        <v>85</v>
      </c>
      <c r="AV190" s="199" t="s">
        <v>85</v>
      </c>
      <c r="AW190" s="199" t="s">
        <v>30</v>
      </c>
      <c r="AX190" s="199" t="s">
        <v>78</v>
      </c>
      <c r="AY190" s="201" t="s">
        <v>134</v>
      </c>
    </row>
    <row r="191" spans="1:65" s="199" customFormat="1" x14ac:dyDescent="0.2">
      <c r="B191" s="198"/>
      <c r="D191" s="200" t="s">
        <v>142</v>
      </c>
      <c r="E191" s="201" t="s">
        <v>1</v>
      </c>
      <c r="F191" s="202" t="s">
        <v>253</v>
      </c>
      <c r="H191" s="203">
        <v>0.28899999999999998</v>
      </c>
      <c r="I191" s="273"/>
      <c r="L191" s="198"/>
      <c r="M191" s="204"/>
      <c r="N191" s="205"/>
      <c r="O191" s="205"/>
      <c r="P191" s="205"/>
      <c r="Q191" s="205"/>
      <c r="R191" s="205"/>
      <c r="S191" s="205"/>
      <c r="T191" s="206"/>
      <c r="AT191" s="201" t="s">
        <v>142</v>
      </c>
      <c r="AU191" s="201" t="s">
        <v>85</v>
      </c>
      <c r="AV191" s="199" t="s">
        <v>85</v>
      </c>
      <c r="AW191" s="199" t="s">
        <v>30</v>
      </c>
      <c r="AX191" s="199" t="s">
        <v>78</v>
      </c>
      <c r="AY191" s="201" t="s">
        <v>134</v>
      </c>
    </row>
    <row r="192" spans="1:65" s="208" customFormat="1" x14ac:dyDescent="0.2">
      <c r="B192" s="207"/>
      <c r="D192" s="200" t="s">
        <v>142</v>
      </c>
      <c r="E192" s="209" t="s">
        <v>1</v>
      </c>
      <c r="F192" s="210" t="s">
        <v>145</v>
      </c>
      <c r="H192" s="211">
        <v>0.77100000000000002</v>
      </c>
      <c r="I192" s="274"/>
      <c r="L192" s="207"/>
      <c r="M192" s="212"/>
      <c r="N192" s="213"/>
      <c r="O192" s="213"/>
      <c r="P192" s="213"/>
      <c r="Q192" s="213"/>
      <c r="R192" s="213"/>
      <c r="S192" s="213"/>
      <c r="T192" s="214"/>
      <c r="AT192" s="209" t="s">
        <v>142</v>
      </c>
      <c r="AU192" s="209" t="s">
        <v>85</v>
      </c>
      <c r="AV192" s="208" t="s">
        <v>140</v>
      </c>
      <c r="AW192" s="208" t="s">
        <v>30</v>
      </c>
      <c r="AX192" s="208" t="s">
        <v>21</v>
      </c>
      <c r="AY192" s="209" t="s">
        <v>134</v>
      </c>
    </row>
    <row r="193" spans="1:65" s="42" customFormat="1" ht="16.5" customHeight="1" x14ac:dyDescent="0.2">
      <c r="A193" s="243"/>
      <c r="B193" s="29"/>
      <c r="C193" s="185" t="s">
        <v>254</v>
      </c>
      <c r="D193" s="185" t="s">
        <v>136</v>
      </c>
      <c r="E193" s="186" t="s">
        <v>255</v>
      </c>
      <c r="F193" s="187" t="s">
        <v>256</v>
      </c>
      <c r="G193" s="188" t="s">
        <v>204</v>
      </c>
      <c r="H193" s="189">
        <v>7.7080000000000002</v>
      </c>
      <c r="I193" s="272"/>
      <c r="J193" s="190">
        <f>ROUND(I193*H193,1)</f>
        <v>0</v>
      </c>
      <c r="K193" s="191"/>
      <c r="L193" s="29"/>
      <c r="M193" s="192" t="s">
        <v>1</v>
      </c>
      <c r="N193" s="193" t="s">
        <v>43</v>
      </c>
      <c r="O193" s="194">
        <v>0.755</v>
      </c>
      <c r="P193" s="194">
        <f>O193*H193</f>
        <v>5.8195399999999999</v>
      </c>
      <c r="Q193" s="194">
        <v>5.7600000000000004E-3</v>
      </c>
      <c r="R193" s="194">
        <f>Q193*H193</f>
        <v>4.4398080000000006E-2</v>
      </c>
      <c r="S193" s="194">
        <v>0</v>
      </c>
      <c r="T193" s="195">
        <f>S193*H193</f>
        <v>0</v>
      </c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R193" s="269" t="s">
        <v>140</v>
      </c>
      <c r="AT193" s="269" t="s">
        <v>136</v>
      </c>
      <c r="AU193" s="269" t="s">
        <v>85</v>
      </c>
      <c r="AY193" s="246" t="s">
        <v>134</v>
      </c>
      <c r="BE193" s="270">
        <f>IF(N193="základní",J193,0)</f>
        <v>0</v>
      </c>
      <c r="BF193" s="270">
        <f>IF(N193="snížená",J193,0)</f>
        <v>0</v>
      </c>
      <c r="BG193" s="270">
        <f>IF(N193="zákl. přenesená",J193,0)</f>
        <v>0</v>
      </c>
      <c r="BH193" s="270">
        <f>IF(N193="sníž. přenesená",J193,0)</f>
        <v>0</v>
      </c>
      <c r="BI193" s="270">
        <f>IF(N193="nulová",J193,0)</f>
        <v>0</v>
      </c>
      <c r="BJ193" s="246" t="s">
        <v>21</v>
      </c>
      <c r="BK193" s="270">
        <f>ROUND(I193*H193,1)</f>
        <v>0</v>
      </c>
      <c r="BL193" s="246" t="s">
        <v>140</v>
      </c>
      <c r="BM193" s="269" t="s">
        <v>257</v>
      </c>
    </row>
    <row r="194" spans="1:65" s="199" customFormat="1" x14ac:dyDescent="0.2">
      <c r="B194" s="198"/>
      <c r="D194" s="200" t="s">
        <v>142</v>
      </c>
      <c r="E194" s="201" t="s">
        <v>1</v>
      </c>
      <c r="F194" s="202" t="s">
        <v>258</v>
      </c>
      <c r="H194" s="203">
        <v>3.444</v>
      </c>
      <c r="I194" s="273"/>
      <c r="L194" s="198"/>
      <c r="M194" s="204"/>
      <c r="N194" s="205"/>
      <c r="O194" s="205"/>
      <c r="P194" s="205"/>
      <c r="Q194" s="205"/>
      <c r="R194" s="205"/>
      <c r="S194" s="205"/>
      <c r="T194" s="206"/>
      <c r="AT194" s="201" t="s">
        <v>142</v>
      </c>
      <c r="AU194" s="201" t="s">
        <v>85</v>
      </c>
      <c r="AV194" s="199" t="s">
        <v>85</v>
      </c>
      <c r="AW194" s="199" t="s">
        <v>30</v>
      </c>
      <c r="AX194" s="199" t="s">
        <v>78</v>
      </c>
      <c r="AY194" s="201" t="s">
        <v>134</v>
      </c>
    </row>
    <row r="195" spans="1:65" s="199" customFormat="1" x14ac:dyDescent="0.2">
      <c r="B195" s="198"/>
      <c r="D195" s="200" t="s">
        <v>142</v>
      </c>
      <c r="E195" s="201" t="s">
        <v>1</v>
      </c>
      <c r="F195" s="202" t="s">
        <v>259</v>
      </c>
      <c r="H195" s="203">
        <v>1.512</v>
      </c>
      <c r="I195" s="273"/>
      <c r="L195" s="198"/>
      <c r="M195" s="204"/>
      <c r="N195" s="205"/>
      <c r="O195" s="205"/>
      <c r="P195" s="205"/>
      <c r="Q195" s="205"/>
      <c r="R195" s="205"/>
      <c r="S195" s="205"/>
      <c r="T195" s="206"/>
      <c r="AT195" s="201" t="s">
        <v>142</v>
      </c>
      <c r="AU195" s="201" t="s">
        <v>85</v>
      </c>
      <c r="AV195" s="199" t="s">
        <v>85</v>
      </c>
      <c r="AW195" s="199" t="s">
        <v>30</v>
      </c>
      <c r="AX195" s="199" t="s">
        <v>78</v>
      </c>
      <c r="AY195" s="201" t="s">
        <v>134</v>
      </c>
    </row>
    <row r="196" spans="1:65" s="199" customFormat="1" x14ac:dyDescent="0.2">
      <c r="B196" s="198"/>
      <c r="D196" s="200" t="s">
        <v>142</v>
      </c>
      <c r="E196" s="201" t="s">
        <v>1</v>
      </c>
      <c r="F196" s="202" t="s">
        <v>260</v>
      </c>
      <c r="H196" s="203">
        <v>2.7519999999999998</v>
      </c>
      <c r="I196" s="273"/>
      <c r="L196" s="198"/>
      <c r="M196" s="204"/>
      <c r="N196" s="205"/>
      <c r="O196" s="205"/>
      <c r="P196" s="205"/>
      <c r="Q196" s="205"/>
      <c r="R196" s="205"/>
      <c r="S196" s="205"/>
      <c r="T196" s="206"/>
      <c r="AT196" s="201" t="s">
        <v>142</v>
      </c>
      <c r="AU196" s="201" t="s">
        <v>85</v>
      </c>
      <c r="AV196" s="199" t="s">
        <v>85</v>
      </c>
      <c r="AW196" s="199" t="s">
        <v>30</v>
      </c>
      <c r="AX196" s="199" t="s">
        <v>78</v>
      </c>
      <c r="AY196" s="201" t="s">
        <v>134</v>
      </c>
    </row>
    <row r="197" spans="1:65" s="208" customFormat="1" x14ac:dyDescent="0.2">
      <c r="B197" s="207"/>
      <c r="D197" s="200" t="s">
        <v>142</v>
      </c>
      <c r="E197" s="209" t="s">
        <v>1</v>
      </c>
      <c r="F197" s="210" t="s">
        <v>145</v>
      </c>
      <c r="H197" s="211">
        <v>7.7080000000000002</v>
      </c>
      <c r="I197" s="274"/>
      <c r="L197" s="207"/>
      <c r="M197" s="212"/>
      <c r="N197" s="213"/>
      <c r="O197" s="213"/>
      <c r="P197" s="213"/>
      <c r="Q197" s="213"/>
      <c r="R197" s="213"/>
      <c r="S197" s="213"/>
      <c r="T197" s="214"/>
      <c r="AT197" s="209" t="s">
        <v>142</v>
      </c>
      <c r="AU197" s="209" t="s">
        <v>85</v>
      </c>
      <c r="AV197" s="208" t="s">
        <v>140</v>
      </c>
      <c r="AW197" s="208" t="s">
        <v>30</v>
      </c>
      <c r="AX197" s="208" t="s">
        <v>21</v>
      </c>
      <c r="AY197" s="209" t="s">
        <v>134</v>
      </c>
    </row>
    <row r="198" spans="1:65" s="42" customFormat="1" ht="16.5" customHeight="1" x14ac:dyDescent="0.2">
      <c r="A198" s="243"/>
      <c r="B198" s="29"/>
      <c r="C198" s="185" t="s">
        <v>261</v>
      </c>
      <c r="D198" s="185" t="s">
        <v>136</v>
      </c>
      <c r="E198" s="186" t="s">
        <v>262</v>
      </c>
      <c r="F198" s="187" t="s">
        <v>263</v>
      </c>
      <c r="G198" s="188" t="s">
        <v>204</v>
      </c>
      <c r="H198" s="189">
        <v>7.7080000000000002</v>
      </c>
      <c r="I198" s="272"/>
      <c r="J198" s="190">
        <f>ROUND(I198*H198,1)</f>
        <v>0</v>
      </c>
      <c r="K198" s="191"/>
      <c r="L198" s="29"/>
      <c r="M198" s="192" t="s">
        <v>1</v>
      </c>
      <c r="N198" s="193" t="s">
        <v>43</v>
      </c>
      <c r="O198" s="194">
        <v>0.26</v>
      </c>
      <c r="P198" s="194">
        <f>O198*H198</f>
        <v>2.0040800000000001</v>
      </c>
      <c r="Q198" s="194">
        <v>0</v>
      </c>
      <c r="R198" s="194">
        <f>Q198*H198</f>
        <v>0</v>
      </c>
      <c r="S198" s="194">
        <v>0</v>
      </c>
      <c r="T198" s="195">
        <f>S198*H198</f>
        <v>0</v>
      </c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R198" s="269" t="s">
        <v>140</v>
      </c>
      <c r="AT198" s="269" t="s">
        <v>136</v>
      </c>
      <c r="AU198" s="269" t="s">
        <v>85</v>
      </c>
      <c r="AY198" s="246" t="s">
        <v>134</v>
      </c>
      <c r="BE198" s="270">
        <f>IF(N198="základní",J198,0)</f>
        <v>0</v>
      </c>
      <c r="BF198" s="270">
        <f>IF(N198="snížená",J198,0)</f>
        <v>0</v>
      </c>
      <c r="BG198" s="270">
        <f>IF(N198="zákl. přenesená",J198,0)</f>
        <v>0</v>
      </c>
      <c r="BH198" s="270">
        <f>IF(N198="sníž. přenesená",J198,0)</f>
        <v>0</v>
      </c>
      <c r="BI198" s="270">
        <f>IF(N198="nulová",J198,0)</f>
        <v>0</v>
      </c>
      <c r="BJ198" s="246" t="s">
        <v>21</v>
      </c>
      <c r="BK198" s="270">
        <f>ROUND(I198*H198,1)</f>
        <v>0</v>
      </c>
      <c r="BL198" s="246" t="s">
        <v>140</v>
      </c>
      <c r="BM198" s="269" t="s">
        <v>264</v>
      </c>
    </row>
    <row r="199" spans="1:65" s="42" customFormat="1" ht="24.15" customHeight="1" x14ac:dyDescent="0.2">
      <c r="A199" s="243"/>
      <c r="B199" s="29"/>
      <c r="C199" s="185" t="s">
        <v>265</v>
      </c>
      <c r="D199" s="185" t="s">
        <v>136</v>
      </c>
      <c r="E199" s="186" t="s">
        <v>266</v>
      </c>
      <c r="F199" s="187" t="s">
        <v>267</v>
      </c>
      <c r="G199" s="188" t="s">
        <v>178</v>
      </c>
      <c r="H199" s="189">
        <v>7.2999999999999995E-2</v>
      </c>
      <c r="I199" s="272"/>
      <c r="J199" s="190">
        <f>ROUND(I199*H199,1)</f>
        <v>0</v>
      </c>
      <c r="K199" s="191"/>
      <c r="L199" s="29"/>
      <c r="M199" s="192" t="s">
        <v>1</v>
      </c>
      <c r="N199" s="193" t="s">
        <v>43</v>
      </c>
      <c r="O199" s="194">
        <v>28.692</v>
      </c>
      <c r="P199" s="194">
        <f>O199*H199</f>
        <v>2.094516</v>
      </c>
      <c r="Q199" s="194">
        <v>1.05291</v>
      </c>
      <c r="R199" s="194">
        <f>Q199*H199</f>
        <v>7.6862429999999995E-2</v>
      </c>
      <c r="S199" s="194">
        <v>0</v>
      </c>
      <c r="T199" s="195">
        <f>S199*H199</f>
        <v>0</v>
      </c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R199" s="269" t="s">
        <v>140</v>
      </c>
      <c r="AT199" s="269" t="s">
        <v>136</v>
      </c>
      <c r="AU199" s="269" t="s">
        <v>85</v>
      </c>
      <c r="AY199" s="246" t="s">
        <v>134</v>
      </c>
      <c r="BE199" s="270">
        <f>IF(N199="základní",J199,0)</f>
        <v>0</v>
      </c>
      <c r="BF199" s="270">
        <f>IF(N199="snížená",J199,0)</f>
        <v>0</v>
      </c>
      <c r="BG199" s="270">
        <f>IF(N199="zákl. přenesená",J199,0)</f>
        <v>0</v>
      </c>
      <c r="BH199" s="270">
        <f>IF(N199="sníž. přenesená",J199,0)</f>
        <v>0</v>
      </c>
      <c r="BI199" s="270">
        <f>IF(N199="nulová",J199,0)</f>
        <v>0</v>
      </c>
      <c r="BJ199" s="246" t="s">
        <v>21</v>
      </c>
      <c r="BK199" s="270">
        <f>ROUND(I199*H199,1)</f>
        <v>0</v>
      </c>
      <c r="BL199" s="246" t="s">
        <v>140</v>
      </c>
      <c r="BM199" s="269" t="s">
        <v>268</v>
      </c>
    </row>
    <row r="200" spans="1:65" s="199" customFormat="1" x14ac:dyDescent="0.2">
      <c r="B200" s="198"/>
      <c r="D200" s="200" t="s">
        <v>142</v>
      </c>
      <c r="E200" s="201" t="s">
        <v>1</v>
      </c>
      <c r="F200" s="202" t="s">
        <v>269</v>
      </c>
      <c r="H200" s="203">
        <v>2.9000000000000001E-2</v>
      </c>
      <c r="I200" s="273"/>
      <c r="L200" s="198"/>
      <c r="M200" s="204"/>
      <c r="N200" s="205"/>
      <c r="O200" s="205"/>
      <c r="P200" s="205"/>
      <c r="Q200" s="205"/>
      <c r="R200" s="205"/>
      <c r="S200" s="205"/>
      <c r="T200" s="206"/>
      <c r="AT200" s="201" t="s">
        <v>142</v>
      </c>
      <c r="AU200" s="201" t="s">
        <v>85</v>
      </c>
      <c r="AV200" s="199" t="s">
        <v>85</v>
      </c>
      <c r="AW200" s="199" t="s">
        <v>30</v>
      </c>
      <c r="AX200" s="199" t="s">
        <v>78</v>
      </c>
      <c r="AY200" s="201" t="s">
        <v>134</v>
      </c>
    </row>
    <row r="201" spans="1:65" s="199" customFormat="1" x14ac:dyDescent="0.2">
      <c r="B201" s="198"/>
      <c r="D201" s="200" t="s">
        <v>142</v>
      </c>
      <c r="E201" s="201" t="s">
        <v>1</v>
      </c>
      <c r="F201" s="202" t="s">
        <v>270</v>
      </c>
      <c r="H201" s="203">
        <v>1.2999999999999999E-2</v>
      </c>
      <c r="I201" s="273"/>
      <c r="L201" s="198"/>
      <c r="M201" s="204"/>
      <c r="N201" s="205"/>
      <c r="O201" s="205"/>
      <c r="P201" s="205"/>
      <c r="Q201" s="205"/>
      <c r="R201" s="205"/>
      <c r="S201" s="205"/>
      <c r="T201" s="206"/>
      <c r="AT201" s="201" t="s">
        <v>142</v>
      </c>
      <c r="AU201" s="201" t="s">
        <v>85</v>
      </c>
      <c r="AV201" s="199" t="s">
        <v>85</v>
      </c>
      <c r="AW201" s="199" t="s">
        <v>30</v>
      </c>
      <c r="AX201" s="199" t="s">
        <v>78</v>
      </c>
      <c r="AY201" s="201" t="s">
        <v>134</v>
      </c>
    </row>
    <row r="202" spans="1:65" s="199" customFormat="1" x14ac:dyDescent="0.2">
      <c r="B202" s="198"/>
      <c r="D202" s="200" t="s">
        <v>142</v>
      </c>
      <c r="E202" s="201" t="s">
        <v>1</v>
      </c>
      <c r="F202" s="202" t="s">
        <v>271</v>
      </c>
      <c r="H202" s="203">
        <v>3.1E-2</v>
      </c>
      <c r="I202" s="273"/>
      <c r="L202" s="198"/>
      <c r="M202" s="204"/>
      <c r="N202" s="205"/>
      <c r="O202" s="205"/>
      <c r="P202" s="205"/>
      <c r="Q202" s="205"/>
      <c r="R202" s="205"/>
      <c r="S202" s="205"/>
      <c r="T202" s="206"/>
      <c r="AT202" s="201" t="s">
        <v>142</v>
      </c>
      <c r="AU202" s="201" t="s">
        <v>85</v>
      </c>
      <c r="AV202" s="199" t="s">
        <v>85</v>
      </c>
      <c r="AW202" s="199" t="s">
        <v>30</v>
      </c>
      <c r="AX202" s="199" t="s">
        <v>78</v>
      </c>
      <c r="AY202" s="201" t="s">
        <v>134</v>
      </c>
    </row>
    <row r="203" spans="1:65" s="208" customFormat="1" x14ac:dyDescent="0.2">
      <c r="B203" s="207"/>
      <c r="D203" s="200" t="s">
        <v>142</v>
      </c>
      <c r="E203" s="209" t="s">
        <v>1</v>
      </c>
      <c r="F203" s="210" t="s">
        <v>145</v>
      </c>
      <c r="H203" s="211">
        <v>7.2999999999999995E-2</v>
      </c>
      <c r="I203" s="274"/>
      <c r="L203" s="207"/>
      <c r="M203" s="212"/>
      <c r="N203" s="213"/>
      <c r="O203" s="213"/>
      <c r="P203" s="213"/>
      <c r="Q203" s="213"/>
      <c r="R203" s="213"/>
      <c r="S203" s="213"/>
      <c r="T203" s="214"/>
      <c r="AT203" s="209" t="s">
        <v>142</v>
      </c>
      <c r="AU203" s="209" t="s">
        <v>85</v>
      </c>
      <c r="AV203" s="208" t="s">
        <v>140</v>
      </c>
      <c r="AW203" s="208" t="s">
        <v>30</v>
      </c>
      <c r="AX203" s="208" t="s">
        <v>21</v>
      </c>
      <c r="AY203" s="209" t="s">
        <v>134</v>
      </c>
    </row>
    <row r="204" spans="1:65" s="42" customFormat="1" ht="24.15" customHeight="1" x14ac:dyDescent="0.2">
      <c r="A204" s="243"/>
      <c r="B204" s="29"/>
      <c r="C204" s="185" t="s">
        <v>272</v>
      </c>
      <c r="D204" s="185" t="s">
        <v>136</v>
      </c>
      <c r="E204" s="186" t="s">
        <v>273</v>
      </c>
      <c r="F204" s="187" t="s">
        <v>274</v>
      </c>
      <c r="G204" s="188" t="s">
        <v>178</v>
      </c>
      <c r="H204" s="189">
        <v>1.4E-2</v>
      </c>
      <c r="I204" s="272"/>
      <c r="J204" s="190">
        <f>ROUND(I204*H204,1)</f>
        <v>0</v>
      </c>
      <c r="K204" s="191"/>
      <c r="L204" s="29"/>
      <c r="M204" s="192" t="s">
        <v>1</v>
      </c>
      <c r="N204" s="193" t="s">
        <v>43</v>
      </c>
      <c r="O204" s="194">
        <v>24.728000000000002</v>
      </c>
      <c r="P204" s="194">
        <f>O204*H204</f>
        <v>0.34619200000000006</v>
      </c>
      <c r="Q204" s="194">
        <v>1.0519099999999999</v>
      </c>
      <c r="R204" s="194">
        <f>Q204*H204</f>
        <v>1.4726739999999999E-2</v>
      </c>
      <c r="S204" s="194">
        <v>0</v>
      </c>
      <c r="T204" s="195">
        <f>S204*H204</f>
        <v>0</v>
      </c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R204" s="269" t="s">
        <v>140</v>
      </c>
      <c r="AT204" s="269" t="s">
        <v>136</v>
      </c>
      <c r="AU204" s="269" t="s">
        <v>85</v>
      </c>
      <c r="AY204" s="246" t="s">
        <v>134</v>
      </c>
      <c r="BE204" s="270">
        <f>IF(N204="základní",J204,0)</f>
        <v>0</v>
      </c>
      <c r="BF204" s="270">
        <f>IF(N204="snížená",J204,0)</f>
        <v>0</v>
      </c>
      <c r="BG204" s="270">
        <f>IF(N204="zákl. přenesená",J204,0)</f>
        <v>0</v>
      </c>
      <c r="BH204" s="270">
        <f>IF(N204="sníž. přenesená",J204,0)</f>
        <v>0</v>
      </c>
      <c r="BI204" s="270">
        <f>IF(N204="nulová",J204,0)</f>
        <v>0</v>
      </c>
      <c r="BJ204" s="246" t="s">
        <v>21</v>
      </c>
      <c r="BK204" s="270">
        <f>ROUND(I204*H204,1)</f>
        <v>0</v>
      </c>
      <c r="BL204" s="246" t="s">
        <v>140</v>
      </c>
      <c r="BM204" s="269" t="s">
        <v>275</v>
      </c>
    </row>
    <row r="205" spans="1:65" s="199" customFormat="1" x14ac:dyDescent="0.2">
      <c r="B205" s="198"/>
      <c r="D205" s="200" t="s">
        <v>142</v>
      </c>
      <c r="E205" s="201" t="s">
        <v>1</v>
      </c>
      <c r="F205" s="202" t="s">
        <v>276</v>
      </c>
      <c r="H205" s="203">
        <v>6.0000000000000001E-3</v>
      </c>
      <c r="I205" s="273"/>
      <c r="L205" s="198"/>
      <c r="M205" s="204"/>
      <c r="N205" s="205"/>
      <c r="O205" s="205"/>
      <c r="P205" s="205"/>
      <c r="Q205" s="205"/>
      <c r="R205" s="205"/>
      <c r="S205" s="205"/>
      <c r="T205" s="206"/>
      <c r="AT205" s="201" t="s">
        <v>142</v>
      </c>
      <c r="AU205" s="201" t="s">
        <v>85</v>
      </c>
      <c r="AV205" s="199" t="s">
        <v>85</v>
      </c>
      <c r="AW205" s="199" t="s">
        <v>30</v>
      </c>
      <c r="AX205" s="199" t="s">
        <v>78</v>
      </c>
      <c r="AY205" s="201" t="s">
        <v>134</v>
      </c>
    </row>
    <row r="206" spans="1:65" s="199" customFormat="1" x14ac:dyDescent="0.2">
      <c r="B206" s="198"/>
      <c r="D206" s="200" t="s">
        <v>142</v>
      </c>
      <c r="E206" s="201" t="s">
        <v>1</v>
      </c>
      <c r="F206" s="202" t="s">
        <v>277</v>
      </c>
      <c r="H206" s="203">
        <v>3.0000000000000001E-3</v>
      </c>
      <c r="I206" s="273"/>
      <c r="L206" s="198"/>
      <c r="M206" s="204"/>
      <c r="N206" s="205"/>
      <c r="O206" s="205"/>
      <c r="P206" s="205"/>
      <c r="Q206" s="205"/>
      <c r="R206" s="205"/>
      <c r="S206" s="205"/>
      <c r="T206" s="206"/>
      <c r="AT206" s="201" t="s">
        <v>142</v>
      </c>
      <c r="AU206" s="201" t="s">
        <v>85</v>
      </c>
      <c r="AV206" s="199" t="s">
        <v>85</v>
      </c>
      <c r="AW206" s="199" t="s">
        <v>30</v>
      </c>
      <c r="AX206" s="199" t="s">
        <v>78</v>
      </c>
      <c r="AY206" s="201" t="s">
        <v>134</v>
      </c>
    </row>
    <row r="207" spans="1:65" s="199" customFormat="1" x14ac:dyDescent="0.2">
      <c r="B207" s="198"/>
      <c r="D207" s="200" t="s">
        <v>142</v>
      </c>
      <c r="E207" s="201" t="s">
        <v>1</v>
      </c>
      <c r="F207" s="202" t="s">
        <v>278</v>
      </c>
      <c r="H207" s="203">
        <v>5.0000000000000001E-3</v>
      </c>
      <c r="I207" s="273"/>
      <c r="L207" s="198"/>
      <c r="M207" s="204"/>
      <c r="N207" s="205"/>
      <c r="O207" s="205"/>
      <c r="P207" s="205"/>
      <c r="Q207" s="205"/>
      <c r="R207" s="205"/>
      <c r="S207" s="205"/>
      <c r="T207" s="206"/>
      <c r="AT207" s="201" t="s">
        <v>142</v>
      </c>
      <c r="AU207" s="201" t="s">
        <v>85</v>
      </c>
      <c r="AV207" s="199" t="s">
        <v>85</v>
      </c>
      <c r="AW207" s="199" t="s">
        <v>30</v>
      </c>
      <c r="AX207" s="199" t="s">
        <v>78</v>
      </c>
      <c r="AY207" s="201" t="s">
        <v>134</v>
      </c>
    </row>
    <row r="208" spans="1:65" s="208" customFormat="1" x14ac:dyDescent="0.2">
      <c r="B208" s="207"/>
      <c r="D208" s="200" t="s">
        <v>142</v>
      </c>
      <c r="E208" s="209" t="s">
        <v>1</v>
      </c>
      <c r="F208" s="210" t="s">
        <v>145</v>
      </c>
      <c r="H208" s="211">
        <v>1.4E-2</v>
      </c>
      <c r="I208" s="274"/>
      <c r="L208" s="207"/>
      <c r="M208" s="212"/>
      <c r="N208" s="213"/>
      <c r="O208" s="213"/>
      <c r="P208" s="213"/>
      <c r="Q208" s="213"/>
      <c r="R208" s="213"/>
      <c r="S208" s="213"/>
      <c r="T208" s="214"/>
      <c r="AT208" s="209" t="s">
        <v>142</v>
      </c>
      <c r="AU208" s="209" t="s">
        <v>85</v>
      </c>
      <c r="AV208" s="208" t="s">
        <v>140</v>
      </c>
      <c r="AW208" s="208" t="s">
        <v>30</v>
      </c>
      <c r="AX208" s="208" t="s">
        <v>21</v>
      </c>
      <c r="AY208" s="209" t="s">
        <v>134</v>
      </c>
    </row>
    <row r="209" spans="1:65" s="42" customFormat="1" ht="37.950000000000003" customHeight="1" x14ac:dyDescent="0.2">
      <c r="A209" s="243"/>
      <c r="B209" s="29"/>
      <c r="C209" s="185" t="s">
        <v>279</v>
      </c>
      <c r="D209" s="185" t="s">
        <v>136</v>
      </c>
      <c r="E209" s="186" t="s">
        <v>280</v>
      </c>
      <c r="F209" s="187" t="s">
        <v>281</v>
      </c>
      <c r="G209" s="188" t="s">
        <v>204</v>
      </c>
      <c r="H209" s="189">
        <v>3.1</v>
      </c>
      <c r="I209" s="272"/>
      <c r="J209" s="190">
        <f>ROUND(I209*H209,1)</f>
        <v>0</v>
      </c>
      <c r="K209" s="191"/>
      <c r="L209" s="29"/>
      <c r="M209" s="192" t="s">
        <v>1</v>
      </c>
      <c r="N209" s="193" t="s">
        <v>43</v>
      </c>
      <c r="O209" s="194">
        <v>1.484</v>
      </c>
      <c r="P209" s="194">
        <f>O209*H209</f>
        <v>4.6004000000000005</v>
      </c>
      <c r="Q209" s="194">
        <v>0.34647</v>
      </c>
      <c r="R209" s="194">
        <f>Q209*H209</f>
        <v>1.074057</v>
      </c>
      <c r="S209" s="194">
        <v>0</v>
      </c>
      <c r="T209" s="195">
        <f>S209*H209</f>
        <v>0</v>
      </c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R209" s="269" t="s">
        <v>140</v>
      </c>
      <c r="AT209" s="269" t="s">
        <v>136</v>
      </c>
      <c r="AU209" s="269" t="s">
        <v>85</v>
      </c>
      <c r="AY209" s="246" t="s">
        <v>134</v>
      </c>
      <c r="BE209" s="270">
        <f>IF(N209="základní",J209,0)</f>
        <v>0</v>
      </c>
      <c r="BF209" s="270">
        <f>IF(N209="snížená",J209,0)</f>
        <v>0</v>
      </c>
      <c r="BG209" s="270">
        <f>IF(N209="zákl. přenesená",J209,0)</f>
        <v>0</v>
      </c>
      <c r="BH209" s="270">
        <f>IF(N209="sníž. přenesená",J209,0)</f>
        <v>0</v>
      </c>
      <c r="BI209" s="270">
        <f>IF(N209="nulová",J209,0)</f>
        <v>0</v>
      </c>
      <c r="BJ209" s="246" t="s">
        <v>21</v>
      </c>
      <c r="BK209" s="270">
        <f>ROUND(I209*H209,1)</f>
        <v>0</v>
      </c>
      <c r="BL209" s="246" t="s">
        <v>140</v>
      </c>
      <c r="BM209" s="269" t="s">
        <v>282</v>
      </c>
    </row>
    <row r="210" spans="1:65" s="199" customFormat="1" x14ac:dyDescent="0.2">
      <c r="B210" s="198"/>
      <c r="D210" s="200" t="s">
        <v>142</v>
      </c>
      <c r="E210" s="201" t="s">
        <v>1</v>
      </c>
      <c r="F210" s="202" t="s">
        <v>283</v>
      </c>
      <c r="H210" s="203">
        <v>3.1</v>
      </c>
      <c r="I210" s="273"/>
      <c r="L210" s="198"/>
      <c r="M210" s="204"/>
      <c r="N210" s="205"/>
      <c r="O210" s="205"/>
      <c r="P210" s="205"/>
      <c r="Q210" s="205"/>
      <c r="R210" s="205"/>
      <c r="S210" s="205"/>
      <c r="T210" s="206"/>
      <c r="AT210" s="201" t="s">
        <v>142</v>
      </c>
      <c r="AU210" s="201" t="s">
        <v>85</v>
      </c>
      <c r="AV210" s="199" t="s">
        <v>85</v>
      </c>
      <c r="AW210" s="199" t="s">
        <v>30</v>
      </c>
      <c r="AX210" s="199" t="s">
        <v>21</v>
      </c>
      <c r="AY210" s="201" t="s">
        <v>134</v>
      </c>
    </row>
    <row r="211" spans="1:65" s="171" customFormat="1" ht="22.95" customHeight="1" x14ac:dyDescent="0.25">
      <c r="B211" s="170"/>
      <c r="D211" s="172" t="s">
        <v>77</v>
      </c>
      <c r="E211" s="183" t="s">
        <v>162</v>
      </c>
      <c r="F211" s="183" t="s">
        <v>284</v>
      </c>
      <c r="I211" s="275"/>
      <c r="J211" s="184">
        <f>BK211</f>
        <v>0</v>
      </c>
      <c r="L211" s="170"/>
      <c r="M211" s="176"/>
      <c r="N211" s="177"/>
      <c r="O211" s="177"/>
      <c r="P211" s="178">
        <f>SUM(P212:P233)</f>
        <v>85.894777000000019</v>
      </c>
      <c r="Q211" s="177"/>
      <c r="R211" s="178">
        <f>SUM(R212:R233)</f>
        <v>4.5513302299999996</v>
      </c>
      <c r="S211" s="177"/>
      <c r="T211" s="179">
        <f>SUM(T212:T233)</f>
        <v>0</v>
      </c>
      <c r="AR211" s="172" t="s">
        <v>21</v>
      </c>
      <c r="AT211" s="267" t="s">
        <v>77</v>
      </c>
      <c r="AU211" s="267" t="s">
        <v>21</v>
      </c>
      <c r="AY211" s="172" t="s">
        <v>134</v>
      </c>
      <c r="BK211" s="268">
        <f>SUM(BK212:BK233)</f>
        <v>0</v>
      </c>
    </row>
    <row r="212" spans="1:65" s="42" customFormat="1" ht="24.15" customHeight="1" x14ac:dyDescent="0.2">
      <c r="A212" s="243"/>
      <c r="B212" s="29"/>
      <c r="C212" s="185" t="s">
        <v>285</v>
      </c>
      <c r="D212" s="185" t="s">
        <v>136</v>
      </c>
      <c r="E212" s="186" t="s">
        <v>286</v>
      </c>
      <c r="F212" s="187" t="s">
        <v>287</v>
      </c>
      <c r="G212" s="188" t="s">
        <v>204</v>
      </c>
      <c r="H212" s="189">
        <v>3.08</v>
      </c>
      <c r="I212" s="272"/>
      <c r="J212" s="190">
        <f>ROUND(I212*H212,1)</f>
        <v>0</v>
      </c>
      <c r="K212" s="191"/>
      <c r="L212" s="29"/>
      <c r="M212" s="192" t="s">
        <v>1</v>
      </c>
      <c r="N212" s="193" t="s">
        <v>43</v>
      </c>
      <c r="O212" s="194">
        <v>0.154</v>
      </c>
      <c r="P212" s="194">
        <f>O212*H212</f>
        <v>0.47432000000000002</v>
      </c>
      <c r="Q212" s="194">
        <v>7.3499999999999998E-3</v>
      </c>
      <c r="R212" s="194">
        <f>Q212*H212</f>
        <v>2.2637999999999998E-2</v>
      </c>
      <c r="S212" s="194">
        <v>0</v>
      </c>
      <c r="T212" s="195">
        <f>S212*H212</f>
        <v>0</v>
      </c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R212" s="269" t="s">
        <v>140</v>
      </c>
      <c r="AT212" s="269" t="s">
        <v>136</v>
      </c>
      <c r="AU212" s="269" t="s">
        <v>85</v>
      </c>
      <c r="AY212" s="246" t="s">
        <v>134</v>
      </c>
      <c r="BE212" s="270">
        <f>IF(N212="základní",J212,0)</f>
        <v>0</v>
      </c>
      <c r="BF212" s="270">
        <f>IF(N212="snížená",J212,0)</f>
        <v>0</v>
      </c>
      <c r="BG212" s="270">
        <f>IF(N212="zákl. přenesená",J212,0)</f>
        <v>0</v>
      </c>
      <c r="BH212" s="270">
        <f>IF(N212="sníž. přenesená",J212,0)</f>
        <v>0</v>
      </c>
      <c r="BI212" s="270">
        <f>IF(N212="nulová",J212,0)</f>
        <v>0</v>
      </c>
      <c r="BJ212" s="246" t="s">
        <v>21</v>
      </c>
      <c r="BK212" s="270">
        <f>ROUND(I212*H212,1)</f>
        <v>0</v>
      </c>
      <c r="BL212" s="246" t="s">
        <v>140</v>
      </c>
      <c r="BM212" s="269" t="s">
        <v>288</v>
      </c>
    </row>
    <row r="213" spans="1:65" s="199" customFormat="1" x14ac:dyDescent="0.2">
      <c r="B213" s="198"/>
      <c r="D213" s="200" t="s">
        <v>142</v>
      </c>
      <c r="E213" s="201" t="s">
        <v>1</v>
      </c>
      <c r="F213" s="202" t="s">
        <v>289</v>
      </c>
      <c r="H213" s="203">
        <v>3.08</v>
      </c>
      <c r="I213" s="273"/>
      <c r="L213" s="198"/>
      <c r="M213" s="204"/>
      <c r="N213" s="205"/>
      <c r="O213" s="205"/>
      <c r="P213" s="205"/>
      <c r="Q213" s="205"/>
      <c r="R213" s="205"/>
      <c r="S213" s="205"/>
      <c r="T213" s="206"/>
      <c r="AT213" s="201" t="s">
        <v>142</v>
      </c>
      <c r="AU213" s="201" t="s">
        <v>85</v>
      </c>
      <c r="AV213" s="199" t="s">
        <v>85</v>
      </c>
      <c r="AW213" s="199" t="s">
        <v>30</v>
      </c>
      <c r="AX213" s="199" t="s">
        <v>21</v>
      </c>
      <c r="AY213" s="201" t="s">
        <v>134</v>
      </c>
    </row>
    <row r="214" spans="1:65" s="42" customFormat="1" ht="24.15" customHeight="1" x14ac:dyDescent="0.2">
      <c r="A214" s="243"/>
      <c r="B214" s="29"/>
      <c r="C214" s="185" t="s">
        <v>290</v>
      </c>
      <c r="D214" s="185" t="s">
        <v>136</v>
      </c>
      <c r="E214" s="186" t="s">
        <v>291</v>
      </c>
      <c r="F214" s="187" t="s">
        <v>292</v>
      </c>
      <c r="G214" s="188" t="s">
        <v>204</v>
      </c>
      <c r="H214" s="189">
        <v>3.08</v>
      </c>
      <c r="I214" s="272"/>
      <c r="J214" s="190">
        <f>ROUND(I214*H214,1)</f>
        <v>0</v>
      </c>
      <c r="K214" s="191"/>
      <c r="L214" s="29"/>
      <c r="M214" s="192" t="s">
        <v>1</v>
      </c>
      <c r="N214" s="193" t="s">
        <v>43</v>
      </c>
      <c r="O214" s="194">
        <v>0.56999999999999995</v>
      </c>
      <c r="P214" s="194">
        <f>O214*H214</f>
        <v>1.7555999999999998</v>
      </c>
      <c r="Q214" s="194">
        <v>1.8380000000000001E-2</v>
      </c>
      <c r="R214" s="194">
        <f>Q214*H214</f>
        <v>5.6610400000000005E-2</v>
      </c>
      <c r="S214" s="194">
        <v>0</v>
      </c>
      <c r="T214" s="195">
        <f>S214*H214</f>
        <v>0</v>
      </c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R214" s="269" t="s">
        <v>140</v>
      </c>
      <c r="AT214" s="269" t="s">
        <v>136</v>
      </c>
      <c r="AU214" s="269" t="s">
        <v>85</v>
      </c>
      <c r="AY214" s="246" t="s">
        <v>134</v>
      </c>
      <c r="BE214" s="270">
        <f>IF(N214="základní",J214,0)</f>
        <v>0</v>
      </c>
      <c r="BF214" s="270">
        <f>IF(N214="snížená",J214,0)</f>
        <v>0</v>
      </c>
      <c r="BG214" s="270">
        <f>IF(N214="zákl. přenesená",J214,0)</f>
        <v>0</v>
      </c>
      <c r="BH214" s="270">
        <f>IF(N214="sníž. přenesená",J214,0)</f>
        <v>0</v>
      </c>
      <c r="BI214" s="270">
        <f>IF(N214="nulová",J214,0)</f>
        <v>0</v>
      </c>
      <c r="BJ214" s="246" t="s">
        <v>21</v>
      </c>
      <c r="BK214" s="270">
        <f>ROUND(I214*H214,1)</f>
        <v>0</v>
      </c>
      <c r="BL214" s="246" t="s">
        <v>140</v>
      </c>
      <c r="BM214" s="269" t="s">
        <v>293</v>
      </c>
    </row>
    <row r="215" spans="1:65" s="42" customFormat="1" ht="24.15" customHeight="1" x14ac:dyDescent="0.2">
      <c r="A215" s="243"/>
      <c r="B215" s="29"/>
      <c r="C215" s="185" t="s">
        <v>294</v>
      </c>
      <c r="D215" s="185" t="s">
        <v>136</v>
      </c>
      <c r="E215" s="186" t="s">
        <v>295</v>
      </c>
      <c r="F215" s="187" t="s">
        <v>296</v>
      </c>
      <c r="G215" s="188" t="s">
        <v>204</v>
      </c>
      <c r="H215" s="189">
        <v>47.106999999999999</v>
      </c>
      <c r="I215" s="272"/>
      <c r="J215" s="190">
        <f>ROUND(I215*H215,1)</f>
        <v>0</v>
      </c>
      <c r="K215" s="191"/>
      <c r="L215" s="29"/>
      <c r="M215" s="192" t="s">
        <v>1</v>
      </c>
      <c r="N215" s="193" t="s">
        <v>43</v>
      </c>
      <c r="O215" s="194">
        <v>0.11700000000000001</v>
      </c>
      <c r="P215" s="194">
        <f>O215*H215</f>
        <v>5.5115189999999998</v>
      </c>
      <c r="Q215" s="194">
        <v>7.3499999999999998E-3</v>
      </c>
      <c r="R215" s="194">
        <f>Q215*H215</f>
        <v>0.34623644999999997</v>
      </c>
      <c r="S215" s="194">
        <v>0</v>
      </c>
      <c r="T215" s="195">
        <f>S215*H215</f>
        <v>0</v>
      </c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R215" s="269" t="s">
        <v>140</v>
      </c>
      <c r="AT215" s="269" t="s">
        <v>136</v>
      </c>
      <c r="AU215" s="269" t="s">
        <v>85</v>
      </c>
      <c r="AY215" s="246" t="s">
        <v>134</v>
      </c>
      <c r="BE215" s="270">
        <f>IF(N215="základní",J215,0)</f>
        <v>0</v>
      </c>
      <c r="BF215" s="270">
        <f>IF(N215="snížená",J215,0)</f>
        <v>0</v>
      </c>
      <c r="BG215" s="270">
        <f>IF(N215="zákl. přenesená",J215,0)</f>
        <v>0</v>
      </c>
      <c r="BH215" s="270">
        <f>IF(N215="sníž. přenesená",J215,0)</f>
        <v>0</v>
      </c>
      <c r="BI215" s="270">
        <f>IF(N215="nulová",J215,0)</f>
        <v>0</v>
      </c>
      <c r="BJ215" s="246" t="s">
        <v>21</v>
      </c>
      <c r="BK215" s="270">
        <f>ROUND(I215*H215,1)</f>
        <v>0</v>
      </c>
      <c r="BL215" s="246" t="s">
        <v>140</v>
      </c>
      <c r="BM215" s="269" t="s">
        <v>297</v>
      </c>
    </row>
    <row r="216" spans="1:65" s="199" customFormat="1" ht="30.6" x14ac:dyDescent="0.2">
      <c r="B216" s="198"/>
      <c r="D216" s="200" t="s">
        <v>142</v>
      </c>
      <c r="E216" s="201" t="s">
        <v>1</v>
      </c>
      <c r="F216" s="202" t="s">
        <v>298</v>
      </c>
      <c r="H216" s="203">
        <v>18.763000000000002</v>
      </c>
      <c r="I216" s="273"/>
      <c r="L216" s="198"/>
      <c r="M216" s="204"/>
      <c r="N216" s="205"/>
      <c r="O216" s="205"/>
      <c r="P216" s="205"/>
      <c r="Q216" s="205"/>
      <c r="R216" s="205"/>
      <c r="S216" s="205"/>
      <c r="T216" s="206"/>
      <c r="AT216" s="201" t="s">
        <v>142</v>
      </c>
      <c r="AU216" s="201" t="s">
        <v>85</v>
      </c>
      <c r="AV216" s="199" t="s">
        <v>85</v>
      </c>
      <c r="AW216" s="199" t="s">
        <v>30</v>
      </c>
      <c r="AX216" s="199" t="s">
        <v>78</v>
      </c>
      <c r="AY216" s="201" t="s">
        <v>134</v>
      </c>
    </row>
    <row r="217" spans="1:65" s="199" customFormat="1" x14ac:dyDescent="0.2">
      <c r="B217" s="198"/>
      <c r="D217" s="200" t="s">
        <v>142</v>
      </c>
      <c r="E217" s="201" t="s">
        <v>1</v>
      </c>
      <c r="F217" s="202" t="s">
        <v>299</v>
      </c>
      <c r="H217" s="203">
        <v>7.343</v>
      </c>
      <c r="I217" s="273"/>
      <c r="L217" s="198"/>
      <c r="M217" s="204"/>
      <c r="N217" s="205"/>
      <c r="O217" s="205"/>
      <c r="P217" s="205"/>
      <c r="Q217" s="205"/>
      <c r="R217" s="205"/>
      <c r="S217" s="205"/>
      <c r="T217" s="206"/>
      <c r="AT217" s="201" t="s">
        <v>142</v>
      </c>
      <c r="AU217" s="201" t="s">
        <v>85</v>
      </c>
      <c r="AV217" s="199" t="s">
        <v>85</v>
      </c>
      <c r="AW217" s="199" t="s">
        <v>30</v>
      </c>
      <c r="AX217" s="199" t="s">
        <v>78</v>
      </c>
      <c r="AY217" s="201" t="s">
        <v>134</v>
      </c>
    </row>
    <row r="218" spans="1:65" s="199" customFormat="1" x14ac:dyDescent="0.2">
      <c r="B218" s="198"/>
      <c r="D218" s="200" t="s">
        <v>142</v>
      </c>
      <c r="E218" s="201" t="s">
        <v>1</v>
      </c>
      <c r="F218" s="202" t="s">
        <v>300</v>
      </c>
      <c r="H218" s="203">
        <v>5.8970000000000002</v>
      </c>
      <c r="I218" s="273"/>
      <c r="L218" s="198"/>
      <c r="M218" s="204"/>
      <c r="N218" s="205"/>
      <c r="O218" s="205"/>
      <c r="P218" s="205"/>
      <c r="Q218" s="205"/>
      <c r="R218" s="205"/>
      <c r="S218" s="205"/>
      <c r="T218" s="206"/>
      <c r="AT218" s="201" t="s">
        <v>142</v>
      </c>
      <c r="AU218" s="201" t="s">
        <v>85</v>
      </c>
      <c r="AV218" s="199" t="s">
        <v>85</v>
      </c>
      <c r="AW218" s="199" t="s">
        <v>30</v>
      </c>
      <c r="AX218" s="199" t="s">
        <v>78</v>
      </c>
      <c r="AY218" s="201" t="s">
        <v>134</v>
      </c>
    </row>
    <row r="219" spans="1:65" s="199" customFormat="1" x14ac:dyDescent="0.2">
      <c r="B219" s="198"/>
      <c r="D219" s="200" t="s">
        <v>142</v>
      </c>
      <c r="E219" s="201" t="s">
        <v>1</v>
      </c>
      <c r="F219" s="202" t="s">
        <v>301</v>
      </c>
      <c r="H219" s="203">
        <v>3.4430000000000001</v>
      </c>
      <c r="I219" s="273"/>
      <c r="L219" s="198"/>
      <c r="M219" s="204"/>
      <c r="N219" s="205"/>
      <c r="O219" s="205"/>
      <c r="P219" s="205"/>
      <c r="Q219" s="205"/>
      <c r="R219" s="205"/>
      <c r="S219" s="205"/>
      <c r="T219" s="206"/>
      <c r="AT219" s="201" t="s">
        <v>142</v>
      </c>
      <c r="AU219" s="201" t="s">
        <v>85</v>
      </c>
      <c r="AV219" s="199" t="s">
        <v>85</v>
      </c>
      <c r="AW219" s="199" t="s">
        <v>30</v>
      </c>
      <c r="AX219" s="199" t="s">
        <v>78</v>
      </c>
      <c r="AY219" s="201" t="s">
        <v>134</v>
      </c>
    </row>
    <row r="220" spans="1:65" s="199" customFormat="1" x14ac:dyDescent="0.2">
      <c r="B220" s="198"/>
      <c r="D220" s="200" t="s">
        <v>142</v>
      </c>
      <c r="E220" s="201" t="s">
        <v>1</v>
      </c>
      <c r="F220" s="202" t="s">
        <v>302</v>
      </c>
      <c r="H220" s="203">
        <v>7.0460000000000003</v>
      </c>
      <c r="I220" s="273"/>
      <c r="L220" s="198"/>
      <c r="M220" s="204"/>
      <c r="N220" s="205"/>
      <c r="O220" s="205"/>
      <c r="P220" s="205"/>
      <c r="Q220" s="205"/>
      <c r="R220" s="205"/>
      <c r="S220" s="205"/>
      <c r="T220" s="206"/>
      <c r="AT220" s="201" t="s">
        <v>142</v>
      </c>
      <c r="AU220" s="201" t="s">
        <v>85</v>
      </c>
      <c r="AV220" s="199" t="s">
        <v>85</v>
      </c>
      <c r="AW220" s="199" t="s">
        <v>30</v>
      </c>
      <c r="AX220" s="199" t="s">
        <v>78</v>
      </c>
      <c r="AY220" s="201" t="s">
        <v>134</v>
      </c>
    </row>
    <row r="221" spans="1:65" s="199" customFormat="1" x14ac:dyDescent="0.2">
      <c r="B221" s="198"/>
      <c r="D221" s="200" t="s">
        <v>142</v>
      </c>
      <c r="E221" s="201" t="s">
        <v>1</v>
      </c>
      <c r="F221" s="202" t="s">
        <v>303</v>
      </c>
      <c r="H221" s="203">
        <v>4.6150000000000002</v>
      </c>
      <c r="I221" s="273"/>
      <c r="L221" s="198"/>
      <c r="M221" s="204"/>
      <c r="N221" s="205"/>
      <c r="O221" s="205"/>
      <c r="P221" s="205"/>
      <c r="Q221" s="205"/>
      <c r="R221" s="205"/>
      <c r="S221" s="205"/>
      <c r="T221" s="206"/>
      <c r="AT221" s="201" t="s">
        <v>142</v>
      </c>
      <c r="AU221" s="201" t="s">
        <v>85</v>
      </c>
      <c r="AV221" s="199" t="s">
        <v>85</v>
      </c>
      <c r="AW221" s="199" t="s">
        <v>30</v>
      </c>
      <c r="AX221" s="199" t="s">
        <v>78</v>
      </c>
      <c r="AY221" s="201" t="s">
        <v>134</v>
      </c>
    </row>
    <row r="222" spans="1:65" s="208" customFormat="1" x14ac:dyDescent="0.2">
      <c r="B222" s="207"/>
      <c r="D222" s="200" t="s">
        <v>142</v>
      </c>
      <c r="E222" s="209" t="s">
        <v>1</v>
      </c>
      <c r="F222" s="210" t="s">
        <v>145</v>
      </c>
      <c r="H222" s="211">
        <v>47.106999999999999</v>
      </c>
      <c r="I222" s="274"/>
      <c r="L222" s="207"/>
      <c r="M222" s="212"/>
      <c r="N222" s="213"/>
      <c r="O222" s="213"/>
      <c r="P222" s="213"/>
      <c r="Q222" s="213"/>
      <c r="R222" s="213"/>
      <c r="S222" s="213"/>
      <c r="T222" s="214"/>
      <c r="AT222" s="209" t="s">
        <v>142</v>
      </c>
      <c r="AU222" s="209" t="s">
        <v>85</v>
      </c>
      <c r="AV222" s="208" t="s">
        <v>140</v>
      </c>
      <c r="AW222" s="208" t="s">
        <v>30</v>
      </c>
      <c r="AX222" s="208" t="s">
        <v>21</v>
      </c>
      <c r="AY222" s="209" t="s">
        <v>134</v>
      </c>
    </row>
    <row r="223" spans="1:65" s="42" customFormat="1" ht="24.15" customHeight="1" x14ac:dyDescent="0.2">
      <c r="A223" s="243"/>
      <c r="B223" s="29"/>
      <c r="C223" s="185" t="s">
        <v>304</v>
      </c>
      <c r="D223" s="185" t="s">
        <v>136</v>
      </c>
      <c r="E223" s="186" t="s">
        <v>305</v>
      </c>
      <c r="F223" s="187" t="s">
        <v>306</v>
      </c>
      <c r="G223" s="188" t="s">
        <v>204</v>
      </c>
      <c r="H223" s="189">
        <v>47.106999999999999</v>
      </c>
      <c r="I223" s="272"/>
      <c r="J223" s="190">
        <f>ROUND(I223*H223,1)</f>
        <v>0</v>
      </c>
      <c r="K223" s="191"/>
      <c r="L223" s="29"/>
      <c r="M223" s="192" t="s">
        <v>1</v>
      </c>
      <c r="N223" s="193" t="s">
        <v>43</v>
      </c>
      <c r="O223" s="194">
        <v>0.47</v>
      </c>
      <c r="P223" s="194">
        <f>O223*H223</f>
        <v>22.140289999999997</v>
      </c>
      <c r="Q223" s="194">
        <v>1.8380000000000001E-2</v>
      </c>
      <c r="R223" s="194">
        <f>Q223*H223</f>
        <v>0.86582665999999997</v>
      </c>
      <c r="S223" s="194">
        <v>0</v>
      </c>
      <c r="T223" s="195">
        <f>S223*H223</f>
        <v>0</v>
      </c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R223" s="269" t="s">
        <v>140</v>
      </c>
      <c r="AT223" s="269" t="s">
        <v>136</v>
      </c>
      <c r="AU223" s="269" t="s">
        <v>85</v>
      </c>
      <c r="AY223" s="246" t="s">
        <v>134</v>
      </c>
      <c r="BE223" s="270">
        <f>IF(N223="základní",J223,0)</f>
        <v>0</v>
      </c>
      <c r="BF223" s="270">
        <f>IF(N223="snížená",J223,0)</f>
        <v>0</v>
      </c>
      <c r="BG223" s="270">
        <f>IF(N223="zákl. přenesená",J223,0)</f>
        <v>0</v>
      </c>
      <c r="BH223" s="270">
        <f>IF(N223="sníž. přenesená",J223,0)</f>
        <v>0</v>
      </c>
      <c r="BI223" s="270">
        <f>IF(N223="nulová",J223,0)</f>
        <v>0</v>
      </c>
      <c r="BJ223" s="246" t="s">
        <v>21</v>
      </c>
      <c r="BK223" s="270">
        <f>ROUND(I223*H223,1)</f>
        <v>0</v>
      </c>
      <c r="BL223" s="246" t="s">
        <v>140</v>
      </c>
      <c r="BM223" s="269" t="s">
        <v>307</v>
      </c>
    </row>
    <row r="224" spans="1:65" s="42" customFormat="1" ht="24.15" customHeight="1" x14ac:dyDescent="0.2">
      <c r="A224" s="243"/>
      <c r="B224" s="29"/>
      <c r="C224" s="185" t="s">
        <v>308</v>
      </c>
      <c r="D224" s="185" t="s">
        <v>136</v>
      </c>
      <c r="E224" s="186" t="s">
        <v>309</v>
      </c>
      <c r="F224" s="187" t="s">
        <v>310</v>
      </c>
      <c r="G224" s="188" t="s">
        <v>204</v>
      </c>
      <c r="H224" s="189">
        <v>81.2</v>
      </c>
      <c r="I224" s="272"/>
      <c r="J224" s="190">
        <f>ROUND(I224*H224,1)</f>
        <v>0</v>
      </c>
      <c r="K224" s="191"/>
      <c r="L224" s="29"/>
      <c r="M224" s="192" t="s">
        <v>1</v>
      </c>
      <c r="N224" s="193" t="s">
        <v>43</v>
      </c>
      <c r="O224" s="194">
        <v>0.11899999999999999</v>
      </c>
      <c r="P224" s="194">
        <f>O224*H224</f>
        <v>9.6628000000000007</v>
      </c>
      <c r="Q224" s="194">
        <v>7.3499999999999998E-3</v>
      </c>
      <c r="R224" s="194">
        <f>Q224*H224</f>
        <v>0.59682000000000002</v>
      </c>
      <c r="S224" s="194">
        <v>0</v>
      </c>
      <c r="T224" s="195">
        <f>S224*H224</f>
        <v>0</v>
      </c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R224" s="269" t="s">
        <v>140</v>
      </c>
      <c r="AT224" s="269" t="s">
        <v>136</v>
      </c>
      <c r="AU224" s="269" t="s">
        <v>85</v>
      </c>
      <c r="AY224" s="246" t="s">
        <v>134</v>
      </c>
      <c r="BE224" s="270">
        <f>IF(N224="základní",J224,0)</f>
        <v>0</v>
      </c>
      <c r="BF224" s="270">
        <f>IF(N224="snížená",J224,0)</f>
        <v>0</v>
      </c>
      <c r="BG224" s="270">
        <f>IF(N224="zákl. přenesená",J224,0)</f>
        <v>0</v>
      </c>
      <c r="BH224" s="270">
        <f>IF(N224="sníž. přenesená",J224,0)</f>
        <v>0</v>
      </c>
      <c r="BI224" s="270">
        <f>IF(N224="nulová",J224,0)</f>
        <v>0</v>
      </c>
      <c r="BJ224" s="246" t="s">
        <v>21</v>
      </c>
      <c r="BK224" s="270">
        <f>ROUND(I224*H224,1)</f>
        <v>0</v>
      </c>
      <c r="BL224" s="246" t="s">
        <v>140</v>
      </c>
      <c r="BM224" s="269" t="s">
        <v>311</v>
      </c>
    </row>
    <row r="225" spans="1:65" s="199" customFormat="1" x14ac:dyDescent="0.2">
      <c r="B225" s="198"/>
      <c r="D225" s="200" t="s">
        <v>142</v>
      </c>
      <c r="E225" s="201" t="s">
        <v>1</v>
      </c>
      <c r="F225" s="202" t="s">
        <v>312</v>
      </c>
      <c r="H225" s="203">
        <v>81.2</v>
      </c>
      <c r="I225" s="273"/>
      <c r="L225" s="198"/>
      <c r="M225" s="204"/>
      <c r="N225" s="205"/>
      <c r="O225" s="205"/>
      <c r="P225" s="205"/>
      <c r="Q225" s="205"/>
      <c r="R225" s="205"/>
      <c r="S225" s="205"/>
      <c r="T225" s="206"/>
      <c r="AT225" s="201" t="s">
        <v>142</v>
      </c>
      <c r="AU225" s="201" t="s">
        <v>85</v>
      </c>
      <c r="AV225" s="199" t="s">
        <v>85</v>
      </c>
      <c r="AW225" s="199" t="s">
        <v>30</v>
      </c>
      <c r="AX225" s="199" t="s">
        <v>21</v>
      </c>
      <c r="AY225" s="201" t="s">
        <v>134</v>
      </c>
    </row>
    <row r="226" spans="1:65" s="42" customFormat="1" ht="24.15" customHeight="1" x14ac:dyDescent="0.2">
      <c r="A226" s="243"/>
      <c r="B226" s="29"/>
      <c r="C226" s="185" t="s">
        <v>313</v>
      </c>
      <c r="D226" s="185" t="s">
        <v>136</v>
      </c>
      <c r="E226" s="186" t="s">
        <v>314</v>
      </c>
      <c r="F226" s="187" t="s">
        <v>315</v>
      </c>
      <c r="G226" s="188" t="s">
        <v>204</v>
      </c>
      <c r="H226" s="189">
        <v>81.2</v>
      </c>
      <c r="I226" s="272"/>
      <c r="J226" s="190">
        <f>ROUND(I226*H226,1)</f>
        <v>0</v>
      </c>
      <c r="K226" s="191"/>
      <c r="L226" s="29"/>
      <c r="M226" s="192" t="s">
        <v>1</v>
      </c>
      <c r="N226" s="193" t="s">
        <v>43</v>
      </c>
      <c r="O226" s="194">
        <v>0.55000000000000004</v>
      </c>
      <c r="P226" s="194">
        <f>O226*H226</f>
        <v>44.660000000000004</v>
      </c>
      <c r="Q226" s="194">
        <v>1.8380000000000001E-2</v>
      </c>
      <c r="R226" s="194">
        <f>Q226*H226</f>
        <v>1.492456</v>
      </c>
      <c r="S226" s="194">
        <v>0</v>
      </c>
      <c r="T226" s="195">
        <f>S226*H226</f>
        <v>0</v>
      </c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R226" s="269" t="s">
        <v>140</v>
      </c>
      <c r="AT226" s="269" t="s">
        <v>136</v>
      </c>
      <c r="AU226" s="269" t="s">
        <v>85</v>
      </c>
      <c r="AY226" s="246" t="s">
        <v>134</v>
      </c>
      <c r="BE226" s="270">
        <f>IF(N226="základní",J226,0)</f>
        <v>0</v>
      </c>
      <c r="BF226" s="270">
        <f>IF(N226="snížená",J226,0)</f>
        <v>0</v>
      </c>
      <c r="BG226" s="270">
        <f>IF(N226="zákl. přenesená",J226,0)</f>
        <v>0</v>
      </c>
      <c r="BH226" s="270">
        <f>IF(N226="sníž. přenesená",J226,0)</f>
        <v>0</v>
      </c>
      <c r="BI226" s="270">
        <f>IF(N226="nulová",J226,0)</f>
        <v>0</v>
      </c>
      <c r="BJ226" s="246" t="s">
        <v>21</v>
      </c>
      <c r="BK226" s="270">
        <f>ROUND(I226*H226,1)</f>
        <v>0</v>
      </c>
      <c r="BL226" s="246" t="s">
        <v>140</v>
      </c>
      <c r="BM226" s="269" t="s">
        <v>316</v>
      </c>
    </row>
    <row r="227" spans="1:65" s="42" customFormat="1" ht="33" customHeight="1" x14ac:dyDescent="0.2">
      <c r="A227" s="243"/>
      <c r="B227" s="29"/>
      <c r="C227" s="185" t="s">
        <v>317</v>
      </c>
      <c r="D227" s="185" t="s">
        <v>136</v>
      </c>
      <c r="E227" s="186" t="s">
        <v>318</v>
      </c>
      <c r="F227" s="187" t="s">
        <v>319</v>
      </c>
      <c r="G227" s="188" t="s">
        <v>139</v>
      </c>
      <c r="H227" s="189">
        <v>0.46200000000000002</v>
      </c>
      <c r="I227" s="272"/>
      <c r="J227" s="190">
        <f>ROUND(I227*H227,1)</f>
        <v>0</v>
      </c>
      <c r="K227" s="191"/>
      <c r="L227" s="29"/>
      <c r="M227" s="192" t="s">
        <v>1</v>
      </c>
      <c r="N227" s="193" t="s">
        <v>43</v>
      </c>
      <c r="O227" s="194">
        <v>2.3170000000000002</v>
      </c>
      <c r="P227" s="194">
        <f>O227*H227</f>
        <v>1.0704540000000002</v>
      </c>
      <c r="Q227" s="194">
        <v>2.5018699999999998</v>
      </c>
      <c r="R227" s="194">
        <f>Q227*H227</f>
        <v>1.1558639399999999</v>
      </c>
      <c r="S227" s="194">
        <v>0</v>
      </c>
      <c r="T227" s="195">
        <f>S227*H227</f>
        <v>0</v>
      </c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R227" s="269" t="s">
        <v>140</v>
      </c>
      <c r="AT227" s="269" t="s">
        <v>136</v>
      </c>
      <c r="AU227" s="269" t="s">
        <v>85</v>
      </c>
      <c r="AY227" s="246" t="s">
        <v>134</v>
      </c>
      <c r="BE227" s="270">
        <f>IF(N227="základní",J227,0)</f>
        <v>0</v>
      </c>
      <c r="BF227" s="270">
        <f>IF(N227="snížená",J227,0)</f>
        <v>0</v>
      </c>
      <c r="BG227" s="270">
        <f>IF(N227="zákl. přenesená",J227,0)</f>
        <v>0</v>
      </c>
      <c r="BH227" s="270">
        <f>IF(N227="sníž. přenesená",J227,0)</f>
        <v>0</v>
      </c>
      <c r="BI227" s="270">
        <f>IF(N227="nulová",J227,0)</f>
        <v>0</v>
      </c>
      <c r="BJ227" s="246" t="s">
        <v>21</v>
      </c>
      <c r="BK227" s="270">
        <f>ROUND(I227*H227,1)</f>
        <v>0</v>
      </c>
      <c r="BL227" s="246" t="s">
        <v>140</v>
      </c>
      <c r="BM227" s="269" t="s">
        <v>320</v>
      </c>
    </row>
    <row r="228" spans="1:65" s="199" customFormat="1" x14ac:dyDescent="0.2">
      <c r="B228" s="198"/>
      <c r="D228" s="200" t="s">
        <v>142</v>
      </c>
      <c r="E228" s="201" t="s">
        <v>1</v>
      </c>
      <c r="F228" s="202" t="s">
        <v>321</v>
      </c>
      <c r="H228" s="203">
        <v>0.46200000000000002</v>
      </c>
      <c r="I228" s="273"/>
      <c r="L228" s="198"/>
      <c r="M228" s="204"/>
      <c r="N228" s="205"/>
      <c r="O228" s="205"/>
      <c r="P228" s="205"/>
      <c r="Q228" s="205"/>
      <c r="R228" s="205"/>
      <c r="S228" s="205"/>
      <c r="T228" s="206"/>
      <c r="AT228" s="201" t="s">
        <v>142</v>
      </c>
      <c r="AU228" s="201" t="s">
        <v>85</v>
      </c>
      <c r="AV228" s="199" t="s">
        <v>85</v>
      </c>
      <c r="AW228" s="199" t="s">
        <v>30</v>
      </c>
      <c r="AX228" s="199" t="s">
        <v>21</v>
      </c>
      <c r="AY228" s="201" t="s">
        <v>134</v>
      </c>
    </row>
    <row r="229" spans="1:65" s="42" customFormat="1" ht="33" customHeight="1" x14ac:dyDescent="0.2">
      <c r="A229" s="243"/>
      <c r="B229" s="29"/>
      <c r="C229" s="185" t="s">
        <v>322</v>
      </c>
      <c r="D229" s="185" t="s">
        <v>136</v>
      </c>
      <c r="E229" s="186" t="s">
        <v>323</v>
      </c>
      <c r="F229" s="187" t="s">
        <v>324</v>
      </c>
      <c r="G229" s="188" t="s">
        <v>139</v>
      </c>
      <c r="H229" s="189">
        <v>0.46200000000000002</v>
      </c>
      <c r="I229" s="272"/>
      <c r="J229" s="190">
        <f>ROUND(I229*H229,1)</f>
        <v>0</v>
      </c>
      <c r="K229" s="191"/>
      <c r="L229" s="29"/>
      <c r="M229" s="192" t="s">
        <v>1</v>
      </c>
      <c r="N229" s="193" t="s">
        <v>43</v>
      </c>
      <c r="O229" s="194">
        <v>0.20499999999999999</v>
      </c>
      <c r="P229" s="194">
        <f>O229*H229</f>
        <v>9.4710000000000003E-2</v>
      </c>
      <c r="Q229" s="194">
        <v>0</v>
      </c>
      <c r="R229" s="194">
        <f>Q229*H229</f>
        <v>0</v>
      </c>
      <c r="S229" s="194">
        <v>0</v>
      </c>
      <c r="T229" s="195">
        <f>S229*H229</f>
        <v>0</v>
      </c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R229" s="269" t="s">
        <v>140</v>
      </c>
      <c r="AT229" s="269" t="s">
        <v>136</v>
      </c>
      <c r="AU229" s="269" t="s">
        <v>85</v>
      </c>
      <c r="AY229" s="246" t="s">
        <v>134</v>
      </c>
      <c r="BE229" s="270">
        <f>IF(N229="základní",J229,0)</f>
        <v>0</v>
      </c>
      <c r="BF229" s="270">
        <f>IF(N229="snížená",J229,0)</f>
        <v>0</v>
      </c>
      <c r="BG229" s="270">
        <f>IF(N229="zákl. přenesená",J229,0)</f>
        <v>0</v>
      </c>
      <c r="BH229" s="270">
        <f>IF(N229="sníž. přenesená",J229,0)</f>
        <v>0</v>
      </c>
      <c r="BI229" s="270">
        <f>IF(N229="nulová",J229,0)</f>
        <v>0</v>
      </c>
      <c r="BJ229" s="246" t="s">
        <v>21</v>
      </c>
      <c r="BK229" s="270">
        <f>ROUND(I229*H229,1)</f>
        <v>0</v>
      </c>
      <c r="BL229" s="246" t="s">
        <v>140</v>
      </c>
      <c r="BM229" s="269" t="s">
        <v>325</v>
      </c>
    </row>
    <row r="230" spans="1:65" s="42" customFormat="1" ht="16.5" customHeight="1" x14ac:dyDescent="0.2">
      <c r="A230" s="243"/>
      <c r="B230" s="29"/>
      <c r="C230" s="185" t="s">
        <v>326</v>
      </c>
      <c r="D230" s="185" t="s">
        <v>136</v>
      </c>
      <c r="E230" s="186" t="s">
        <v>327</v>
      </c>
      <c r="F230" s="187" t="s">
        <v>328</v>
      </c>
      <c r="G230" s="188" t="s">
        <v>178</v>
      </c>
      <c r="H230" s="189">
        <v>1.4E-2</v>
      </c>
      <c r="I230" s="272"/>
      <c r="J230" s="190">
        <f>ROUND(I230*H230,1)</f>
        <v>0</v>
      </c>
      <c r="K230" s="191"/>
      <c r="L230" s="29"/>
      <c r="M230" s="192" t="s">
        <v>1</v>
      </c>
      <c r="N230" s="193" t="s">
        <v>43</v>
      </c>
      <c r="O230" s="194">
        <v>15.231</v>
      </c>
      <c r="P230" s="194">
        <f>O230*H230</f>
        <v>0.21323400000000001</v>
      </c>
      <c r="Q230" s="194">
        <v>1.06277</v>
      </c>
      <c r="R230" s="194">
        <f>Q230*H230</f>
        <v>1.4878779999999999E-2</v>
      </c>
      <c r="S230" s="194">
        <v>0</v>
      </c>
      <c r="T230" s="195">
        <f>S230*H230</f>
        <v>0</v>
      </c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R230" s="269" t="s">
        <v>140</v>
      </c>
      <c r="AT230" s="269" t="s">
        <v>136</v>
      </c>
      <c r="AU230" s="269" t="s">
        <v>85</v>
      </c>
      <c r="AY230" s="246" t="s">
        <v>134</v>
      </c>
      <c r="BE230" s="270">
        <f>IF(N230="základní",J230,0)</f>
        <v>0</v>
      </c>
      <c r="BF230" s="270">
        <f>IF(N230="snížená",J230,0)</f>
        <v>0</v>
      </c>
      <c r="BG230" s="270">
        <f>IF(N230="zákl. přenesená",J230,0)</f>
        <v>0</v>
      </c>
      <c r="BH230" s="270">
        <f>IF(N230="sníž. přenesená",J230,0)</f>
        <v>0</v>
      </c>
      <c r="BI230" s="270">
        <f>IF(N230="nulová",J230,0)</f>
        <v>0</v>
      </c>
      <c r="BJ230" s="246" t="s">
        <v>21</v>
      </c>
      <c r="BK230" s="270">
        <f>ROUND(I230*H230,1)</f>
        <v>0</v>
      </c>
      <c r="BL230" s="246" t="s">
        <v>140</v>
      </c>
      <c r="BM230" s="269" t="s">
        <v>329</v>
      </c>
    </row>
    <row r="231" spans="1:65" s="199" customFormat="1" x14ac:dyDescent="0.2">
      <c r="B231" s="198"/>
      <c r="D231" s="200" t="s">
        <v>142</v>
      </c>
      <c r="E231" s="201" t="s">
        <v>1</v>
      </c>
      <c r="F231" s="202" t="s">
        <v>330</v>
      </c>
      <c r="H231" s="203">
        <v>1.4E-2</v>
      </c>
      <c r="I231" s="273"/>
      <c r="L231" s="198"/>
      <c r="M231" s="204"/>
      <c r="N231" s="205"/>
      <c r="O231" s="205"/>
      <c r="P231" s="205"/>
      <c r="Q231" s="205"/>
      <c r="R231" s="205"/>
      <c r="S231" s="205"/>
      <c r="T231" s="206"/>
      <c r="AT231" s="201" t="s">
        <v>142</v>
      </c>
      <c r="AU231" s="201" t="s">
        <v>85</v>
      </c>
      <c r="AV231" s="199" t="s">
        <v>85</v>
      </c>
      <c r="AW231" s="199" t="s">
        <v>30</v>
      </c>
      <c r="AX231" s="199" t="s">
        <v>21</v>
      </c>
      <c r="AY231" s="201" t="s">
        <v>134</v>
      </c>
    </row>
    <row r="232" spans="1:65" s="42" customFormat="1" ht="24.15" customHeight="1" x14ac:dyDescent="0.2">
      <c r="A232" s="243"/>
      <c r="B232" s="29"/>
      <c r="C232" s="185" t="s">
        <v>331</v>
      </c>
      <c r="D232" s="185" t="s">
        <v>136</v>
      </c>
      <c r="E232" s="186" t="s">
        <v>332</v>
      </c>
      <c r="F232" s="187" t="s">
        <v>333</v>
      </c>
      <c r="G232" s="188" t="s">
        <v>139</v>
      </c>
      <c r="H232" s="189">
        <v>0.46200000000000002</v>
      </c>
      <c r="I232" s="272"/>
      <c r="J232" s="190">
        <f>ROUND(I232*H232,1)</f>
        <v>0</v>
      </c>
      <c r="K232" s="191"/>
      <c r="L232" s="29"/>
      <c r="M232" s="192" t="s">
        <v>1</v>
      </c>
      <c r="N232" s="193" t="s">
        <v>43</v>
      </c>
      <c r="O232" s="194">
        <v>0.67500000000000004</v>
      </c>
      <c r="P232" s="194">
        <f>O232*H232</f>
        <v>0.31185000000000002</v>
      </c>
      <c r="Q232" s="194">
        <v>0</v>
      </c>
      <c r="R232" s="194">
        <f>Q232*H232</f>
        <v>0</v>
      </c>
      <c r="S232" s="194">
        <v>0</v>
      </c>
      <c r="T232" s="195">
        <f>S232*H232</f>
        <v>0</v>
      </c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R232" s="269" t="s">
        <v>140</v>
      </c>
      <c r="AT232" s="269" t="s">
        <v>136</v>
      </c>
      <c r="AU232" s="269" t="s">
        <v>85</v>
      </c>
      <c r="AY232" s="246" t="s">
        <v>134</v>
      </c>
      <c r="BE232" s="270">
        <f>IF(N232="základní",J232,0)</f>
        <v>0</v>
      </c>
      <c r="BF232" s="270">
        <f>IF(N232="snížená",J232,0)</f>
        <v>0</v>
      </c>
      <c r="BG232" s="270">
        <f>IF(N232="zákl. přenesená",J232,0)</f>
        <v>0</v>
      </c>
      <c r="BH232" s="270">
        <f>IF(N232="sníž. přenesená",J232,0)</f>
        <v>0</v>
      </c>
      <c r="BI232" s="270">
        <f>IF(N232="nulová",J232,0)</f>
        <v>0</v>
      </c>
      <c r="BJ232" s="246" t="s">
        <v>21</v>
      </c>
      <c r="BK232" s="270">
        <f>ROUND(I232*H232,1)</f>
        <v>0</v>
      </c>
      <c r="BL232" s="246" t="s">
        <v>140</v>
      </c>
      <c r="BM232" s="269" t="s">
        <v>334</v>
      </c>
    </row>
    <row r="233" spans="1:65" s="199" customFormat="1" x14ac:dyDescent="0.2">
      <c r="B233" s="198"/>
      <c r="D233" s="200" t="s">
        <v>142</v>
      </c>
      <c r="E233" s="201" t="s">
        <v>1</v>
      </c>
      <c r="F233" s="202" t="s">
        <v>335</v>
      </c>
      <c r="H233" s="203">
        <v>0.46200000000000002</v>
      </c>
      <c r="I233" s="273"/>
      <c r="L233" s="198"/>
      <c r="M233" s="204"/>
      <c r="N233" s="205"/>
      <c r="O233" s="205"/>
      <c r="P233" s="205"/>
      <c r="Q233" s="205"/>
      <c r="R233" s="205"/>
      <c r="S233" s="205"/>
      <c r="T233" s="206"/>
      <c r="AT233" s="201" t="s">
        <v>142</v>
      </c>
      <c r="AU233" s="201" t="s">
        <v>85</v>
      </c>
      <c r="AV233" s="199" t="s">
        <v>85</v>
      </c>
      <c r="AW233" s="199" t="s">
        <v>30</v>
      </c>
      <c r="AX233" s="199" t="s">
        <v>21</v>
      </c>
      <c r="AY233" s="201" t="s">
        <v>134</v>
      </c>
    </row>
    <row r="234" spans="1:65" s="171" customFormat="1" ht="22.95" customHeight="1" x14ac:dyDescent="0.25">
      <c r="B234" s="170"/>
      <c r="D234" s="172" t="s">
        <v>77</v>
      </c>
      <c r="E234" s="183" t="s">
        <v>175</v>
      </c>
      <c r="F234" s="183" t="s">
        <v>336</v>
      </c>
      <c r="I234" s="275"/>
      <c r="J234" s="184">
        <f>BK234</f>
        <v>0</v>
      </c>
      <c r="L234" s="170"/>
      <c r="M234" s="176"/>
      <c r="N234" s="177"/>
      <c r="O234" s="177"/>
      <c r="P234" s="178">
        <f>SUM(P235:P247)</f>
        <v>52.621899999999997</v>
      </c>
      <c r="Q234" s="177"/>
      <c r="R234" s="178">
        <f>SUM(R235:R247)</f>
        <v>2.4250000000000001E-3</v>
      </c>
      <c r="S234" s="177"/>
      <c r="T234" s="179">
        <f>SUM(T235:T247)</f>
        <v>0</v>
      </c>
      <c r="AR234" s="172" t="s">
        <v>21</v>
      </c>
      <c r="AT234" s="267" t="s">
        <v>77</v>
      </c>
      <c r="AU234" s="267" t="s">
        <v>21</v>
      </c>
      <c r="AY234" s="172" t="s">
        <v>134</v>
      </c>
      <c r="BK234" s="268">
        <f>SUM(BK235:BK247)</f>
        <v>0</v>
      </c>
    </row>
    <row r="235" spans="1:65" s="42" customFormat="1" ht="24.15" customHeight="1" x14ac:dyDescent="0.2">
      <c r="A235" s="243"/>
      <c r="B235" s="29"/>
      <c r="C235" s="185" t="s">
        <v>337</v>
      </c>
      <c r="D235" s="185" t="s">
        <v>136</v>
      </c>
      <c r="E235" s="186" t="s">
        <v>338</v>
      </c>
      <c r="F235" s="187" t="s">
        <v>339</v>
      </c>
      <c r="G235" s="188" t="s">
        <v>340</v>
      </c>
      <c r="H235" s="189">
        <v>11.5</v>
      </c>
      <c r="I235" s="272"/>
      <c r="J235" s="190">
        <f>ROUND(I235*H235,1)</f>
        <v>0</v>
      </c>
      <c r="K235" s="191"/>
      <c r="L235" s="29"/>
      <c r="M235" s="192" t="s">
        <v>1</v>
      </c>
      <c r="N235" s="193" t="s">
        <v>43</v>
      </c>
      <c r="O235" s="194">
        <v>2.0339999999999998</v>
      </c>
      <c r="P235" s="194">
        <f>O235*H235</f>
        <v>23.390999999999998</v>
      </c>
      <c r="Q235" s="194">
        <v>0</v>
      </c>
      <c r="R235" s="194">
        <f>Q235*H235</f>
        <v>0</v>
      </c>
      <c r="S235" s="194">
        <v>0</v>
      </c>
      <c r="T235" s="195">
        <f>S235*H235</f>
        <v>0</v>
      </c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R235" s="269" t="s">
        <v>140</v>
      </c>
      <c r="AT235" s="269" t="s">
        <v>136</v>
      </c>
      <c r="AU235" s="269" t="s">
        <v>85</v>
      </c>
      <c r="AY235" s="246" t="s">
        <v>134</v>
      </c>
      <c r="BE235" s="270">
        <f>IF(N235="základní",J235,0)</f>
        <v>0</v>
      </c>
      <c r="BF235" s="270">
        <f>IF(N235="snížená",J235,0)</f>
        <v>0</v>
      </c>
      <c r="BG235" s="270">
        <f>IF(N235="zákl. přenesená",J235,0)</f>
        <v>0</v>
      </c>
      <c r="BH235" s="270">
        <f>IF(N235="sníž. přenesená",J235,0)</f>
        <v>0</v>
      </c>
      <c r="BI235" s="270">
        <f>IF(N235="nulová",J235,0)</f>
        <v>0</v>
      </c>
      <c r="BJ235" s="246" t="s">
        <v>21</v>
      </c>
      <c r="BK235" s="270">
        <f>ROUND(I235*H235,1)</f>
        <v>0</v>
      </c>
      <c r="BL235" s="246" t="s">
        <v>140</v>
      </c>
      <c r="BM235" s="269" t="s">
        <v>341</v>
      </c>
    </row>
    <row r="236" spans="1:65" s="42" customFormat="1" ht="33" customHeight="1" x14ac:dyDescent="0.2">
      <c r="A236" s="243"/>
      <c r="B236" s="29"/>
      <c r="C236" s="185" t="s">
        <v>342</v>
      </c>
      <c r="D236" s="185" t="s">
        <v>136</v>
      </c>
      <c r="E236" s="186" t="s">
        <v>343</v>
      </c>
      <c r="F236" s="187" t="s">
        <v>344</v>
      </c>
      <c r="G236" s="188" t="s">
        <v>340</v>
      </c>
      <c r="H236" s="189">
        <v>345</v>
      </c>
      <c r="I236" s="272"/>
      <c r="J236" s="190">
        <f>ROUND(I236*H236,1)</f>
        <v>0</v>
      </c>
      <c r="K236" s="191"/>
      <c r="L236" s="29"/>
      <c r="M236" s="192" t="s">
        <v>1</v>
      </c>
      <c r="N236" s="193" t="s">
        <v>43</v>
      </c>
      <c r="O236" s="194">
        <v>0</v>
      </c>
      <c r="P236" s="194">
        <f>O236*H236</f>
        <v>0</v>
      </c>
      <c r="Q236" s="194">
        <v>0</v>
      </c>
      <c r="R236" s="194">
        <f>Q236*H236</f>
        <v>0</v>
      </c>
      <c r="S236" s="194">
        <v>0</v>
      </c>
      <c r="T236" s="195">
        <f>S236*H236</f>
        <v>0</v>
      </c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R236" s="269" t="s">
        <v>140</v>
      </c>
      <c r="AT236" s="269" t="s">
        <v>136</v>
      </c>
      <c r="AU236" s="269" t="s">
        <v>85</v>
      </c>
      <c r="AY236" s="246" t="s">
        <v>134</v>
      </c>
      <c r="BE236" s="270">
        <f>IF(N236="základní",J236,0)</f>
        <v>0</v>
      </c>
      <c r="BF236" s="270">
        <f>IF(N236="snížená",J236,0)</f>
        <v>0</v>
      </c>
      <c r="BG236" s="270">
        <f>IF(N236="zákl. přenesená",J236,0)</f>
        <v>0</v>
      </c>
      <c r="BH236" s="270">
        <f>IF(N236="sníž. přenesená",J236,0)</f>
        <v>0</v>
      </c>
      <c r="BI236" s="270">
        <f>IF(N236="nulová",J236,0)</f>
        <v>0</v>
      </c>
      <c r="BJ236" s="246" t="s">
        <v>21</v>
      </c>
      <c r="BK236" s="270">
        <f>ROUND(I236*H236,1)</f>
        <v>0</v>
      </c>
      <c r="BL236" s="246" t="s">
        <v>140</v>
      </c>
      <c r="BM236" s="269" t="s">
        <v>345</v>
      </c>
    </row>
    <row r="237" spans="1:65" s="199" customFormat="1" x14ac:dyDescent="0.2">
      <c r="B237" s="198"/>
      <c r="D237" s="200" t="s">
        <v>142</v>
      </c>
      <c r="F237" s="202" t="s">
        <v>346</v>
      </c>
      <c r="H237" s="203">
        <v>345</v>
      </c>
      <c r="I237" s="273"/>
      <c r="L237" s="198"/>
      <c r="M237" s="204"/>
      <c r="N237" s="205"/>
      <c r="O237" s="205"/>
      <c r="P237" s="205"/>
      <c r="Q237" s="205"/>
      <c r="R237" s="205"/>
      <c r="S237" s="205"/>
      <c r="T237" s="206"/>
      <c r="AT237" s="201" t="s">
        <v>142</v>
      </c>
      <c r="AU237" s="201" t="s">
        <v>85</v>
      </c>
      <c r="AV237" s="199" t="s">
        <v>85</v>
      </c>
      <c r="AW237" s="199" t="s">
        <v>4</v>
      </c>
      <c r="AX237" s="199" t="s">
        <v>21</v>
      </c>
      <c r="AY237" s="201" t="s">
        <v>134</v>
      </c>
    </row>
    <row r="238" spans="1:65" s="42" customFormat="1" ht="24.15" customHeight="1" x14ac:dyDescent="0.2">
      <c r="A238" s="243"/>
      <c r="B238" s="29"/>
      <c r="C238" s="185" t="s">
        <v>347</v>
      </c>
      <c r="D238" s="185" t="s">
        <v>136</v>
      </c>
      <c r="E238" s="186" t="s">
        <v>348</v>
      </c>
      <c r="F238" s="187" t="s">
        <v>349</v>
      </c>
      <c r="G238" s="188" t="s">
        <v>340</v>
      </c>
      <c r="H238" s="189">
        <v>11.5</v>
      </c>
      <c r="I238" s="272"/>
      <c r="J238" s="190">
        <f>ROUND(I238*H238,1)</f>
        <v>0</v>
      </c>
      <c r="K238" s="191"/>
      <c r="L238" s="29"/>
      <c r="M238" s="192" t="s">
        <v>1</v>
      </c>
      <c r="N238" s="193" t="s">
        <v>43</v>
      </c>
      <c r="O238" s="194">
        <v>1.4319999999999999</v>
      </c>
      <c r="P238" s="194">
        <f>O238*H238</f>
        <v>16.468</v>
      </c>
      <c r="Q238" s="194">
        <v>0</v>
      </c>
      <c r="R238" s="194">
        <f>Q238*H238</f>
        <v>0</v>
      </c>
      <c r="S238" s="194">
        <v>0</v>
      </c>
      <c r="T238" s="195">
        <f>S238*H238</f>
        <v>0</v>
      </c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R238" s="269" t="s">
        <v>140</v>
      </c>
      <c r="AT238" s="269" t="s">
        <v>136</v>
      </c>
      <c r="AU238" s="269" t="s">
        <v>85</v>
      </c>
      <c r="AY238" s="246" t="s">
        <v>134</v>
      </c>
      <c r="BE238" s="270">
        <f>IF(N238="základní",J238,0)</f>
        <v>0</v>
      </c>
      <c r="BF238" s="270">
        <f>IF(N238="snížená",J238,0)</f>
        <v>0</v>
      </c>
      <c r="BG238" s="270">
        <f>IF(N238="zákl. přenesená",J238,0)</f>
        <v>0</v>
      </c>
      <c r="BH238" s="270">
        <f>IF(N238="sníž. přenesená",J238,0)</f>
        <v>0</v>
      </c>
      <c r="BI238" s="270">
        <f>IF(N238="nulová",J238,0)</f>
        <v>0</v>
      </c>
      <c r="BJ238" s="246" t="s">
        <v>21</v>
      </c>
      <c r="BK238" s="270">
        <f>ROUND(I238*H238,1)</f>
        <v>0</v>
      </c>
      <c r="BL238" s="246" t="s">
        <v>140</v>
      </c>
      <c r="BM238" s="269" t="s">
        <v>350</v>
      </c>
    </row>
    <row r="239" spans="1:65" s="42" customFormat="1" ht="24.15" customHeight="1" x14ac:dyDescent="0.2">
      <c r="A239" s="243"/>
      <c r="B239" s="29"/>
      <c r="C239" s="185" t="s">
        <v>351</v>
      </c>
      <c r="D239" s="185" t="s">
        <v>136</v>
      </c>
      <c r="E239" s="186" t="s">
        <v>352</v>
      </c>
      <c r="F239" s="187" t="s">
        <v>353</v>
      </c>
      <c r="G239" s="188" t="s">
        <v>204</v>
      </c>
      <c r="H239" s="189">
        <v>10.8</v>
      </c>
      <c r="I239" s="272"/>
      <c r="J239" s="190">
        <f>ROUND(I239*H239,1)</f>
        <v>0</v>
      </c>
      <c r="K239" s="191"/>
      <c r="L239" s="29"/>
      <c r="M239" s="192" t="s">
        <v>1</v>
      </c>
      <c r="N239" s="193" t="s">
        <v>43</v>
      </c>
      <c r="O239" s="194">
        <v>9.1999999999999998E-2</v>
      </c>
      <c r="P239" s="194">
        <f>O239*H239</f>
        <v>0.99360000000000004</v>
      </c>
      <c r="Q239" s="194">
        <v>0</v>
      </c>
      <c r="R239" s="194">
        <f>Q239*H239</f>
        <v>0</v>
      </c>
      <c r="S239" s="194">
        <v>0</v>
      </c>
      <c r="T239" s="195">
        <f>S239*H239</f>
        <v>0</v>
      </c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R239" s="269" t="s">
        <v>140</v>
      </c>
      <c r="AT239" s="269" t="s">
        <v>136</v>
      </c>
      <c r="AU239" s="269" t="s">
        <v>85</v>
      </c>
      <c r="AY239" s="246" t="s">
        <v>134</v>
      </c>
      <c r="BE239" s="270">
        <f>IF(N239="základní",J239,0)</f>
        <v>0</v>
      </c>
      <c r="BF239" s="270">
        <f>IF(N239="snížená",J239,0)</f>
        <v>0</v>
      </c>
      <c r="BG239" s="270">
        <f>IF(N239="zákl. přenesená",J239,0)</f>
        <v>0</v>
      </c>
      <c r="BH239" s="270">
        <f>IF(N239="sníž. přenesená",J239,0)</f>
        <v>0</v>
      </c>
      <c r="BI239" s="270">
        <f>IF(N239="nulová",J239,0)</f>
        <v>0</v>
      </c>
      <c r="BJ239" s="246" t="s">
        <v>21</v>
      </c>
      <c r="BK239" s="270">
        <f>ROUND(I239*H239,1)</f>
        <v>0</v>
      </c>
      <c r="BL239" s="246" t="s">
        <v>140</v>
      </c>
      <c r="BM239" s="269" t="s">
        <v>354</v>
      </c>
    </row>
    <row r="240" spans="1:65" s="199" customFormat="1" x14ac:dyDescent="0.2">
      <c r="B240" s="198"/>
      <c r="D240" s="200" t="s">
        <v>142</v>
      </c>
      <c r="E240" s="201" t="s">
        <v>1</v>
      </c>
      <c r="F240" s="202" t="s">
        <v>355</v>
      </c>
      <c r="H240" s="203">
        <v>10.8</v>
      </c>
      <c r="I240" s="273"/>
      <c r="L240" s="198"/>
      <c r="M240" s="204"/>
      <c r="N240" s="205"/>
      <c r="O240" s="205"/>
      <c r="P240" s="205"/>
      <c r="Q240" s="205"/>
      <c r="R240" s="205"/>
      <c r="S240" s="205"/>
      <c r="T240" s="206"/>
      <c r="AT240" s="201" t="s">
        <v>142</v>
      </c>
      <c r="AU240" s="201" t="s">
        <v>85</v>
      </c>
      <c r="AV240" s="199" t="s">
        <v>85</v>
      </c>
      <c r="AW240" s="199" t="s">
        <v>30</v>
      </c>
      <c r="AX240" s="199" t="s">
        <v>21</v>
      </c>
      <c r="AY240" s="201" t="s">
        <v>134</v>
      </c>
    </row>
    <row r="241" spans="1:65" s="42" customFormat="1" ht="24.15" customHeight="1" x14ac:dyDescent="0.2">
      <c r="A241" s="243"/>
      <c r="B241" s="29"/>
      <c r="C241" s="185" t="s">
        <v>356</v>
      </c>
      <c r="D241" s="185" t="s">
        <v>136</v>
      </c>
      <c r="E241" s="186" t="s">
        <v>357</v>
      </c>
      <c r="F241" s="187" t="s">
        <v>358</v>
      </c>
      <c r="G241" s="188" t="s">
        <v>204</v>
      </c>
      <c r="H241" s="189">
        <v>30</v>
      </c>
      <c r="I241" s="272"/>
      <c r="J241" s="190">
        <f>ROUND(I241*H241,1)</f>
        <v>0</v>
      </c>
      <c r="K241" s="191"/>
      <c r="L241" s="29"/>
      <c r="M241" s="192" t="s">
        <v>1</v>
      </c>
      <c r="N241" s="193" t="s">
        <v>43</v>
      </c>
      <c r="O241" s="194">
        <v>0</v>
      </c>
      <c r="P241" s="194">
        <f>O241*H241</f>
        <v>0</v>
      </c>
      <c r="Q241" s="194">
        <v>0</v>
      </c>
      <c r="R241" s="194">
        <f>Q241*H241</f>
        <v>0</v>
      </c>
      <c r="S241" s="194">
        <v>0</v>
      </c>
      <c r="T241" s="195">
        <f>S241*H241</f>
        <v>0</v>
      </c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R241" s="269" t="s">
        <v>140</v>
      </c>
      <c r="AT241" s="269" t="s">
        <v>136</v>
      </c>
      <c r="AU241" s="269" t="s">
        <v>85</v>
      </c>
      <c r="AY241" s="246" t="s">
        <v>134</v>
      </c>
      <c r="BE241" s="270">
        <f>IF(N241="základní",J241,0)</f>
        <v>0</v>
      </c>
      <c r="BF241" s="270">
        <f>IF(N241="snížená",J241,0)</f>
        <v>0</v>
      </c>
      <c r="BG241" s="270">
        <f>IF(N241="zákl. přenesená",J241,0)</f>
        <v>0</v>
      </c>
      <c r="BH241" s="270">
        <f>IF(N241="sníž. přenesená",J241,0)</f>
        <v>0</v>
      </c>
      <c r="BI241" s="270">
        <f>IF(N241="nulová",J241,0)</f>
        <v>0</v>
      </c>
      <c r="BJ241" s="246" t="s">
        <v>21</v>
      </c>
      <c r="BK241" s="270">
        <f>ROUND(I241*H241,1)</f>
        <v>0</v>
      </c>
      <c r="BL241" s="246" t="s">
        <v>140</v>
      </c>
      <c r="BM241" s="269" t="s">
        <v>359</v>
      </c>
    </row>
    <row r="242" spans="1:65" s="199" customFormat="1" x14ac:dyDescent="0.2">
      <c r="B242" s="198"/>
      <c r="D242" s="200" t="s">
        <v>142</v>
      </c>
      <c r="F242" s="202" t="s">
        <v>360</v>
      </c>
      <c r="H242" s="203">
        <v>30</v>
      </c>
      <c r="I242" s="273"/>
      <c r="L242" s="198"/>
      <c r="M242" s="204"/>
      <c r="N242" s="205"/>
      <c r="O242" s="205"/>
      <c r="P242" s="205"/>
      <c r="Q242" s="205"/>
      <c r="R242" s="205"/>
      <c r="S242" s="205"/>
      <c r="T242" s="206"/>
      <c r="AT242" s="201" t="s">
        <v>142</v>
      </c>
      <c r="AU242" s="201" t="s">
        <v>85</v>
      </c>
      <c r="AV242" s="199" t="s">
        <v>85</v>
      </c>
      <c r="AW242" s="199" t="s">
        <v>4</v>
      </c>
      <c r="AX242" s="199" t="s">
        <v>21</v>
      </c>
      <c r="AY242" s="201" t="s">
        <v>134</v>
      </c>
    </row>
    <row r="243" spans="1:65" s="42" customFormat="1" ht="24.15" customHeight="1" x14ac:dyDescent="0.2">
      <c r="A243" s="243"/>
      <c r="B243" s="29"/>
      <c r="C243" s="185" t="s">
        <v>361</v>
      </c>
      <c r="D243" s="185" t="s">
        <v>136</v>
      </c>
      <c r="E243" s="186" t="s">
        <v>362</v>
      </c>
      <c r="F243" s="187" t="s">
        <v>363</v>
      </c>
      <c r="G243" s="188" t="s">
        <v>204</v>
      </c>
      <c r="H243" s="189">
        <v>10.8</v>
      </c>
      <c r="I243" s="272"/>
      <c r="J243" s="190">
        <f>ROUND(I243*H243,1)</f>
        <v>0</v>
      </c>
      <c r="K243" s="191"/>
      <c r="L243" s="29"/>
      <c r="M243" s="192" t="s">
        <v>1</v>
      </c>
      <c r="N243" s="193" t="s">
        <v>43</v>
      </c>
      <c r="O243" s="194">
        <v>6.6000000000000003E-2</v>
      </c>
      <c r="P243" s="194">
        <f>O243*H243</f>
        <v>0.7128000000000001</v>
      </c>
      <c r="Q243" s="194">
        <v>0</v>
      </c>
      <c r="R243" s="194">
        <f>Q243*H243</f>
        <v>0</v>
      </c>
      <c r="S243" s="194">
        <v>0</v>
      </c>
      <c r="T243" s="195">
        <f>S243*H243</f>
        <v>0</v>
      </c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R243" s="269" t="s">
        <v>140</v>
      </c>
      <c r="AT243" s="269" t="s">
        <v>136</v>
      </c>
      <c r="AU243" s="269" t="s">
        <v>85</v>
      </c>
      <c r="AY243" s="246" t="s">
        <v>134</v>
      </c>
      <c r="BE243" s="270">
        <f>IF(N243="základní",J243,0)</f>
        <v>0</v>
      </c>
      <c r="BF243" s="270">
        <f>IF(N243="snížená",J243,0)</f>
        <v>0</v>
      </c>
      <c r="BG243" s="270">
        <f>IF(N243="zákl. přenesená",J243,0)</f>
        <v>0</v>
      </c>
      <c r="BH243" s="270">
        <f>IF(N243="sníž. přenesená",J243,0)</f>
        <v>0</v>
      </c>
      <c r="BI243" s="270">
        <f>IF(N243="nulová",J243,0)</f>
        <v>0</v>
      </c>
      <c r="BJ243" s="246" t="s">
        <v>21</v>
      </c>
      <c r="BK243" s="270">
        <f>ROUND(I243*H243,1)</f>
        <v>0</v>
      </c>
      <c r="BL243" s="246" t="s">
        <v>140</v>
      </c>
      <c r="BM243" s="269" t="s">
        <v>364</v>
      </c>
    </row>
    <row r="244" spans="1:65" s="42" customFormat="1" ht="33" customHeight="1" x14ac:dyDescent="0.2">
      <c r="A244" s="243"/>
      <c r="B244" s="29"/>
      <c r="C244" s="185" t="s">
        <v>365</v>
      </c>
      <c r="D244" s="185" t="s">
        <v>136</v>
      </c>
      <c r="E244" s="186" t="s">
        <v>366</v>
      </c>
      <c r="F244" s="187" t="s">
        <v>367</v>
      </c>
      <c r="G244" s="188" t="s">
        <v>204</v>
      </c>
      <c r="H244" s="189">
        <v>8.5</v>
      </c>
      <c r="I244" s="272"/>
      <c r="J244" s="190">
        <f>ROUND(I244*H244,1)</f>
        <v>0</v>
      </c>
      <c r="K244" s="191"/>
      <c r="L244" s="29"/>
      <c r="M244" s="192" t="s">
        <v>1</v>
      </c>
      <c r="N244" s="193" t="s">
        <v>43</v>
      </c>
      <c r="O244" s="194">
        <v>0.105</v>
      </c>
      <c r="P244" s="194">
        <f>O244*H244</f>
        <v>0.89249999999999996</v>
      </c>
      <c r="Q244" s="194">
        <v>1.2999999999999999E-4</v>
      </c>
      <c r="R244" s="194">
        <f>Q244*H244</f>
        <v>1.1049999999999999E-3</v>
      </c>
      <c r="S244" s="194">
        <v>0</v>
      </c>
      <c r="T244" s="195">
        <f>S244*H244</f>
        <v>0</v>
      </c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R244" s="269" t="s">
        <v>140</v>
      </c>
      <c r="AT244" s="269" t="s">
        <v>136</v>
      </c>
      <c r="AU244" s="269" t="s">
        <v>85</v>
      </c>
      <c r="AY244" s="246" t="s">
        <v>134</v>
      </c>
      <c r="BE244" s="270">
        <f>IF(N244="základní",J244,0)</f>
        <v>0</v>
      </c>
      <c r="BF244" s="270">
        <f>IF(N244="snížená",J244,0)</f>
        <v>0</v>
      </c>
      <c r="BG244" s="270">
        <f>IF(N244="zákl. přenesená",J244,0)</f>
        <v>0</v>
      </c>
      <c r="BH244" s="270">
        <f>IF(N244="sníž. přenesená",J244,0)</f>
        <v>0</v>
      </c>
      <c r="BI244" s="270">
        <f>IF(N244="nulová",J244,0)</f>
        <v>0</v>
      </c>
      <c r="BJ244" s="246" t="s">
        <v>21</v>
      </c>
      <c r="BK244" s="270">
        <f>ROUND(I244*H244,1)</f>
        <v>0</v>
      </c>
      <c r="BL244" s="246" t="s">
        <v>140</v>
      </c>
      <c r="BM244" s="269" t="s">
        <v>368</v>
      </c>
    </row>
    <row r="245" spans="1:65" s="199" customFormat="1" x14ac:dyDescent="0.2">
      <c r="B245" s="198"/>
      <c r="D245" s="200" t="s">
        <v>142</v>
      </c>
      <c r="E245" s="201" t="s">
        <v>1</v>
      </c>
      <c r="F245" s="202" t="s">
        <v>369</v>
      </c>
      <c r="H245" s="203">
        <v>8.5</v>
      </c>
      <c r="I245" s="273"/>
      <c r="L245" s="198"/>
      <c r="M245" s="204"/>
      <c r="N245" s="205"/>
      <c r="O245" s="205"/>
      <c r="P245" s="205"/>
      <c r="Q245" s="205"/>
      <c r="R245" s="205"/>
      <c r="S245" s="205"/>
      <c r="T245" s="206"/>
      <c r="AT245" s="201" t="s">
        <v>142</v>
      </c>
      <c r="AU245" s="201" t="s">
        <v>85</v>
      </c>
      <c r="AV245" s="199" t="s">
        <v>85</v>
      </c>
      <c r="AW245" s="199" t="s">
        <v>30</v>
      </c>
      <c r="AX245" s="199" t="s">
        <v>21</v>
      </c>
      <c r="AY245" s="201" t="s">
        <v>134</v>
      </c>
    </row>
    <row r="246" spans="1:65" s="42" customFormat="1" ht="24.15" customHeight="1" x14ac:dyDescent="0.2">
      <c r="A246" s="243"/>
      <c r="B246" s="29"/>
      <c r="C246" s="185" t="s">
        <v>370</v>
      </c>
      <c r="D246" s="185" t="s">
        <v>136</v>
      </c>
      <c r="E246" s="186" t="s">
        <v>371</v>
      </c>
      <c r="F246" s="187" t="s">
        <v>372</v>
      </c>
      <c r="G246" s="188" t="s">
        <v>204</v>
      </c>
      <c r="H246" s="189">
        <v>33</v>
      </c>
      <c r="I246" s="272"/>
      <c r="J246" s="190">
        <f>ROUND(I246*H246,1)</f>
        <v>0</v>
      </c>
      <c r="K246" s="191"/>
      <c r="L246" s="29"/>
      <c r="M246" s="192" t="s">
        <v>1</v>
      </c>
      <c r="N246" s="193" t="s">
        <v>43</v>
      </c>
      <c r="O246" s="194">
        <v>0.308</v>
      </c>
      <c r="P246" s="194">
        <f>O246*H246</f>
        <v>10.164</v>
      </c>
      <c r="Q246" s="194">
        <v>4.0000000000000003E-5</v>
      </c>
      <c r="R246" s="194">
        <f>Q246*H246</f>
        <v>1.3200000000000002E-3</v>
      </c>
      <c r="S246" s="194">
        <v>0</v>
      </c>
      <c r="T246" s="195">
        <f>S246*H246</f>
        <v>0</v>
      </c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R246" s="269" t="s">
        <v>140</v>
      </c>
      <c r="AT246" s="269" t="s">
        <v>136</v>
      </c>
      <c r="AU246" s="269" t="s">
        <v>85</v>
      </c>
      <c r="AY246" s="246" t="s">
        <v>134</v>
      </c>
      <c r="BE246" s="270">
        <f>IF(N246="základní",J246,0)</f>
        <v>0</v>
      </c>
      <c r="BF246" s="270">
        <f>IF(N246="snížená",J246,0)</f>
        <v>0</v>
      </c>
      <c r="BG246" s="270">
        <f>IF(N246="zákl. přenesená",J246,0)</f>
        <v>0</v>
      </c>
      <c r="BH246" s="270">
        <f>IF(N246="sníž. přenesená",J246,0)</f>
        <v>0</v>
      </c>
      <c r="BI246" s="270">
        <f>IF(N246="nulová",J246,0)</f>
        <v>0</v>
      </c>
      <c r="BJ246" s="246" t="s">
        <v>21</v>
      </c>
      <c r="BK246" s="270">
        <f>ROUND(I246*H246,1)</f>
        <v>0</v>
      </c>
      <c r="BL246" s="246" t="s">
        <v>140</v>
      </c>
      <c r="BM246" s="269" t="s">
        <v>373</v>
      </c>
    </row>
    <row r="247" spans="1:65" s="199" customFormat="1" x14ac:dyDescent="0.2">
      <c r="B247" s="198"/>
      <c r="D247" s="200" t="s">
        <v>142</v>
      </c>
      <c r="E247" s="201" t="s">
        <v>1</v>
      </c>
      <c r="F247" s="202" t="s">
        <v>374</v>
      </c>
      <c r="H247" s="203">
        <v>33</v>
      </c>
      <c r="I247" s="273"/>
      <c r="L247" s="198"/>
      <c r="M247" s="204"/>
      <c r="N247" s="205"/>
      <c r="O247" s="205"/>
      <c r="P247" s="205"/>
      <c r="Q247" s="205"/>
      <c r="R247" s="205"/>
      <c r="S247" s="205"/>
      <c r="T247" s="206"/>
      <c r="AT247" s="201" t="s">
        <v>142</v>
      </c>
      <c r="AU247" s="201" t="s">
        <v>85</v>
      </c>
      <c r="AV247" s="199" t="s">
        <v>85</v>
      </c>
      <c r="AW247" s="199" t="s">
        <v>30</v>
      </c>
      <c r="AX247" s="199" t="s">
        <v>21</v>
      </c>
      <c r="AY247" s="201" t="s">
        <v>134</v>
      </c>
    </row>
    <row r="248" spans="1:65" s="171" customFormat="1" ht="22.95" customHeight="1" x14ac:dyDescent="0.25">
      <c r="B248" s="170"/>
      <c r="D248" s="172" t="s">
        <v>77</v>
      </c>
      <c r="E248" s="183" t="s">
        <v>375</v>
      </c>
      <c r="F248" s="183" t="s">
        <v>376</v>
      </c>
      <c r="I248" s="275"/>
      <c r="J248" s="184">
        <f>BK248</f>
        <v>0</v>
      </c>
      <c r="L248" s="170"/>
      <c r="M248" s="176"/>
      <c r="N248" s="177"/>
      <c r="O248" s="177"/>
      <c r="P248" s="178">
        <f>P249</f>
        <v>102.997928</v>
      </c>
      <c r="Q248" s="177"/>
      <c r="R248" s="178">
        <f>R249</f>
        <v>0</v>
      </c>
      <c r="S248" s="177"/>
      <c r="T248" s="179">
        <f>T249</f>
        <v>0</v>
      </c>
      <c r="AR248" s="172" t="s">
        <v>21</v>
      </c>
      <c r="AT248" s="267" t="s">
        <v>77</v>
      </c>
      <c r="AU248" s="267" t="s">
        <v>21</v>
      </c>
      <c r="AY248" s="172" t="s">
        <v>134</v>
      </c>
      <c r="BK248" s="268">
        <f>BK249</f>
        <v>0</v>
      </c>
    </row>
    <row r="249" spans="1:65" s="42" customFormat="1" ht="24.15" customHeight="1" x14ac:dyDescent="0.2">
      <c r="A249" s="243"/>
      <c r="B249" s="29"/>
      <c r="C249" s="185" t="s">
        <v>377</v>
      </c>
      <c r="D249" s="185" t="s">
        <v>136</v>
      </c>
      <c r="E249" s="186" t="s">
        <v>378</v>
      </c>
      <c r="F249" s="187" t="s">
        <v>379</v>
      </c>
      <c r="G249" s="188" t="s">
        <v>178</v>
      </c>
      <c r="H249" s="189">
        <v>37.103000000000002</v>
      </c>
      <c r="I249" s="272"/>
      <c r="J249" s="190">
        <f>ROUND(I249*H249,1)</f>
        <v>0</v>
      </c>
      <c r="K249" s="191"/>
      <c r="L249" s="29"/>
      <c r="M249" s="192" t="s">
        <v>1</v>
      </c>
      <c r="N249" s="193" t="s">
        <v>43</v>
      </c>
      <c r="O249" s="194">
        <v>2.7759999999999998</v>
      </c>
      <c r="P249" s="194">
        <f>O249*H249</f>
        <v>102.997928</v>
      </c>
      <c r="Q249" s="194">
        <v>0</v>
      </c>
      <c r="R249" s="194">
        <f>Q249*H249</f>
        <v>0</v>
      </c>
      <c r="S249" s="194">
        <v>0</v>
      </c>
      <c r="T249" s="195">
        <f>S249*H249</f>
        <v>0</v>
      </c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R249" s="269" t="s">
        <v>140</v>
      </c>
      <c r="AT249" s="269" t="s">
        <v>136</v>
      </c>
      <c r="AU249" s="269" t="s">
        <v>85</v>
      </c>
      <c r="AY249" s="246" t="s">
        <v>134</v>
      </c>
      <c r="BE249" s="270">
        <f>IF(N249="základní",J249,0)</f>
        <v>0</v>
      </c>
      <c r="BF249" s="270">
        <f>IF(N249="snížená",J249,0)</f>
        <v>0</v>
      </c>
      <c r="BG249" s="270">
        <f>IF(N249="zákl. přenesená",J249,0)</f>
        <v>0</v>
      </c>
      <c r="BH249" s="270">
        <f>IF(N249="sníž. přenesená",J249,0)</f>
        <v>0</v>
      </c>
      <c r="BI249" s="270">
        <f>IF(N249="nulová",J249,0)</f>
        <v>0</v>
      </c>
      <c r="BJ249" s="246" t="s">
        <v>21</v>
      </c>
      <c r="BK249" s="270">
        <f>ROUND(I249*H249,1)</f>
        <v>0</v>
      </c>
      <c r="BL249" s="246" t="s">
        <v>140</v>
      </c>
      <c r="BM249" s="269" t="s">
        <v>380</v>
      </c>
    </row>
    <row r="250" spans="1:65" s="171" customFormat="1" ht="25.95" customHeight="1" x14ac:dyDescent="0.25">
      <c r="B250" s="170"/>
      <c r="D250" s="172" t="s">
        <v>77</v>
      </c>
      <c r="E250" s="173" t="s">
        <v>381</v>
      </c>
      <c r="F250" s="173" t="s">
        <v>382</v>
      </c>
      <c r="I250" s="275"/>
      <c r="J250" s="174">
        <f>BK250</f>
        <v>0</v>
      </c>
      <c r="L250" s="170"/>
      <c r="M250" s="176"/>
      <c r="N250" s="177"/>
      <c r="O250" s="177"/>
      <c r="P250" s="178">
        <f>P251+P267+P277</f>
        <v>12.929</v>
      </c>
      <c r="Q250" s="177"/>
      <c r="R250" s="178">
        <f>R251+R267+R277</f>
        <v>0.28034899999999996</v>
      </c>
      <c r="S250" s="177"/>
      <c r="T250" s="179">
        <f>T251+T267+T277</f>
        <v>0</v>
      </c>
      <c r="AR250" s="172" t="s">
        <v>85</v>
      </c>
      <c r="AT250" s="267" t="s">
        <v>77</v>
      </c>
      <c r="AU250" s="267" t="s">
        <v>78</v>
      </c>
      <c r="AY250" s="172" t="s">
        <v>134</v>
      </c>
      <c r="BK250" s="268">
        <f>BK251+BK267+BK277</f>
        <v>0</v>
      </c>
    </row>
    <row r="251" spans="1:65" s="171" customFormat="1" ht="22.95" customHeight="1" x14ac:dyDescent="0.25">
      <c r="B251" s="170"/>
      <c r="D251" s="172" t="s">
        <v>77</v>
      </c>
      <c r="E251" s="183" t="s">
        <v>383</v>
      </c>
      <c r="F251" s="183" t="s">
        <v>384</v>
      </c>
      <c r="I251" s="275"/>
      <c r="J251" s="184">
        <f>BK251</f>
        <v>0</v>
      </c>
      <c r="L251" s="170"/>
      <c r="M251" s="176"/>
      <c r="N251" s="177"/>
      <c r="O251" s="177"/>
      <c r="P251" s="178">
        <f>SUM(P252:P266)</f>
        <v>8.3228000000000009</v>
      </c>
      <c r="Q251" s="177"/>
      <c r="R251" s="178">
        <f>SUM(R252:R266)</f>
        <v>0.21536</v>
      </c>
      <c r="S251" s="177"/>
      <c r="T251" s="179">
        <f>SUM(T252:T266)</f>
        <v>0</v>
      </c>
      <c r="AR251" s="172" t="s">
        <v>85</v>
      </c>
      <c r="AT251" s="267" t="s">
        <v>77</v>
      </c>
      <c r="AU251" s="267" t="s">
        <v>21</v>
      </c>
      <c r="AY251" s="172" t="s">
        <v>134</v>
      </c>
      <c r="BK251" s="268">
        <f>SUM(BK252:BK266)</f>
        <v>0</v>
      </c>
    </row>
    <row r="252" spans="1:65" s="42" customFormat="1" ht="24.15" customHeight="1" x14ac:dyDescent="0.2">
      <c r="A252" s="243"/>
      <c r="B252" s="29"/>
      <c r="C252" s="185" t="s">
        <v>385</v>
      </c>
      <c r="D252" s="185" t="s">
        <v>136</v>
      </c>
      <c r="E252" s="186" t="s">
        <v>386</v>
      </c>
      <c r="F252" s="187" t="s">
        <v>387</v>
      </c>
      <c r="G252" s="188" t="s">
        <v>204</v>
      </c>
      <c r="H252" s="189">
        <v>6.5</v>
      </c>
      <c r="I252" s="272"/>
      <c r="J252" s="190">
        <f>ROUND(I252*H252,1)</f>
        <v>0</v>
      </c>
      <c r="K252" s="191"/>
      <c r="L252" s="29"/>
      <c r="M252" s="192" t="s">
        <v>1</v>
      </c>
      <c r="N252" s="193" t="s">
        <v>43</v>
      </c>
      <c r="O252" s="194">
        <v>2.4E-2</v>
      </c>
      <c r="P252" s="194">
        <f>O252*H252</f>
        <v>0.156</v>
      </c>
      <c r="Q252" s="194">
        <v>0</v>
      </c>
      <c r="R252" s="194">
        <f>Q252*H252</f>
        <v>0</v>
      </c>
      <c r="S252" s="194">
        <v>0</v>
      </c>
      <c r="T252" s="195">
        <f>S252*H252</f>
        <v>0</v>
      </c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R252" s="269" t="s">
        <v>212</v>
      </c>
      <c r="AT252" s="269" t="s">
        <v>136</v>
      </c>
      <c r="AU252" s="269" t="s">
        <v>85</v>
      </c>
      <c r="AY252" s="246" t="s">
        <v>134</v>
      </c>
      <c r="BE252" s="270">
        <f>IF(N252="základní",J252,0)</f>
        <v>0</v>
      </c>
      <c r="BF252" s="270">
        <f>IF(N252="snížená",J252,0)</f>
        <v>0</v>
      </c>
      <c r="BG252" s="270">
        <f>IF(N252="zákl. přenesená",J252,0)</f>
        <v>0</v>
      </c>
      <c r="BH252" s="270">
        <f>IF(N252="sníž. přenesená",J252,0)</f>
        <v>0</v>
      </c>
      <c r="BI252" s="270">
        <f>IF(N252="nulová",J252,0)</f>
        <v>0</v>
      </c>
      <c r="BJ252" s="246" t="s">
        <v>21</v>
      </c>
      <c r="BK252" s="270">
        <f>ROUND(I252*H252,1)</f>
        <v>0</v>
      </c>
      <c r="BL252" s="246" t="s">
        <v>212</v>
      </c>
      <c r="BM252" s="269" t="s">
        <v>388</v>
      </c>
    </row>
    <row r="253" spans="1:65" s="199" customFormat="1" x14ac:dyDescent="0.2">
      <c r="B253" s="198"/>
      <c r="D253" s="200" t="s">
        <v>142</v>
      </c>
      <c r="E253" s="201" t="s">
        <v>1</v>
      </c>
      <c r="F253" s="202" t="s">
        <v>389</v>
      </c>
      <c r="H253" s="203">
        <v>6.5</v>
      </c>
      <c r="I253" s="273"/>
      <c r="L253" s="198"/>
      <c r="M253" s="204"/>
      <c r="N253" s="205"/>
      <c r="O253" s="205"/>
      <c r="P253" s="205"/>
      <c r="Q253" s="205"/>
      <c r="R253" s="205"/>
      <c r="S253" s="205"/>
      <c r="T253" s="206"/>
      <c r="AT253" s="201" t="s">
        <v>142</v>
      </c>
      <c r="AU253" s="201" t="s">
        <v>85</v>
      </c>
      <c r="AV253" s="199" t="s">
        <v>85</v>
      </c>
      <c r="AW253" s="199" t="s">
        <v>30</v>
      </c>
      <c r="AX253" s="199" t="s">
        <v>21</v>
      </c>
      <c r="AY253" s="201" t="s">
        <v>134</v>
      </c>
    </row>
    <row r="254" spans="1:65" s="42" customFormat="1" ht="24.15" customHeight="1" x14ac:dyDescent="0.2">
      <c r="A254" s="243"/>
      <c r="B254" s="29"/>
      <c r="C254" s="185" t="s">
        <v>390</v>
      </c>
      <c r="D254" s="185" t="s">
        <v>136</v>
      </c>
      <c r="E254" s="186" t="s">
        <v>391</v>
      </c>
      <c r="F254" s="187" t="s">
        <v>392</v>
      </c>
      <c r="G254" s="188" t="s">
        <v>204</v>
      </c>
      <c r="H254" s="189">
        <v>9.1999999999999993</v>
      </c>
      <c r="I254" s="272"/>
      <c r="J254" s="190">
        <f>ROUND(I254*H254,1)</f>
        <v>0</v>
      </c>
      <c r="K254" s="191"/>
      <c r="L254" s="29"/>
      <c r="M254" s="192" t="s">
        <v>1</v>
      </c>
      <c r="N254" s="193" t="s">
        <v>43</v>
      </c>
      <c r="O254" s="194">
        <v>5.3999999999999999E-2</v>
      </c>
      <c r="P254" s="194">
        <f>O254*H254</f>
        <v>0.49679999999999996</v>
      </c>
      <c r="Q254" s="194">
        <v>0</v>
      </c>
      <c r="R254" s="194">
        <f>Q254*H254</f>
        <v>0</v>
      </c>
      <c r="S254" s="194">
        <v>0</v>
      </c>
      <c r="T254" s="195">
        <f>S254*H254</f>
        <v>0</v>
      </c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R254" s="269" t="s">
        <v>212</v>
      </c>
      <c r="AT254" s="269" t="s">
        <v>136</v>
      </c>
      <c r="AU254" s="269" t="s">
        <v>85</v>
      </c>
      <c r="AY254" s="246" t="s">
        <v>134</v>
      </c>
      <c r="BE254" s="270">
        <f>IF(N254="základní",J254,0)</f>
        <v>0</v>
      </c>
      <c r="BF254" s="270">
        <f>IF(N254="snížená",J254,0)</f>
        <v>0</v>
      </c>
      <c r="BG254" s="270">
        <f>IF(N254="zákl. přenesená",J254,0)</f>
        <v>0</v>
      </c>
      <c r="BH254" s="270">
        <f>IF(N254="sníž. přenesená",J254,0)</f>
        <v>0</v>
      </c>
      <c r="BI254" s="270">
        <f>IF(N254="nulová",J254,0)</f>
        <v>0</v>
      </c>
      <c r="BJ254" s="246" t="s">
        <v>21</v>
      </c>
      <c r="BK254" s="270">
        <f>ROUND(I254*H254,1)</f>
        <v>0</v>
      </c>
      <c r="BL254" s="246" t="s">
        <v>212</v>
      </c>
      <c r="BM254" s="269" t="s">
        <v>393</v>
      </c>
    </row>
    <row r="255" spans="1:65" s="199" customFormat="1" x14ac:dyDescent="0.2">
      <c r="B255" s="198"/>
      <c r="D255" s="200" t="s">
        <v>142</v>
      </c>
      <c r="E255" s="201" t="s">
        <v>1</v>
      </c>
      <c r="F255" s="202" t="s">
        <v>394</v>
      </c>
      <c r="H255" s="203">
        <v>9.1999999999999993</v>
      </c>
      <c r="I255" s="273"/>
      <c r="L255" s="198"/>
      <c r="M255" s="204"/>
      <c r="N255" s="205"/>
      <c r="O255" s="205"/>
      <c r="P255" s="205"/>
      <c r="Q255" s="205"/>
      <c r="R255" s="205"/>
      <c r="S255" s="205"/>
      <c r="T255" s="206"/>
      <c r="AT255" s="201" t="s">
        <v>142</v>
      </c>
      <c r="AU255" s="201" t="s">
        <v>85</v>
      </c>
      <c r="AV255" s="199" t="s">
        <v>85</v>
      </c>
      <c r="AW255" s="199" t="s">
        <v>30</v>
      </c>
      <c r="AX255" s="199" t="s">
        <v>21</v>
      </c>
      <c r="AY255" s="201" t="s">
        <v>134</v>
      </c>
    </row>
    <row r="256" spans="1:65" s="42" customFormat="1" ht="16.5" customHeight="1" x14ac:dyDescent="0.2">
      <c r="A256" s="243"/>
      <c r="B256" s="29"/>
      <c r="C256" s="215" t="s">
        <v>395</v>
      </c>
      <c r="D256" s="215" t="s">
        <v>396</v>
      </c>
      <c r="E256" s="216" t="s">
        <v>397</v>
      </c>
      <c r="F256" s="217" t="s">
        <v>398</v>
      </c>
      <c r="G256" s="218" t="s">
        <v>178</v>
      </c>
      <c r="H256" s="219">
        <v>3.0000000000000001E-3</v>
      </c>
      <c r="I256" s="272"/>
      <c r="J256" s="220">
        <f>ROUND(I256*H256,1)</f>
        <v>0</v>
      </c>
      <c r="K256" s="221"/>
      <c r="L256" s="271"/>
      <c r="M256" s="222" t="s">
        <v>1</v>
      </c>
      <c r="N256" s="223" t="s">
        <v>43</v>
      </c>
      <c r="O256" s="194">
        <v>0</v>
      </c>
      <c r="P256" s="194">
        <f>O256*H256</f>
        <v>0</v>
      </c>
      <c r="Q256" s="194">
        <v>1</v>
      </c>
      <c r="R256" s="194">
        <f>Q256*H256</f>
        <v>3.0000000000000001E-3</v>
      </c>
      <c r="S256" s="194">
        <v>0</v>
      </c>
      <c r="T256" s="195">
        <f>S256*H256</f>
        <v>0</v>
      </c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R256" s="269" t="s">
        <v>308</v>
      </c>
      <c r="AT256" s="269" t="s">
        <v>396</v>
      </c>
      <c r="AU256" s="269" t="s">
        <v>85</v>
      </c>
      <c r="AY256" s="246" t="s">
        <v>134</v>
      </c>
      <c r="BE256" s="270">
        <f>IF(N256="základní",J256,0)</f>
        <v>0</v>
      </c>
      <c r="BF256" s="270">
        <f>IF(N256="snížená",J256,0)</f>
        <v>0</v>
      </c>
      <c r="BG256" s="270">
        <f>IF(N256="zákl. přenesená",J256,0)</f>
        <v>0</v>
      </c>
      <c r="BH256" s="270">
        <f>IF(N256="sníž. přenesená",J256,0)</f>
        <v>0</v>
      </c>
      <c r="BI256" s="270">
        <f>IF(N256="nulová",J256,0)</f>
        <v>0</v>
      </c>
      <c r="BJ256" s="246" t="s">
        <v>21</v>
      </c>
      <c r="BK256" s="270">
        <f>ROUND(I256*H256,1)</f>
        <v>0</v>
      </c>
      <c r="BL256" s="246" t="s">
        <v>212</v>
      </c>
      <c r="BM256" s="269" t="s">
        <v>399</v>
      </c>
    </row>
    <row r="257" spans="1:65" s="199" customFormat="1" x14ac:dyDescent="0.2">
      <c r="B257" s="198"/>
      <c r="D257" s="200" t="s">
        <v>142</v>
      </c>
      <c r="E257" s="201" t="s">
        <v>1</v>
      </c>
      <c r="F257" s="202" t="s">
        <v>400</v>
      </c>
      <c r="H257" s="203">
        <v>1E-3</v>
      </c>
      <c r="I257" s="273"/>
      <c r="L257" s="198"/>
      <c r="M257" s="204"/>
      <c r="N257" s="205"/>
      <c r="O257" s="205"/>
      <c r="P257" s="205"/>
      <c r="Q257" s="205"/>
      <c r="R257" s="205"/>
      <c r="S257" s="205"/>
      <c r="T257" s="206"/>
      <c r="AT257" s="201" t="s">
        <v>142</v>
      </c>
      <c r="AU257" s="201" t="s">
        <v>85</v>
      </c>
      <c r="AV257" s="199" t="s">
        <v>85</v>
      </c>
      <c r="AW257" s="199" t="s">
        <v>30</v>
      </c>
      <c r="AX257" s="199" t="s">
        <v>78</v>
      </c>
      <c r="AY257" s="201" t="s">
        <v>134</v>
      </c>
    </row>
    <row r="258" spans="1:65" s="199" customFormat="1" x14ac:dyDescent="0.2">
      <c r="B258" s="198"/>
      <c r="D258" s="200" t="s">
        <v>142</v>
      </c>
      <c r="E258" s="201" t="s">
        <v>1</v>
      </c>
      <c r="F258" s="202" t="s">
        <v>401</v>
      </c>
      <c r="H258" s="203">
        <v>2E-3</v>
      </c>
      <c r="I258" s="273"/>
      <c r="L258" s="198"/>
      <c r="M258" s="204"/>
      <c r="N258" s="205"/>
      <c r="O258" s="205"/>
      <c r="P258" s="205"/>
      <c r="Q258" s="205"/>
      <c r="R258" s="205"/>
      <c r="S258" s="205"/>
      <c r="T258" s="206"/>
      <c r="AT258" s="201" t="s">
        <v>142</v>
      </c>
      <c r="AU258" s="201" t="s">
        <v>85</v>
      </c>
      <c r="AV258" s="199" t="s">
        <v>85</v>
      </c>
      <c r="AW258" s="199" t="s">
        <v>30</v>
      </c>
      <c r="AX258" s="199" t="s">
        <v>78</v>
      </c>
      <c r="AY258" s="201" t="s">
        <v>134</v>
      </c>
    </row>
    <row r="259" spans="1:65" s="208" customFormat="1" x14ac:dyDescent="0.2">
      <c r="B259" s="207"/>
      <c r="D259" s="200" t="s">
        <v>142</v>
      </c>
      <c r="E259" s="209" t="s">
        <v>1</v>
      </c>
      <c r="F259" s="210" t="s">
        <v>145</v>
      </c>
      <c r="H259" s="211">
        <v>3.0000000000000001E-3</v>
      </c>
      <c r="I259" s="274"/>
      <c r="L259" s="207"/>
      <c r="M259" s="212"/>
      <c r="N259" s="213"/>
      <c r="O259" s="213"/>
      <c r="P259" s="213"/>
      <c r="Q259" s="213"/>
      <c r="R259" s="213"/>
      <c r="S259" s="213"/>
      <c r="T259" s="214"/>
      <c r="AT259" s="209" t="s">
        <v>142</v>
      </c>
      <c r="AU259" s="209" t="s">
        <v>85</v>
      </c>
      <c r="AV259" s="208" t="s">
        <v>140</v>
      </c>
      <c r="AW259" s="208" t="s">
        <v>30</v>
      </c>
      <c r="AX259" s="208" t="s">
        <v>21</v>
      </c>
      <c r="AY259" s="209" t="s">
        <v>134</v>
      </c>
    </row>
    <row r="260" spans="1:65" s="42" customFormat="1" ht="24.15" customHeight="1" x14ac:dyDescent="0.2">
      <c r="A260" s="243"/>
      <c r="B260" s="29"/>
      <c r="C260" s="185" t="s">
        <v>402</v>
      </c>
      <c r="D260" s="185" t="s">
        <v>136</v>
      </c>
      <c r="E260" s="186" t="s">
        <v>403</v>
      </c>
      <c r="F260" s="187" t="s">
        <v>404</v>
      </c>
      <c r="G260" s="188" t="s">
        <v>204</v>
      </c>
      <c r="H260" s="189">
        <v>13</v>
      </c>
      <c r="I260" s="272"/>
      <c r="J260" s="190">
        <f>ROUND(I260*H260,1)</f>
        <v>0</v>
      </c>
      <c r="K260" s="191"/>
      <c r="L260" s="29"/>
      <c r="M260" s="192" t="s">
        <v>1</v>
      </c>
      <c r="N260" s="193" t="s">
        <v>43</v>
      </c>
      <c r="O260" s="194">
        <v>0.222</v>
      </c>
      <c r="P260" s="194">
        <f>O260*H260</f>
        <v>2.8860000000000001</v>
      </c>
      <c r="Q260" s="194">
        <v>4.0000000000000002E-4</v>
      </c>
      <c r="R260" s="194">
        <f>Q260*H260</f>
        <v>5.2000000000000006E-3</v>
      </c>
      <c r="S260" s="194">
        <v>0</v>
      </c>
      <c r="T260" s="195">
        <f>S260*H260</f>
        <v>0</v>
      </c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R260" s="269" t="s">
        <v>212</v>
      </c>
      <c r="AT260" s="269" t="s">
        <v>136</v>
      </c>
      <c r="AU260" s="269" t="s">
        <v>85</v>
      </c>
      <c r="AY260" s="246" t="s">
        <v>134</v>
      </c>
      <c r="BE260" s="270">
        <f>IF(N260="základní",J260,0)</f>
        <v>0</v>
      </c>
      <c r="BF260" s="270">
        <f>IF(N260="snížená",J260,0)</f>
        <v>0</v>
      </c>
      <c r="BG260" s="270">
        <f>IF(N260="zákl. přenesená",J260,0)</f>
        <v>0</v>
      </c>
      <c r="BH260" s="270">
        <f>IF(N260="sníž. přenesená",J260,0)</f>
        <v>0</v>
      </c>
      <c r="BI260" s="270">
        <f>IF(N260="nulová",J260,0)</f>
        <v>0</v>
      </c>
      <c r="BJ260" s="246" t="s">
        <v>21</v>
      </c>
      <c r="BK260" s="270">
        <f>ROUND(I260*H260,1)</f>
        <v>0</v>
      </c>
      <c r="BL260" s="246" t="s">
        <v>212</v>
      </c>
      <c r="BM260" s="269" t="s">
        <v>405</v>
      </c>
    </row>
    <row r="261" spans="1:65" s="199" customFormat="1" x14ac:dyDescent="0.2">
      <c r="B261" s="198"/>
      <c r="D261" s="200" t="s">
        <v>142</v>
      </c>
      <c r="E261" s="201" t="s">
        <v>1</v>
      </c>
      <c r="F261" s="202" t="s">
        <v>406</v>
      </c>
      <c r="H261" s="203">
        <v>13</v>
      </c>
      <c r="I261" s="273"/>
      <c r="L261" s="198"/>
      <c r="M261" s="204"/>
      <c r="N261" s="205"/>
      <c r="O261" s="205"/>
      <c r="P261" s="205"/>
      <c r="Q261" s="205"/>
      <c r="R261" s="205"/>
      <c r="S261" s="205"/>
      <c r="T261" s="206"/>
      <c r="AT261" s="201" t="s">
        <v>142</v>
      </c>
      <c r="AU261" s="201" t="s">
        <v>85</v>
      </c>
      <c r="AV261" s="199" t="s">
        <v>85</v>
      </c>
      <c r="AW261" s="199" t="s">
        <v>30</v>
      </c>
      <c r="AX261" s="199" t="s">
        <v>21</v>
      </c>
      <c r="AY261" s="201" t="s">
        <v>134</v>
      </c>
    </row>
    <row r="262" spans="1:65" s="42" customFormat="1" ht="24.15" customHeight="1" x14ac:dyDescent="0.2">
      <c r="A262" s="243"/>
      <c r="B262" s="29"/>
      <c r="C262" s="185" t="s">
        <v>407</v>
      </c>
      <c r="D262" s="185" t="s">
        <v>136</v>
      </c>
      <c r="E262" s="186" t="s">
        <v>408</v>
      </c>
      <c r="F262" s="187" t="s">
        <v>409</v>
      </c>
      <c r="G262" s="188" t="s">
        <v>204</v>
      </c>
      <c r="H262" s="189">
        <v>18.399999999999999</v>
      </c>
      <c r="I262" s="272"/>
      <c r="J262" s="190">
        <f>ROUND(I262*H262,1)</f>
        <v>0</v>
      </c>
      <c r="K262" s="191"/>
      <c r="L262" s="29"/>
      <c r="M262" s="192" t="s">
        <v>1</v>
      </c>
      <c r="N262" s="193" t="s">
        <v>43</v>
      </c>
      <c r="O262" s="194">
        <v>0.26</v>
      </c>
      <c r="P262" s="194">
        <f>O262*H262</f>
        <v>4.7839999999999998</v>
      </c>
      <c r="Q262" s="194">
        <v>4.0000000000000002E-4</v>
      </c>
      <c r="R262" s="194">
        <f>Q262*H262</f>
        <v>7.3599999999999994E-3</v>
      </c>
      <c r="S262" s="194">
        <v>0</v>
      </c>
      <c r="T262" s="195">
        <f>S262*H262</f>
        <v>0</v>
      </c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R262" s="269" t="s">
        <v>212</v>
      </c>
      <c r="AT262" s="269" t="s">
        <v>136</v>
      </c>
      <c r="AU262" s="269" t="s">
        <v>85</v>
      </c>
      <c r="AY262" s="246" t="s">
        <v>134</v>
      </c>
      <c r="BE262" s="270">
        <f>IF(N262="základní",J262,0)</f>
        <v>0</v>
      </c>
      <c r="BF262" s="270">
        <f>IF(N262="snížená",J262,0)</f>
        <v>0</v>
      </c>
      <c r="BG262" s="270">
        <f>IF(N262="zákl. přenesená",J262,0)</f>
        <v>0</v>
      </c>
      <c r="BH262" s="270">
        <f>IF(N262="sníž. přenesená",J262,0)</f>
        <v>0</v>
      </c>
      <c r="BI262" s="270">
        <f>IF(N262="nulová",J262,0)</f>
        <v>0</v>
      </c>
      <c r="BJ262" s="246" t="s">
        <v>21</v>
      </c>
      <c r="BK262" s="270">
        <f>ROUND(I262*H262,1)</f>
        <v>0</v>
      </c>
      <c r="BL262" s="246" t="s">
        <v>212</v>
      </c>
      <c r="BM262" s="269" t="s">
        <v>410</v>
      </c>
    </row>
    <row r="263" spans="1:65" s="199" customFormat="1" x14ac:dyDescent="0.2">
      <c r="B263" s="198"/>
      <c r="D263" s="200" t="s">
        <v>142</v>
      </c>
      <c r="E263" s="201" t="s">
        <v>1</v>
      </c>
      <c r="F263" s="202" t="s">
        <v>411</v>
      </c>
      <c r="H263" s="203">
        <v>18.399999999999999</v>
      </c>
      <c r="I263" s="273"/>
      <c r="L263" s="198"/>
      <c r="M263" s="204"/>
      <c r="N263" s="205"/>
      <c r="O263" s="205"/>
      <c r="P263" s="205"/>
      <c r="Q263" s="205"/>
      <c r="R263" s="205"/>
      <c r="S263" s="205"/>
      <c r="T263" s="206"/>
      <c r="AT263" s="201" t="s">
        <v>142</v>
      </c>
      <c r="AU263" s="201" t="s">
        <v>85</v>
      </c>
      <c r="AV263" s="199" t="s">
        <v>85</v>
      </c>
      <c r="AW263" s="199" t="s">
        <v>30</v>
      </c>
      <c r="AX263" s="199" t="s">
        <v>21</v>
      </c>
      <c r="AY263" s="201" t="s">
        <v>134</v>
      </c>
    </row>
    <row r="264" spans="1:65" s="42" customFormat="1" ht="44.25" customHeight="1" x14ac:dyDescent="0.2">
      <c r="A264" s="243"/>
      <c r="B264" s="29"/>
      <c r="C264" s="215" t="s">
        <v>412</v>
      </c>
      <c r="D264" s="215" t="s">
        <v>396</v>
      </c>
      <c r="E264" s="216" t="s">
        <v>413</v>
      </c>
      <c r="F264" s="217" t="s">
        <v>414</v>
      </c>
      <c r="G264" s="218" t="s">
        <v>204</v>
      </c>
      <c r="H264" s="219">
        <v>37</v>
      </c>
      <c r="I264" s="272"/>
      <c r="J264" s="220">
        <f>ROUND(I264*H264,1)</f>
        <v>0</v>
      </c>
      <c r="K264" s="221"/>
      <c r="L264" s="271"/>
      <c r="M264" s="222" t="s">
        <v>1</v>
      </c>
      <c r="N264" s="223" t="s">
        <v>43</v>
      </c>
      <c r="O264" s="194">
        <v>0</v>
      </c>
      <c r="P264" s="194">
        <f>O264*H264</f>
        <v>0</v>
      </c>
      <c r="Q264" s="194">
        <v>5.4000000000000003E-3</v>
      </c>
      <c r="R264" s="194">
        <f>Q264*H264</f>
        <v>0.19980000000000001</v>
      </c>
      <c r="S264" s="194">
        <v>0</v>
      </c>
      <c r="T264" s="195">
        <f>S264*H264</f>
        <v>0</v>
      </c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R264" s="269" t="s">
        <v>308</v>
      </c>
      <c r="AT264" s="269" t="s">
        <v>396</v>
      </c>
      <c r="AU264" s="269" t="s">
        <v>85</v>
      </c>
      <c r="AY264" s="246" t="s">
        <v>134</v>
      </c>
      <c r="BE264" s="270">
        <f>IF(N264="základní",J264,0)</f>
        <v>0</v>
      </c>
      <c r="BF264" s="270">
        <f>IF(N264="snížená",J264,0)</f>
        <v>0</v>
      </c>
      <c r="BG264" s="270">
        <f>IF(N264="zákl. přenesená",J264,0)</f>
        <v>0</v>
      </c>
      <c r="BH264" s="270">
        <f>IF(N264="sníž. přenesená",J264,0)</f>
        <v>0</v>
      </c>
      <c r="BI264" s="270">
        <f>IF(N264="nulová",J264,0)</f>
        <v>0</v>
      </c>
      <c r="BJ264" s="246" t="s">
        <v>21</v>
      </c>
      <c r="BK264" s="270">
        <f>ROUND(I264*H264,1)</f>
        <v>0</v>
      </c>
      <c r="BL264" s="246" t="s">
        <v>212</v>
      </c>
      <c r="BM264" s="269" t="s">
        <v>415</v>
      </c>
    </row>
    <row r="265" spans="1:65" s="199" customFormat="1" x14ac:dyDescent="0.2">
      <c r="B265" s="198"/>
      <c r="D265" s="200" t="s">
        <v>142</v>
      </c>
      <c r="E265" s="201" t="s">
        <v>1</v>
      </c>
      <c r="F265" s="202" t="s">
        <v>416</v>
      </c>
      <c r="H265" s="203">
        <v>37</v>
      </c>
      <c r="I265" s="273"/>
      <c r="L265" s="198"/>
      <c r="M265" s="204"/>
      <c r="N265" s="205"/>
      <c r="O265" s="205"/>
      <c r="P265" s="205"/>
      <c r="Q265" s="205"/>
      <c r="R265" s="205"/>
      <c r="S265" s="205"/>
      <c r="T265" s="206"/>
      <c r="AT265" s="201" t="s">
        <v>142</v>
      </c>
      <c r="AU265" s="201" t="s">
        <v>85</v>
      </c>
      <c r="AV265" s="199" t="s">
        <v>85</v>
      </c>
      <c r="AW265" s="199" t="s">
        <v>30</v>
      </c>
      <c r="AX265" s="199" t="s">
        <v>21</v>
      </c>
      <c r="AY265" s="201" t="s">
        <v>134</v>
      </c>
    </row>
    <row r="266" spans="1:65" s="42" customFormat="1" ht="24.15" customHeight="1" x14ac:dyDescent="0.2">
      <c r="A266" s="243"/>
      <c r="B266" s="29"/>
      <c r="C266" s="185" t="s">
        <v>417</v>
      </c>
      <c r="D266" s="185" t="s">
        <v>136</v>
      </c>
      <c r="E266" s="186" t="s">
        <v>418</v>
      </c>
      <c r="F266" s="187" t="s">
        <v>419</v>
      </c>
      <c r="G266" s="188" t="s">
        <v>420</v>
      </c>
      <c r="H266" s="189">
        <v>122.203</v>
      </c>
      <c r="I266" s="272"/>
      <c r="J266" s="190">
        <f>ROUND(I266*H266,1)</f>
        <v>0</v>
      </c>
      <c r="K266" s="191"/>
      <c r="L266" s="29"/>
      <c r="M266" s="192" t="s">
        <v>1</v>
      </c>
      <c r="N266" s="193" t="s">
        <v>43</v>
      </c>
      <c r="O266" s="194">
        <v>0</v>
      </c>
      <c r="P266" s="194">
        <f>O266*H266</f>
        <v>0</v>
      </c>
      <c r="Q266" s="194">
        <v>0</v>
      </c>
      <c r="R266" s="194">
        <f>Q266*H266</f>
        <v>0</v>
      </c>
      <c r="S266" s="194">
        <v>0</v>
      </c>
      <c r="T266" s="195">
        <f>S266*H266</f>
        <v>0</v>
      </c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R266" s="269" t="s">
        <v>212</v>
      </c>
      <c r="AT266" s="269" t="s">
        <v>136</v>
      </c>
      <c r="AU266" s="269" t="s">
        <v>85</v>
      </c>
      <c r="AY266" s="246" t="s">
        <v>134</v>
      </c>
      <c r="BE266" s="270">
        <f>IF(N266="základní",J266,0)</f>
        <v>0</v>
      </c>
      <c r="BF266" s="270">
        <f>IF(N266="snížená",J266,0)</f>
        <v>0</v>
      </c>
      <c r="BG266" s="270">
        <f>IF(N266="zákl. přenesená",J266,0)</f>
        <v>0</v>
      </c>
      <c r="BH266" s="270">
        <f>IF(N266="sníž. přenesená",J266,0)</f>
        <v>0</v>
      </c>
      <c r="BI266" s="270">
        <f>IF(N266="nulová",J266,0)</f>
        <v>0</v>
      </c>
      <c r="BJ266" s="246" t="s">
        <v>21</v>
      </c>
      <c r="BK266" s="270">
        <f>ROUND(I266*H266,1)</f>
        <v>0</v>
      </c>
      <c r="BL266" s="246" t="s">
        <v>212</v>
      </c>
      <c r="BM266" s="269" t="s">
        <v>421</v>
      </c>
    </row>
    <row r="267" spans="1:65" s="171" customFormat="1" ht="22.95" customHeight="1" x14ac:dyDescent="0.25">
      <c r="B267" s="170"/>
      <c r="D267" s="172" t="s">
        <v>77</v>
      </c>
      <c r="E267" s="183" t="s">
        <v>422</v>
      </c>
      <c r="F267" s="183" t="s">
        <v>423</v>
      </c>
      <c r="I267" s="275"/>
      <c r="J267" s="184">
        <f>BK267</f>
        <v>0</v>
      </c>
      <c r="L267" s="170"/>
      <c r="M267" s="176"/>
      <c r="N267" s="177"/>
      <c r="O267" s="177"/>
      <c r="P267" s="178">
        <f>SUM(P268:P276)</f>
        <v>1.3524</v>
      </c>
      <c r="Q267" s="177"/>
      <c r="R267" s="178">
        <f>SUM(R268:R276)</f>
        <v>5.5299000000000008E-2</v>
      </c>
      <c r="S267" s="177"/>
      <c r="T267" s="179">
        <f>SUM(T268:T276)</f>
        <v>0</v>
      </c>
      <c r="AR267" s="172" t="s">
        <v>85</v>
      </c>
      <c r="AT267" s="267" t="s">
        <v>77</v>
      </c>
      <c r="AU267" s="267" t="s">
        <v>21</v>
      </c>
      <c r="AY267" s="172" t="s">
        <v>134</v>
      </c>
      <c r="BK267" s="268">
        <f>SUM(BK268:BK276)</f>
        <v>0</v>
      </c>
    </row>
    <row r="268" spans="1:65" s="42" customFormat="1" ht="24.15" customHeight="1" x14ac:dyDescent="0.2">
      <c r="A268" s="243"/>
      <c r="B268" s="29"/>
      <c r="C268" s="185" t="s">
        <v>424</v>
      </c>
      <c r="D268" s="185" t="s">
        <v>136</v>
      </c>
      <c r="E268" s="186" t="s">
        <v>425</v>
      </c>
      <c r="F268" s="187" t="s">
        <v>426</v>
      </c>
      <c r="G268" s="188" t="s">
        <v>204</v>
      </c>
      <c r="H268" s="189">
        <v>9.8000000000000007</v>
      </c>
      <c r="I268" s="272"/>
      <c r="J268" s="190">
        <f>ROUND(I268*H268,1)</f>
        <v>0</v>
      </c>
      <c r="K268" s="191"/>
      <c r="L268" s="29"/>
      <c r="M268" s="192" t="s">
        <v>1</v>
      </c>
      <c r="N268" s="193" t="s">
        <v>43</v>
      </c>
      <c r="O268" s="194">
        <v>0.108</v>
      </c>
      <c r="P268" s="194">
        <f>O268*H268</f>
        <v>1.0584</v>
      </c>
      <c r="Q268" s="194">
        <v>0</v>
      </c>
      <c r="R268" s="194">
        <f>Q268*H268</f>
        <v>0</v>
      </c>
      <c r="S268" s="194">
        <v>0</v>
      </c>
      <c r="T268" s="195">
        <f>S268*H268</f>
        <v>0</v>
      </c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R268" s="269" t="s">
        <v>212</v>
      </c>
      <c r="AT268" s="269" t="s">
        <v>136</v>
      </c>
      <c r="AU268" s="269" t="s">
        <v>85</v>
      </c>
      <c r="AY268" s="246" t="s">
        <v>134</v>
      </c>
      <c r="BE268" s="270">
        <f>IF(N268="základní",J268,0)</f>
        <v>0</v>
      </c>
      <c r="BF268" s="270">
        <f>IF(N268="snížená",J268,0)</f>
        <v>0</v>
      </c>
      <c r="BG268" s="270">
        <f>IF(N268="zákl. přenesená",J268,0)</f>
        <v>0</v>
      </c>
      <c r="BH268" s="270">
        <f>IF(N268="sníž. přenesená",J268,0)</f>
        <v>0</v>
      </c>
      <c r="BI268" s="270">
        <f>IF(N268="nulová",J268,0)</f>
        <v>0</v>
      </c>
      <c r="BJ268" s="246" t="s">
        <v>21</v>
      </c>
      <c r="BK268" s="270">
        <f>ROUND(I268*H268,1)</f>
        <v>0</v>
      </c>
      <c r="BL268" s="246" t="s">
        <v>212</v>
      </c>
      <c r="BM268" s="269" t="s">
        <v>427</v>
      </c>
    </row>
    <row r="269" spans="1:65" s="199" customFormat="1" x14ac:dyDescent="0.2">
      <c r="B269" s="198"/>
      <c r="D269" s="200" t="s">
        <v>142</v>
      </c>
      <c r="E269" s="201" t="s">
        <v>1</v>
      </c>
      <c r="F269" s="202" t="s">
        <v>428</v>
      </c>
      <c r="H269" s="203">
        <v>9.8000000000000007</v>
      </c>
      <c r="I269" s="273"/>
      <c r="L269" s="198"/>
      <c r="M269" s="204"/>
      <c r="N269" s="205"/>
      <c r="O269" s="205"/>
      <c r="P269" s="205"/>
      <c r="Q269" s="205"/>
      <c r="R269" s="205"/>
      <c r="S269" s="205"/>
      <c r="T269" s="206"/>
      <c r="AT269" s="201" t="s">
        <v>142</v>
      </c>
      <c r="AU269" s="201" t="s">
        <v>85</v>
      </c>
      <c r="AV269" s="199" t="s">
        <v>85</v>
      </c>
      <c r="AW269" s="199" t="s">
        <v>30</v>
      </c>
      <c r="AX269" s="199" t="s">
        <v>21</v>
      </c>
      <c r="AY269" s="201" t="s">
        <v>134</v>
      </c>
    </row>
    <row r="270" spans="1:65" s="42" customFormat="1" ht="24.15" customHeight="1" x14ac:dyDescent="0.2">
      <c r="A270" s="243"/>
      <c r="B270" s="29"/>
      <c r="C270" s="215" t="s">
        <v>429</v>
      </c>
      <c r="D270" s="215" t="s">
        <v>396</v>
      </c>
      <c r="E270" s="216" t="s">
        <v>430</v>
      </c>
      <c r="F270" s="217" t="s">
        <v>431</v>
      </c>
      <c r="G270" s="218" t="s">
        <v>204</v>
      </c>
      <c r="H270" s="219">
        <v>10</v>
      </c>
      <c r="I270" s="272"/>
      <c r="J270" s="220">
        <f>ROUND(I270*H270,1)</f>
        <v>0</v>
      </c>
      <c r="K270" s="221"/>
      <c r="L270" s="271"/>
      <c r="M270" s="222" t="s">
        <v>1</v>
      </c>
      <c r="N270" s="223" t="s">
        <v>43</v>
      </c>
      <c r="O270" s="194">
        <v>0</v>
      </c>
      <c r="P270" s="194">
        <f>O270*H270</f>
        <v>0</v>
      </c>
      <c r="Q270" s="194">
        <v>5.2500000000000003E-3</v>
      </c>
      <c r="R270" s="194">
        <f>Q270*H270</f>
        <v>5.2500000000000005E-2</v>
      </c>
      <c r="S270" s="194">
        <v>0</v>
      </c>
      <c r="T270" s="195">
        <f>S270*H270</f>
        <v>0</v>
      </c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R270" s="269" t="s">
        <v>308</v>
      </c>
      <c r="AT270" s="269" t="s">
        <v>396</v>
      </c>
      <c r="AU270" s="269" t="s">
        <v>85</v>
      </c>
      <c r="AY270" s="246" t="s">
        <v>134</v>
      </c>
      <c r="BE270" s="270">
        <f>IF(N270="základní",J270,0)</f>
        <v>0</v>
      </c>
      <c r="BF270" s="270">
        <f>IF(N270="snížená",J270,0)</f>
        <v>0</v>
      </c>
      <c r="BG270" s="270">
        <f>IF(N270="zákl. přenesená",J270,0)</f>
        <v>0</v>
      </c>
      <c r="BH270" s="270">
        <f>IF(N270="sníž. přenesená",J270,0)</f>
        <v>0</v>
      </c>
      <c r="BI270" s="270">
        <f>IF(N270="nulová",J270,0)</f>
        <v>0</v>
      </c>
      <c r="BJ270" s="246" t="s">
        <v>21</v>
      </c>
      <c r="BK270" s="270">
        <f>ROUND(I270*H270,1)</f>
        <v>0</v>
      </c>
      <c r="BL270" s="246" t="s">
        <v>212</v>
      </c>
      <c r="BM270" s="269" t="s">
        <v>432</v>
      </c>
    </row>
    <row r="271" spans="1:65" s="199" customFormat="1" x14ac:dyDescent="0.2">
      <c r="B271" s="198"/>
      <c r="D271" s="200" t="s">
        <v>142</v>
      </c>
      <c r="E271" s="201" t="s">
        <v>1</v>
      </c>
      <c r="F271" s="202" t="s">
        <v>433</v>
      </c>
      <c r="H271" s="203">
        <v>10</v>
      </c>
      <c r="I271" s="273"/>
      <c r="L271" s="198"/>
      <c r="M271" s="204"/>
      <c r="N271" s="205"/>
      <c r="O271" s="205"/>
      <c r="P271" s="205"/>
      <c r="Q271" s="205"/>
      <c r="R271" s="205"/>
      <c r="S271" s="205"/>
      <c r="T271" s="206"/>
      <c r="AT271" s="201" t="s">
        <v>142</v>
      </c>
      <c r="AU271" s="201" t="s">
        <v>85</v>
      </c>
      <c r="AV271" s="199" t="s">
        <v>85</v>
      </c>
      <c r="AW271" s="199" t="s">
        <v>30</v>
      </c>
      <c r="AX271" s="199" t="s">
        <v>21</v>
      </c>
      <c r="AY271" s="201" t="s">
        <v>134</v>
      </c>
    </row>
    <row r="272" spans="1:65" s="42" customFormat="1" ht="24.15" customHeight="1" x14ac:dyDescent="0.2">
      <c r="A272" s="243"/>
      <c r="B272" s="29"/>
      <c r="C272" s="185" t="s">
        <v>434</v>
      </c>
      <c r="D272" s="185" t="s">
        <v>136</v>
      </c>
      <c r="E272" s="186" t="s">
        <v>435</v>
      </c>
      <c r="F272" s="187" t="s">
        <v>436</v>
      </c>
      <c r="G272" s="188" t="s">
        <v>204</v>
      </c>
      <c r="H272" s="189">
        <v>4.9000000000000004</v>
      </c>
      <c r="I272" s="272"/>
      <c r="J272" s="190">
        <f>ROUND(I272*H272,1)</f>
        <v>0</v>
      </c>
      <c r="K272" s="191"/>
      <c r="L272" s="29"/>
      <c r="M272" s="192" t="s">
        <v>1</v>
      </c>
      <c r="N272" s="193" t="s">
        <v>43</v>
      </c>
      <c r="O272" s="194">
        <v>0.06</v>
      </c>
      <c r="P272" s="194">
        <f>O272*H272</f>
        <v>0.29399999999999998</v>
      </c>
      <c r="Q272" s="194">
        <v>1.0000000000000001E-5</v>
      </c>
      <c r="R272" s="194">
        <f>Q272*H272</f>
        <v>4.9000000000000005E-5</v>
      </c>
      <c r="S272" s="194">
        <v>0</v>
      </c>
      <c r="T272" s="195">
        <f>S272*H272</f>
        <v>0</v>
      </c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R272" s="269" t="s">
        <v>212</v>
      </c>
      <c r="AT272" s="269" t="s">
        <v>136</v>
      </c>
      <c r="AU272" s="269" t="s">
        <v>85</v>
      </c>
      <c r="AY272" s="246" t="s">
        <v>134</v>
      </c>
      <c r="BE272" s="270">
        <f>IF(N272="základní",J272,0)</f>
        <v>0</v>
      </c>
      <c r="BF272" s="270">
        <f>IF(N272="snížená",J272,0)</f>
        <v>0</v>
      </c>
      <c r="BG272" s="270">
        <f>IF(N272="zákl. přenesená",J272,0)</f>
        <v>0</v>
      </c>
      <c r="BH272" s="270">
        <f>IF(N272="sníž. přenesená",J272,0)</f>
        <v>0</v>
      </c>
      <c r="BI272" s="270">
        <f>IF(N272="nulová",J272,0)</f>
        <v>0</v>
      </c>
      <c r="BJ272" s="246" t="s">
        <v>21</v>
      </c>
      <c r="BK272" s="270">
        <f>ROUND(I272*H272,1)</f>
        <v>0</v>
      </c>
      <c r="BL272" s="246" t="s">
        <v>212</v>
      </c>
      <c r="BM272" s="269" t="s">
        <v>437</v>
      </c>
    </row>
    <row r="273" spans="1:65" s="199" customFormat="1" x14ac:dyDescent="0.2">
      <c r="B273" s="198"/>
      <c r="D273" s="200" t="s">
        <v>142</v>
      </c>
      <c r="E273" s="201" t="s">
        <v>1</v>
      </c>
      <c r="F273" s="202" t="s">
        <v>438</v>
      </c>
      <c r="H273" s="203">
        <v>4.9000000000000004</v>
      </c>
      <c r="I273" s="273"/>
      <c r="L273" s="198"/>
      <c r="M273" s="204"/>
      <c r="N273" s="205"/>
      <c r="O273" s="205"/>
      <c r="P273" s="205"/>
      <c r="Q273" s="205"/>
      <c r="R273" s="205"/>
      <c r="S273" s="205"/>
      <c r="T273" s="206"/>
      <c r="AT273" s="201" t="s">
        <v>142</v>
      </c>
      <c r="AU273" s="201" t="s">
        <v>85</v>
      </c>
      <c r="AV273" s="199" t="s">
        <v>85</v>
      </c>
      <c r="AW273" s="199" t="s">
        <v>30</v>
      </c>
      <c r="AX273" s="199" t="s">
        <v>21</v>
      </c>
      <c r="AY273" s="201" t="s">
        <v>134</v>
      </c>
    </row>
    <row r="274" spans="1:65" s="42" customFormat="1" ht="24.15" customHeight="1" x14ac:dyDescent="0.2">
      <c r="A274" s="243"/>
      <c r="B274" s="29"/>
      <c r="C274" s="215" t="s">
        <v>439</v>
      </c>
      <c r="D274" s="215" t="s">
        <v>396</v>
      </c>
      <c r="E274" s="216" t="s">
        <v>440</v>
      </c>
      <c r="F274" s="217" t="s">
        <v>441</v>
      </c>
      <c r="G274" s="218" t="s">
        <v>204</v>
      </c>
      <c r="H274" s="219">
        <v>5.5</v>
      </c>
      <c r="I274" s="272"/>
      <c r="J274" s="220">
        <f>ROUND(I274*H274,1)</f>
        <v>0</v>
      </c>
      <c r="K274" s="221"/>
      <c r="L274" s="271"/>
      <c r="M274" s="222" t="s">
        <v>1</v>
      </c>
      <c r="N274" s="223" t="s">
        <v>43</v>
      </c>
      <c r="O274" s="194">
        <v>0</v>
      </c>
      <c r="P274" s="194">
        <f>O274*H274</f>
        <v>0</v>
      </c>
      <c r="Q274" s="194">
        <v>5.0000000000000001E-4</v>
      </c>
      <c r="R274" s="194">
        <f>Q274*H274</f>
        <v>2.7499999999999998E-3</v>
      </c>
      <c r="S274" s="194">
        <v>0</v>
      </c>
      <c r="T274" s="195">
        <f>S274*H274</f>
        <v>0</v>
      </c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R274" s="269" t="s">
        <v>308</v>
      </c>
      <c r="AT274" s="269" t="s">
        <v>396</v>
      </c>
      <c r="AU274" s="269" t="s">
        <v>85</v>
      </c>
      <c r="AY274" s="246" t="s">
        <v>134</v>
      </c>
      <c r="BE274" s="270">
        <f>IF(N274="základní",J274,0)</f>
        <v>0</v>
      </c>
      <c r="BF274" s="270">
        <f>IF(N274="snížená",J274,0)</f>
        <v>0</v>
      </c>
      <c r="BG274" s="270">
        <f>IF(N274="zákl. přenesená",J274,0)</f>
        <v>0</v>
      </c>
      <c r="BH274" s="270">
        <f>IF(N274="sníž. přenesená",J274,0)</f>
        <v>0</v>
      </c>
      <c r="BI274" s="270">
        <f>IF(N274="nulová",J274,0)</f>
        <v>0</v>
      </c>
      <c r="BJ274" s="246" t="s">
        <v>21</v>
      </c>
      <c r="BK274" s="270">
        <f>ROUND(I274*H274,1)</f>
        <v>0</v>
      </c>
      <c r="BL274" s="246" t="s">
        <v>212</v>
      </c>
      <c r="BM274" s="269" t="s">
        <v>442</v>
      </c>
    </row>
    <row r="275" spans="1:65" s="199" customFormat="1" x14ac:dyDescent="0.2">
      <c r="B275" s="198"/>
      <c r="D275" s="200" t="s">
        <v>142</v>
      </c>
      <c r="E275" s="201" t="s">
        <v>1</v>
      </c>
      <c r="F275" s="202" t="s">
        <v>443</v>
      </c>
      <c r="H275" s="203">
        <v>5.5</v>
      </c>
      <c r="I275" s="273"/>
      <c r="L275" s="198"/>
      <c r="M275" s="204"/>
      <c r="N275" s="205"/>
      <c r="O275" s="205"/>
      <c r="P275" s="205"/>
      <c r="Q275" s="205"/>
      <c r="R275" s="205"/>
      <c r="S275" s="205"/>
      <c r="T275" s="206"/>
      <c r="AT275" s="201" t="s">
        <v>142</v>
      </c>
      <c r="AU275" s="201" t="s">
        <v>85</v>
      </c>
      <c r="AV275" s="199" t="s">
        <v>85</v>
      </c>
      <c r="AW275" s="199" t="s">
        <v>30</v>
      </c>
      <c r="AX275" s="199" t="s">
        <v>21</v>
      </c>
      <c r="AY275" s="201" t="s">
        <v>134</v>
      </c>
    </row>
    <row r="276" spans="1:65" s="42" customFormat="1" ht="24.15" customHeight="1" x14ac:dyDescent="0.2">
      <c r="A276" s="243"/>
      <c r="B276" s="29"/>
      <c r="C276" s="185" t="s">
        <v>444</v>
      </c>
      <c r="D276" s="185" t="s">
        <v>136</v>
      </c>
      <c r="E276" s="186" t="s">
        <v>445</v>
      </c>
      <c r="F276" s="187" t="s">
        <v>446</v>
      </c>
      <c r="G276" s="188" t="s">
        <v>420</v>
      </c>
      <c r="H276" s="189">
        <v>35.033999999999999</v>
      </c>
      <c r="I276" s="272"/>
      <c r="J276" s="190">
        <f>ROUND(I276*H276,1)</f>
        <v>0</v>
      </c>
      <c r="K276" s="191"/>
      <c r="L276" s="29"/>
      <c r="M276" s="192" t="s">
        <v>1</v>
      </c>
      <c r="N276" s="193" t="s">
        <v>43</v>
      </c>
      <c r="O276" s="194">
        <v>0</v>
      </c>
      <c r="P276" s="194">
        <f>O276*H276</f>
        <v>0</v>
      </c>
      <c r="Q276" s="194">
        <v>0</v>
      </c>
      <c r="R276" s="194">
        <f>Q276*H276</f>
        <v>0</v>
      </c>
      <c r="S276" s="194">
        <v>0</v>
      </c>
      <c r="T276" s="195">
        <f>S276*H276</f>
        <v>0</v>
      </c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R276" s="269" t="s">
        <v>212</v>
      </c>
      <c r="AT276" s="269" t="s">
        <v>136</v>
      </c>
      <c r="AU276" s="269" t="s">
        <v>85</v>
      </c>
      <c r="AY276" s="246" t="s">
        <v>134</v>
      </c>
      <c r="BE276" s="270">
        <f>IF(N276="základní",J276,0)</f>
        <v>0</v>
      </c>
      <c r="BF276" s="270">
        <f>IF(N276="snížená",J276,0)</f>
        <v>0</v>
      </c>
      <c r="BG276" s="270">
        <f>IF(N276="zákl. přenesená",J276,0)</f>
        <v>0</v>
      </c>
      <c r="BH276" s="270">
        <f>IF(N276="sníž. přenesená",J276,0)</f>
        <v>0</v>
      </c>
      <c r="BI276" s="270">
        <f>IF(N276="nulová",J276,0)</f>
        <v>0</v>
      </c>
      <c r="BJ276" s="246" t="s">
        <v>21</v>
      </c>
      <c r="BK276" s="270">
        <f>ROUND(I276*H276,1)</f>
        <v>0</v>
      </c>
      <c r="BL276" s="246" t="s">
        <v>212</v>
      </c>
      <c r="BM276" s="269" t="s">
        <v>447</v>
      </c>
    </row>
    <row r="277" spans="1:65" s="171" customFormat="1" ht="22.95" customHeight="1" x14ac:dyDescent="0.25">
      <c r="B277" s="170"/>
      <c r="D277" s="172" t="s">
        <v>77</v>
      </c>
      <c r="E277" s="183" t="s">
        <v>448</v>
      </c>
      <c r="F277" s="183" t="s">
        <v>449</v>
      </c>
      <c r="I277" s="275"/>
      <c r="J277" s="184">
        <f>BK277</f>
        <v>0</v>
      </c>
      <c r="L277" s="170"/>
      <c r="M277" s="176"/>
      <c r="N277" s="177"/>
      <c r="O277" s="177"/>
      <c r="P277" s="178">
        <f>SUM(P278:P280)</f>
        <v>3.2537999999999996</v>
      </c>
      <c r="Q277" s="177"/>
      <c r="R277" s="178">
        <f>SUM(R278:R280)</f>
        <v>9.689999999999999E-3</v>
      </c>
      <c r="S277" s="177"/>
      <c r="T277" s="179">
        <f>SUM(T278:T280)</f>
        <v>0</v>
      </c>
      <c r="AR277" s="172" t="s">
        <v>85</v>
      </c>
      <c r="AT277" s="267" t="s">
        <v>77</v>
      </c>
      <c r="AU277" s="267" t="s">
        <v>21</v>
      </c>
      <c r="AY277" s="172" t="s">
        <v>134</v>
      </c>
      <c r="BK277" s="268">
        <f>SUM(BK278:BK280)</f>
        <v>0</v>
      </c>
    </row>
    <row r="278" spans="1:65" s="42" customFormat="1" ht="21.75" customHeight="1" x14ac:dyDescent="0.2">
      <c r="A278" s="243"/>
      <c r="B278" s="29"/>
      <c r="C278" s="185" t="s">
        <v>450</v>
      </c>
      <c r="D278" s="185" t="s">
        <v>136</v>
      </c>
      <c r="E278" s="186" t="s">
        <v>451</v>
      </c>
      <c r="F278" s="187" t="s">
        <v>452</v>
      </c>
      <c r="G278" s="188" t="s">
        <v>204</v>
      </c>
      <c r="H278" s="189">
        <v>10.199999999999999</v>
      </c>
      <c r="I278" s="272"/>
      <c r="J278" s="190">
        <f>ROUND(I278*H278,1)</f>
        <v>0</v>
      </c>
      <c r="K278" s="191"/>
      <c r="L278" s="29"/>
      <c r="M278" s="192" t="s">
        <v>1</v>
      </c>
      <c r="N278" s="193" t="s">
        <v>43</v>
      </c>
      <c r="O278" s="194">
        <v>0.108</v>
      </c>
      <c r="P278" s="194">
        <f>O278*H278</f>
        <v>1.1015999999999999</v>
      </c>
      <c r="Q278" s="194">
        <v>2.9E-4</v>
      </c>
      <c r="R278" s="194">
        <f>Q278*H278</f>
        <v>2.9579999999999997E-3</v>
      </c>
      <c r="S278" s="194">
        <v>0</v>
      </c>
      <c r="T278" s="195">
        <f>S278*H278</f>
        <v>0</v>
      </c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R278" s="269" t="s">
        <v>212</v>
      </c>
      <c r="AT278" s="269" t="s">
        <v>136</v>
      </c>
      <c r="AU278" s="269" t="s">
        <v>85</v>
      </c>
      <c r="AY278" s="246" t="s">
        <v>134</v>
      </c>
      <c r="BE278" s="270">
        <f>IF(N278="základní",J278,0)</f>
        <v>0</v>
      </c>
      <c r="BF278" s="270">
        <f>IF(N278="snížená",J278,0)</f>
        <v>0</v>
      </c>
      <c r="BG278" s="270">
        <f>IF(N278="zákl. přenesená",J278,0)</f>
        <v>0</v>
      </c>
      <c r="BH278" s="270">
        <f>IF(N278="sníž. přenesená",J278,0)</f>
        <v>0</v>
      </c>
      <c r="BI278" s="270">
        <f>IF(N278="nulová",J278,0)</f>
        <v>0</v>
      </c>
      <c r="BJ278" s="246" t="s">
        <v>21</v>
      </c>
      <c r="BK278" s="270">
        <f>ROUND(I278*H278,1)</f>
        <v>0</v>
      </c>
      <c r="BL278" s="246" t="s">
        <v>212</v>
      </c>
      <c r="BM278" s="269" t="s">
        <v>453</v>
      </c>
    </row>
    <row r="279" spans="1:65" s="199" customFormat="1" x14ac:dyDescent="0.2">
      <c r="B279" s="198"/>
      <c r="D279" s="200" t="s">
        <v>142</v>
      </c>
      <c r="E279" s="201" t="s">
        <v>1</v>
      </c>
      <c r="F279" s="202" t="s">
        <v>454</v>
      </c>
      <c r="H279" s="203">
        <v>10.199999999999999</v>
      </c>
      <c r="I279" s="273"/>
      <c r="L279" s="198"/>
      <c r="M279" s="204"/>
      <c r="N279" s="205"/>
      <c r="O279" s="205"/>
      <c r="P279" s="205"/>
      <c r="Q279" s="205"/>
      <c r="R279" s="205"/>
      <c r="S279" s="205"/>
      <c r="T279" s="206"/>
      <c r="AT279" s="201" t="s">
        <v>142</v>
      </c>
      <c r="AU279" s="201" t="s">
        <v>85</v>
      </c>
      <c r="AV279" s="199" t="s">
        <v>85</v>
      </c>
      <c r="AW279" s="199" t="s">
        <v>30</v>
      </c>
      <c r="AX279" s="199" t="s">
        <v>21</v>
      </c>
      <c r="AY279" s="201" t="s">
        <v>134</v>
      </c>
    </row>
    <row r="280" spans="1:65" s="42" customFormat="1" ht="24.15" customHeight="1" x14ac:dyDescent="0.2">
      <c r="A280" s="243"/>
      <c r="B280" s="29"/>
      <c r="C280" s="185" t="s">
        <v>455</v>
      </c>
      <c r="D280" s="185" t="s">
        <v>136</v>
      </c>
      <c r="E280" s="186" t="s">
        <v>456</v>
      </c>
      <c r="F280" s="187" t="s">
        <v>457</v>
      </c>
      <c r="G280" s="188" t="s">
        <v>204</v>
      </c>
      <c r="H280" s="189">
        <v>10.199999999999999</v>
      </c>
      <c r="I280" s="272"/>
      <c r="J280" s="190">
        <f>ROUND(I280*H280,1)</f>
        <v>0</v>
      </c>
      <c r="K280" s="191"/>
      <c r="L280" s="29"/>
      <c r="M280" s="192" t="s">
        <v>1</v>
      </c>
      <c r="N280" s="193" t="s">
        <v>43</v>
      </c>
      <c r="O280" s="194">
        <v>0.21099999999999999</v>
      </c>
      <c r="P280" s="194">
        <f>O280*H280</f>
        <v>2.1521999999999997</v>
      </c>
      <c r="Q280" s="194">
        <v>6.6E-4</v>
      </c>
      <c r="R280" s="194">
        <f>Q280*H280</f>
        <v>6.7319999999999993E-3</v>
      </c>
      <c r="S280" s="194">
        <v>0</v>
      </c>
      <c r="T280" s="195">
        <f>S280*H280</f>
        <v>0</v>
      </c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R280" s="269" t="s">
        <v>212</v>
      </c>
      <c r="AT280" s="269" t="s">
        <v>136</v>
      </c>
      <c r="AU280" s="269" t="s">
        <v>85</v>
      </c>
      <c r="AY280" s="246" t="s">
        <v>134</v>
      </c>
      <c r="BE280" s="270">
        <f>IF(N280="základní",J280,0)</f>
        <v>0</v>
      </c>
      <c r="BF280" s="270">
        <f>IF(N280="snížená",J280,0)</f>
        <v>0</v>
      </c>
      <c r="BG280" s="270">
        <f>IF(N280="zákl. přenesená",J280,0)</f>
        <v>0</v>
      </c>
      <c r="BH280" s="270">
        <f>IF(N280="sníž. přenesená",J280,0)</f>
        <v>0</v>
      </c>
      <c r="BI280" s="270">
        <f>IF(N280="nulová",J280,0)</f>
        <v>0</v>
      </c>
      <c r="BJ280" s="246" t="s">
        <v>21</v>
      </c>
      <c r="BK280" s="270">
        <f>ROUND(I280*H280,1)</f>
        <v>0</v>
      </c>
      <c r="BL280" s="246" t="s">
        <v>212</v>
      </c>
      <c r="BM280" s="269" t="s">
        <v>458</v>
      </c>
    </row>
    <row r="281" spans="1:65" s="171" customFormat="1" ht="25.95" customHeight="1" x14ac:dyDescent="0.25">
      <c r="B281" s="170"/>
      <c r="D281" s="172" t="s">
        <v>77</v>
      </c>
      <c r="E281" s="173" t="s">
        <v>459</v>
      </c>
      <c r="F281" s="173" t="s">
        <v>460</v>
      </c>
      <c r="I281" s="275"/>
      <c r="J281" s="174">
        <f>BK281</f>
        <v>0</v>
      </c>
      <c r="L281" s="170"/>
      <c r="M281" s="176"/>
      <c r="N281" s="177"/>
      <c r="O281" s="177"/>
      <c r="P281" s="178">
        <f>P282+P288</f>
        <v>0</v>
      </c>
      <c r="Q281" s="177"/>
      <c r="R281" s="178">
        <f>R282+R288</f>
        <v>0</v>
      </c>
      <c r="S281" s="177"/>
      <c r="T281" s="179">
        <f>T282+T288</f>
        <v>0</v>
      </c>
      <c r="AR281" s="172" t="s">
        <v>140</v>
      </c>
      <c r="AT281" s="267" t="s">
        <v>77</v>
      </c>
      <c r="AU281" s="267" t="s">
        <v>78</v>
      </c>
      <c r="AY281" s="172" t="s">
        <v>134</v>
      </c>
      <c r="BK281" s="268">
        <f>BK282+BK288</f>
        <v>0</v>
      </c>
    </row>
    <row r="282" spans="1:65" s="171" customFormat="1" ht="22.95" customHeight="1" x14ac:dyDescent="0.25">
      <c r="B282" s="170"/>
      <c r="D282" s="172" t="s">
        <v>77</v>
      </c>
      <c r="E282" s="183" t="s">
        <v>461</v>
      </c>
      <c r="F282" s="183" t="s">
        <v>462</v>
      </c>
      <c r="I282" s="275"/>
      <c r="J282" s="184">
        <f>BK282</f>
        <v>0</v>
      </c>
      <c r="L282" s="170"/>
      <c r="M282" s="176"/>
      <c r="N282" s="177"/>
      <c r="O282" s="177"/>
      <c r="P282" s="178">
        <f>SUM(P283:P287)</f>
        <v>0</v>
      </c>
      <c r="Q282" s="177"/>
      <c r="R282" s="178">
        <f>SUM(R283:R287)</f>
        <v>0</v>
      </c>
      <c r="S282" s="177"/>
      <c r="T282" s="179">
        <f>SUM(T283:T287)</f>
        <v>0</v>
      </c>
      <c r="AR282" s="172" t="s">
        <v>140</v>
      </c>
      <c r="AT282" s="267" t="s">
        <v>77</v>
      </c>
      <c r="AU282" s="267" t="s">
        <v>21</v>
      </c>
      <c r="AY282" s="172" t="s">
        <v>134</v>
      </c>
      <c r="BK282" s="268">
        <f>SUM(BK283:BK287)</f>
        <v>0</v>
      </c>
    </row>
    <row r="283" spans="1:65" s="42" customFormat="1" ht="16.5" customHeight="1" x14ac:dyDescent="0.2">
      <c r="A283" s="243"/>
      <c r="B283" s="29"/>
      <c r="C283" s="185" t="s">
        <v>463</v>
      </c>
      <c r="D283" s="185" t="s">
        <v>136</v>
      </c>
      <c r="E283" s="186" t="s">
        <v>464</v>
      </c>
      <c r="F283" s="187" t="s">
        <v>465</v>
      </c>
      <c r="G283" s="188" t="s">
        <v>466</v>
      </c>
      <c r="H283" s="189">
        <v>1</v>
      </c>
      <c r="I283" s="272"/>
      <c r="J283" s="190">
        <f>ROUND(I283*H283,1)</f>
        <v>0</v>
      </c>
      <c r="K283" s="191"/>
      <c r="L283" s="29"/>
      <c r="M283" s="192" t="s">
        <v>1</v>
      </c>
      <c r="N283" s="193" t="s">
        <v>43</v>
      </c>
      <c r="O283" s="194">
        <v>0</v>
      </c>
      <c r="P283" s="194">
        <f>O283*H283</f>
        <v>0</v>
      </c>
      <c r="Q283" s="194">
        <v>0</v>
      </c>
      <c r="R283" s="194">
        <f>Q283*H283</f>
        <v>0</v>
      </c>
      <c r="S283" s="194">
        <v>0</v>
      </c>
      <c r="T283" s="195">
        <f>S283*H283</f>
        <v>0</v>
      </c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R283" s="269" t="s">
        <v>467</v>
      </c>
      <c r="AT283" s="269" t="s">
        <v>136</v>
      </c>
      <c r="AU283" s="269" t="s">
        <v>85</v>
      </c>
      <c r="AY283" s="246" t="s">
        <v>134</v>
      </c>
      <c r="BE283" s="270">
        <f>IF(N283="základní",J283,0)</f>
        <v>0</v>
      </c>
      <c r="BF283" s="270">
        <f>IF(N283="snížená",J283,0)</f>
        <v>0</v>
      </c>
      <c r="BG283" s="270">
        <f>IF(N283="zákl. přenesená",J283,0)</f>
        <v>0</v>
      </c>
      <c r="BH283" s="270">
        <f>IF(N283="sníž. přenesená",J283,0)</f>
        <v>0</v>
      </c>
      <c r="BI283" s="270">
        <f>IF(N283="nulová",J283,0)</f>
        <v>0</v>
      </c>
      <c r="BJ283" s="246" t="s">
        <v>21</v>
      </c>
      <c r="BK283" s="270">
        <f>ROUND(I283*H283,1)</f>
        <v>0</v>
      </c>
      <c r="BL283" s="246" t="s">
        <v>467</v>
      </c>
      <c r="BM283" s="269" t="s">
        <v>468</v>
      </c>
    </row>
    <row r="284" spans="1:65" s="225" customFormat="1" x14ac:dyDescent="0.2">
      <c r="B284" s="224"/>
      <c r="D284" s="200" t="s">
        <v>142</v>
      </c>
      <c r="E284" s="226" t="s">
        <v>1</v>
      </c>
      <c r="F284" s="227" t="s">
        <v>469</v>
      </c>
      <c r="H284" s="226" t="s">
        <v>1</v>
      </c>
      <c r="I284" s="276"/>
      <c r="L284" s="224"/>
      <c r="M284" s="228"/>
      <c r="N284" s="229"/>
      <c r="O284" s="229"/>
      <c r="P284" s="229"/>
      <c r="Q284" s="229"/>
      <c r="R284" s="229"/>
      <c r="S284" s="229"/>
      <c r="T284" s="230"/>
      <c r="AT284" s="226" t="s">
        <v>142</v>
      </c>
      <c r="AU284" s="226" t="s">
        <v>85</v>
      </c>
      <c r="AV284" s="225" t="s">
        <v>21</v>
      </c>
      <c r="AW284" s="225" t="s">
        <v>30</v>
      </c>
      <c r="AX284" s="225" t="s">
        <v>78</v>
      </c>
      <c r="AY284" s="226" t="s">
        <v>134</v>
      </c>
    </row>
    <row r="285" spans="1:65" s="225" customFormat="1" ht="20.399999999999999" x14ac:dyDescent="0.2">
      <c r="B285" s="224"/>
      <c r="D285" s="200" t="s">
        <v>142</v>
      </c>
      <c r="E285" s="226" t="s">
        <v>1</v>
      </c>
      <c r="F285" s="227" t="s">
        <v>470</v>
      </c>
      <c r="H285" s="226" t="s">
        <v>1</v>
      </c>
      <c r="I285" s="276"/>
      <c r="L285" s="224"/>
      <c r="M285" s="228"/>
      <c r="N285" s="229"/>
      <c r="O285" s="229"/>
      <c r="P285" s="229"/>
      <c r="Q285" s="229"/>
      <c r="R285" s="229"/>
      <c r="S285" s="229"/>
      <c r="T285" s="230"/>
      <c r="AT285" s="226" t="s">
        <v>142</v>
      </c>
      <c r="AU285" s="226" t="s">
        <v>85</v>
      </c>
      <c r="AV285" s="225" t="s">
        <v>21</v>
      </c>
      <c r="AW285" s="225" t="s">
        <v>30</v>
      </c>
      <c r="AX285" s="225" t="s">
        <v>78</v>
      </c>
      <c r="AY285" s="226" t="s">
        <v>134</v>
      </c>
    </row>
    <row r="286" spans="1:65" s="225" customFormat="1" ht="30.6" x14ac:dyDescent="0.2">
      <c r="B286" s="224"/>
      <c r="D286" s="200" t="s">
        <v>142</v>
      </c>
      <c r="E286" s="226" t="s">
        <v>1</v>
      </c>
      <c r="F286" s="227" t="s">
        <v>471</v>
      </c>
      <c r="H286" s="226" t="s">
        <v>1</v>
      </c>
      <c r="I286" s="276"/>
      <c r="L286" s="224"/>
      <c r="M286" s="228"/>
      <c r="N286" s="229"/>
      <c r="O286" s="229"/>
      <c r="P286" s="229"/>
      <c r="Q286" s="229"/>
      <c r="R286" s="229"/>
      <c r="S286" s="229"/>
      <c r="T286" s="230"/>
      <c r="AT286" s="226" t="s">
        <v>142</v>
      </c>
      <c r="AU286" s="226" t="s">
        <v>85</v>
      </c>
      <c r="AV286" s="225" t="s">
        <v>21</v>
      </c>
      <c r="AW286" s="225" t="s">
        <v>30</v>
      </c>
      <c r="AX286" s="225" t="s">
        <v>78</v>
      </c>
      <c r="AY286" s="226" t="s">
        <v>134</v>
      </c>
    </row>
    <row r="287" spans="1:65" s="199" customFormat="1" x14ac:dyDescent="0.2">
      <c r="B287" s="198"/>
      <c r="D287" s="200" t="s">
        <v>142</v>
      </c>
      <c r="E287" s="201" t="s">
        <v>1</v>
      </c>
      <c r="F287" s="202" t="s">
        <v>21</v>
      </c>
      <c r="H287" s="203">
        <v>1</v>
      </c>
      <c r="I287" s="273"/>
      <c r="L287" s="198"/>
      <c r="M287" s="204"/>
      <c r="N287" s="205"/>
      <c r="O287" s="205"/>
      <c r="P287" s="205"/>
      <c r="Q287" s="205"/>
      <c r="R287" s="205"/>
      <c r="S287" s="205"/>
      <c r="T287" s="206"/>
      <c r="AT287" s="201" t="s">
        <v>142</v>
      </c>
      <c r="AU287" s="201" t="s">
        <v>85</v>
      </c>
      <c r="AV287" s="199" t="s">
        <v>85</v>
      </c>
      <c r="AW287" s="199" t="s">
        <v>30</v>
      </c>
      <c r="AX287" s="199" t="s">
        <v>21</v>
      </c>
      <c r="AY287" s="201" t="s">
        <v>134</v>
      </c>
    </row>
    <row r="288" spans="1:65" s="171" customFormat="1" ht="22.95" customHeight="1" x14ac:dyDescent="0.25">
      <c r="B288" s="170"/>
      <c r="D288" s="172" t="s">
        <v>77</v>
      </c>
      <c r="E288" s="183" t="s">
        <v>472</v>
      </c>
      <c r="F288" s="183" t="s">
        <v>473</v>
      </c>
      <c r="I288" s="275"/>
      <c r="J288" s="184">
        <f>BK288</f>
        <v>0</v>
      </c>
      <c r="L288" s="170"/>
      <c r="M288" s="176"/>
      <c r="N288" s="177"/>
      <c r="O288" s="177"/>
      <c r="P288" s="178">
        <f>SUM(P289:P292)</f>
        <v>0</v>
      </c>
      <c r="Q288" s="177"/>
      <c r="R288" s="178">
        <f>SUM(R289:R292)</f>
        <v>0</v>
      </c>
      <c r="S288" s="177"/>
      <c r="T288" s="179">
        <f>SUM(T289:T292)</f>
        <v>0</v>
      </c>
      <c r="AR288" s="172" t="s">
        <v>140</v>
      </c>
      <c r="AT288" s="267" t="s">
        <v>77</v>
      </c>
      <c r="AU288" s="267" t="s">
        <v>21</v>
      </c>
      <c r="AY288" s="172" t="s">
        <v>134</v>
      </c>
      <c r="BK288" s="268">
        <f>SUM(BK289:BK292)</f>
        <v>0</v>
      </c>
    </row>
    <row r="289" spans="1:65" s="42" customFormat="1" ht="16.5" customHeight="1" x14ac:dyDescent="0.2">
      <c r="A289" s="243"/>
      <c r="B289" s="29"/>
      <c r="C289" s="185" t="s">
        <v>474</v>
      </c>
      <c r="D289" s="185" t="s">
        <v>136</v>
      </c>
      <c r="E289" s="186" t="s">
        <v>475</v>
      </c>
      <c r="F289" s="187" t="s">
        <v>476</v>
      </c>
      <c r="G289" s="188" t="s">
        <v>466</v>
      </c>
      <c r="H289" s="189">
        <v>1</v>
      </c>
      <c r="I289" s="272"/>
      <c r="J289" s="190">
        <f>ROUND(I289*H289,1)</f>
        <v>0</v>
      </c>
      <c r="K289" s="191"/>
      <c r="L289" s="29"/>
      <c r="M289" s="192" t="s">
        <v>1</v>
      </c>
      <c r="N289" s="193" t="s">
        <v>43</v>
      </c>
      <c r="O289" s="194">
        <v>0</v>
      </c>
      <c r="P289" s="194">
        <f>O289*H289</f>
        <v>0</v>
      </c>
      <c r="Q289" s="194">
        <v>0</v>
      </c>
      <c r="R289" s="194">
        <f>Q289*H289</f>
        <v>0</v>
      </c>
      <c r="S289" s="194">
        <v>0</v>
      </c>
      <c r="T289" s="195">
        <f>S289*H289</f>
        <v>0</v>
      </c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R289" s="269" t="s">
        <v>477</v>
      </c>
      <c r="AT289" s="269" t="s">
        <v>136</v>
      </c>
      <c r="AU289" s="269" t="s">
        <v>85</v>
      </c>
      <c r="AY289" s="246" t="s">
        <v>134</v>
      </c>
      <c r="BE289" s="270">
        <f>IF(N289="základní",J289,0)</f>
        <v>0</v>
      </c>
      <c r="BF289" s="270">
        <f>IF(N289="snížená",J289,0)</f>
        <v>0</v>
      </c>
      <c r="BG289" s="270">
        <f>IF(N289="zákl. přenesená",J289,0)</f>
        <v>0</v>
      </c>
      <c r="BH289" s="270">
        <f>IF(N289="sníž. přenesená",J289,0)</f>
        <v>0</v>
      </c>
      <c r="BI289" s="270">
        <f>IF(N289="nulová",J289,0)</f>
        <v>0</v>
      </c>
      <c r="BJ289" s="246" t="s">
        <v>21</v>
      </c>
      <c r="BK289" s="270">
        <f>ROUND(I289*H289,1)</f>
        <v>0</v>
      </c>
      <c r="BL289" s="246" t="s">
        <v>477</v>
      </c>
      <c r="BM289" s="269" t="s">
        <v>478</v>
      </c>
    </row>
    <row r="290" spans="1:65" s="225" customFormat="1" x14ac:dyDescent="0.2">
      <c r="B290" s="224"/>
      <c r="D290" s="200" t="s">
        <v>142</v>
      </c>
      <c r="E290" s="226" t="s">
        <v>1</v>
      </c>
      <c r="F290" s="227" t="s">
        <v>479</v>
      </c>
      <c r="H290" s="226" t="s">
        <v>1</v>
      </c>
      <c r="I290" s="276"/>
      <c r="L290" s="224"/>
      <c r="M290" s="228"/>
      <c r="N290" s="229"/>
      <c r="O290" s="229"/>
      <c r="P290" s="229"/>
      <c r="Q290" s="229"/>
      <c r="R290" s="229"/>
      <c r="S290" s="229"/>
      <c r="T290" s="230"/>
      <c r="AT290" s="226" t="s">
        <v>142</v>
      </c>
      <c r="AU290" s="226" t="s">
        <v>85</v>
      </c>
      <c r="AV290" s="225" t="s">
        <v>21</v>
      </c>
      <c r="AW290" s="225" t="s">
        <v>30</v>
      </c>
      <c r="AX290" s="225" t="s">
        <v>78</v>
      </c>
      <c r="AY290" s="226" t="s">
        <v>134</v>
      </c>
    </row>
    <row r="291" spans="1:65" s="225" customFormat="1" ht="20.399999999999999" x14ac:dyDescent="0.2">
      <c r="B291" s="224"/>
      <c r="D291" s="200" t="s">
        <v>142</v>
      </c>
      <c r="E291" s="226" t="s">
        <v>1</v>
      </c>
      <c r="F291" s="227" t="s">
        <v>480</v>
      </c>
      <c r="H291" s="226" t="s">
        <v>1</v>
      </c>
      <c r="I291" s="276"/>
      <c r="L291" s="224"/>
      <c r="M291" s="228"/>
      <c r="N291" s="229"/>
      <c r="O291" s="229"/>
      <c r="P291" s="229"/>
      <c r="Q291" s="229"/>
      <c r="R291" s="229"/>
      <c r="S291" s="229"/>
      <c r="T291" s="230"/>
      <c r="AT291" s="226" t="s">
        <v>142</v>
      </c>
      <c r="AU291" s="226" t="s">
        <v>85</v>
      </c>
      <c r="AV291" s="225" t="s">
        <v>21</v>
      </c>
      <c r="AW291" s="225" t="s">
        <v>30</v>
      </c>
      <c r="AX291" s="225" t="s">
        <v>78</v>
      </c>
      <c r="AY291" s="226" t="s">
        <v>134</v>
      </c>
    </row>
    <row r="292" spans="1:65" s="199" customFormat="1" x14ac:dyDescent="0.2">
      <c r="B292" s="198"/>
      <c r="D292" s="200" t="s">
        <v>142</v>
      </c>
      <c r="E292" s="201" t="s">
        <v>1</v>
      </c>
      <c r="F292" s="202" t="s">
        <v>21</v>
      </c>
      <c r="H292" s="203">
        <v>1</v>
      </c>
      <c r="I292" s="273"/>
      <c r="L292" s="198"/>
      <c r="M292" s="204"/>
      <c r="N292" s="205"/>
      <c r="O292" s="205"/>
      <c r="P292" s="205"/>
      <c r="Q292" s="205"/>
      <c r="R292" s="205"/>
      <c r="S292" s="205"/>
      <c r="T292" s="206"/>
      <c r="AT292" s="201" t="s">
        <v>142</v>
      </c>
      <c r="AU292" s="201" t="s">
        <v>85</v>
      </c>
      <c r="AV292" s="199" t="s">
        <v>85</v>
      </c>
      <c r="AW292" s="199" t="s">
        <v>30</v>
      </c>
      <c r="AX292" s="199" t="s">
        <v>21</v>
      </c>
      <c r="AY292" s="201" t="s">
        <v>134</v>
      </c>
    </row>
    <row r="293" spans="1:65" s="42" customFormat="1" ht="6.9" customHeight="1" x14ac:dyDescent="0.2">
      <c r="A293" s="243"/>
      <c r="B293" s="48"/>
      <c r="C293" s="49"/>
      <c r="D293" s="49"/>
      <c r="E293" s="49"/>
      <c r="F293" s="49"/>
      <c r="G293" s="49"/>
      <c r="H293" s="49"/>
      <c r="I293" s="277"/>
      <c r="J293" s="49"/>
      <c r="K293" s="49"/>
      <c r="L293" s="29"/>
      <c r="M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</row>
  </sheetData>
  <sheetProtection algorithmName="SHA-512" hashValue="ccw5ubFUXKu0hyV1WLCB4rz3/yioY/g7d7x/iqfdlxMPCd5RQ9jAfvkf9R5lLtktVuQK0B8Z1as/1P6nxc4RcA==" saltValue="tztFMRCxLTESi1I88J6ifw==" spinCount="100000" sheet="1" formatColumns="0" formatRows="0" autoFilter="0"/>
  <autoFilter ref="C134:K292" xr:uid="{00000000-0009-0000-0000-000001000000}"/>
  <mergeCells count="12">
    <mergeCell ref="E127:H127"/>
    <mergeCell ref="L2:V2"/>
    <mergeCell ref="E85:H85"/>
    <mergeCell ref="E87:H87"/>
    <mergeCell ref="E89:H89"/>
    <mergeCell ref="E123:H123"/>
    <mergeCell ref="E125:H125"/>
    <mergeCell ref="E7:H7"/>
    <mergeCell ref="E9:H9"/>
    <mergeCell ref="E11:H11"/>
    <mergeCell ref="E20:H20"/>
    <mergeCell ref="E29:H29"/>
  </mergeCells>
  <printOptions horizontalCentered="1"/>
  <pageMargins left="0.59055118110236227" right="0.19685039370078741" top="0.59055118110236227" bottom="0.39370078740157483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M131"/>
  <sheetViews>
    <sheetView showGridLines="0" topLeftCell="A130" workbookViewId="0">
      <selection activeCell="F129" sqref="F129"/>
    </sheetView>
  </sheetViews>
  <sheetFormatPr defaultRowHeight="10.199999999999999" x14ac:dyDescent="0.2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 x14ac:dyDescent="0.2">
      <c r="A1" s="19"/>
    </row>
    <row r="2" spans="1:46" s="1" customFormat="1" ht="36.9" customHeight="1" x14ac:dyDescent="0.2"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AT2" s="14" t="s">
        <v>93</v>
      </c>
    </row>
    <row r="3" spans="1:46" s="1" customFormat="1" ht="6.9" customHeight="1" x14ac:dyDescent="0.2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17"/>
      <c r="AT3" s="14" t="s">
        <v>85</v>
      </c>
    </row>
    <row r="4" spans="1:46" s="1" customFormat="1" ht="24.9" customHeight="1" x14ac:dyDescent="0.2">
      <c r="B4" s="17"/>
      <c r="D4" s="111" t="s">
        <v>94</v>
      </c>
      <c r="L4" s="17"/>
      <c r="M4" s="112" t="s">
        <v>10</v>
      </c>
      <c r="AT4" s="14" t="s">
        <v>4</v>
      </c>
    </row>
    <row r="5" spans="1:46" s="1" customFormat="1" ht="6.9" customHeight="1" x14ac:dyDescent="0.2">
      <c r="B5" s="17"/>
      <c r="L5" s="17"/>
    </row>
    <row r="6" spans="1:46" s="1" customFormat="1" ht="12" customHeight="1" x14ac:dyDescent="0.2">
      <c r="B6" s="17"/>
      <c r="D6" s="113" t="s">
        <v>14</v>
      </c>
      <c r="L6" s="17"/>
    </row>
    <row r="7" spans="1:46" s="1" customFormat="1" ht="16.5" customHeight="1" x14ac:dyDescent="0.2">
      <c r="B7" s="17"/>
      <c r="E7" s="321" t="str">
        <f>'Rekapitulace stavby'!K6</f>
        <v>Výtah - Hradecká 17, Opava - část financovaná z ERDF-SP</v>
      </c>
      <c r="F7" s="322"/>
      <c r="G7" s="322"/>
      <c r="H7" s="322"/>
      <c r="L7" s="17"/>
    </row>
    <row r="8" spans="1:46" s="1" customFormat="1" ht="12" customHeight="1" x14ac:dyDescent="0.2">
      <c r="B8" s="17"/>
      <c r="D8" s="113" t="s">
        <v>95</v>
      </c>
      <c r="L8" s="17"/>
    </row>
    <row r="9" spans="1:46" s="2" customFormat="1" ht="16.5" customHeight="1" x14ac:dyDescent="0.2">
      <c r="A9" s="28"/>
      <c r="B9" s="33"/>
      <c r="C9" s="28"/>
      <c r="D9" s="28"/>
      <c r="E9" s="321" t="s">
        <v>96</v>
      </c>
      <c r="F9" s="323"/>
      <c r="G9" s="323"/>
      <c r="H9" s="323"/>
      <c r="I9" s="28"/>
      <c r="J9" s="28"/>
      <c r="K9" s="28"/>
      <c r="L9" s="45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46" s="2" customFormat="1" ht="12" customHeight="1" x14ac:dyDescent="0.2">
      <c r="A10" s="28"/>
      <c r="B10" s="33"/>
      <c r="C10" s="28"/>
      <c r="D10" s="113" t="s">
        <v>97</v>
      </c>
      <c r="E10" s="28"/>
      <c r="F10" s="28"/>
      <c r="G10" s="28"/>
      <c r="H10" s="28"/>
      <c r="I10" s="28"/>
      <c r="J10" s="28"/>
      <c r="K10" s="28"/>
      <c r="L10" s="45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46" s="2" customFormat="1" ht="16.5" customHeight="1" x14ac:dyDescent="0.2">
      <c r="A11" s="28"/>
      <c r="B11" s="33"/>
      <c r="C11" s="28"/>
      <c r="D11" s="28"/>
      <c r="E11" s="324" t="s">
        <v>481</v>
      </c>
      <c r="F11" s="323"/>
      <c r="G11" s="323"/>
      <c r="H11" s="323"/>
      <c r="I11" s="28"/>
      <c r="J11" s="28"/>
      <c r="K11" s="28"/>
      <c r="L11" s="45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46" s="2" customFormat="1" x14ac:dyDescent="0.2">
      <c r="A12" s="28"/>
      <c r="B12" s="33"/>
      <c r="C12" s="28"/>
      <c r="D12" s="28"/>
      <c r="E12" s="28"/>
      <c r="F12" s="28"/>
      <c r="G12" s="28"/>
      <c r="H12" s="28"/>
      <c r="I12" s="28"/>
      <c r="J12" s="28"/>
      <c r="K12" s="28"/>
      <c r="L12" s="45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46" s="2" customFormat="1" ht="12" customHeight="1" x14ac:dyDescent="0.2">
      <c r="A13" s="28"/>
      <c r="B13" s="33"/>
      <c r="C13" s="28"/>
      <c r="D13" s="113" t="s">
        <v>15</v>
      </c>
      <c r="E13" s="28"/>
      <c r="F13" s="104" t="s">
        <v>1</v>
      </c>
      <c r="G13" s="28"/>
      <c r="H13" s="28"/>
      <c r="I13" s="113" t="s">
        <v>16</v>
      </c>
      <c r="J13" s="104" t="s">
        <v>1</v>
      </c>
      <c r="K13" s="28"/>
      <c r="L13" s="45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1:46" s="2" customFormat="1" ht="12" customHeight="1" x14ac:dyDescent="0.2">
      <c r="A14" s="28"/>
      <c r="B14" s="33"/>
      <c r="C14" s="28"/>
      <c r="D14" s="113" t="s">
        <v>17</v>
      </c>
      <c r="E14" s="28"/>
      <c r="F14" s="104" t="s">
        <v>18</v>
      </c>
      <c r="G14" s="28"/>
      <c r="H14" s="28"/>
      <c r="I14" s="113" t="s">
        <v>19</v>
      </c>
      <c r="J14" s="114" t="str">
        <f>'Rekapitulace stavby'!AN8</f>
        <v>18. 4. 2024</v>
      </c>
      <c r="K14" s="28"/>
      <c r="L14" s="45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46" s="2" customFormat="1" ht="10.95" customHeight="1" x14ac:dyDescent="0.2">
      <c r="A15" s="28"/>
      <c r="B15" s="33"/>
      <c r="C15" s="28"/>
      <c r="D15" s="28"/>
      <c r="E15" s="28"/>
      <c r="F15" s="28"/>
      <c r="G15" s="28"/>
      <c r="H15" s="28"/>
      <c r="I15" s="28"/>
      <c r="J15" s="28"/>
      <c r="K15" s="28"/>
      <c r="L15" s="45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46" s="2" customFormat="1" ht="12" customHeight="1" x14ac:dyDescent="0.2">
      <c r="A16" s="28"/>
      <c r="B16" s="33"/>
      <c r="C16" s="28"/>
      <c r="D16" s="113" t="s">
        <v>22</v>
      </c>
      <c r="E16" s="28"/>
      <c r="F16" s="28"/>
      <c r="G16" s="28"/>
      <c r="H16" s="28"/>
      <c r="I16" s="113" t="s">
        <v>23</v>
      </c>
      <c r="J16" s="104" t="s">
        <v>24</v>
      </c>
      <c r="K16" s="28"/>
      <c r="L16" s="45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s="2" customFormat="1" ht="18" customHeight="1" x14ac:dyDescent="0.2">
      <c r="A17" s="28"/>
      <c r="B17" s="33"/>
      <c r="C17" s="28"/>
      <c r="D17" s="28"/>
      <c r="E17" s="104" t="s">
        <v>25</v>
      </c>
      <c r="F17" s="28"/>
      <c r="G17" s="28"/>
      <c r="H17" s="28"/>
      <c r="I17" s="113" t="s">
        <v>26</v>
      </c>
      <c r="J17" s="104" t="s">
        <v>27</v>
      </c>
      <c r="K17" s="28"/>
      <c r="L17" s="45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s="2" customFormat="1" ht="6.9" customHeight="1" x14ac:dyDescent="0.2">
      <c r="A18" s="28"/>
      <c r="B18" s="33"/>
      <c r="C18" s="28"/>
      <c r="D18" s="28"/>
      <c r="E18" s="28"/>
      <c r="F18" s="28"/>
      <c r="G18" s="28"/>
      <c r="H18" s="28"/>
      <c r="I18" s="28"/>
      <c r="J18" s="28"/>
      <c r="K18" s="28"/>
      <c r="L18" s="45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s="2" customFormat="1" ht="12" customHeight="1" x14ac:dyDescent="0.2">
      <c r="A19" s="28"/>
      <c r="B19" s="33"/>
      <c r="C19" s="28"/>
      <c r="D19" s="113" t="s">
        <v>28</v>
      </c>
      <c r="E19" s="28"/>
      <c r="F19" s="28"/>
      <c r="G19" s="28"/>
      <c r="H19" s="28"/>
      <c r="I19" s="113" t="s">
        <v>23</v>
      </c>
      <c r="J19" s="104" t="str">
        <f>'Rekapitulace stavby'!AN13</f>
        <v/>
      </c>
      <c r="K19" s="28"/>
      <c r="L19" s="45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pans="1:31" s="2" customFormat="1" ht="18" customHeight="1" x14ac:dyDescent="0.2">
      <c r="A20" s="28"/>
      <c r="B20" s="33"/>
      <c r="C20" s="28"/>
      <c r="D20" s="28"/>
      <c r="E20" s="325" t="str">
        <f>'Rekapitulace stavby'!E14</f>
        <v xml:space="preserve"> </v>
      </c>
      <c r="F20" s="325"/>
      <c r="G20" s="325"/>
      <c r="H20" s="325"/>
      <c r="I20" s="113" t="s">
        <v>26</v>
      </c>
      <c r="J20" s="104" t="str">
        <f>'Rekapitulace stavby'!AN14</f>
        <v/>
      </c>
      <c r="K20" s="28"/>
      <c r="L20" s="45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pans="1:31" s="2" customFormat="1" ht="6.9" customHeight="1" x14ac:dyDescent="0.2">
      <c r="A21" s="28"/>
      <c r="B21" s="33"/>
      <c r="C21" s="28"/>
      <c r="D21" s="28"/>
      <c r="E21" s="28"/>
      <c r="F21" s="28"/>
      <c r="G21" s="28"/>
      <c r="H21" s="28"/>
      <c r="I21" s="28"/>
      <c r="J21" s="28"/>
      <c r="K21" s="28"/>
      <c r="L21" s="45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pans="1:31" s="2" customFormat="1" ht="12" customHeight="1" x14ac:dyDescent="0.2">
      <c r="A22" s="28"/>
      <c r="B22" s="33"/>
      <c r="C22" s="28"/>
      <c r="D22" s="113" t="s">
        <v>31</v>
      </c>
      <c r="E22" s="28"/>
      <c r="F22" s="28"/>
      <c r="G22" s="28"/>
      <c r="H22" s="28"/>
      <c r="I22" s="113" t="s">
        <v>23</v>
      </c>
      <c r="J22" s="104" t="s">
        <v>32</v>
      </c>
      <c r="K22" s="28"/>
      <c r="L22" s="45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s="2" customFormat="1" ht="18" customHeight="1" x14ac:dyDescent="0.2">
      <c r="A23" s="28"/>
      <c r="B23" s="33"/>
      <c r="C23" s="28"/>
      <c r="D23" s="28"/>
      <c r="E23" s="104" t="s">
        <v>33</v>
      </c>
      <c r="F23" s="28"/>
      <c r="G23" s="28"/>
      <c r="H23" s="28"/>
      <c r="I23" s="113" t="s">
        <v>26</v>
      </c>
      <c r="J23" s="104" t="s">
        <v>1</v>
      </c>
      <c r="K23" s="28"/>
      <c r="L23" s="45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s="2" customFormat="1" ht="6.9" customHeight="1" x14ac:dyDescent="0.2">
      <c r="A24" s="28"/>
      <c r="B24" s="33"/>
      <c r="C24" s="28"/>
      <c r="D24" s="28"/>
      <c r="E24" s="28"/>
      <c r="F24" s="28"/>
      <c r="G24" s="28"/>
      <c r="H24" s="28"/>
      <c r="I24" s="28"/>
      <c r="J24" s="28"/>
      <c r="K24" s="28"/>
      <c r="L24" s="45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s="2" customFormat="1" ht="12" customHeight="1" x14ac:dyDescent="0.2">
      <c r="A25" s="28"/>
      <c r="B25" s="33"/>
      <c r="C25" s="28"/>
      <c r="D25" s="113" t="s">
        <v>34</v>
      </c>
      <c r="E25" s="28"/>
      <c r="F25" s="28"/>
      <c r="G25" s="28"/>
      <c r="H25" s="28"/>
      <c r="I25" s="113" t="s">
        <v>23</v>
      </c>
      <c r="J25" s="104" t="s">
        <v>1</v>
      </c>
      <c r="K25" s="28"/>
      <c r="L25" s="45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s="2" customFormat="1" ht="18" customHeight="1" x14ac:dyDescent="0.2">
      <c r="A26" s="28"/>
      <c r="B26" s="33"/>
      <c r="C26" s="28"/>
      <c r="D26" s="28"/>
      <c r="E26" s="104" t="s">
        <v>35</v>
      </c>
      <c r="F26" s="28"/>
      <c r="G26" s="28"/>
      <c r="H26" s="28"/>
      <c r="I26" s="113" t="s">
        <v>26</v>
      </c>
      <c r="J26" s="104" t="s">
        <v>1</v>
      </c>
      <c r="K26" s="28"/>
      <c r="L26" s="45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s="2" customFormat="1" ht="6.9" customHeight="1" x14ac:dyDescent="0.2">
      <c r="A27" s="28"/>
      <c r="B27" s="33"/>
      <c r="C27" s="28"/>
      <c r="D27" s="28"/>
      <c r="E27" s="28"/>
      <c r="F27" s="28"/>
      <c r="G27" s="28"/>
      <c r="H27" s="28"/>
      <c r="I27" s="28"/>
      <c r="J27" s="28"/>
      <c r="K27" s="28"/>
      <c r="L27" s="45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s="2" customFormat="1" ht="12" customHeight="1" x14ac:dyDescent="0.2">
      <c r="A28" s="28"/>
      <c r="B28" s="33"/>
      <c r="C28" s="28"/>
      <c r="D28" s="113" t="s">
        <v>36</v>
      </c>
      <c r="E28" s="28"/>
      <c r="F28" s="28"/>
      <c r="G28" s="28"/>
      <c r="H28" s="28"/>
      <c r="I28" s="28"/>
      <c r="J28" s="28"/>
      <c r="K28" s="28"/>
      <c r="L28" s="45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s="8" customFormat="1" ht="16.5" customHeight="1" x14ac:dyDescent="0.2">
      <c r="A29" s="115"/>
      <c r="B29" s="116"/>
      <c r="C29" s="115"/>
      <c r="D29" s="115"/>
      <c r="E29" s="326" t="s">
        <v>1</v>
      </c>
      <c r="F29" s="326"/>
      <c r="G29" s="326"/>
      <c r="H29" s="326"/>
      <c r="I29" s="115"/>
      <c r="J29" s="115"/>
      <c r="K29" s="115"/>
      <c r="L29" s="117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</row>
    <row r="30" spans="1:31" s="2" customFormat="1" ht="6.9" customHeight="1" x14ac:dyDescent="0.2">
      <c r="A30" s="28"/>
      <c r="B30" s="33"/>
      <c r="C30" s="28"/>
      <c r="D30" s="28"/>
      <c r="E30" s="28"/>
      <c r="F30" s="28"/>
      <c r="G30" s="28"/>
      <c r="H30" s="28"/>
      <c r="I30" s="28"/>
      <c r="J30" s="28"/>
      <c r="K30" s="28"/>
      <c r="L30" s="45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 spans="1:31" s="2" customFormat="1" ht="6.9" customHeight="1" x14ac:dyDescent="0.2">
      <c r="A31" s="28"/>
      <c r="B31" s="33"/>
      <c r="C31" s="28"/>
      <c r="D31" s="118"/>
      <c r="E31" s="118"/>
      <c r="F31" s="118"/>
      <c r="G31" s="118"/>
      <c r="H31" s="118"/>
      <c r="I31" s="118"/>
      <c r="J31" s="118"/>
      <c r="K31" s="118"/>
      <c r="L31" s="45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</row>
    <row r="32" spans="1:31" s="2" customFormat="1" ht="25.35" customHeight="1" x14ac:dyDescent="0.2">
      <c r="A32" s="28"/>
      <c r="B32" s="33"/>
      <c r="C32" s="28"/>
      <c r="D32" s="119" t="s">
        <v>38</v>
      </c>
      <c r="E32" s="28"/>
      <c r="F32" s="28"/>
      <c r="G32" s="28"/>
      <c r="H32" s="28"/>
      <c r="I32" s="28"/>
      <c r="J32" s="120">
        <f>ROUND(J124, 0)</f>
        <v>0</v>
      </c>
      <c r="K32" s="28"/>
      <c r="L32" s="45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pans="1:31" s="2" customFormat="1" ht="6.9" customHeight="1" x14ac:dyDescent="0.2">
      <c r="A33" s="28"/>
      <c r="B33" s="33"/>
      <c r="C33" s="28"/>
      <c r="D33" s="118"/>
      <c r="E33" s="118"/>
      <c r="F33" s="118"/>
      <c r="G33" s="118"/>
      <c r="H33" s="118"/>
      <c r="I33" s="118"/>
      <c r="J33" s="118"/>
      <c r="K33" s="118"/>
      <c r="L33" s="45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4" spans="1:31" s="2" customFormat="1" ht="14.4" customHeight="1" x14ac:dyDescent="0.2">
      <c r="A34" s="28"/>
      <c r="B34" s="33"/>
      <c r="C34" s="28"/>
      <c r="D34" s="28"/>
      <c r="E34" s="28"/>
      <c r="F34" s="121" t="s">
        <v>40</v>
      </c>
      <c r="G34" s="28"/>
      <c r="H34" s="28"/>
      <c r="I34" s="121" t="s">
        <v>39</v>
      </c>
      <c r="J34" s="121" t="s">
        <v>41</v>
      </c>
      <c r="K34" s="28"/>
      <c r="L34" s="45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1:31" s="2" customFormat="1" ht="14.4" customHeight="1" x14ac:dyDescent="0.2">
      <c r="A35" s="28"/>
      <c r="B35" s="33"/>
      <c r="C35" s="28"/>
      <c r="D35" s="122" t="s">
        <v>42</v>
      </c>
      <c r="E35" s="113" t="s">
        <v>43</v>
      </c>
      <c r="F35" s="123">
        <f>ROUND((SUM(BE124:BE130)),  0)</f>
        <v>0</v>
      </c>
      <c r="G35" s="28"/>
      <c r="H35" s="28"/>
      <c r="I35" s="124">
        <v>0.21</v>
      </c>
      <c r="J35" s="123">
        <f>ROUND(((SUM(BE124:BE130))*I35),  0)</f>
        <v>0</v>
      </c>
      <c r="K35" s="28"/>
      <c r="L35" s="45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</row>
    <row r="36" spans="1:31" s="2" customFormat="1" ht="14.4" customHeight="1" x14ac:dyDescent="0.2">
      <c r="A36" s="28"/>
      <c r="B36" s="33"/>
      <c r="C36" s="28"/>
      <c r="D36" s="28"/>
      <c r="E36" s="113" t="s">
        <v>44</v>
      </c>
      <c r="F36" s="123">
        <f>ROUND((SUM(BF124:BF130)),  0)</f>
        <v>0</v>
      </c>
      <c r="G36" s="28"/>
      <c r="H36" s="28"/>
      <c r="I36" s="124">
        <v>0.12</v>
      </c>
      <c r="J36" s="123">
        <f>ROUND(((SUM(BF124:BF130))*I36),  0)</f>
        <v>0</v>
      </c>
      <c r="K36" s="28"/>
      <c r="L36" s="45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  <row r="37" spans="1:31" s="2" customFormat="1" ht="14.4" hidden="1" customHeight="1" x14ac:dyDescent="0.2">
      <c r="A37" s="28"/>
      <c r="B37" s="33"/>
      <c r="C37" s="28"/>
      <c r="D37" s="28"/>
      <c r="E37" s="113" t="s">
        <v>45</v>
      </c>
      <c r="F37" s="123">
        <f>ROUND((SUM(BG124:BG130)),  0)</f>
        <v>0</v>
      </c>
      <c r="G37" s="28"/>
      <c r="H37" s="28"/>
      <c r="I37" s="124">
        <v>0.21</v>
      </c>
      <c r="J37" s="123">
        <f>0</f>
        <v>0</v>
      </c>
      <c r="K37" s="28"/>
      <c r="L37" s="45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</row>
    <row r="38" spans="1:31" s="2" customFormat="1" ht="14.4" hidden="1" customHeight="1" x14ac:dyDescent="0.2">
      <c r="A38" s="28"/>
      <c r="B38" s="33"/>
      <c r="C38" s="28"/>
      <c r="D38" s="28"/>
      <c r="E38" s="113" t="s">
        <v>46</v>
      </c>
      <c r="F38" s="123">
        <f>ROUND((SUM(BH124:BH130)),  0)</f>
        <v>0</v>
      </c>
      <c r="G38" s="28"/>
      <c r="H38" s="28"/>
      <c r="I38" s="124">
        <v>0.12</v>
      </c>
      <c r="J38" s="123">
        <f>0</f>
        <v>0</v>
      </c>
      <c r="K38" s="28"/>
      <c r="L38" s="45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</row>
    <row r="39" spans="1:31" s="2" customFormat="1" ht="14.4" hidden="1" customHeight="1" x14ac:dyDescent="0.2">
      <c r="A39" s="28"/>
      <c r="B39" s="33"/>
      <c r="C39" s="28"/>
      <c r="D39" s="28"/>
      <c r="E39" s="113" t="s">
        <v>47</v>
      </c>
      <c r="F39" s="123">
        <f>ROUND((SUM(BI124:BI130)),  0)</f>
        <v>0</v>
      </c>
      <c r="G39" s="28"/>
      <c r="H39" s="28"/>
      <c r="I39" s="124">
        <v>0</v>
      </c>
      <c r="J39" s="123">
        <f>0</f>
        <v>0</v>
      </c>
      <c r="K39" s="28"/>
      <c r="L39" s="45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</row>
    <row r="40" spans="1:31" s="2" customFormat="1" ht="6.9" customHeight="1" x14ac:dyDescent="0.2">
      <c r="A40" s="28"/>
      <c r="B40" s="33"/>
      <c r="C40" s="28"/>
      <c r="D40" s="28"/>
      <c r="E40" s="28"/>
      <c r="F40" s="28"/>
      <c r="G40" s="28"/>
      <c r="H40" s="28"/>
      <c r="I40" s="28"/>
      <c r="J40" s="28"/>
      <c r="K40" s="28"/>
      <c r="L40" s="45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</row>
    <row r="41" spans="1:31" s="2" customFormat="1" ht="25.35" customHeight="1" x14ac:dyDescent="0.2">
      <c r="A41" s="28"/>
      <c r="B41" s="33"/>
      <c r="C41" s="125"/>
      <c r="D41" s="126" t="s">
        <v>48</v>
      </c>
      <c r="E41" s="127"/>
      <c r="F41" s="127"/>
      <c r="G41" s="128" t="s">
        <v>49</v>
      </c>
      <c r="H41" s="129" t="s">
        <v>50</v>
      </c>
      <c r="I41" s="127"/>
      <c r="J41" s="130">
        <f>SUM(J32:J39)</f>
        <v>0</v>
      </c>
      <c r="K41" s="131"/>
      <c r="L41" s="45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</row>
    <row r="42" spans="1:31" s="2" customFormat="1" ht="14.4" customHeight="1" x14ac:dyDescent="0.2">
      <c r="A42" s="28"/>
      <c r="B42" s="33"/>
      <c r="C42" s="28"/>
      <c r="D42" s="28"/>
      <c r="E42" s="28"/>
      <c r="F42" s="28"/>
      <c r="G42" s="28"/>
      <c r="H42" s="28"/>
      <c r="I42" s="28"/>
      <c r="J42" s="28"/>
      <c r="K42" s="28"/>
      <c r="L42" s="45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</row>
    <row r="43" spans="1:31" s="1" customFormat="1" ht="14.4" customHeight="1" x14ac:dyDescent="0.2">
      <c r="B43" s="17"/>
      <c r="L43" s="17"/>
    </row>
    <row r="44" spans="1:31" s="1" customFormat="1" ht="14.4" customHeight="1" x14ac:dyDescent="0.2">
      <c r="B44" s="17"/>
      <c r="L44" s="17"/>
    </row>
    <row r="45" spans="1:31" s="1" customFormat="1" ht="14.4" customHeight="1" x14ac:dyDescent="0.2">
      <c r="B45" s="17"/>
      <c r="L45" s="17"/>
    </row>
    <row r="46" spans="1:31" s="1" customFormat="1" ht="14.4" customHeight="1" x14ac:dyDescent="0.2">
      <c r="B46" s="17"/>
      <c r="L46" s="17"/>
    </row>
    <row r="47" spans="1:31" s="1" customFormat="1" ht="14.4" customHeight="1" x14ac:dyDescent="0.2">
      <c r="B47" s="17"/>
      <c r="L47" s="17"/>
    </row>
    <row r="48" spans="1:31" s="1" customFormat="1" ht="14.4" customHeight="1" x14ac:dyDescent="0.2">
      <c r="B48" s="17"/>
      <c r="L48" s="17"/>
    </row>
    <row r="49" spans="1:31" s="1" customFormat="1" ht="14.4" customHeight="1" x14ac:dyDescent="0.2">
      <c r="B49" s="17"/>
      <c r="L49" s="17"/>
    </row>
    <row r="50" spans="1:31" s="2" customFormat="1" ht="14.4" customHeight="1" x14ac:dyDescent="0.2">
      <c r="B50" s="45"/>
      <c r="D50" s="132" t="s">
        <v>51</v>
      </c>
      <c r="E50" s="133"/>
      <c r="F50" s="133"/>
      <c r="G50" s="132" t="s">
        <v>52</v>
      </c>
      <c r="H50" s="133"/>
      <c r="I50" s="133"/>
      <c r="J50" s="133"/>
      <c r="K50" s="133"/>
      <c r="L50" s="45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3.2" x14ac:dyDescent="0.2">
      <c r="A61" s="28"/>
      <c r="B61" s="33"/>
      <c r="C61" s="28"/>
      <c r="D61" s="134" t="s">
        <v>53</v>
      </c>
      <c r="E61" s="135"/>
      <c r="F61" s="136" t="s">
        <v>54</v>
      </c>
      <c r="G61" s="134" t="s">
        <v>53</v>
      </c>
      <c r="H61" s="135"/>
      <c r="I61" s="135"/>
      <c r="J61" s="137" t="s">
        <v>54</v>
      </c>
      <c r="K61" s="135"/>
      <c r="L61" s="45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3.2" x14ac:dyDescent="0.2">
      <c r="A65" s="28"/>
      <c r="B65" s="33"/>
      <c r="C65" s="28"/>
      <c r="D65" s="132" t="s">
        <v>55</v>
      </c>
      <c r="E65" s="138"/>
      <c r="F65" s="138"/>
      <c r="G65" s="132" t="s">
        <v>56</v>
      </c>
      <c r="H65" s="138"/>
      <c r="I65" s="138"/>
      <c r="J65" s="138"/>
      <c r="K65" s="138"/>
      <c r="L65" s="45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3.2" x14ac:dyDescent="0.2">
      <c r="A76" s="28"/>
      <c r="B76" s="33"/>
      <c r="C76" s="28"/>
      <c r="D76" s="134" t="s">
        <v>53</v>
      </c>
      <c r="E76" s="135"/>
      <c r="F76" s="136" t="s">
        <v>54</v>
      </c>
      <c r="G76" s="134" t="s">
        <v>53</v>
      </c>
      <c r="H76" s="135"/>
      <c r="I76" s="135"/>
      <c r="J76" s="137" t="s">
        <v>54</v>
      </c>
      <c r="K76" s="135"/>
      <c r="L76" s="45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</row>
    <row r="77" spans="1:31" s="2" customFormat="1" ht="14.4" customHeight="1" x14ac:dyDescent="0.2">
      <c r="A77" s="28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45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</row>
    <row r="81" spans="1:31" s="2" customFormat="1" ht="6.9" customHeight="1" x14ac:dyDescent="0.2">
      <c r="A81" s="28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45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</row>
    <row r="82" spans="1:31" s="2" customFormat="1" ht="24.9" customHeight="1" x14ac:dyDescent="0.2">
      <c r="A82" s="28"/>
      <c r="B82" s="29"/>
      <c r="C82" s="20" t="s">
        <v>99</v>
      </c>
      <c r="D82" s="30"/>
      <c r="E82" s="30"/>
      <c r="F82" s="30"/>
      <c r="G82" s="30"/>
      <c r="H82" s="30"/>
      <c r="I82" s="30"/>
      <c r="J82" s="30"/>
      <c r="K82" s="30"/>
      <c r="L82" s="45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</row>
    <row r="83" spans="1:31" s="2" customFormat="1" ht="6.9" customHeight="1" x14ac:dyDescent="0.2">
      <c r="A83" s="28"/>
      <c r="B83" s="29"/>
      <c r="C83" s="30"/>
      <c r="D83" s="30"/>
      <c r="E83" s="30"/>
      <c r="F83" s="30"/>
      <c r="G83" s="30"/>
      <c r="H83" s="30"/>
      <c r="I83" s="30"/>
      <c r="J83" s="30"/>
      <c r="K83" s="30"/>
      <c r="L83" s="45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</row>
    <row r="84" spans="1:31" s="2" customFormat="1" ht="12" customHeight="1" x14ac:dyDescent="0.2">
      <c r="A84" s="28"/>
      <c r="B84" s="29"/>
      <c r="C84" s="25" t="s">
        <v>14</v>
      </c>
      <c r="D84" s="30"/>
      <c r="E84" s="30"/>
      <c r="F84" s="30"/>
      <c r="G84" s="30"/>
      <c r="H84" s="30"/>
      <c r="I84" s="30"/>
      <c r="J84" s="30"/>
      <c r="K84" s="30"/>
      <c r="L84" s="45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</row>
    <row r="85" spans="1:31" s="2" customFormat="1" ht="16.5" customHeight="1" x14ac:dyDescent="0.2">
      <c r="A85" s="28"/>
      <c r="B85" s="29"/>
      <c r="C85" s="30"/>
      <c r="D85" s="30"/>
      <c r="E85" s="319" t="str">
        <f>E7</f>
        <v>Výtah - Hradecká 17, Opava - část financovaná z ERDF-SP</v>
      </c>
      <c r="F85" s="320"/>
      <c r="G85" s="320"/>
      <c r="H85" s="320"/>
      <c r="I85" s="30"/>
      <c r="J85" s="30"/>
      <c r="K85" s="30"/>
      <c r="L85" s="45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</row>
    <row r="86" spans="1:31" s="1" customFormat="1" ht="12" customHeight="1" x14ac:dyDescent="0.2">
      <c r="B86" s="18"/>
      <c r="C86" s="25" t="s">
        <v>95</v>
      </c>
      <c r="D86" s="19"/>
      <c r="E86" s="19"/>
      <c r="F86" s="19"/>
      <c r="G86" s="19"/>
      <c r="H86" s="19"/>
      <c r="I86" s="19"/>
      <c r="J86" s="19"/>
      <c r="K86" s="19"/>
      <c r="L86" s="17"/>
    </row>
    <row r="87" spans="1:31" s="2" customFormat="1" ht="16.5" customHeight="1" x14ac:dyDescent="0.2">
      <c r="A87" s="28"/>
      <c r="B87" s="29"/>
      <c r="C87" s="30"/>
      <c r="D87" s="30"/>
      <c r="E87" s="319" t="s">
        <v>96</v>
      </c>
      <c r="F87" s="318"/>
      <c r="G87" s="318"/>
      <c r="H87" s="318"/>
      <c r="I87" s="30"/>
      <c r="J87" s="30"/>
      <c r="K87" s="30"/>
      <c r="L87" s="45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</row>
    <row r="88" spans="1:31" s="2" customFormat="1" ht="12" customHeight="1" x14ac:dyDescent="0.2">
      <c r="A88" s="28"/>
      <c r="B88" s="29"/>
      <c r="C88" s="25" t="s">
        <v>97</v>
      </c>
      <c r="D88" s="30"/>
      <c r="E88" s="30"/>
      <c r="F88" s="30"/>
      <c r="G88" s="30"/>
      <c r="H88" s="30"/>
      <c r="I88" s="30"/>
      <c r="J88" s="30"/>
      <c r="K88" s="30"/>
      <c r="L88" s="45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</row>
    <row r="89" spans="1:31" s="2" customFormat="1" ht="16.5" customHeight="1" x14ac:dyDescent="0.2">
      <c r="A89" s="28"/>
      <c r="B89" s="29"/>
      <c r="C89" s="30"/>
      <c r="D89" s="30"/>
      <c r="E89" s="282" t="str">
        <f>E11</f>
        <v>01-2 - Technika prostředí staveb</v>
      </c>
      <c r="F89" s="318"/>
      <c r="G89" s="318"/>
      <c r="H89" s="318"/>
      <c r="I89" s="30"/>
      <c r="J89" s="30"/>
      <c r="K89" s="30"/>
      <c r="L89" s="45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</row>
    <row r="90" spans="1:31" s="2" customFormat="1" ht="6.9" customHeight="1" x14ac:dyDescent="0.2">
      <c r="A90" s="28"/>
      <c r="B90" s="29"/>
      <c r="C90" s="30"/>
      <c r="D90" s="30"/>
      <c r="E90" s="30"/>
      <c r="F90" s="30"/>
      <c r="G90" s="30"/>
      <c r="H90" s="30"/>
      <c r="I90" s="30"/>
      <c r="J90" s="30"/>
      <c r="K90" s="30"/>
      <c r="L90" s="45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</row>
    <row r="91" spans="1:31" s="2" customFormat="1" ht="12" customHeight="1" x14ac:dyDescent="0.2">
      <c r="A91" s="28"/>
      <c r="B91" s="29"/>
      <c r="C91" s="25" t="s">
        <v>17</v>
      </c>
      <c r="D91" s="30"/>
      <c r="E91" s="30"/>
      <c r="F91" s="23" t="str">
        <f>F14</f>
        <v>Opava</v>
      </c>
      <c r="G91" s="30"/>
      <c r="H91" s="30"/>
      <c r="I91" s="25" t="s">
        <v>19</v>
      </c>
      <c r="J91" s="60" t="str">
        <f>IF(J14="","",J14)</f>
        <v>18. 4. 2024</v>
      </c>
      <c r="K91" s="30"/>
      <c r="L91" s="45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</row>
    <row r="92" spans="1:31" s="2" customFormat="1" ht="6.9" customHeight="1" x14ac:dyDescent="0.2">
      <c r="A92" s="28"/>
      <c r="B92" s="29"/>
      <c r="C92" s="30"/>
      <c r="D92" s="30"/>
      <c r="E92" s="30"/>
      <c r="F92" s="30"/>
      <c r="G92" s="30"/>
      <c r="H92" s="30"/>
      <c r="I92" s="30"/>
      <c r="J92" s="30"/>
      <c r="K92" s="30"/>
      <c r="L92" s="45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</row>
    <row r="93" spans="1:31" s="2" customFormat="1" ht="15.15" customHeight="1" x14ac:dyDescent="0.2">
      <c r="A93" s="28"/>
      <c r="B93" s="29"/>
      <c r="C93" s="25" t="s">
        <v>22</v>
      </c>
      <c r="D93" s="30"/>
      <c r="E93" s="30"/>
      <c r="F93" s="23" t="str">
        <f>E17</f>
        <v>Slezská univerzita v Opavě</v>
      </c>
      <c r="G93" s="30"/>
      <c r="H93" s="30"/>
      <c r="I93" s="25" t="s">
        <v>31</v>
      </c>
      <c r="J93" s="26" t="str">
        <f>E23</f>
        <v xml:space="preserve">ing. Václav Č e c h </v>
      </c>
      <c r="K93" s="30"/>
      <c r="L93" s="45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</row>
    <row r="94" spans="1:31" s="2" customFormat="1" ht="15.15" customHeight="1" x14ac:dyDescent="0.2">
      <c r="A94" s="28"/>
      <c r="B94" s="29"/>
      <c r="C94" s="25" t="s">
        <v>28</v>
      </c>
      <c r="D94" s="30"/>
      <c r="E94" s="30"/>
      <c r="F94" s="23" t="str">
        <f>IF(E20="","",E20)</f>
        <v xml:space="preserve"> </v>
      </c>
      <c r="G94" s="30"/>
      <c r="H94" s="30"/>
      <c r="I94" s="25" t="s">
        <v>34</v>
      </c>
      <c r="J94" s="26" t="str">
        <f>E26</f>
        <v>Sandtner Vladimír</v>
      </c>
      <c r="K94" s="30"/>
      <c r="L94" s="45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</row>
    <row r="95" spans="1:31" s="2" customFormat="1" ht="10.35" customHeight="1" x14ac:dyDescent="0.2">
      <c r="A95" s="28"/>
      <c r="B95" s="29"/>
      <c r="C95" s="30"/>
      <c r="D95" s="30"/>
      <c r="E95" s="30"/>
      <c r="F95" s="30"/>
      <c r="G95" s="30"/>
      <c r="H95" s="30"/>
      <c r="I95" s="30"/>
      <c r="J95" s="30"/>
      <c r="K95" s="30"/>
      <c r="L95" s="45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</row>
    <row r="96" spans="1:31" s="2" customFormat="1" ht="29.25" customHeight="1" x14ac:dyDescent="0.2">
      <c r="A96" s="28"/>
      <c r="B96" s="29"/>
      <c r="C96" s="143" t="s">
        <v>100</v>
      </c>
      <c r="D96" s="144"/>
      <c r="E96" s="144"/>
      <c r="F96" s="144"/>
      <c r="G96" s="144"/>
      <c r="H96" s="144"/>
      <c r="I96" s="144"/>
      <c r="J96" s="145" t="s">
        <v>101</v>
      </c>
      <c r="K96" s="144"/>
      <c r="L96" s="45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</row>
    <row r="97" spans="1:47" s="2" customFormat="1" ht="10.35" customHeight="1" x14ac:dyDescent="0.2">
      <c r="A97" s="28"/>
      <c r="B97" s="29"/>
      <c r="C97" s="30"/>
      <c r="D97" s="30"/>
      <c r="E97" s="30"/>
      <c r="F97" s="30"/>
      <c r="G97" s="30"/>
      <c r="H97" s="30"/>
      <c r="I97" s="30"/>
      <c r="J97" s="30"/>
      <c r="K97" s="30"/>
      <c r="L97" s="45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</row>
    <row r="98" spans="1:47" s="2" customFormat="1" ht="22.95" customHeight="1" x14ac:dyDescent="0.2">
      <c r="A98" s="28"/>
      <c r="B98" s="29"/>
      <c r="C98" s="146" t="s">
        <v>102</v>
      </c>
      <c r="D98" s="30"/>
      <c r="E98" s="30"/>
      <c r="F98" s="30"/>
      <c r="G98" s="30"/>
      <c r="H98" s="30"/>
      <c r="I98" s="30"/>
      <c r="J98" s="78">
        <f>J124</f>
        <v>0</v>
      </c>
      <c r="K98" s="30"/>
      <c r="L98" s="45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U98" s="14" t="s">
        <v>103</v>
      </c>
    </row>
    <row r="99" spans="1:47" s="9" customFormat="1" ht="24.9" customHeight="1" x14ac:dyDescent="0.2">
      <c r="B99" s="147"/>
      <c r="C99" s="148"/>
      <c r="D99" s="149" t="s">
        <v>112</v>
      </c>
      <c r="E99" s="150"/>
      <c r="F99" s="150"/>
      <c r="G99" s="150"/>
      <c r="H99" s="150"/>
      <c r="I99" s="150"/>
      <c r="J99" s="151">
        <f>J125</f>
        <v>0</v>
      </c>
      <c r="K99" s="148"/>
      <c r="L99" s="152"/>
    </row>
    <row r="100" spans="1:47" s="9" customFormat="1" ht="24.9" customHeight="1" x14ac:dyDescent="0.2">
      <c r="B100" s="147"/>
      <c r="C100" s="148"/>
      <c r="D100" s="149" t="s">
        <v>482</v>
      </c>
      <c r="E100" s="150"/>
      <c r="F100" s="150"/>
      <c r="G100" s="150"/>
      <c r="H100" s="150"/>
      <c r="I100" s="150"/>
      <c r="J100" s="151">
        <f>J126</f>
        <v>0</v>
      </c>
      <c r="K100" s="148"/>
      <c r="L100" s="152"/>
    </row>
    <row r="101" spans="1:47" s="10" customFormat="1" ht="19.95" customHeight="1" x14ac:dyDescent="0.2">
      <c r="B101" s="153"/>
      <c r="C101" s="98"/>
      <c r="D101" s="154" t="s">
        <v>483</v>
      </c>
      <c r="E101" s="155"/>
      <c r="F101" s="155"/>
      <c r="G101" s="155"/>
      <c r="H101" s="155"/>
      <c r="I101" s="155"/>
      <c r="J101" s="156">
        <f>J127</f>
        <v>0</v>
      </c>
      <c r="K101" s="98"/>
      <c r="L101" s="157"/>
    </row>
    <row r="102" spans="1:47" s="10" customFormat="1" ht="19.95" customHeight="1" x14ac:dyDescent="0.2">
      <c r="B102" s="153"/>
      <c r="C102" s="98"/>
      <c r="D102" s="154" t="s">
        <v>484</v>
      </c>
      <c r="E102" s="155"/>
      <c r="F102" s="155"/>
      <c r="G102" s="155"/>
      <c r="H102" s="155"/>
      <c r="I102" s="155"/>
      <c r="J102" s="156">
        <f>J129</f>
        <v>0</v>
      </c>
      <c r="K102" s="98"/>
      <c r="L102" s="157"/>
    </row>
    <row r="103" spans="1:47" s="2" customFormat="1" ht="21.75" customHeight="1" x14ac:dyDescent="0.2">
      <c r="A103" s="28"/>
      <c r="B103" s="29"/>
      <c r="C103" s="30"/>
      <c r="D103" s="30"/>
      <c r="E103" s="30"/>
      <c r="F103" s="30"/>
      <c r="G103" s="30"/>
      <c r="H103" s="30"/>
      <c r="I103" s="30"/>
      <c r="J103" s="30"/>
      <c r="K103" s="30"/>
      <c r="L103" s="45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</row>
    <row r="104" spans="1:47" s="2" customFormat="1" ht="6.9" customHeight="1" x14ac:dyDescent="0.2">
      <c r="A104" s="28"/>
      <c r="B104" s="48"/>
      <c r="C104" s="49"/>
      <c r="D104" s="49"/>
      <c r="E104" s="49"/>
      <c r="F104" s="49"/>
      <c r="G104" s="49"/>
      <c r="H104" s="49"/>
      <c r="I104" s="49"/>
      <c r="J104" s="49"/>
      <c r="K104" s="49"/>
      <c r="L104" s="45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</row>
    <row r="108" spans="1:47" s="2" customFormat="1" ht="6.9" customHeight="1" x14ac:dyDescent="0.2">
      <c r="A108" s="28"/>
      <c r="B108" s="50"/>
      <c r="C108" s="51"/>
      <c r="D108" s="51"/>
      <c r="E108" s="51"/>
      <c r="F108" s="51"/>
      <c r="G108" s="51"/>
      <c r="H108" s="51"/>
      <c r="I108" s="51"/>
      <c r="J108" s="51"/>
      <c r="K108" s="51"/>
      <c r="L108" s="45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</row>
    <row r="109" spans="1:47" s="2" customFormat="1" ht="24.9" customHeight="1" x14ac:dyDescent="0.2">
      <c r="A109" s="28"/>
      <c r="B109" s="29"/>
      <c r="C109" s="20" t="s">
        <v>119</v>
      </c>
      <c r="D109" s="30"/>
      <c r="E109" s="30"/>
      <c r="F109" s="30"/>
      <c r="G109" s="30"/>
      <c r="H109" s="30"/>
      <c r="I109" s="30"/>
      <c r="J109" s="30"/>
      <c r="K109" s="30"/>
      <c r="L109" s="45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</row>
    <row r="110" spans="1:47" s="2" customFormat="1" ht="6.9" customHeight="1" x14ac:dyDescent="0.2">
      <c r="A110" s="28"/>
      <c r="B110" s="29"/>
      <c r="C110" s="30"/>
      <c r="D110" s="30"/>
      <c r="E110" s="30"/>
      <c r="F110" s="30"/>
      <c r="G110" s="30"/>
      <c r="H110" s="30"/>
      <c r="I110" s="30"/>
      <c r="J110" s="30"/>
      <c r="K110" s="30"/>
      <c r="L110" s="45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</row>
    <row r="111" spans="1:47" s="2" customFormat="1" ht="12" customHeight="1" x14ac:dyDescent="0.2">
      <c r="A111" s="28"/>
      <c r="B111" s="29"/>
      <c r="C111" s="25" t="s">
        <v>14</v>
      </c>
      <c r="D111" s="30"/>
      <c r="E111" s="30"/>
      <c r="F111" s="30"/>
      <c r="G111" s="30"/>
      <c r="H111" s="30"/>
      <c r="I111" s="30"/>
      <c r="J111" s="30"/>
      <c r="K111" s="30"/>
      <c r="L111" s="45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</row>
    <row r="112" spans="1:47" s="2" customFormat="1" ht="16.5" customHeight="1" x14ac:dyDescent="0.2">
      <c r="A112" s="28"/>
      <c r="B112" s="29"/>
      <c r="C112" s="30"/>
      <c r="D112" s="30"/>
      <c r="E112" s="319" t="str">
        <f>E7</f>
        <v>Výtah - Hradecká 17, Opava - část financovaná z ERDF-SP</v>
      </c>
      <c r="F112" s="320"/>
      <c r="G112" s="320"/>
      <c r="H112" s="320"/>
      <c r="I112" s="30"/>
      <c r="J112" s="30"/>
      <c r="K112" s="30"/>
      <c r="L112" s="45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</row>
    <row r="113" spans="1:65" s="1" customFormat="1" ht="12" customHeight="1" x14ac:dyDescent="0.2">
      <c r="B113" s="18"/>
      <c r="C113" s="25" t="s">
        <v>95</v>
      </c>
      <c r="D113" s="19"/>
      <c r="E113" s="19"/>
      <c r="F113" s="19"/>
      <c r="G113" s="19"/>
      <c r="H113" s="19"/>
      <c r="I113" s="19"/>
      <c r="J113" s="19"/>
      <c r="K113" s="19"/>
      <c r="L113" s="17"/>
    </row>
    <row r="114" spans="1:65" s="2" customFormat="1" ht="16.5" customHeight="1" x14ac:dyDescent="0.2">
      <c r="A114" s="28"/>
      <c r="B114" s="29"/>
      <c r="C114" s="30"/>
      <c r="D114" s="30"/>
      <c r="E114" s="319" t="s">
        <v>96</v>
      </c>
      <c r="F114" s="318"/>
      <c r="G114" s="318"/>
      <c r="H114" s="318"/>
      <c r="I114" s="30"/>
      <c r="J114" s="30"/>
      <c r="K114" s="30"/>
      <c r="L114" s="45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</row>
    <row r="115" spans="1:65" s="2" customFormat="1" ht="12" customHeight="1" x14ac:dyDescent="0.2">
      <c r="A115" s="28"/>
      <c r="B115" s="29"/>
      <c r="C115" s="25" t="s">
        <v>97</v>
      </c>
      <c r="D115" s="30"/>
      <c r="E115" s="30"/>
      <c r="F115" s="30"/>
      <c r="G115" s="30"/>
      <c r="H115" s="30"/>
      <c r="I115" s="30"/>
      <c r="J115" s="30"/>
      <c r="K115" s="30"/>
      <c r="L115" s="45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</row>
    <row r="116" spans="1:65" s="2" customFormat="1" ht="16.5" customHeight="1" x14ac:dyDescent="0.2">
      <c r="A116" s="28"/>
      <c r="B116" s="29"/>
      <c r="C116" s="30"/>
      <c r="D116" s="30"/>
      <c r="E116" s="282" t="str">
        <f>E11</f>
        <v>01-2 - Technika prostředí staveb</v>
      </c>
      <c r="F116" s="318"/>
      <c r="G116" s="318"/>
      <c r="H116" s="318"/>
      <c r="I116" s="30"/>
      <c r="J116" s="30"/>
      <c r="K116" s="30"/>
      <c r="L116" s="45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</row>
    <row r="117" spans="1:65" s="2" customFormat="1" ht="6.9" customHeight="1" x14ac:dyDescent="0.2">
      <c r="A117" s="28"/>
      <c r="B117" s="29"/>
      <c r="C117" s="30"/>
      <c r="D117" s="30"/>
      <c r="E117" s="30"/>
      <c r="F117" s="30"/>
      <c r="G117" s="30"/>
      <c r="H117" s="30"/>
      <c r="I117" s="30"/>
      <c r="J117" s="30"/>
      <c r="K117" s="30"/>
      <c r="L117" s="45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</row>
    <row r="118" spans="1:65" s="2" customFormat="1" ht="12" customHeight="1" x14ac:dyDescent="0.2">
      <c r="A118" s="28"/>
      <c r="B118" s="29"/>
      <c r="C118" s="25" t="s">
        <v>17</v>
      </c>
      <c r="D118" s="30"/>
      <c r="E118" s="30"/>
      <c r="F118" s="23" t="str">
        <f>F14</f>
        <v>Opava</v>
      </c>
      <c r="G118" s="30"/>
      <c r="H118" s="30"/>
      <c r="I118" s="25" t="s">
        <v>19</v>
      </c>
      <c r="J118" s="60" t="str">
        <f>IF(J14="","",J14)</f>
        <v>18. 4. 2024</v>
      </c>
      <c r="K118" s="30"/>
      <c r="L118" s="45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</row>
    <row r="119" spans="1:65" s="2" customFormat="1" ht="6.9" customHeight="1" x14ac:dyDescent="0.2">
      <c r="A119" s="28"/>
      <c r="B119" s="29"/>
      <c r="C119" s="30"/>
      <c r="D119" s="30"/>
      <c r="E119" s="30"/>
      <c r="F119" s="30"/>
      <c r="G119" s="30"/>
      <c r="H119" s="30"/>
      <c r="I119" s="30"/>
      <c r="J119" s="30"/>
      <c r="K119" s="30"/>
      <c r="L119" s="45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</row>
    <row r="120" spans="1:65" s="2" customFormat="1" ht="15.15" customHeight="1" x14ac:dyDescent="0.2">
      <c r="A120" s="28"/>
      <c r="B120" s="29"/>
      <c r="C120" s="25" t="s">
        <v>22</v>
      </c>
      <c r="D120" s="30"/>
      <c r="E120" s="30"/>
      <c r="F120" s="23" t="str">
        <f>E17</f>
        <v>Slezská univerzita v Opavě</v>
      </c>
      <c r="G120" s="30"/>
      <c r="H120" s="30"/>
      <c r="I120" s="25" t="s">
        <v>31</v>
      </c>
      <c r="J120" s="26" t="str">
        <f>E23</f>
        <v xml:space="preserve">ing. Václav Č e c h </v>
      </c>
      <c r="K120" s="30"/>
      <c r="L120" s="45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</row>
    <row r="121" spans="1:65" s="2" customFormat="1" ht="15.15" customHeight="1" x14ac:dyDescent="0.2">
      <c r="A121" s="28"/>
      <c r="B121" s="29"/>
      <c r="C121" s="25" t="s">
        <v>28</v>
      </c>
      <c r="D121" s="30"/>
      <c r="E121" s="30"/>
      <c r="F121" s="23" t="str">
        <f>IF(E20="","",E20)</f>
        <v xml:space="preserve"> </v>
      </c>
      <c r="G121" s="30"/>
      <c r="H121" s="30"/>
      <c r="I121" s="25" t="s">
        <v>34</v>
      </c>
      <c r="J121" s="26" t="str">
        <f>E26</f>
        <v>Sandtner Vladimír</v>
      </c>
      <c r="K121" s="30"/>
      <c r="L121" s="45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</row>
    <row r="122" spans="1:65" s="2" customFormat="1" ht="10.35" customHeight="1" x14ac:dyDescent="0.2">
      <c r="A122" s="28"/>
      <c r="B122" s="29"/>
      <c r="C122" s="30"/>
      <c r="D122" s="30"/>
      <c r="E122" s="30"/>
      <c r="F122" s="30"/>
      <c r="G122" s="30"/>
      <c r="H122" s="30"/>
      <c r="I122" s="30"/>
      <c r="J122" s="30"/>
      <c r="K122" s="30"/>
      <c r="L122" s="45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</row>
    <row r="123" spans="1:65" s="11" customFormat="1" ht="29.25" customHeight="1" x14ac:dyDescent="0.2">
      <c r="A123" s="158"/>
      <c r="B123" s="159"/>
      <c r="C123" s="160" t="s">
        <v>120</v>
      </c>
      <c r="D123" s="161" t="s">
        <v>63</v>
      </c>
      <c r="E123" s="161" t="s">
        <v>59</v>
      </c>
      <c r="F123" s="161" t="s">
        <v>60</v>
      </c>
      <c r="G123" s="161" t="s">
        <v>121</v>
      </c>
      <c r="H123" s="161" t="s">
        <v>122</v>
      </c>
      <c r="I123" s="161" t="s">
        <v>123</v>
      </c>
      <c r="J123" s="162" t="s">
        <v>101</v>
      </c>
      <c r="K123" s="163" t="s">
        <v>124</v>
      </c>
      <c r="L123" s="164"/>
      <c r="M123" s="69" t="s">
        <v>1</v>
      </c>
      <c r="N123" s="70" t="s">
        <v>42</v>
      </c>
      <c r="O123" s="70" t="s">
        <v>125</v>
      </c>
      <c r="P123" s="70" t="s">
        <v>126</v>
      </c>
      <c r="Q123" s="70" t="s">
        <v>127</v>
      </c>
      <c r="R123" s="70" t="s">
        <v>128</v>
      </c>
      <c r="S123" s="70" t="s">
        <v>129</v>
      </c>
      <c r="T123" s="71" t="s">
        <v>130</v>
      </c>
      <c r="U123" s="158"/>
      <c r="V123" s="158"/>
      <c r="W123" s="158"/>
      <c r="X123" s="158"/>
      <c r="Y123" s="158"/>
      <c r="Z123" s="158"/>
      <c r="AA123" s="158"/>
      <c r="AB123" s="158"/>
      <c r="AC123" s="158"/>
      <c r="AD123" s="158"/>
      <c r="AE123" s="158"/>
    </row>
    <row r="124" spans="1:65" s="2" customFormat="1" ht="22.95" customHeight="1" x14ac:dyDescent="0.3">
      <c r="A124" s="28"/>
      <c r="B124" s="29"/>
      <c r="C124" s="76" t="s">
        <v>131</v>
      </c>
      <c r="D124" s="30"/>
      <c r="E124" s="30"/>
      <c r="F124" s="30"/>
      <c r="G124" s="30"/>
      <c r="H124" s="30"/>
      <c r="I124" s="30"/>
      <c r="J124" s="165">
        <f>BK124</f>
        <v>0</v>
      </c>
      <c r="K124" s="30"/>
      <c r="L124" s="33"/>
      <c r="M124" s="72"/>
      <c r="N124" s="166"/>
      <c r="O124" s="73"/>
      <c r="P124" s="167">
        <f>P125+P126</f>
        <v>0</v>
      </c>
      <c r="Q124" s="73"/>
      <c r="R124" s="167">
        <f>R125+R126</f>
        <v>0</v>
      </c>
      <c r="S124" s="73"/>
      <c r="T124" s="168">
        <f>T125+T126</f>
        <v>0</v>
      </c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T124" s="14" t="s">
        <v>77</v>
      </c>
      <c r="AU124" s="14" t="s">
        <v>103</v>
      </c>
      <c r="BK124" s="169">
        <f>BK125+BK126</f>
        <v>0</v>
      </c>
    </row>
    <row r="125" spans="1:65" s="12" customFormat="1" ht="25.95" customHeight="1" x14ac:dyDescent="0.25">
      <c r="B125" s="170"/>
      <c r="C125" s="171"/>
      <c r="D125" s="172" t="s">
        <v>77</v>
      </c>
      <c r="E125" s="173" t="s">
        <v>381</v>
      </c>
      <c r="F125" s="173" t="s">
        <v>382</v>
      </c>
      <c r="G125" s="171"/>
      <c r="H125" s="171"/>
      <c r="I125" s="171"/>
      <c r="J125" s="174">
        <f>BK125</f>
        <v>0</v>
      </c>
      <c r="K125" s="171"/>
      <c r="L125" s="175"/>
      <c r="M125" s="176"/>
      <c r="N125" s="177"/>
      <c r="O125" s="177"/>
      <c r="P125" s="178">
        <v>0</v>
      </c>
      <c r="Q125" s="177"/>
      <c r="R125" s="178">
        <v>0</v>
      </c>
      <c r="S125" s="177"/>
      <c r="T125" s="179">
        <v>0</v>
      </c>
      <c r="AR125" s="180" t="s">
        <v>85</v>
      </c>
      <c r="AT125" s="181" t="s">
        <v>77</v>
      </c>
      <c r="AU125" s="181" t="s">
        <v>78</v>
      </c>
      <c r="AY125" s="180" t="s">
        <v>134</v>
      </c>
      <c r="BK125" s="182">
        <v>0</v>
      </c>
    </row>
    <row r="126" spans="1:65" s="12" customFormat="1" ht="25.95" customHeight="1" x14ac:dyDescent="0.25">
      <c r="B126" s="170"/>
      <c r="C126" s="171"/>
      <c r="D126" s="172" t="s">
        <v>77</v>
      </c>
      <c r="E126" s="173" t="s">
        <v>396</v>
      </c>
      <c r="F126" s="173" t="s">
        <v>485</v>
      </c>
      <c r="G126" s="171"/>
      <c r="H126" s="171"/>
      <c r="I126" s="171"/>
      <c r="J126" s="174">
        <f>BK126</f>
        <v>0</v>
      </c>
      <c r="K126" s="171"/>
      <c r="L126" s="175"/>
      <c r="M126" s="176"/>
      <c r="N126" s="177"/>
      <c r="O126" s="177"/>
      <c r="P126" s="178">
        <f>P127+P129</f>
        <v>0</v>
      </c>
      <c r="Q126" s="177"/>
      <c r="R126" s="178">
        <f>R127+R129</f>
        <v>0</v>
      </c>
      <c r="S126" s="177"/>
      <c r="T126" s="179">
        <f>T127+T129</f>
        <v>0</v>
      </c>
      <c r="AR126" s="180" t="s">
        <v>150</v>
      </c>
      <c r="AT126" s="181" t="s">
        <v>77</v>
      </c>
      <c r="AU126" s="181" t="s">
        <v>78</v>
      </c>
      <c r="AY126" s="180" t="s">
        <v>134</v>
      </c>
      <c r="BK126" s="182">
        <f>BK127+BK129</f>
        <v>0</v>
      </c>
    </row>
    <row r="127" spans="1:65" s="12" customFormat="1" ht="22.95" customHeight="1" x14ac:dyDescent="0.25">
      <c r="B127" s="170"/>
      <c r="C127" s="171"/>
      <c r="D127" s="172" t="s">
        <v>77</v>
      </c>
      <c r="E127" s="183" t="s">
        <v>486</v>
      </c>
      <c r="F127" s="183" t="s">
        <v>487</v>
      </c>
      <c r="G127" s="171"/>
      <c r="H127" s="171"/>
      <c r="I127" s="171"/>
      <c r="J127" s="184">
        <f>BK127</f>
        <v>0</v>
      </c>
      <c r="K127" s="171"/>
      <c r="L127" s="175"/>
      <c r="M127" s="176"/>
      <c r="N127" s="177"/>
      <c r="O127" s="177"/>
      <c r="P127" s="178">
        <f>P128</f>
        <v>0</v>
      </c>
      <c r="Q127" s="177"/>
      <c r="R127" s="178">
        <f>R128</f>
        <v>0</v>
      </c>
      <c r="S127" s="177"/>
      <c r="T127" s="179">
        <f>T128</f>
        <v>0</v>
      </c>
      <c r="AR127" s="180" t="s">
        <v>150</v>
      </c>
      <c r="AT127" s="181" t="s">
        <v>77</v>
      </c>
      <c r="AU127" s="181" t="s">
        <v>21</v>
      </c>
      <c r="AY127" s="180" t="s">
        <v>134</v>
      </c>
      <c r="BK127" s="182">
        <f>BK128</f>
        <v>0</v>
      </c>
    </row>
    <row r="128" spans="1:65" s="2" customFormat="1" ht="24.15" customHeight="1" x14ac:dyDescent="0.2">
      <c r="A128" s="28"/>
      <c r="B128" s="29"/>
      <c r="C128" s="185" t="s">
        <v>140</v>
      </c>
      <c r="D128" s="185" t="s">
        <v>136</v>
      </c>
      <c r="E128" s="186" t="s">
        <v>488</v>
      </c>
      <c r="F128" s="187" t="s">
        <v>500</v>
      </c>
      <c r="G128" s="188" t="s">
        <v>489</v>
      </c>
      <c r="H128" s="189">
        <v>0</v>
      </c>
      <c r="I128" s="190">
        <v>0</v>
      </c>
      <c r="J128" s="190">
        <f>ROUND(I128*H128,1)</f>
        <v>0</v>
      </c>
      <c r="K128" s="191"/>
      <c r="L128" s="33"/>
      <c r="M128" s="192" t="s">
        <v>1</v>
      </c>
      <c r="N128" s="193" t="s">
        <v>43</v>
      </c>
      <c r="O128" s="194">
        <v>0</v>
      </c>
      <c r="P128" s="194">
        <f>O128*H128</f>
        <v>0</v>
      </c>
      <c r="Q128" s="194">
        <v>0</v>
      </c>
      <c r="R128" s="194">
        <f>Q128*H128</f>
        <v>0</v>
      </c>
      <c r="S128" s="194">
        <v>0</v>
      </c>
      <c r="T128" s="195">
        <f>S128*H128</f>
        <v>0</v>
      </c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R128" s="196" t="s">
        <v>490</v>
      </c>
      <c r="AT128" s="196" t="s">
        <v>136</v>
      </c>
      <c r="AU128" s="196" t="s">
        <v>85</v>
      </c>
      <c r="AY128" s="14" t="s">
        <v>134</v>
      </c>
      <c r="BE128" s="197">
        <f>IF(N128="základní",J128,0)</f>
        <v>0</v>
      </c>
      <c r="BF128" s="197">
        <f>IF(N128="snížená",J128,0)</f>
        <v>0</v>
      </c>
      <c r="BG128" s="197">
        <f>IF(N128="zákl. přenesená",J128,0)</f>
        <v>0</v>
      </c>
      <c r="BH128" s="197">
        <f>IF(N128="sníž. přenesená",J128,0)</f>
        <v>0</v>
      </c>
      <c r="BI128" s="197">
        <f>IF(N128="nulová",J128,0)</f>
        <v>0</v>
      </c>
      <c r="BJ128" s="14" t="s">
        <v>21</v>
      </c>
      <c r="BK128" s="197">
        <f>ROUND(I128*H128,1)</f>
        <v>0</v>
      </c>
      <c r="BL128" s="14" t="s">
        <v>490</v>
      </c>
      <c r="BM128" s="196" t="s">
        <v>491</v>
      </c>
    </row>
    <row r="129" spans="1:65" s="12" customFormat="1" ht="22.95" customHeight="1" x14ac:dyDescent="0.25">
      <c r="B129" s="170"/>
      <c r="C129" s="171"/>
      <c r="D129" s="172" t="s">
        <v>77</v>
      </c>
      <c r="E129" s="183" t="s">
        <v>492</v>
      </c>
      <c r="F129" s="183" t="s">
        <v>493</v>
      </c>
      <c r="G129" s="171"/>
      <c r="H129" s="171"/>
      <c r="I129" s="171"/>
      <c r="J129" s="184">
        <f>BK129</f>
        <v>0</v>
      </c>
      <c r="K129" s="171"/>
      <c r="L129" s="175"/>
      <c r="M129" s="176"/>
      <c r="N129" s="177"/>
      <c r="O129" s="177"/>
      <c r="P129" s="178">
        <f>P130</f>
        <v>0</v>
      </c>
      <c r="Q129" s="177"/>
      <c r="R129" s="178">
        <f>R130</f>
        <v>0</v>
      </c>
      <c r="S129" s="177"/>
      <c r="T129" s="179">
        <f>T130</f>
        <v>0</v>
      </c>
      <c r="AR129" s="180" t="s">
        <v>150</v>
      </c>
      <c r="AT129" s="181" t="s">
        <v>77</v>
      </c>
      <c r="AU129" s="181" t="s">
        <v>21</v>
      </c>
      <c r="AY129" s="180" t="s">
        <v>134</v>
      </c>
      <c r="BK129" s="182">
        <f>BK130</f>
        <v>0</v>
      </c>
    </row>
    <row r="130" spans="1:65" s="2" customFormat="1" ht="24.15" customHeight="1" x14ac:dyDescent="0.2">
      <c r="A130" s="28"/>
      <c r="B130" s="29"/>
      <c r="C130" s="185" t="s">
        <v>158</v>
      </c>
      <c r="D130" s="185" t="s">
        <v>136</v>
      </c>
      <c r="E130" s="186" t="s">
        <v>494</v>
      </c>
      <c r="F130" s="187" t="s">
        <v>495</v>
      </c>
      <c r="G130" s="188" t="s">
        <v>496</v>
      </c>
      <c r="H130" s="189">
        <v>1</v>
      </c>
      <c r="I130" s="245"/>
      <c r="J130" s="190">
        <f>ROUND(I130*H130,1)</f>
        <v>0</v>
      </c>
      <c r="K130" s="191"/>
      <c r="L130" s="33"/>
      <c r="M130" s="231" t="s">
        <v>1</v>
      </c>
      <c r="N130" s="232" t="s">
        <v>43</v>
      </c>
      <c r="O130" s="233">
        <v>0</v>
      </c>
      <c r="P130" s="233">
        <f>O130*H130</f>
        <v>0</v>
      </c>
      <c r="Q130" s="233">
        <v>0</v>
      </c>
      <c r="R130" s="233">
        <f>Q130*H130</f>
        <v>0</v>
      </c>
      <c r="S130" s="233">
        <v>0</v>
      </c>
      <c r="T130" s="234">
        <f>S130*H130</f>
        <v>0</v>
      </c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R130" s="196" t="s">
        <v>490</v>
      </c>
      <c r="AT130" s="196" t="s">
        <v>136</v>
      </c>
      <c r="AU130" s="196" t="s">
        <v>85</v>
      </c>
      <c r="AY130" s="14" t="s">
        <v>134</v>
      </c>
      <c r="BE130" s="197">
        <f>IF(N130="základní",J130,0)</f>
        <v>0</v>
      </c>
      <c r="BF130" s="197">
        <f>IF(N130="snížená",J130,0)</f>
        <v>0</v>
      </c>
      <c r="BG130" s="197">
        <f>IF(N130="zákl. přenesená",J130,0)</f>
        <v>0</v>
      </c>
      <c r="BH130" s="197">
        <f>IF(N130="sníž. přenesená",J130,0)</f>
        <v>0</v>
      </c>
      <c r="BI130" s="197">
        <f>IF(N130="nulová",J130,0)</f>
        <v>0</v>
      </c>
      <c r="BJ130" s="14" t="s">
        <v>21</v>
      </c>
      <c r="BK130" s="197">
        <f>ROUND(I130*H130,1)</f>
        <v>0</v>
      </c>
      <c r="BL130" s="14" t="s">
        <v>490</v>
      </c>
      <c r="BM130" s="196" t="s">
        <v>497</v>
      </c>
    </row>
    <row r="131" spans="1:65" s="2" customFormat="1" ht="6.9" customHeight="1" x14ac:dyDescent="0.2">
      <c r="A131" s="28"/>
      <c r="B131" s="48"/>
      <c r="C131" s="49"/>
      <c r="D131" s="49"/>
      <c r="E131" s="49"/>
      <c r="F131" s="49"/>
      <c r="G131" s="49"/>
      <c r="H131" s="49"/>
      <c r="I131" s="49"/>
      <c r="J131" s="49"/>
      <c r="K131" s="49"/>
      <c r="L131" s="33"/>
      <c r="M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</row>
  </sheetData>
  <sheetProtection formatColumns="0" formatRows="0" autoFilter="0"/>
  <autoFilter ref="C123:K130" xr:uid="{00000000-0009-0000-0000-000002000000}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rintOptions horizontalCentered="1"/>
  <pageMargins left="0.59055118110236227" right="0.19685039370078741" top="0.59055118110236227" bottom="0.39370078740157483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CC70A003438F40BB0B4D0EAF300461" ma:contentTypeVersion="13" ma:contentTypeDescription="Vytvoří nový dokument" ma:contentTypeScope="" ma:versionID="791fa2d5c75daa177beb07d0e9627631">
  <xsd:schema xmlns:xsd="http://www.w3.org/2001/XMLSchema" xmlns:xs="http://www.w3.org/2001/XMLSchema" xmlns:p="http://schemas.microsoft.com/office/2006/metadata/properties" xmlns:ns2="7121e18b-0634-4c33-baa3-f3de9a020fe8" xmlns:ns3="2c3c911c-8a77-4291-a0b8-f595f9f41878" targetNamespace="http://schemas.microsoft.com/office/2006/metadata/properties" ma:root="true" ma:fieldsID="80de5c5efb14a295029dcd6195a67785" ns2:_="" ns3:_="">
    <xsd:import namespace="7121e18b-0634-4c33-baa3-f3de9a020fe8"/>
    <xsd:import namespace="2c3c911c-8a77-4291-a0b8-f595f9f418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21e18b-0634-4c33-baa3-f3de9a020f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bce56c0d-8add-4fe5-85a8-9b3e3d2b7a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3c911c-8a77-4291-a0b8-f595f9f4187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19aa7d8d-1596-48b5-93c8-cb03a9e14a2d}" ma:internalName="TaxCatchAll" ma:showField="CatchAllData" ma:web="2c3c911c-8a77-4291-a0b8-f595f9f418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c3c911c-8a77-4291-a0b8-f595f9f41878" xsi:nil="true"/>
    <lcf76f155ced4ddcb4097134ff3c332f xmlns="7121e18b-0634-4c33-baa3-f3de9a020fe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44ED855-655B-4AF2-9271-50889A7A5B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21e18b-0634-4c33-baa3-f3de9a020fe8"/>
    <ds:schemaRef ds:uri="2c3c911c-8a77-4291-a0b8-f595f9f418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3348E9-CFF9-47E7-8275-7FB697D9F8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D86C8F-508F-47F0-ABEB-A0F48CC0CE86}">
  <ds:schemaRefs>
    <ds:schemaRef ds:uri="http://schemas.microsoft.com/office/2006/metadata/properties"/>
    <ds:schemaRef ds:uri="http://schemas.microsoft.com/office/infopath/2007/PartnerControls"/>
    <ds:schemaRef ds:uri="2c3c911c-8a77-4291-a0b8-f595f9f41878"/>
    <ds:schemaRef ds:uri="7121e18b-0634-4c33-baa3-f3de9a020fe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01-1b - Architektonicko-s...</vt:lpstr>
      <vt:lpstr>01-2 - Technika prostředí...</vt:lpstr>
      <vt:lpstr>'01-1b - Architektonicko-s...'!Názvy_tisku</vt:lpstr>
      <vt:lpstr>'01-2 - Technika prostředí...'!Názvy_tisku</vt:lpstr>
      <vt:lpstr>'Rekapitulace stavby'!Názvy_tisku</vt:lpstr>
      <vt:lpstr>'01-1b - Architektonicko-s...'!Oblast_tisku</vt:lpstr>
      <vt:lpstr>'01-2 - Technika prostředí...'!Oblast_tisku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Vladimír Sandtner</dc:creator>
  <cp:lastModifiedBy>Libor Chlebiš</cp:lastModifiedBy>
  <cp:lastPrinted>2024-04-19T04:46:00Z</cp:lastPrinted>
  <dcterms:created xsi:type="dcterms:W3CDTF">2024-04-18T15:08:57Z</dcterms:created>
  <dcterms:modified xsi:type="dcterms:W3CDTF">2025-06-16T10:05:58Z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0x01010043CC70A003438F40BB0B4D0EAF300461</vt:lpwstr>
  </property>
  <property fmtid="{D5CDD505-2E9C-101B-9397-08002B2CF9AE}" pid="3" name="MediaServiceImageTags">
    <vt:lpwstr/>
  </property>
</Properties>
</file>