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hl0039\Documents\02_projekty_SLU\Hradecka_17_rozpocty\"/>
    </mc:Choice>
  </mc:AlternateContent>
  <xr:revisionPtr revIDLastSave="0" documentId="13_ncr:1_{864AA869-0A7F-4225-B9CD-2C87562A6D6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Rekapitulace stavby" sheetId="1" r:id="rId1"/>
    <sheet name="01-1a - Architektonicko-s..." sheetId="2" r:id="rId2"/>
    <sheet name="01-2 - Technika prostředí..." sheetId="3" r:id="rId3"/>
    <sheet name="720-01 Zdravotechnika" sheetId="4" r:id="rId4"/>
    <sheet name="730-01 Vytápění" sheetId="5" r:id="rId5"/>
    <sheet name="740-01 Vzduchotechnika" sheetId="6" r:id="rId6"/>
    <sheet name="21M-01 Elektroinstalace" sheetId="7" r:id="rId7"/>
    <sheet name="21M-02 Datové rozvody" sheetId="8" r:id="rId8"/>
    <sheet name="21M-02 SK Soupis" sheetId="9" r:id="rId9"/>
    <sheet name="21M-02 KT Soupis" sheetId="10" r:id="rId10"/>
  </sheets>
  <definedNames>
    <definedName name="_xlnm._FilterDatabase" localSheetId="1" hidden="1">'01-1a - Architektonicko-s...'!$C$146:$K$1195</definedName>
    <definedName name="_xlnm._FilterDatabase" localSheetId="2" hidden="1">'01-2 - Technika prostředí...'!$C$125:$K$136</definedName>
    <definedName name="_xlnm.Print_Titles" localSheetId="1">'01-1a - Architektonicko-s...'!$146:$146</definedName>
    <definedName name="_xlnm.Print_Titles" localSheetId="2">'01-2 - Technika prostředí...'!$125:$125</definedName>
    <definedName name="_xlnm.Print_Titles" localSheetId="0">'Rekapitulace stavby'!$92:$92</definedName>
    <definedName name="_xlnm.Print_Area" localSheetId="1">'01-1a - Architektonicko-s...'!$C$4:$J$76,'01-1a - Architektonicko-s...'!$C$82:$J$126,'01-1a - Architektonicko-s...'!$C$132:$J$1195</definedName>
    <definedName name="_xlnm.Print_Area" localSheetId="2">'01-2 - Technika prostředí...'!$C$4:$J$76,'01-2 - Technika prostředí...'!$C$82:$J$105,'01-2 - Technika prostředí...'!$C$111:$J$136</definedName>
    <definedName name="_xlnm.Print_Area" localSheetId="0">'Rekapitulace stavby'!$D$4:$AO$76,'Rekapitulace stavby'!$C$82:$AQ$98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8" l="1"/>
  <c r="H17" i="8"/>
  <c r="H16" i="8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75" i="9"/>
  <c r="H74" i="9"/>
  <c r="H73" i="9"/>
  <c r="H72" i="9"/>
  <c r="H71" i="9"/>
  <c r="H70" i="9"/>
  <c r="H67" i="9"/>
  <c r="H66" i="9"/>
  <c r="H65" i="9"/>
  <c r="H64" i="9"/>
  <c r="H63" i="9"/>
  <c r="H62" i="9"/>
  <c r="H61" i="9"/>
  <c r="H59" i="9"/>
  <c r="H58" i="9"/>
  <c r="H57" i="9"/>
  <c r="H56" i="9"/>
  <c r="H54" i="9"/>
  <c r="H53" i="9"/>
  <c r="H51" i="9"/>
  <c r="H50" i="9"/>
  <c r="H49" i="9"/>
  <c r="H48" i="9"/>
  <c r="H47" i="9"/>
  <c r="H46" i="9"/>
  <c r="H45" i="9"/>
  <c r="H44" i="9"/>
  <c r="H43" i="9"/>
  <c r="H42" i="9"/>
  <c r="H41" i="9"/>
  <c r="H39" i="9"/>
  <c r="H38" i="9"/>
  <c r="H37" i="9"/>
  <c r="H36" i="9"/>
  <c r="H35" i="9"/>
  <c r="H34" i="9"/>
  <c r="H33" i="9"/>
  <c r="H32" i="9"/>
  <c r="H31" i="9"/>
  <c r="H30" i="9"/>
  <c r="H29" i="9"/>
  <c r="H28" i="9"/>
  <c r="H26" i="9"/>
  <c r="H25" i="9"/>
  <c r="H24" i="9"/>
  <c r="H23" i="9"/>
  <c r="H22" i="9"/>
  <c r="H21" i="9"/>
  <c r="H20" i="9"/>
  <c r="H19" i="9"/>
  <c r="H18" i="9"/>
  <c r="H17" i="9"/>
  <c r="H16" i="9"/>
  <c r="H15" i="9"/>
  <c r="H13" i="9"/>
  <c r="H12" i="9"/>
  <c r="H11" i="9"/>
  <c r="H10" i="9"/>
  <c r="H9" i="9"/>
  <c r="G148" i="7"/>
  <c r="E148" i="7"/>
  <c r="G137" i="7"/>
  <c r="E137" i="7"/>
  <c r="G136" i="7"/>
  <c r="E136" i="7"/>
  <c r="G135" i="7"/>
  <c r="E135" i="7"/>
  <c r="G134" i="7"/>
  <c r="E134" i="7"/>
  <c r="G133" i="7"/>
  <c r="E133" i="7"/>
  <c r="G125" i="7"/>
  <c r="E125" i="7"/>
  <c r="G124" i="7"/>
  <c r="E124" i="7"/>
  <c r="G123" i="7"/>
  <c r="E123" i="7"/>
  <c r="G122" i="7"/>
  <c r="E122" i="7"/>
  <c r="G121" i="7"/>
  <c r="E121" i="7"/>
  <c r="G113" i="7"/>
  <c r="G115" i="7" s="1"/>
  <c r="G164" i="7" s="1"/>
  <c r="G104" i="7"/>
  <c r="E104" i="7"/>
  <c r="G103" i="7"/>
  <c r="E103" i="7"/>
  <c r="G93" i="7"/>
  <c r="E93" i="7"/>
  <c r="G92" i="7"/>
  <c r="E92" i="7"/>
  <c r="G91" i="7"/>
  <c r="E91" i="7"/>
  <c r="G90" i="7"/>
  <c r="E90" i="7"/>
  <c r="G89" i="7"/>
  <c r="E89" i="7"/>
  <c r="G88" i="7"/>
  <c r="E88" i="7"/>
  <c r="G87" i="7"/>
  <c r="E87" i="7"/>
  <c r="G86" i="7"/>
  <c r="E86" i="7"/>
  <c r="G85" i="7"/>
  <c r="E85" i="7"/>
  <c r="G84" i="7"/>
  <c r="E84" i="7"/>
  <c r="G83" i="7"/>
  <c r="E83" i="7"/>
  <c r="G82" i="7"/>
  <c r="E82" i="7"/>
  <c r="G81" i="7"/>
  <c r="E81" i="7"/>
  <c r="G80" i="7"/>
  <c r="E80" i="7"/>
  <c r="G79" i="7"/>
  <c r="E79" i="7"/>
  <c r="G78" i="7"/>
  <c r="E78" i="7"/>
  <c r="G77" i="7"/>
  <c r="E77" i="7"/>
  <c r="G76" i="7"/>
  <c r="E76" i="7"/>
  <c r="G75" i="7"/>
  <c r="E75" i="7"/>
  <c r="G74" i="7"/>
  <c r="E74" i="7"/>
  <c r="G73" i="7"/>
  <c r="E73" i="7"/>
  <c r="G72" i="7"/>
  <c r="E72" i="7"/>
  <c r="G71" i="7"/>
  <c r="E71" i="7"/>
  <c r="G70" i="7"/>
  <c r="E70" i="7"/>
  <c r="G69" i="7"/>
  <c r="E69" i="7"/>
  <c r="G68" i="7"/>
  <c r="E68" i="7"/>
  <c r="G67" i="7"/>
  <c r="E67" i="7"/>
  <c r="G66" i="7"/>
  <c r="E66" i="7"/>
  <c r="G65" i="7"/>
  <c r="E65" i="7"/>
  <c r="G64" i="7"/>
  <c r="E64" i="7"/>
  <c r="G63" i="7"/>
  <c r="E63" i="7"/>
  <c r="G62" i="7"/>
  <c r="E62" i="7"/>
  <c r="G61" i="7"/>
  <c r="E61" i="7"/>
  <c r="G60" i="7"/>
  <c r="E60" i="7"/>
  <c r="G59" i="7"/>
  <c r="E59" i="7"/>
  <c r="G58" i="7"/>
  <c r="E58" i="7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0" i="5"/>
  <c r="G29" i="5"/>
  <c r="G28" i="5"/>
  <c r="G27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49" i="5" s="1"/>
  <c r="I131" i="3" s="1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BI136" i="3"/>
  <c r="BH136" i="3"/>
  <c r="BG136" i="3"/>
  <c r="BF136" i="3"/>
  <c r="T136" i="3"/>
  <c r="T135" i="3" s="1"/>
  <c r="T134" i="3" s="1"/>
  <c r="R136" i="3"/>
  <c r="P136" i="3"/>
  <c r="R135" i="3"/>
  <c r="R134" i="3" s="1"/>
  <c r="P135" i="3"/>
  <c r="P134" i="3" s="1"/>
  <c r="BI133" i="3"/>
  <c r="BH133" i="3"/>
  <c r="BG133" i="3"/>
  <c r="BF133" i="3"/>
  <c r="T133" i="3"/>
  <c r="T132" i="3" s="1"/>
  <c r="T127" i="3" s="1"/>
  <c r="T126" i="3" s="1"/>
  <c r="R133" i="3"/>
  <c r="P133" i="3"/>
  <c r="P132" i="3" s="1"/>
  <c r="R132" i="3"/>
  <c r="BI131" i="3"/>
  <c r="BH131" i="3"/>
  <c r="BG131" i="3"/>
  <c r="BF131" i="3"/>
  <c r="T131" i="3"/>
  <c r="R131" i="3"/>
  <c r="P131" i="3"/>
  <c r="T130" i="3"/>
  <c r="R130" i="3"/>
  <c r="P130" i="3"/>
  <c r="BI129" i="3"/>
  <c r="BH129" i="3"/>
  <c r="BG129" i="3"/>
  <c r="BF129" i="3"/>
  <c r="T129" i="3"/>
  <c r="R129" i="3"/>
  <c r="P129" i="3"/>
  <c r="P128" i="3" s="1"/>
  <c r="T128" i="3"/>
  <c r="R128" i="3"/>
  <c r="R127" i="3" s="1"/>
  <c r="R126" i="3" s="1"/>
  <c r="J123" i="3"/>
  <c r="J122" i="3"/>
  <c r="F122" i="3"/>
  <c r="F120" i="3"/>
  <c r="E118" i="3"/>
  <c r="J94" i="3"/>
  <c r="J93" i="3"/>
  <c r="F93" i="3"/>
  <c r="J91" i="3"/>
  <c r="F91" i="3"/>
  <c r="E89" i="3"/>
  <c r="J39" i="3"/>
  <c r="J38" i="3"/>
  <c r="J37" i="3"/>
  <c r="J20" i="3"/>
  <c r="F123" i="3"/>
  <c r="J19" i="3"/>
  <c r="J14" i="3"/>
  <c r="J120" i="3" s="1"/>
  <c r="E7" i="3"/>
  <c r="E85" i="3" s="1"/>
  <c r="BK1192" i="2"/>
  <c r="BK1191" i="2" s="1"/>
  <c r="J1191" i="2" s="1"/>
  <c r="J125" i="2" s="1"/>
  <c r="BI1192" i="2"/>
  <c r="BH1192" i="2"/>
  <c r="BG1192" i="2"/>
  <c r="BF1192" i="2"/>
  <c r="T1192" i="2"/>
  <c r="R1192" i="2"/>
  <c r="P1192" i="2"/>
  <c r="J1192" i="2"/>
  <c r="BE1192" i="2" s="1"/>
  <c r="T1191" i="2"/>
  <c r="R1191" i="2"/>
  <c r="P1191" i="2"/>
  <c r="BK1186" i="2"/>
  <c r="BK1185" i="2" s="1"/>
  <c r="BI1186" i="2"/>
  <c r="BH1186" i="2"/>
  <c r="BG1186" i="2"/>
  <c r="BF1186" i="2"/>
  <c r="T1186" i="2"/>
  <c r="T1185" i="2" s="1"/>
  <c r="T1184" i="2" s="1"/>
  <c r="R1186" i="2"/>
  <c r="P1186" i="2"/>
  <c r="P1185" i="2" s="1"/>
  <c r="P1184" i="2" s="1"/>
  <c r="J1186" i="2"/>
  <c r="BE1186" i="2" s="1"/>
  <c r="R1185" i="2"/>
  <c r="R1184" i="2" s="1"/>
  <c r="BK1183" i="2"/>
  <c r="BI1183" i="2"/>
  <c r="BH1183" i="2"/>
  <c r="BG1183" i="2"/>
  <c r="BF1183" i="2"/>
  <c r="T1183" i="2"/>
  <c r="R1183" i="2"/>
  <c r="P1183" i="2"/>
  <c r="J1183" i="2"/>
  <c r="BE1183" i="2" s="1"/>
  <c r="BK1182" i="2"/>
  <c r="BI1182" i="2"/>
  <c r="BH1182" i="2"/>
  <c r="BG1182" i="2"/>
  <c r="BF1182" i="2"/>
  <c r="T1182" i="2"/>
  <c r="R1182" i="2"/>
  <c r="P1182" i="2"/>
  <c r="J1182" i="2"/>
  <c r="BE1182" i="2" s="1"/>
  <c r="BK1181" i="2"/>
  <c r="BI1181" i="2"/>
  <c r="BH1181" i="2"/>
  <c r="BG1181" i="2"/>
  <c r="BF1181" i="2"/>
  <c r="T1181" i="2"/>
  <c r="R1181" i="2"/>
  <c r="P1181" i="2"/>
  <c r="J1181" i="2"/>
  <c r="BE1181" i="2" s="1"/>
  <c r="BK1176" i="2"/>
  <c r="BI1176" i="2"/>
  <c r="BH1176" i="2"/>
  <c r="BG1176" i="2"/>
  <c r="BF1176" i="2"/>
  <c r="T1176" i="2"/>
  <c r="R1176" i="2"/>
  <c r="P1176" i="2"/>
  <c r="J1176" i="2"/>
  <c r="BE1176" i="2" s="1"/>
  <c r="BK1172" i="2"/>
  <c r="BI1172" i="2"/>
  <c r="BH1172" i="2"/>
  <c r="BG1172" i="2"/>
  <c r="BF1172" i="2"/>
  <c r="T1172" i="2"/>
  <c r="R1172" i="2"/>
  <c r="P1172" i="2"/>
  <c r="J1172" i="2"/>
  <c r="BE1172" i="2" s="1"/>
  <c r="BK1170" i="2"/>
  <c r="BI1170" i="2"/>
  <c r="BH1170" i="2"/>
  <c r="BG1170" i="2"/>
  <c r="BF1170" i="2"/>
  <c r="BE1170" i="2"/>
  <c r="T1170" i="2"/>
  <c r="R1170" i="2"/>
  <c r="P1170" i="2"/>
  <c r="J1170" i="2"/>
  <c r="BK1168" i="2"/>
  <c r="BI1168" i="2"/>
  <c r="BH1168" i="2"/>
  <c r="BG1168" i="2"/>
  <c r="BF1168" i="2"/>
  <c r="T1168" i="2"/>
  <c r="R1168" i="2"/>
  <c r="P1168" i="2"/>
  <c r="J1168" i="2"/>
  <c r="BE1168" i="2" s="1"/>
  <c r="BK1166" i="2"/>
  <c r="BI1166" i="2"/>
  <c r="BH1166" i="2"/>
  <c r="BG1166" i="2"/>
  <c r="BF1166" i="2"/>
  <c r="T1166" i="2"/>
  <c r="R1166" i="2"/>
  <c r="P1166" i="2"/>
  <c r="J1166" i="2"/>
  <c r="BE1166" i="2" s="1"/>
  <c r="BK1165" i="2"/>
  <c r="BI1165" i="2"/>
  <c r="BH1165" i="2"/>
  <c r="BG1165" i="2"/>
  <c r="BF1165" i="2"/>
  <c r="T1165" i="2"/>
  <c r="R1165" i="2"/>
  <c r="P1165" i="2"/>
  <c r="J1165" i="2"/>
  <c r="BE1165" i="2" s="1"/>
  <c r="BK1161" i="2"/>
  <c r="BI1161" i="2"/>
  <c r="BH1161" i="2"/>
  <c r="BG1161" i="2"/>
  <c r="BF1161" i="2"/>
  <c r="T1161" i="2"/>
  <c r="R1161" i="2"/>
  <c r="R1160" i="2" s="1"/>
  <c r="P1161" i="2"/>
  <c r="P1160" i="2" s="1"/>
  <c r="J1161" i="2"/>
  <c r="BE1161" i="2" s="1"/>
  <c r="T1160" i="2"/>
  <c r="BK1159" i="2"/>
  <c r="BI1159" i="2"/>
  <c r="BH1159" i="2"/>
  <c r="BG1159" i="2"/>
  <c r="BF1159" i="2"/>
  <c r="T1159" i="2"/>
  <c r="R1159" i="2"/>
  <c r="P1159" i="2"/>
  <c r="J1159" i="2"/>
  <c r="BE1159" i="2" s="1"/>
  <c r="BK1154" i="2"/>
  <c r="BI1154" i="2"/>
  <c r="BH1154" i="2"/>
  <c r="BG1154" i="2"/>
  <c r="BF1154" i="2"/>
  <c r="BE1154" i="2"/>
  <c r="T1154" i="2"/>
  <c r="T1151" i="2" s="1"/>
  <c r="R1154" i="2"/>
  <c r="P1154" i="2"/>
  <c r="J1154" i="2"/>
  <c r="BK1152" i="2"/>
  <c r="BI1152" i="2"/>
  <c r="BH1152" i="2"/>
  <c r="BG1152" i="2"/>
  <c r="BF1152" i="2"/>
  <c r="T1152" i="2"/>
  <c r="R1152" i="2"/>
  <c r="P1152" i="2"/>
  <c r="P1151" i="2" s="1"/>
  <c r="J1152" i="2"/>
  <c r="BE1152" i="2" s="1"/>
  <c r="R1151" i="2"/>
  <c r="BK1150" i="2"/>
  <c r="BI1150" i="2"/>
  <c r="BH1150" i="2"/>
  <c r="BG1150" i="2"/>
  <c r="BF1150" i="2"/>
  <c r="T1150" i="2"/>
  <c r="R1150" i="2"/>
  <c r="P1150" i="2"/>
  <c r="J1150" i="2"/>
  <c r="BE1150" i="2" s="1"/>
  <c r="BK1149" i="2"/>
  <c r="BI1149" i="2"/>
  <c r="BH1149" i="2"/>
  <c r="BG1149" i="2"/>
  <c r="BF1149" i="2"/>
  <c r="BE1149" i="2"/>
  <c r="T1149" i="2"/>
  <c r="R1149" i="2"/>
  <c r="P1149" i="2"/>
  <c r="J1149" i="2"/>
  <c r="BK1148" i="2"/>
  <c r="BI1148" i="2"/>
  <c r="BH1148" i="2"/>
  <c r="BG1148" i="2"/>
  <c r="BF1148" i="2"/>
  <c r="T1148" i="2"/>
  <c r="R1148" i="2"/>
  <c r="P1148" i="2"/>
  <c r="J1148" i="2"/>
  <c r="BE1148" i="2" s="1"/>
  <c r="BK1127" i="2"/>
  <c r="BI1127" i="2"/>
  <c r="BH1127" i="2"/>
  <c r="BG1127" i="2"/>
  <c r="BF1127" i="2"/>
  <c r="T1127" i="2"/>
  <c r="R1127" i="2"/>
  <c r="P1127" i="2"/>
  <c r="J1127" i="2"/>
  <c r="BE1127" i="2" s="1"/>
  <c r="BK1126" i="2"/>
  <c r="BI1126" i="2"/>
  <c r="BH1126" i="2"/>
  <c r="BG1126" i="2"/>
  <c r="BF1126" i="2"/>
  <c r="BE1126" i="2"/>
  <c r="T1126" i="2"/>
  <c r="R1126" i="2"/>
  <c r="P1126" i="2"/>
  <c r="J1126" i="2"/>
  <c r="BK1125" i="2"/>
  <c r="BI1125" i="2"/>
  <c r="BH1125" i="2"/>
  <c r="BG1125" i="2"/>
  <c r="BF1125" i="2"/>
  <c r="T1125" i="2"/>
  <c r="R1125" i="2"/>
  <c r="P1125" i="2"/>
  <c r="J1125" i="2"/>
  <c r="BE1125" i="2" s="1"/>
  <c r="BK1124" i="2"/>
  <c r="BI1124" i="2"/>
  <c r="BH1124" i="2"/>
  <c r="BG1124" i="2"/>
  <c r="BF1124" i="2"/>
  <c r="T1124" i="2"/>
  <c r="R1124" i="2"/>
  <c r="P1124" i="2"/>
  <c r="J1124" i="2"/>
  <c r="BE1124" i="2" s="1"/>
  <c r="BK1118" i="2"/>
  <c r="BI1118" i="2"/>
  <c r="BH1118" i="2"/>
  <c r="BG1118" i="2"/>
  <c r="BF1118" i="2"/>
  <c r="T1118" i="2"/>
  <c r="R1118" i="2"/>
  <c r="R1117" i="2" s="1"/>
  <c r="P1118" i="2"/>
  <c r="P1117" i="2" s="1"/>
  <c r="J1118" i="2"/>
  <c r="BE1118" i="2" s="1"/>
  <c r="T1117" i="2"/>
  <c r="BK1116" i="2"/>
  <c r="BI1116" i="2"/>
  <c r="BH1116" i="2"/>
  <c r="BG1116" i="2"/>
  <c r="BF1116" i="2"/>
  <c r="T1116" i="2"/>
  <c r="R1116" i="2"/>
  <c r="P1116" i="2"/>
  <c r="J1116" i="2"/>
  <c r="BE1116" i="2" s="1"/>
  <c r="BK1114" i="2"/>
  <c r="BI1114" i="2"/>
  <c r="BH1114" i="2"/>
  <c r="BG1114" i="2"/>
  <c r="BF1114" i="2"/>
  <c r="BE1114" i="2"/>
  <c r="T1114" i="2"/>
  <c r="R1114" i="2"/>
  <c r="P1114" i="2"/>
  <c r="J1114" i="2"/>
  <c r="BK1112" i="2"/>
  <c r="BI1112" i="2"/>
  <c r="BH1112" i="2"/>
  <c r="BG1112" i="2"/>
  <c r="BF1112" i="2"/>
  <c r="BE1112" i="2"/>
  <c r="T1112" i="2"/>
  <c r="R1112" i="2"/>
  <c r="P1112" i="2"/>
  <c r="P1089" i="2" s="1"/>
  <c r="J1112" i="2"/>
  <c r="BK1110" i="2"/>
  <c r="BI1110" i="2"/>
  <c r="BH1110" i="2"/>
  <c r="BG1110" i="2"/>
  <c r="BF1110" i="2"/>
  <c r="BE1110" i="2"/>
  <c r="T1110" i="2"/>
  <c r="R1110" i="2"/>
  <c r="P1110" i="2"/>
  <c r="J1110" i="2"/>
  <c r="BK1109" i="2"/>
  <c r="BI1109" i="2"/>
  <c r="BH1109" i="2"/>
  <c r="BG1109" i="2"/>
  <c r="BF1109" i="2"/>
  <c r="T1109" i="2"/>
  <c r="R1109" i="2"/>
  <c r="P1109" i="2"/>
  <c r="J1109" i="2"/>
  <c r="BE1109" i="2" s="1"/>
  <c r="BK1090" i="2"/>
  <c r="BI1090" i="2"/>
  <c r="BH1090" i="2"/>
  <c r="BG1090" i="2"/>
  <c r="BF1090" i="2"/>
  <c r="T1090" i="2"/>
  <c r="T1089" i="2" s="1"/>
  <c r="R1090" i="2"/>
  <c r="R1089" i="2" s="1"/>
  <c r="P1090" i="2"/>
  <c r="J1090" i="2"/>
  <c r="BE1090" i="2" s="1"/>
  <c r="BK1088" i="2"/>
  <c r="BI1088" i="2"/>
  <c r="BH1088" i="2"/>
  <c r="BG1088" i="2"/>
  <c r="BF1088" i="2"/>
  <c r="BE1088" i="2"/>
  <c r="T1088" i="2"/>
  <c r="R1088" i="2"/>
  <c r="P1088" i="2"/>
  <c r="J1088" i="2"/>
  <c r="BK1087" i="2"/>
  <c r="BI1087" i="2"/>
  <c r="BH1087" i="2"/>
  <c r="BG1087" i="2"/>
  <c r="BF1087" i="2"/>
  <c r="BE1087" i="2"/>
  <c r="T1087" i="2"/>
  <c r="R1087" i="2"/>
  <c r="P1087" i="2"/>
  <c r="J1087" i="2"/>
  <c r="BK1085" i="2"/>
  <c r="BI1085" i="2"/>
  <c r="BH1085" i="2"/>
  <c r="BG1085" i="2"/>
  <c r="BF1085" i="2"/>
  <c r="T1085" i="2"/>
  <c r="R1085" i="2"/>
  <c r="P1085" i="2"/>
  <c r="J1085" i="2"/>
  <c r="BE1085" i="2" s="1"/>
  <c r="BK1083" i="2"/>
  <c r="BI1083" i="2"/>
  <c r="BH1083" i="2"/>
  <c r="BG1083" i="2"/>
  <c r="BF1083" i="2"/>
  <c r="BE1083" i="2"/>
  <c r="T1083" i="2"/>
  <c r="R1083" i="2"/>
  <c r="P1083" i="2"/>
  <c r="J1083" i="2"/>
  <c r="BK1081" i="2"/>
  <c r="BI1081" i="2"/>
  <c r="BH1081" i="2"/>
  <c r="BG1081" i="2"/>
  <c r="BF1081" i="2"/>
  <c r="T1081" i="2"/>
  <c r="R1081" i="2"/>
  <c r="P1081" i="2"/>
  <c r="J1081" i="2"/>
  <c r="BE1081" i="2" s="1"/>
  <c r="BK1080" i="2"/>
  <c r="BI1080" i="2"/>
  <c r="BH1080" i="2"/>
  <c r="BG1080" i="2"/>
  <c r="BF1080" i="2"/>
  <c r="T1080" i="2"/>
  <c r="R1080" i="2"/>
  <c r="P1080" i="2"/>
  <c r="J1080" i="2"/>
  <c r="BE1080" i="2" s="1"/>
  <c r="BK1079" i="2"/>
  <c r="BI1079" i="2"/>
  <c r="BH1079" i="2"/>
  <c r="BG1079" i="2"/>
  <c r="BF1079" i="2"/>
  <c r="BE1079" i="2"/>
  <c r="T1079" i="2"/>
  <c r="R1079" i="2"/>
  <c r="P1079" i="2"/>
  <c r="J1079" i="2"/>
  <c r="BK1077" i="2"/>
  <c r="BI1077" i="2"/>
  <c r="BH1077" i="2"/>
  <c r="BG1077" i="2"/>
  <c r="BF1077" i="2"/>
  <c r="T1077" i="2"/>
  <c r="R1077" i="2"/>
  <c r="P1077" i="2"/>
  <c r="J1077" i="2"/>
  <c r="BE1077" i="2" s="1"/>
  <c r="BK1075" i="2"/>
  <c r="BI1075" i="2"/>
  <c r="BH1075" i="2"/>
  <c r="BG1075" i="2"/>
  <c r="BF1075" i="2"/>
  <c r="T1075" i="2"/>
  <c r="R1075" i="2"/>
  <c r="P1075" i="2"/>
  <c r="J1075" i="2"/>
  <c r="BE1075" i="2" s="1"/>
  <c r="BK1073" i="2"/>
  <c r="BI1073" i="2"/>
  <c r="BH1073" i="2"/>
  <c r="BG1073" i="2"/>
  <c r="BF1073" i="2"/>
  <c r="BE1073" i="2"/>
  <c r="T1073" i="2"/>
  <c r="R1073" i="2"/>
  <c r="P1073" i="2"/>
  <c r="J1073" i="2"/>
  <c r="BK1064" i="2"/>
  <c r="BI1064" i="2"/>
  <c r="BH1064" i="2"/>
  <c r="BG1064" i="2"/>
  <c r="BF1064" i="2"/>
  <c r="T1064" i="2"/>
  <c r="R1064" i="2"/>
  <c r="P1064" i="2"/>
  <c r="J1064" i="2"/>
  <c r="BE1064" i="2" s="1"/>
  <c r="BK1063" i="2"/>
  <c r="BI1063" i="2"/>
  <c r="BH1063" i="2"/>
  <c r="BG1063" i="2"/>
  <c r="BF1063" i="2"/>
  <c r="T1063" i="2"/>
  <c r="R1063" i="2"/>
  <c r="P1063" i="2"/>
  <c r="J1063" i="2"/>
  <c r="BE1063" i="2" s="1"/>
  <c r="BK1061" i="2"/>
  <c r="BI1061" i="2"/>
  <c r="BH1061" i="2"/>
  <c r="BG1061" i="2"/>
  <c r="BF1061" i="2"/>
  <c r="BE1061" i="2"/>
  <c r="T1061" i="2"/>
  <c r="R1061" i="2"/>
  <c r="P1061" i="2"/>
  <c r="J1061" i="2"/>
  <c r="BK1056" i="2"/>
  <c r="BI1056" i="2"/>
  <c r="BH1056" i="2"/>
  <c r="BG1056" i="2"/>
  <c r="BF1056" i="2"/>
  <c r="T1056" i="2"/>
  <c r="T1048" i="2" s="1"/>
  <c r="R1056" i="2"/>
  <c r="P1056" i="2"/>
  <c r="J1056" i="2"/>
  <c r="BE1056" i="2" s="1"/>
  <c r="BK1049" i="2"/>
  <c r="BI1049" i="2"/>
  <c r="BH1049" i="2"/>
  <c r="BG1049" i="2"/>
  <c r="BF1049" i="2"/>
  <c r="T1049" i="2"/>
  <c r="R1049" i="2"/>
  <c r="R1048" i="2" s="1"/>
  <c r="P1049" i="2"/>
  <c r="P1048" i="2" s="1"/>
  <c r="J1049" i="2"/>
  <c r="BE1049" i="2" s="1"/>
  <c r="BK1047" i="2"/>
  <c r="BI1047" i="2"/>
  <c r="BH1047" i="2"/>
  <c r="BG1047" i="2"/>
  <c r="BF1047" i="2"/>
  <c r="T1047" i="2"/>
  <c r="R1047" i="2"/>
  <c r="P1047" i="2"/>
  <c r="J1047" i="2"/>
  <c r="BE1047" i="2" s="1"/>
  <c r="BK1045" i="2"/>
  <c r="BI1045" i="2"/>
  <c r="BH1045" i="2"/>
  <c r="BG1045" i="2"/>
  <c r="BF1045" i="2"/>
  <c r="T1045" i="2"/>
  <c r="R1045" i="2"/>
  <c r="P1045" i="2"/>
  <c r="J1045" i="2"/>
  <c r="BE1045" i="2" s="1"/>
  <c r="BK1040" i="2"/>
  <c r="BI1040" i="2"/>
  <c r="BH1040" i="2"/>
  <c r="BG1040" i="2"/>
  <c r="BF1040" i="2"/>
  <c r="T1040" i="2"/>
  <c r="R1040" i="2"/>
  <c r="P1040" i="2"/>
  <c r="J1040" i="2"/>
  <c r="BE1040" i="2" s="1"/>
  <c r="BK1038" i="2"/>
  <c r="BI1038" i="2"/>
  <c r="BH1038" i="2"/>
  <c r="BG1038" i="2"/>
  <c r="BF1038" i="2"/>
  <c r="T1038" i="2"/>
  <c r="R1038" i="2"/>
  <c r="P1038" i="2"/>
  <c r="J1038" i="2"/>
  <c r="BE1038" i="2" s="1"/>
  <c r="BK1033" i="2"/>
  <c r="BI1033" i="2"/>
  <c r="BH1033" i="2"/>
  <c r="BG1033" i="2"/>
  <c r="BF1033" i="2"/>
  <c r="T1033" i="2"/>
  <c r="R1033" i="2"/>
  <c r="P1033" i="2"/>
  <c r="J1033" i="2"/>
  <c r="BE1033" i="2" s="1"/>
  <c r="BK1032" i="2"/>
  <c r="BI1032" i="2"/>
  <c r="BH1032" i="2"/>
  <c r="BG1032" i="2"/>
  <c r="BF1032" i="2"/>
  <c r="BE1032" i="2"/>
  <c r="T1032" i="2"/>
  <c r="R1032" i="2"/>
  <c r="P1032" i="2"/>
  <c r="J1032" i="2"/>
  <c r="BK1031" i="2"/>
  <c r="BI1031" i="2"/>
  <c r="BH1031" i="2"/>
  <c r="BG1031" i="2"/>
  <c r="BF1031" i="2"/>
  <c r="BE1031" i="2"/>
  <c r="T1031" i="2"/>
  <c r="R1031" i="2"/>
  <c r="P1031" i="2"/>
  <c r="J1031" i="2"/>
  <c r="BK1030" i="2"/>
  <c r="BI1030" i="2"/>
  <c r="BH1030" i="2"/>
  <c r="BG1030" i="2"/>
  <c r="BF1030" i="2"/>
  <c r="T1030" i="2"/>
  <c r="R1030" i="2"/>
  <c r="P1030" i="2"/>
  <c r="J1030" i="2"/>
  <c r="BE1030" i="2" s="1"/>
  <c r="BK1028" i="2"/>
  <c r="BI1028" i="2"/>
  <c r="BH1028" i="2"/>
  <c r="BG1028" i="2"/>
  <c r="BF1028" i="2"/>
  <c r="T1028" i="2"/>
  <c r="R1028" i="2"/>
  <c r="P1028" i="2"/>
  <c r="J1028" i="2"/>
  <c r="BE1028" i="2" s="1"/>
  <c r="BK1026" i="2"/>
  <c r="BI1026" i="2"/>
  <c r="BH1026" i="2"/>
  <c r="BG1026" i="2"/>
  <c r="BF1026" i="2"/>
  <c r="T1026" i="2"/>
  <c r="R1026" i="2"/>
  <c r="P1026" i="2"/>
  <c r="J1026" i="2"/>
  <c r="BE1026" i="2" s="1"/>
  <c r="BK1024" i="2"/>
  <c r="BI1024" i="2"/>
  <c r="BH1024" i="2"/>
  <c r="BG1024" i="2"/>
  <c r="BF1024" i="2"/>
  <c r="T1024" i="2"/>
  <c r="R1024" i="2"/>
  <c r="P1024" i="2"/>
  <c r="P1008" i="2" s="1"/>
  <c r="J1024" i="2"/>
  <c r="BE1024" i="2" s="1"/>
  <c r="BK1022" i="2"/>
  <c r="BI1022" i="2"/>
  <c r="BH1022" i="2"/>
  <c r="BG1022" i="2"/>
  <c r="BF1022" i="2"/>
  <c r="BE1022" i="2"/>
  <c r="T1022" i="2"/>
  <c r="R1022" i="2"/>
  <c r="P1022" i="2"/>
  <c r="J1022" i="2"/>
  <c r="BK1018" i="2"/>
  <c r="BI1018" i="2"/>
  <c r="BH1018" i="2"/>
  <c r="BG1018" i="2"/>
  <c r="BF1018" i="2"/>
  <c r="BE1018" i="2"/>
  <c r="T1018" i="2"/>
  <c r="R1018" i="2"/>
  <c r="P1018" i="2"/>
  <c r="J1018" i="2"/>
  <c r="BK1009" i="2"/>
  <c r="BI1009" i="2"/>
  <c r="BH1009" i="2"/>
  <c r="BG1009" i="2"/>
  <c r="BF1009" i="2"/>
  <c r="T1009" i="2"/>
  <c r="T1008" i="2" s="1"/>
  <c r="R1009" i="2"/>
  <c r="R1008" i="2" s="1"/>
  <c r="P1009" i="2"/>
  <c r="J1009" i="2"/>
  <c r="BE1009" i="2" s="1"/>
  <c r="BK1007" i="2"/>
  <c r="BI1007" i="2"/>
  <c r="BH1007" i="2"/>
  <c r="BG1007" i="2"/>
  <c r="BF1007" i="2"/>
  <c r="T1007" i="2"/>
  <c r="R1007" i="2"/>
  <c r="P1007" i="2"/>
  <c r="J1007" i="2"/>
  <c r="BE1007" i="2" s="1"/>
  <c r="BK1006" i="2"/>
  <c r="BI1006" i="2"/>
  <c r="BH1006" i="2"/>
  <c r="BG1006" i="2"/>
  <c r="BF1006" i="2"/>
  <c r="BE1006" i="2"/>
  <c r="T1006" i="2"/>
  <c r="R1006" i="2"/>
  <c r="P1006" i="2"/>
  <c r="J1006" i="2"/>
  <c r="BK1004" i="2"/>
  <c r="BI1004" i="2"/>
  <c r="BH1004" i="2"/>
  <c r="BG1004" i="2"/>
  <c r="BF1004" i="2"/>
  <c r="T1004" i="2"/>
  <c r="R1004" i="2"/>
  <c r="P1004" i="2"/>
  <c r="J1004" i="2"/>
  <c r="BE1004" i="2" s="1"/>
  <c r="BK1002" i="2"/>
  <c r="BI1002" i="2"/>
  <c r="BH1002" i="2"/>
  <c r="BG1002" i="2"/>
  <c r="BF1002" i="2"/>
  <c r="T1002" i="2"/>
  <c r="R1002" i="2"/>
  <c r="P1002" i="2"/>
  <c r="J1002" i="2"/>
  <c r="BE1002" i="2" s="1"/>
  <c r="BK1000" i="2"/>
  <c r="BI1000" i="2"/>
  <c r="BH1000" i="2"/>
  <c r="BG1000" i="2"/>
  <c r="BF1000" i="2"/>
  <c r="T1000" i="2"/>
  <c r="R1000" i="2"/>
  <c r="P1000" i="2"/>
  <c r="J1000" i="2"/>
  <c r="BE1000" i="2" s="1"/>
  <c r="BK999" i="2"/>
  <c r="BI999" i="2"/>
  <c r="BH999" i="2"/>
  <c r="BG999" i="2"/>
  <c r="BF999" i="2"/>
  <c r="T999" i="2"/>
  <c r="R999" i="2"/>
  <c r="P999" i="2"/>
  <c r="J999" i="2"/>
  <c r="BE999" i="2" s="1"/>
  <c r="BK998" i="2"/>
  <c r="BI998" i="2"/>
  <c r="BH998" i="2"/>
  <c r="BG998" i="2"/>
  <c r="BF998" i="2"/>
  <c r="T998" i="2"/>
  <c r="R998" i="2"/>
  <c r="P998" i="2"/>
  <c r="J998" i="2"/>
  <c r="BE998" i="2" s="1"/>
  <c r="BK997" i="2"/>
  <c r="BI997" i="2"/>
  <c r="BH997" i="2"/>
  <c r="BG997" i="2"/>
  <c r="BF997" i="2"/>
  <c r="T997" i="2"/>
  <c r="R997" i="2"/>
  <c r="P997" i="2"/>
  <c r="J997" i="2"/>
  <c r="BE997" i="2" s="1"/>
  <c r="BK996" i="2"/>
  <c r="BI996" i="2"/>
  <c r="BH996" i="2"/>
  <c r="BG996" i="2"/>
  <c r="BF996" i="2"/>
  <c r="T996" i="2"/>
  <c r="R996" i="2"/>
  <c r="P996" i="2"/>
  <c r="J996" i="2"/>
  <c r="BE996" i="2" s="1"/>
  <c r="BK994" i="2"/>
  <c r="BI994" i="2"/>
  <c r="BH994" i="2"/>
  <c r="BG994" i="2"/>
  <c r="BF994" i="2"/>
  <c r="BE994" i="2"/>
  <c r="T994" i="2"/>
  <c r="R994" i="2"/>
  <c r="P994" i="2"/>
  <c r="J994" i="2"/>
  <c r="BK993" i="2"/>
  <c r="BI993" i="2"/>
  <c r="BH993" i="2"/>
  <c r="BG993" i="2"/>
  <c r="BF993" i="2"/>
  <c r="T993" i="2"/>
  <c r="R993" i="2"/>
  <c r="P993" i="2"/>
  <c r="J993" i="2"/>
  <c r="BE993" i="2" s="1"/>
  <c r="BK992" i="2"/>
  <c r="BI992" i="2"/>
  <c r="BH992" i="2"/>
  <c r="BG992" i="2"/>
  <c r="BF992" i="2"/>
  <c r="T992" i="2"/>
  <c r="T991" i="2" s="1"/>
  <c r="R992" i="2"/>
  <c r="R991" i="2" s="1"/>
  <c r="P992" i="2"/>
  <c r="J992" i="2"/>
  <c r="BE992" i="2" s="1"/>
  <c r="P991" i="2"/>
  <c r="BK990" i="2"/>
  <c r="BI990" i="2"/>
  <c r="BH990" i="2"/>
  <c r="BG990" i="2"/>
  <c r="BF990" i="2"/>
  <c r="T990" i="2"/>
  <c r="R990" i="2"/>
  <c r="P990" i="2"/>
  <c r="J990" i="2"/>
  <c r="BE990" i="2" s="1"/>
  <c r="BK989" i="2"/>
  <c r="BI989" i="2"/>
  <c r="BH989" i="2"/>
  <c r="BG989" i="2"/>
  <c r="BF989" i="2"/>
  <c r="T989" i="2"/>
  <c r="R989" i="2"/>
  <c r="P989" i="2"/>
  <c r="J989" i="2"/>
  <c r="BE989" i="2" s="1"/>
  <c r="BK988" i="2"/>
  <c r="BI988" i="2"/>
  <c r="BH988" i="2"/>
  <c r="BG988" i="2"/>
  <c r="BF988" i="2"/>
  <c r="T988" i="2"/>
  <c r="R988" i="2"/>
  <c r="P988" i="2"/>
  <c r="J988" i="2"/>
  <c r="BE988" i="2" s="1"/>
  <c r="BK987" i="2"/>
  <c r="BI987" i="2"/>
  <c r="BH987" i="2"/>
  <c r="BG987" i="2"/>
  <c r="BF987" i="2"/>
  <c r="BE987" i="2"/>
  <c r="T987" i="2"/>
  <c r="R987" i="2"/>
  <c r="P987" i="2"/>
  <c r="J987" i="2"/>
  <c r="BK985" i="2"/>
  <c r="BI985" i="2"/>
  <c r="BH985" i="2"/>
  <c r="BG985" i="2"/>
  <c r="BF985" i="2"/>
  <c r="T985" i="2"/>
  <c r="R985" i="2"/>
  <c r="P985" i="2"/>
  <c r="J985" i="2"/>
  <c r="BE985" i="2" s="1"/>
  <c r="BK984" i="2"/>
  <c r="BI984" i="2"/>
  <c r="BH984" i="2"/>
  <c r="BG984" i="2"/>
  <c r="BF984" i="2"/>
  <c r="T984" i="2"/>
  <c r="R984" i="2"/>
  <c r="P984" i="2"/>
  <c r="J984" i="2"/>
  <c r="BE984" i="2" s="1"/>
  <c r="BK983" i="2"/>
  <c r="BI983" i="2"/>
  <c r="BH983" i="2"/>
  <c r="BG983" i="2"/>
  <c r="BF983" i="2"/>
  <c r="T983" i="2"/>
  <c r="R983" i="2"/>
  <c r="P983" i="2"/>
  <c r="J983" i="2"/>
  <c r="BE983" i="2" s="1"/>
  <c r="BK982" i="2"/>
  <c r="BI982" i="2"/>
  <c r="BH982" i="2"/>
  <c r="BG982" i="2"/>
  <c r="BF982" i="2"/>
  <c r="T982" i="2"/>
  <c r="R982" i="2"/>
  <c r="P982" i="2"/>
  <c r="J982" i="2"/>
  <c r="BE982" i="2" s="1"/>
  <c r="BK981" i="2"/>
  <c r="BI981" i="2"/>
  <c r="BH981" i="2"/>
  <c r="BG981" i="2"/>
  <c r="BF981" i="2"/>
  <c r="BE981" i="2"/>
  <c r="T981" i="2"/>
  <c r="R981" i="2"/>
  <c r="P981" i="2"/>
  <c r="J981" i="2"/>
  <c r="BK980" i="2"/>
  <c r="BI980" i="2"/>
  <c r="BH980" i="2"/>
  <c r="BG980" i="2"/>
  <c r="BF980" i="2"/>
  <c r="BE980" i="2"/>
  <c r="T980" i="2"/>
  <c r="R980" i="2"/>
  <c r="P980" i="2"/>
  <c r="J980" i="2"/>
  <c r="BK979" i="2"/>
  <c r="BI979" i="2"/>
  <c r="BH979" i="2"/>
  <c r="BG979" i="2"/>
  <c r="BF979" i="2"/>
  <c r="T979" i="2"/>
  <c r="R979" i="2"/>
  <c r="P979" i="2"/>
  <c r="J979" i="2"/>
  <c r="BE979" i="2" s="1"/>
  <c r="BK978" i="2"/>
  <c r="BI978" i="2"/>
  <c r="BH978" i="2"/>
  <c r="BG978" i="2"/>
  <c r="BF978" i="2"/>
  <c r="T978" i="2"/>
  <c r="R978" i="2"/>
  <c r="P978" i="2"/>
  <c r="J978" i="2"/>
  <c r="BE978" i="2" s="1"/>
  <c r="BK976" i="2"/>
  <c r="BI976" i="2"/>
  <c r="BH976" i="2"/>
  <c r="BG976" i="2"/>
  <c r="BF976" i="2"/>
  <c r="BE976" i="2"/>
  <c r="T976" i="2"/>
  <c r="R976" i="2"/>
  <c r="P976" i="2"/>
  <c r="J976" i="2"/>
  <c r="BK975" i="2"/>
  <c r="BI975" i="2"/>
  <c r="BH975" i="2"/>
  <c r="BG975" i="2"/>
  <c r="BF975" i="2"/>
  <c r="T975" i="2"/>
  <c r="R975" i="2"/>
  <c r="P975" i="2"/>
  <c r="J975" i="2"/>
  <c r="BE975" i="2" s="1"/>
  <c r="BK974" i="2"/>
  <c r="BI974" i="2"/>
  <c r="BH974" i="2"/>
  <c r="BG974" i="2"/>
  <c r="BF974" i="2"/>
  <c r="T974" i="2"/>
  <c r="R974" i="2"/>
  <c r="P974" i="2"/>
  <c r="J974" i="2"/>
  <c r="BE974" i="2" s="1"/>
  <c r="BK973" i="2"/>
  <c r="BI973" i="2"/>
  <c r="BH973" i="2"/>
  <c r="BG973" i="2"/>
  <c r="BF973" i="2"/>
  <c r="T973" i="2"/>
  <c r="R973" i="2"/>
  <c r="P973" i="2"/>
  <c r="J973" i="2"/>
  <c r="BE973" i="2" s="1"/>
  <c r="BK971" i="2"/>
  <c r="BI971" i="2"/>
  <c r="BH971" i="2"/>
  <c r="BG971" i="2"/>
  <c r="BF971" i="2"/>
  <c r="T971" i="2"/>
  <c r="R971" i="2"/>
  <c r="P971" i="2"/>
  <c r="J971" i="2"/>
  <c r="BE971" i="2" s="1"/>
  <c r="BK970" i="2"/>
  <c r="BI970" i="2"/>
  <c r="BH970" i="2"/>
  <c r="BG970" i="2"/>
  <c r="BF970" i="2"/>
  <c r="T970" i="2"/>
  <c r="R970" i="2"/>
  <c r="P970" i="2"/>
  <c r="J970" i="2"/>
  <c r="BE970" i="2" s="1"/>
  <c r="BK969" i="2"/>
  <c r="BI969" i="2"/>
  <c r="BH969" i="2"/>
  <c r="BG969" i="2"/>
  <c r="BF969" i="2"/>
  <c r="T969" i="2"/>
  <c r="R969" i="2"/>
  <c r="P969" i="2"/>
  <c r="J969" i="2"/>
  <c r="BE969" i="2" s="1"/>
  <c r="BK968" i="2"/>
  <c r="BI968" i="2"/>
  <c r="BH968" i="2"/>
  <c r="BG968" i="2"/>
  <c r="BF968" i="2"/>
  <c r="T968" i="2"/>
  <c r="R968" i="2"/>
  <c r="P968" i="2"/>
  <c r="J968" i="2"/>
  <c r="BE968" i="2" s="1"/>
  <c r="BK967" i="2"/>
  <c r="BI967" i="2"/>
  <c r="BH967" i="2"/>
  <c r="BG967" i="2"/>
  <c r="BF967" i="2"/>
  <c r="T967" i="2"/>
  <c r="R967" i="2"/>
  <c r="P967" i="2"/>
  <c r="J967" i="2"/>
  <c r="BE967" i="2" s="1"/>
  <c r="BK965" i="2"/>
  <c r="BI965" i="2"/>
  <c r="BH965" i="2"/>
  <c r="BG965" i="2"/>
  <c r="BF965" i="2"/>
  <c r="T965" i="2"/>
  <c r="R965" i="2"/>
  <c r="P965" i="2"/>
  <c r="J965" i="2"/>
  <c r="BE965" i="2" s="1"/>
  <c r="BK964" i="2"/>
  <c r="BI964" i="2"/>
  <c r="BH964" i="2"/>
  <c r="BG964" i="2"/>
  <c r="BF964" i="2"/>
  <c r="T964" i="2"/>
  <c r="R964" i="2"/>
  <c r="P964" i="2"/>
  <c r="J964" i="2"/>
  <c r="BE964" i="2" s="1"/>
  <c r="BK963" i="2"/>
  <c r="BI963" i="2"/>
  <c r="BH963" i="2"/>
  <c r="BG963" i="2"/>
  <c r="BF963" i="2"/>
  <c r="T963" i="2"/>
  <c r="R963" i="2"/>
  <c r="P963" i="2"/>
  <c r="J963" i="2"/>
  <c r="BE963" i="2" s="1"/>
  <c r="BK962" i="2"/>
  <c r="BI962" i="2"/>
  <c r="BH962" i="2"/>
  <c r="BG962" i="2"/>
  <c r="BF962" i="2"/>
  <c r="T962" i="2"/>
  <c r="R962" i="2"/>
  <c r="P962" i="2"/>
  <c r="J962" i="2"/>
  <c r="BE962" i="2" s="1"/>
  <c r="BK960" i="2"/>
  <c r="BI960" i="2"/>
  <c r="BH960" i="2"/>
  <c r="BG960" i="2"/>
  <c r="BF960" i="2"/>
  <c r="T960" i="2"/>
  <c r="R960" i="2"/>
  <c r="P960" i="2"/>
  <c r="J960" i="2"/>
  <c r="BE960" i="2" s="1"/>
  <c r="BK959" i="2"/>
  <c r="BI959" i="2"/>
  <c r="BH959" i="2"/>
  <c r="BG959" i="2"/>
  <c r="BF959" i="2"/>
  <c r="T959" i="2"/>
  <c r="R959" i="2"/>
  <c r="P959" i="2"/>
  <c r="J959" i="2"/>
  <c r="BE959" i="2" s="1"/>
  <c r="BK957" i="2"/>
  <c r="BI957" i="2"/>
  <c r="BH957" i="2"/>
  <c r="BG957" i="2"/>
  <c r="BF957" i="2"/>
  <c r="BE957" i="2"/>
  <c r="T957" i="2"/>
  <c r="R957" i="2"/>
  <c r="P957" i="2"/>
  <c r="J957" i="2"/>
  <c r="BK956" i="2"/>
  <c r="BI956" i="2"/>
  <c r="BH956" i="2"/>
  <c r="BG956" i="2"/>
  <c r="BF956" i="2"/>
  <c r="T956" i="2"/>
  <c r="R956" i="2"/>
  <c r="P956" i="2"/>
  <c r="J956" i="2"/>
  <c r="BE956" i="2" s="1"/>
  <c r="BK954" i="2"/>
  <c r="BI954" i="2"/>
  <c r="BH954" i="2"/>
  <c r="BG954" i="2"/>
  <c r="BF954" i="2"/>
  <c r="T954" i="2"/>
  <c r="R954" i="2"/>
  <c r="P954" i="2"/>
  <c r="J954" i="2"/>
  <c r="BE954" i="2" s="1"/>
  <c r="BK953" i="2"/>
  <c r="BI953" i="2"/>
  <c r="BH953" i="2"/>
  <c r="BG953" i="2"/>
  <c r="BF953" i="2"/>
  <c r="T953" i="2"/>
  <c r="R953" i="2"/>
  <c r="P953" i="2"/>
  <c r="J953" i="2"/>
  <c r="BE953" i="2" s="1"/>
  <c r="BK952" i="2"/>
  <c r="BI952" i="2"/>
  <c r="BH952" i="2"/>
  <c r="BG952" i="2"/>
  <c r="BF952" i="2"/>
  <c r="T952" i="2"/>
  <c r="R952" i="2"/>
  <c r="P952" i="2"/>
  <c r="J952" i="2"/>
  <c r="BE952" i="2" s="1"/>
  <c r="BK949" i="2"/>
  <c r="BI949" i="2"/>
  <c r="BH949" i="2"/>
  <c r="BG949" i="2"/>
  <c r="BF949" i="2"/>
  <c r="BE949" i="2"/>
  <c r="T949" i="2"/>
  <c r="R949" i="2"/>
  <c r="P949" i="2"/>
  <c r="J949" i="2"/>
  <c r="BK947" i="2"/>
  <c r="BI947" i="2"/>
  <c r="BH947" i="2"/>
  <c r="BG947" i="2"/>
  <c r="BF947" i="2"/>
  <c r="BE947" i="2"/>
  <c r="T947" i="2"/>
  <c r="R947" i="2"/>
  <c r="P947" i="2"/>
  <c r="J947" i="2"/>
  <c r="BK945" i="2"/>
  <c r="BI945" i="2"/>
  <c r="BH945" i="2"/>
  <c r="BG945" i="2"/>
  <c r="BF945" i="2"/>
  <c r="T945" i="2"/>
  <c r="R945" i="2"/>
  <c r="P945" i="2"/>
  <c r="J945" i="2"/>
  <c r="BE945" i="2" s="1"/>
  <c r="BK943" i="2"/>
  <c r="BI943" i="2"/>
  <c r="BH943" i="2"/>
  <c r="BG943" i="2"/>
  <c r="BF943" i="2"/>
  <c r="T943" i="2"/>
  <c r="R943" i="2"/>
  <c r="P943" i="2"/>
  <c r="J943" i="2"/>
  <c r="BE943" i="2" s="1"/>
  <c r="BK941" i="2"/>
  <c r="BI941" i="2"/>
  <c r="BH941" i="2"/>
  <c r="BG941" i="2"/>
  <c r="BF941" i="2"/>
  <c r="T941" i="2"/>
  <c r="R941" i="2"/>
  <c r="P941" i="2"/>
  <c r="J941" i="2"/>
  <c r="BE941" i="2" s="1"/>
  <c r="BK939" i="2"/>
  <c r="BI939" i="2"/>
  <c r="BH939" i="2"/>
  <c r="BG939" i="2"/>
  <c r="BF939" i="2"/>
  <c r="T939" i="2"/>
  <c r="R939" i="2"/>
  <c r="P939" i="2"/>
  <c r="J939" i="2"/>
  <c r="BE939" i="2" s="1"/>
  <c r="BK937" i="2"/>
  <c r="BI937" i="2"/>
  <c r="BH937" i="2"/>
  <c r="BG937" i="2"/>
  <c r="BF937" i="2"/>
  <c r="BE937" i="2"/>
  <c r="T937" i="2"/>
  <c r="R937" i="2"/>
  <c r="P937" i="2"/>
  <c r="J937" i="2"/>
  <c r="BK934" i="2"/>
  <c r="BI934" i="2"/>
  <c r="BH934" i="2"/>
  <c r="BG934" i="2"/>
  <c r="BF934" i="2"/>
  <c r="BE934" i="2"/>
  <c r="T934" i="2"/>
  <c r="R934" i="2"/>
  <c r="P934" i="2"/>
  <c r="J934" i="2"/>
  <c r="BK932" i="2"/>
  <c r="BI932" i="2"/>
  <c r="BH932" i="2"/>
  <c r="BG932" i="2"/>
  <c r="BF932" i="2"/>
  <c r="T932" i="2"/>
  <c r="R932" i="2"/>
  <c r="P932" i="2"/>
  <c r="J932" i="2"/>
  <c r="BE932" i="2" s="1"/>
  <c r="BK929" i="2"/>
  <c r="BI929" i="2"/>
  <c r="BH929" i="2"/>
  <c r="BG929" i="2"/>
  <c r="BF929" i="2"/>
  <c r="T929" i="2"/>
  <c r="R929" i="2"/>
  <c r="P929" i="2"/>
  <c r="J929" i="2"/>
  <c r="BE929" i="2" s="1"/>
  <c r="BK927" i="2"/>
  <c r="BI927" i="2"/>
  <c r="BH927" i="2"/>
  <c r="BG927" i="2"/>
  <c r="BF927" i="2"/>
  <c r="T927" i="2"/>
  <c r="R927" i="2"/>
  <c r="P927" i="2"/>
  <c r="J927" i="2"/>
  <c r="BE927" i="2" s="1"/>
  <c r="BK926" i="2"/>
  <c r="BI926" i="2"/>
  <c r="BH926" i="2"/>
  <c r="BG926" i="2"/>
  <c r="BF926" i="2"/>
  <c r="BE926" i="2"/>
  <c r="T926" i="2"/>
  <c r="R926" i="2"/>
  <c r="P926" i="2"/>
  <c r="P918" i="2" s="1"/>
  <c r="J926" i="2"/>
  <c r="BK924" i="2"/>
  <c r="BI924" i="2"/>
  <c r="BH924" i="2"/>
  <c r="BG924" i="2"/>
  <c r="BF924" i="2"/>
  <c r="T924" i="2"/>
  <c r="R924" i="2"/>
  <c r="P924" i="2"/>
  <c r="J924" i="2"/>
  <c r="BE924" i="2" s="1"/>
  <c r="BK921" i="2"/>
  <c r="BI921" i="2"/>
  <c r="BH921" i="2"/>
  <c r="BG921" i="2"/>
  <c r="BF921" i="2"/>
  <c r="T921" i="2"/>
  <c r="R921" i="2"/>
  <c r="P921" i="2"/>
  <c r="J921" i="2"/>
  <c r="BE921" i="2" s="1"/>
  <c r="BK919" i="2"/>
  <c r="BI919" i="2"/>
  <c r="BH919" i="2"/>
  <c r="BG919" i="2"/>
  <c r="BF919" i="2"/>
  <c r="T919" i="2"/>
  <c r="T918" i="2" s="1"/>
  <c r="R919" i="2"/>
  <c r="R918" i="2" s="1"/>
  <c r="P919" i="2"/>
  <c r="J919" i="2"/>
  <c r="BE919" i="2" s="1"/>
  <c r="BK917" i="2"/>
  <c r="BI917" i="2"/>
  <c r="BH917" i="2"/>
  <c r="BG917" i="2"/>
  <c r="BF917" i="2"/>
  <c r="BE917" i="2"/>
  <c r="T917" i="2"/>
  <c r="R917" i="2"/>
  <c r="P917" i="2"/>
  <c r="J917" i="2"/>
  <c r="BK916" i="2"/>
  <c r="BI916" i="2"/>
  <c r="BH916" i="2"/>
  <c r="BG916" i="2"/>
  <c r="BF916" i="2"/>
  <c r="T916" i="2"/>
  <c r="T909" i="2" s="1"/>
  <c r="R916" i="2"/>
  <c r="P916" i="2"/>
  <c r="J916" i="2"/>
  <c r="BE916" i="2" s="1"/>
  <c r="BK910" i="2"/>
  <c r="BI910" i="2"/>
  <c r="BH910" i="2"/>
  <c r="BG910" i="2"/>
  <c r="BF910" i="2"/>
  <c r="T910" i="2"/>
  <c r="R910" i="2"/>
  <c r="R909" i="2" s="1"/>
  <c r="P910" i="2"/>
  <c r="P909" i="2" s="1"/>
  <c r="J910" i="2"/>
  <c r="BE910" i="2" s="1"/>
  <c r="BK909" i="2"/>
  <c r="J909" i="2" s="1"/>
  <c r="J114" i="2" s="1"/>
  <c r="BK908" i="2"/>
  <c r="BI908" i="2"/>
  <c r="BH908" i="2"/>
  <c r="BG908" i="2"/>
  <c r="BF908" i="2"/>
  <c r="T908" i="2"/>
  <c r="R908" i="2"/>
  <c r="P908" i="2"/>
  <c r="J908" i="2"/>
  <c r="BE908" i="2" s="1"/>
  <c r="BK906" i="2"/>
  <c r="BI906" i="2"/>
  <c r="BH906" i="2"/>
  <c r="BG906" i="2"/>
  <c r="BF906" i="2"/>
  <c r="T906" i="2"/>
  <c r="R906" i="2"/>
  <c r="P906" i="2"/>
  <c r="J906" i="2"/>
  <c r="BE906" i="2" s="1"/>
  <c r="BK905" i="2"/>
  <c r="BI905" i="2"/>
  <c r="BH905" i="2"/>
  <c r="BG905" i="2"/>
  <c r="BF905" i="2"/>
  <c r="T905" i="2"/>
  <c r="R905" i="2"/>
  <c r="P905" i="2"/>
  <c r="J905" i="2"/>
  <c r="BE905" i="2" s="1"/>
  <c r="BK901" i="2"/>
  <c r="BI901" i="2"/>
  <c r="BH901" i="2"/>
  <c r="BG901" i="2"/>
  <c r="BF901" i="2"/>
  <c r="BE901" i="2"/>
  <c r="T901" i="2"/>
  <c r="R901" i="2"/>
  <c r="P901" i="2"/>
  <c r="J901" i="2"/>
  <c r="BK899" i="2"/>
  <c r="BI899" i="2"/>
  <c r="BH899" i="2"/>
  <c r="BG899" i="2"/>
  <c r="BF899" i="2"/>
  <c r="T899" i="2"/>
  <c r="R899" i="2"/>
  <c r="P899" i="2"/>
  <c r="J899" i="2"/>
  <c r="BE899" i="2" s="1"/>
  <c r="BK894" i="2"/>
  <c r="BI894" i="2"/>
  <c r="BH894" i="2"/>
  <c r="BG894" i="2"/>
  <c r="BF894" i="2"/>
  <c r="T894" i="2"/>
  <c r="R894" i="2"/>
  <c r="P894" i="2"/>
  <c r="J894" i="2"/>
  <c r="BE894" i="2" s="1"/>
  <c r="BK892" i="2"/>
  <c r="BI892" i="2"/>
  <c r="BH892" i="2"/>
  <c r="BG892" i="2"/>
  <c r="BF892" i="2"/>
  <c r="BE892" i="2"/>
  <c r="T892" i="2"/>
  <c r="R892" i="2"/>
  <c r="P892" i="2"/>
  <c r="J892" i="2"/>
  <c r="BK891" i="2"/>
  <c r="BI891" i="2"/>
  <c r="BH891" i="2"/>
  <c r="BG891" i="2"/>
  <c r="BF891" i="2"/>
  <c r="T891" i="2"/>
  <c r="R891" i="2"/>
  <c r="P891" i="2"/>
  <c r="J891" i="2"/>
  <c r="BE891" i="2" s="1"/>
  <c r="BK890" i="2"/>
  <c r="BI890" i="2"/>
  <c r="BH890" i="2"/>
  <c r="BG890" i="2"/>
  <c r="BF890" i="2"/>
  <c r="T890" i="2"/>
  <c r="R890" i="2"/>
  <c r="P890" i="2"/>
  <c r="J890" i="2"/>
  <c r="BE890" i="2" s="1"/>
  <c r="BK889" i="2"/>
  <c r="BI889" i="2"/>
  <c r="BH889" i="2"/>
  <c r="BG889" i="2"/>
  <c r="BF889" i="2"/>
  <c r="T889" i="2"/>
  <c r="R889" i="2"/>
  <c r="P889" i="2"/>
  <c r="J889" i="2"/>
  <c r="BE889" i="2" s="1"/>
  <c r="BK888" i="2"/>
  <c r="BI888" i="2"/>
  <c r="BH888" i="2"/>
  <c r="BG888" i="2"/>
  <c r="BF888" i="2"/>
  <c r="T888" i="2"/>
  <c r="R888" i="2"/>
  <c r="P888" i="2"/>
  <c r="J888" i="2"/>
  <c r="BE888" i="2" s="1"/>
  <c r="BK884" i="2"/>
  <c r="BI884" i="2"/>
  <c r="BH884" i="2"/>
  <c r="BG884" i="2"/>
  <c r="BF884" i="2"/>
  <c r="T884" i="2"/>
  <c r="R884" i="2"/>
  <c r="P884" i="2"/>
  <c r="J884" i="2"/>
  <c r="BE884" i="2" s="1"/>
  <c r="BK883" i="2"/>
  <c r="BI883" i="2"/>
  <c r="BH883" i="2"/>
  <c r="BG883" i="2"/>
  <c r="BF883" i="2"/>
  <c r="BE883" i="2"/>
  <c r="T883" i="2"/>
  <c r="R883" i="2"/>
  <c r="P883" i="2"/>
  <c r="J883" i="2"/>
  <c r="BK881" i="2"/>
  <c r="BI881" i="2"/>
  <c r="BH881" i="2"/>
  <c r="BG881" i="2"/>
  <c r="BF881" i="2"/>
  <c r="T881" i="2"/>
  <c r="R881" i="2"/>
  <c r="P881" i="2"/>
  <c r="J881" i="2"/>
  <c r="BE881" i="2" s="1"/>
  <c r="BK875" i="2"/>
  <c r="BI875" i="2"/>
  <c r="BH875" i="2"/>
  <c r="BG875" i="2"/>
  <c r="BF875" i="2"/>
  <c r="T875" i="2"/>
  <c r="R875" i="2"/>
  <c r="P875" i="2"/>
  <c r="J875" i="2"/>
  <c r="BE875" i="2" s="1"/>
  <c r="BK873" i="2"/>
  <c r="BI873" i="2"/>
  <c r="BH873" i="2"/>
  <c r="BG873" i="2"/>
  <c r="BF873" i="2"/>
  <c r="T873" i="2"/>
  <c r="R873" i="2"/>
  <c r="P873" i="2"/>
  <c r="J873" i="2"/>
  <c r="BE873" i="2" s="1"/>
  <c r="BK872" i="2"/>
  <c r="BI872" i="2"/>
  <c r="BH872" i="2"/>
  <c r="BG872" i="2"/>
  <c r="BF872" i="2"/>
  <c r="T872" i="2"/>
  <c r="R872" i="2"/>
  <c r="P872" i="2"/>
  <c r="J872" i="2"/>
  <c r="BE872" i="2" s="1"/>
  <c r="BK866" i="2"/>
  <c r="BI866" i="2"/>
  <c r="BH866" i="2"/>
  <c r="BG866" i="2"/>
  <c r="BF866" i="2"/>
  <c r="T866" i="2"/>
  <c r="R866" i="2"/>
  <c r="P866" i="2"/>
  <c r="J866" i="2"/>
  <c r="BE866" i="2" s="1"/>
  <c r="BK865" i="2"/>
  <c r="BI865" i="2"/>
  <c r="BH865" i="2"/>
  <c r="BG865" i="2"/>
  <c r="BF865" i="2"/>
  <c r="BE865" i="2"/>
  <c r="T865" i="2"/>
  <c r="R865" i="2"/>
  <c r="P865" i="2"/>
  <c r="J865" i="2"/>
  <c r="BK861" i="2"/>
  <c r="BI861" i="2"/>
  <c r="BH861" i="2"/>
  <c r="BG861" i="2"/>
  <c r="BF861" i="2"/>
  <c r="T861" i="2"/>
  <c r="R861" i="2"/>
  <c r="P861" i="2"/>
  <c r="J861" i="2"/>
  <c r="BE861" i="2" s="1"/>
  <c r="BK859" i="2"/>
  <c r="BI859" i="2"/>
  <c r="BH859" i="2"/>
  <c r="BG859" i="2"/>
  <c r="BF859" i="2"/>
  <c r="T859" i="2"/>
  <c r="R859" i="2"/>
  <c r="P859" i="2"/>
  <c r="J859" i="2"/>
  <c r="BE859" i="2" s="1"/>
  <c r="BK858" i="2"/>
  <c r="BI858" i="2"/>
  <c r="BH858" i="2"/>
  <c r="BG858" i="2"/>
  <c r="BF858" i="2"/>
  <c r="T858" i="2"/>
  <c r="R858" i="2"/>
  <c r="P858" i="2"/>
  <c r="J858" i="2"/>
  <c r="BE858" i="2" s="1"/>
  <c r="BK857" i="2"/>
  <c r="BI857" i="2"/>
  <c r="BH857" i="2"/>
  <c r="BG857" i="2"/>
  <c r="BF857" i="2"/>
  <c r="T857" i="2"/>
  <c r="R857" i="2"/>
  <c r="P857" i="2"/>
  <c r="P848" i="2" s="1"/>
  <c r="J857" i="2"/>
  <c r="BE857" i="2" s="1"/>
  <c r="BK855" i="2"/>
  <c r="BI855" i="2"/>
  <c r="BH855" i="2"/>
  <c r="BG855" i="2"/>
  <c r="BF855" i="2"/>
  <c r="BE855" i="2"/>
  <c r="T855" i="2"/>
  <c r="R855" i="2"/>
  <c r="P855" i="2"/>
  <c r="J855" i="2"/>
  <c r="BK853" i="2"/>
  <c r="BI853" i="2"/>
  <c r="BH853" i="2"/>
  <c r="BG853" i="2"/>
  <c r="BF853" i="2"/>
  <c r="T853" i="2"/>
  <c r="R853" i="2"/>
  <c r="P853" i="2"/>
  <c r="J853" i="2"/>
  <c r="BE853" i="2" s="1"/>
  <c r="BK852" i="2"/>
  <c r="BI852" i="2"/>
  <c r="BH852" i="2"/>
  <c r="BG852" i="2"/>
  <c r="BF852" i="2"/>
  <c r="T852" i="2"/>
  <c r="R852" i="2"/>
  <c r="P852" i="2"/>
  <c r="J852" i="2"/>
  <c r="BE852" i="2" s="1"/>
  <c r="BK851" i="2"/>
  <c r="BI851" i="2"/>
  <c r="BH851" i="2"/>
  <c r="BG851" i="2"/>
  <c r="BF851" i="2"/>
  <c r="T851" i="2"/>
  <c r="R851" i="2"/>
  <c r="P851" i="2"/>
  <c r="J851" i="2"/>
  <c r="BE851" i="2" s="1"/>
  <c r="BK849" i="2"/>
  <c r="BI849" i="2"/>
  <c r="BH849" i="2"/>
  <c r="BG849" i="2"/>
  <c r="BF849" i="2"/>
  <c r="BE849" i="2"/>
  <c r="T849" i="2"/>
  <c r="T848" i="2" s="1"/>
  <c r="R849" i="2"/>
  <c r="R848" i="2" s="1"/>
  <c r="P849" i="2"/>
  <c r="J849" i="2"/>
  <c r="BK847" i="2"/>
  <c r="BI847" i="2"/>
  <c r="BH847" i="2"/>
  <c r="BG847" i="2"/>
  <c r="BF847" i="2"/>
  <c r="T847" i="2"/>
  <c r="R847" i="2"/>
  <c r="P847" i="2"/>
  <c r="J847" i="2"/>
  <c r="BE847" i="2" s="1"/>
  <c r="BK846" i="2"/>
  <c r="BI846" i="2"/>
  <c r="BH846" i="2"/>
  <c r="BG846" i="2"/>
  <c r="BF846" i="2"/>
  <c r="T846" i="2"/>
  <c r="R846" i="2"/>
  <c r="P846" i="2"/>
  <c r="J846" i="2"/>
  <c r="BE846" i="2" s="1"/>
  <c r="BK840" i="2"/>
  <c r="BI840" i="2"/>
  <c r="BH840" i="2"/>
  <c r="BG840" i="2"/>
  <c r="BF840" i="2"/>
  <c r="T840" i="2"/>
  <c r="R840" i="2"/>
  <c r="R835" i="2" s="1"/>
  <c r="P840" i="2"/>
  <c r="J840" i="2"/>
  <c r="BE840" i="2" s="1"/>
  <c r="BK838" i="2"/>
  <c r="BI838" i="2"/>
  <c r="BH838" i="2"/>
  <c r="BG838" i="2"/>
  <c r="BF838" i="2"/>
  <c r="T838" i="2"/>
  <c r="R838" i="2"/>
  <c r="P838" i="2"/>
  <c r="J838" i="2"/>
  <c r="BE838" i="2" s="1"/>
  <c r="BK836" i="2"/>
  <c r="BI836" i="2"/>
  <c r="BH836" i="2"/>
  <c r="BG836" i="2"/>
  <c r="BF836" i="2"/>
  <c r="T836" i="2"/>
  <c r="R836" i="2"/>
  <c r="P836" i="2"/>
  <c r="P835" i="2" s="1"/>
  <c r="J836" i="2"/>
  <c r="BE836" i="2" s="1"/>
  <c r="T835" i="2"/>
  <c r="BK834" i="2"/>
  <c r="BI834" i="2"/>
  <c r="BH834" i="2"/>
  <c r="BG834" i="2"/>
  <c r="BF834" i="2"/>
  <c r="T834" i="2"/>
  <c r="R834" i="2"/>
  <c r="P834" i="2"/>
  <c r="J834" i="2"/>
  <c r="BE834" i="2" s="1"/>
  <c r="BK833" i="2"/>
  <c r="BI833" i="2"/>
  <c r="BH833" i="2"/>
  <c r="BG833" i="2"/>
  <c r="BF833" i="2"/>
  <c r="T833" i="2"/>
  <c r="R833" i="2"/>
  <c r="P833" i="2"/>
  <c r="J833" i="2"/>
  <c r="BE833" i="2" s="1"/>
  <c r="BK831" i="2"/>
  <c r="BI831" i="2"/>
  <c r="BH831" i="2"/>
  <c r="BG831" i="2"/>
  <c r="BF831" i="2"/>
  <c r="T831" i="2"/>
  <c r="R831" i="2"/>
  <c r="P831" i="2"/>
  <c r="J831" i="2"/>
  <c r="BE831" i="2" s="1"/>
  <c r="BK829" i="2"/>
  <c r="BI829" i="2"/>
  <c r="BH829" i="2"/>
  <c r="BG829" i="2"/>
  <c r="BF829" i="2"/>
  <c r="T829" i="2"/>
  <c r="R829" i="2"/>
  <c r="P829" i="2"/>
  <c r="J829" i="2"/>
  <c r="BE829" i="2" s="1"/>
  <c r="BK827" i="2"/>
  <c r="BI827" i="2"/>
  <c r="BH827" i="2"/>
  <c r="BG827" i="2"/>
  <c r="BF827" i="2"/>
  <c r="T827" i="2"/>
  <c r="R827" i="2"/>
  <c r="P827" i="2"/>
  <c r="J827" i="2"/>
  <c r="BE827" i="2" s="1"/>
  <c r="BK826" i="2"/>
  <c r="BI826" i="2"/>
  <c r="BH826" i="2"/>
  <c r="BG826" i="2"/>
  <c r="BF826" i="2"/>
  <c r="T826" i="2"/>
  <c r="R826" i="2"/>
  <c r="P826" i="2"/>
  <c r="J826" i="2"/>
  <c r="BE826" i="2" s="1"/>
  <c r="BK825" i="2"/>
  <c r="BI825" i="2"/>
  <c r="BH825" i="2"/>
  <c r="BG825" i="2"/>
  <c r="BF825" i="2"/>
  <c r="T825" i="2"/>
  <c r="R825" i="2"/>
  <c r="P825" i="2"/>
  <c r="J825" i="2"/>
  <c r="BE825" i="2" s="1"/>
  <c r="BK824" i="2"/>
  <c r="BI824" i="2"/>
  <c r="BH824" i="2"/>
  <c r="BG824" i="2"/>
  <c r="BF824" i="2"/>
  <c r="T824" i="2"/>
  <c r="R824" i="2"/>
  <c r="P824" i="2"/>
  <c r="J824" i="2"/>
  <c r="BE824" i="2" s="1"/>
  <c r="BK822" i="2"/>
  <c r="BI822" i="2"/>
  <c r="BH822" i="2"/>
  <c r="BG822" i="2"/>
  <c r="BF822" i="2"/>
  <c r="BE822" i="2"/>
  <c r="T822" i="2"/>
  <c r="R822" i="2"/>
  <c r="P822" i="2"/>
  <c r="J822" i="2"/>
  <c r="BK815" i="2"/>
  <c r="BI815" i="2"/>
  <c r="BH815" i="2"/>
  <c r="BG815" i="2"/>
  <c r="BF815" i="2"/>
  <c r="T815" i="2"/>
  <c r="R815" i="2"/>
  <c r="P815" i="2"/>
  <c r="J815" i="2"/>
  <c r="BE815" i="2" s="1"/>
  <c r="BK813" i="2"/>
  <c r="BI813" i="2"/>
  <c r="BH813" i="2"/>
  <c r="BG813" i="2"/>
  <c r="BF813" i="2"/>
  <c r="T813" i="2"/>
  <c r="R813" i="2"/>
  <c r="P813" i="2"/>
  <c r="J813" i="2"/>
  <c r="BE813" i="2" s="1"/>
  <c r="BK811" i="2"/>
  <c r="BI811" i="2"/>
  <c r="BH811" i="2"/>
  <c r="BG811" i="2"/>
  <c r="BF811" i="2"/>
  <c r="T811" i="2"/>
  <c r="R811" i="2"/>
  <c r="P811" i="2"/>
  <c r="J811" i="2"/>
  <c r="BE811" i="2" s="1"/>
  <c r="BK809" i="2"/>
  <c r="BI809" i="2"/>
  <c r="BH809" i="2"/>
  <c r="BG809" i="2"/>
  <c r="BF809" i="2"/>
  <c r="T809" i="2"/>
  <c r="R809" i="2"/>
  <c r="P809" i="2"/>
  <c r="P788" i="2" s="1"/>
  <c r="J809" i="2"/>
  <c r="BE809" i="2" s="1"/>
  <c r="BK807" i="2"/>
  <c r="BI807" i="2"/>
  <c r="BH807" i="2"/>
  <c r="BG807" i="2"/>
  <c r="BF807" i="2"/>
  <c r="T807" i="2"/>
  <c r="R807" i="2"/>
  <c r="P807" i="2"/>
  <c r="J807" i="2"/>
  <c r="BE807" i="2" s="1"/>
  <c r="BK795" i="2"/>
  <c r="BI795" i="2"/>
  <c r="BH795" i="2"/>
  <c r="BG795" i="2"/>
  <c r="BF795" i="2"/>
  <c r="T795" i="2"/>
  <c r="R795" i="2"/>
  <c r="P795" i="2"/>
  <c r="J795" i="2"/>
  <c r="BE795" i="2" s="1"/>
  <c r="BK789" i="2"/>
  <c r="BI789" i="2"/>
  <c r="BH789" i="2"/>
  <c r="BG789" i="2"/>
  <c r="BF789" i="2"/>
  <c r="T789" i="2"/>
  <c r="T788" i="2" s="1"/>
  <c r="R789" i="2"/>
  <c r="R788" i="2" s="1"/>
  <c r="P789" i="2"/>
  <c r="J789" i="2"/>
  <c r="BE789" i="2" s="1"/>
  <c r="BK787" i="2"/>
  <c r="BI787" i="2"/>
  <c r="BH787" i="2"/>
  <c r="BG787" i="2"/>
  <c r="BF787" i="2"/>
  <c r="T787" i="2"/>
  <c r="R787" i="2"/>
  <c r="P787" i="2"/>
  <c r="J787" i="2"/>
  <c r="BE787" i="2" s="1"/>
  <c r="BK781" i="2"/>
  <c r="BI781" i="2"/>
  <c r="BH781" i="2"/>
  <c r="BG781" i="2"/>
  <c r="BF781" i="2"/>
  <c r="T781" i="2"/>
  <c r="R781" i="2"/>
  <c r="P781" i="2"/>
  <c r="J781" i="2"/>
  <c r="BE781" i="2" s="1"/>
  <c r="BK780" i="2"/>
  <c r="BI780" i="2"/>
  <c r="BH780" i="2"/>
  <c r="BG780" i="2"/>
  <c r="BF780" i="2"/>
  <c r="T780" i="2"/>
  <c r="R780" i="2"/>
  <c r="P780" i="2"/>
  <c r="J780" i="2"/>
  <c r="BE780" i="2" s="1"/>
  <c r="BK778" i="2"/>
  <c r="BI778" i="2"/>
  <c r="BH778" i="2"/>
  <c r="BG778" i="2"/>
  <c r="BF778" i="2"/>
  <c r="BE778" i="2"/>
  <c r="T778" i="2"/>
  <c r="R778" i="2"/>
  <c r="P778" i="2"/>
  <c r="J778" i="2"/>
  <c r="BK776" i="2"/>
  <c r="BI776" i="2"/>
  <c r="BH776" i="2"/>
  <c r="BG776" i="2"/>
  <c r="BF776" i="2"/>
  <c r="T776" i="2"/>
  <c r="R776" i="2"/>
  <c r="P776" i="2"/>
  <c r="J776" i="2"/>
  <c r="BE776" i="2" s="1"/>
  <c r="BK774" i="2"/>
  <c r="BI774" i="2"/>
  <c r="BH774" i="2"/>
  <c r="BG774" i="2"/>
  <c r="BF774" i="2"/>
  <c r="T774" i="2"/>
  <c r="R774" i="2"/>
  <c r="P774" i="2"/>
  <c r="J774" i="2"/>
  <c r="BE774" i="2" s="1"/>
  <c r="BK769" i="2"/>
  <c r="BI769" i="2"/>
  <c r="BH769" i="2"/>
  <c r="BG769" i="2"/>
  <c r="BF769" i="2"/>
  <c r="T769" i="2"/>
  <c r="R769" i="2"/>
  <c r="P769" i="2"/>
  <c r="J769" i="2"/>
  <c r="BE769" i="2" s="1"/>
  <c r="BK767" i="2"/>
  <c r="BI767" i="2"/>
  <c r="BH767" i="2"/>
  <c r="BG767" i="2"/>
  <c r="BF767" i="2"/>
  <c r="T767" i="2"/>
  <c r="R767" i="2"/>
  <c r="P767" i="2"/>
  <c r="P744" i="2" s="1"/>
  <c r="J767" i="2"/>
  <c r="BE767" i="2" s="1"/>
  <c r="BK763" i="2"/>
  <c r="BI763" i="2"/>
  <c r="BH763" i="2"/>
  <c r="BG763" i="2"/>
  <c r="BF763" i="2"/>
  <c r="T763" i="2"/>
  <c r="R763" i="2"/>
  <c r="P763" i="2"/>
  <c r="J763" i="2"/>
  <c r="BE763" i="2" s="1"/>
  <c r="BK757" i="2"/>
  <c r="BI757" i="2"/>
  <c r="BH757" i="2"/>
  <c r="BG757" i="2"/>
  <c r="BF757" i="2"/>
  <c r="BE757" i="2"/>
  <c r="T757" i="2"/>
  <c r="R757" i="2"/>
  <c r="P757" i="2"/>
  <c r="J757" i="2"/>
  <c r="BK752" i="2"/>
  <c r="BI752" i="2"/>
  <c r="BH752" i="2"/>
  <c r="BG752" i="2"/>
  <c r="BF752" i="2"/>
  <c r="T752" i="2"/>
  <c r="R752" i="2"/>
  <c r="P752" i="2"/>
  <c r="J752" i="2"/>
  <c r="BE752" i="2" s="1"/>
  <c r="BK745" i="2"/>
  <c r="BI745" i="2"/>
  <c r="BH745" i="2"/>
  <c r="BG745" i="2"/>
  <c r="BF745" i="2"/>
  <c r="T745" i="2"/>
  <c r="T744" i="2" s="1"/>
  <c r="R745" i="2"/>
  <c r="R744" i="2" s="1"/>
  <c r="P745" i="2"/>
  <c r="J745" i="2"/>
  <c r="BE745" i="2" s="1"/>
  <c r="BK743" i="2"/>
  <c r="BI743" i="2"/>
  <c r="BH743" i="2"/>
  <c r="BG743" i="2"/>
  <c r="BF743" i="2"/>
  <c r="T743" i="2"/>
  <c r="R743" i="2"/>
  <c r="P743" i="2"/>
  <c r="J743" i="2"/>
  <c r="BE743" i="2" s="1"/>
  <c r="BK739" i="2"/>
  <c r="BI739" i="2"/>
  <c r="BH739" i="2"/>
  <c r="BG739" i="2"/>
  <c r="BF739" i="2"/>
  <c r="T739" i="2"/>
  <c r="R739" i="2"/>
  <c r="P739" i="2"/>
  <c r="J739" i="2"/>
  <c r="BE739" i="2" s="1"/>
  <c r="BK735" i="2"/>
  <c r="BI735" i="2"/>
  <c r="BH735" i="2"/>
  <c r="BG735" i="2"/>
  <c r="BF735" i="2"/>
  <c r="BE735" i="2"/>
  <c r="T735" i="2"/>
  <c r="R735" i="2"/>
  <c r="P735" i="2"/>
  <c r="J735" i="2"/>
  <c r="BK733" i="2"/>
  <c r="BI733" i="2"/>
  <c r="BH733" i="2"/>
  <c r="BG733" i="2"/>
  <c r="BF733" i="2"/>
  <c r="BE733" i="2"/>
  <c r="T733" i="2"/>
  <c r="R733" i="2"/>
  <c r="P733" i="2"/>
  <c r="J733" i="2"/>
  <c r="BK729" i="2"/>
  <c r="BI729" i="2"/>
  <c r="BH729" i="2"/>
  <c r="BG729" i="2"/>
  <c r="BF729" i="2"/>
  <c r="T729" i="2"/>
  <c r="R729" i="2"/>
  <c r="P729" i="2"/>
  <c r="J729" i="2"/>
  <c r="BE729" i="2" s="1"/>
  <c r="BK727" i="2"/>
  <c r="BI727" i="2"/>
  <c r="BH727" i="2"/>
  <c r="BG727" i="2"/>
  <c r="BF727" i="2"/>
  <c r="T727" i="2"/>
  <c r="R727" i="2"/>
  <c r="P727" i="2"/>
  <c r="J727" i="2"/>
  <c r="BE727" i="2" s="1"/>
  <c r="BK721" i="2"/>
  <c r="BI721" i="2"/>
  <c r="BH721" i="2"/>
  <c r="BG721" i="2"/>
  <c r="BF721" i="2"/>
  <c r="T721" i="2"/>
  <c r="T708" i="2" s="1"/>
  <c r="R721" i="2"/>
  <c r="P721" i="2"/>
  <c r="J721" i="2"/>
  <c r="BE721" i="2" s="1"/>
  <c r="BK717" i="2"/>
  <c r="BI717" i="2"/>
  <c r="BH717" i="2"/>
  <c r="BG717" i="2"/>
  <c r="BF717" i="2"/>
  <c r="T717" i="2"/>
  <c r="R717" i="2"/>
  <c r="P717" i="2"/>
  <c r="P708" i="2" s="1"/>
  <c r="J717" i="2"/>
  <c r="BE717" i="2" s="1"/>
  <c r="BK711" i="2"/>
  <c r="BI711" i="2"/>
  <c r="BH711" i="2"/>
  <c r="BG711" i="2"/>
  <c r="BF711" i="2"/>
  <c r="T711" i="2"/>
  <c r="R711" i="2"/>
  <c r="P711" i="2"/>
  <c r="J711" i="2"/>
  <c r="BE711" i="2" s="1"/>
  <c r="BK709" i="2"/>
  <c r="BI709" i="2"/>
  <c r="BH709" i="2"/>
  <c r="BG709" i="2"/>
  <c r="BF709" i="2"/>
  <c r="T709" i="2"/>
  <c r="R709" i="2"/>
  <c r="P709" i="2"/>
  <c r="J709" i="2"/>
  <c r="BE709" i="2" s="1"/>
  <c r="R708" i="2"/>
  <c r="BK707" i="2"/>
  <c r="BI707" i="2"/>
  <c r="BH707" i="2"/>
  <c r="BG707" i="2"/>
  <c r="BF707" i="2"/>
  <c r="T707" i="2"/>
  <c r="R707" i="2"/>
  <c r="P707" i="2"/>
  <c r="J707" i="2"/>
  <c r="BE707" i="2" s="1"/>
  <c r="BK706" i="2"/>
  <c r="BI706" i="2"/>
  <c r="BH706" i="2"/>
  <c r="BG706" i="2"/>
  <c r="BF706" i="2"/>
  <c r="T706" i="2"/>
  <c r="R706" i="2"/>
  <c r="P706" i="2"/>
  <c r="J706" i="2"/>
  <c r="BE706" i="2" s="1"/>
  <c r="BK704" i="2"/>
  <c r="BI704" i="2"/>
  <c r="BH704" i="2"/>
  <c r="BG704" i="2"/>
  <c r="BF704" i="2"/>
  <c r="T704" i="2"/>
  <c r="R704" i="2"/>
  <c r="P704" i="2"/>
  <c r="J704" i="2"/>
  <c r="BE704" i="2" s="1"/>
  <c r="BK697" i="2"/>
  <c r="BI697" i="2"/>
  <c r="BH697" i="2"/>
  <c r="BG697" i="2"/>
  <c r="BF697" i="2"/>
  <c r="BE697" i="2"/>
  <c r="T697" i="2"/>
  <c r="R697" i="2"/>
  <c r="P697" i="2"/>
  <c r="J697" i="2"/>
  <c r="BK695" i="2"/>
  <c r="BI695" i="2"/>
  <c r="BH695" i="2"/>
  <c r="BG695" i="2"/>
  <c r="BF695" i="2"/>
  <c r="T695" i="2"/>
  <c r="R695" i="2"/>
  <c r="P695" i="2"/>
  <c r="J695" i="2"/>
  <c r="BE695" i="2" s="1"/>
  <c r="BK688" i="2"/>
  <c r="BK687" i="2" s="1"/>
  <c r="BI688" i="2"/>
  <c r="BH688" i="2"/>
  <c r="BG688" i="2"/>
  <c r="BF688" i="2"/>
  <c r="T688" i="2"/>
  <c r="R688" i="2"/>
  <c r="R687" i="2" s="1"/>
  <c r="P688" i="2"/>
  <c r="P687" i="2" s="1"/>
  <c r="J688" i="2"/>
  <c r="BE688" i="2" s="1"/>
  <c r="T687" i="2"/>
  <c r="T686" i="2" s="1"/>
  <c r="BK685" i="2"/>
  <c r="BI685" i="2"/>
  <c r="BH685" i="2"/>
  <c r="BG685" i="2"/>
  <c r="BF685" i="2"/>
  <c r="T685" i="2"/>
  <c r="R685" i="2"/>
  <c r="P685" i="2"/>
  <c r="P684" i="2" s="1"/>
  <c r="J685" i="2"/>
  <c r="BE685" i="2" s="1"/>
  <c r="BK684" i="2"/>
  <c r="J684" i="2" s="1"/>
  <c r="J106" i="2" s="1"/>
  <c r="T684" i="2"/>
  <c r="R684" i="2"/>
  <c r="BK683" i="2"/>
  <c r="BI683" i="2"/>
  <c r="BH683" i="2"/>
  <c r="BG683" i="2"/>
  <c r="BF683" i="2"/>
  <c r="T683" i="2"/>
  <c r="R683" i="2"/>
  <c r="P683" i="2"/>
  <c r="J683" i="2"/>
  <c r="BE683" i="2" s="1"/>
  <c r="BK682" i="2"/>
  <c r="BI682" i="2"/>
  <c r="BH682" i="2"/>
  <c r="BG682" i="2"/>
  <c r="BF682" i="2"/>
  <c r="T682" i="2"/>
  <c r="R682" i="2"/>
  <c r="P682" i="2"/>
  <c r="J682" i="2"/>
  <c r="BE682" i="2" s="1"/>
  <c r="BK681" i="2"/>
  <c r="BI681" i="2"/>
  <c r="BH681" i="2"/>
  <c r="BG681" i="2"/>
  <c r="BF681" i="2"/>
  <c r="BE681" i="2"/>
  <c r="T681" i="2"/>
  <c r="R681" i="2"/>
  <c r="P681" i="2"/>
  <c r="J681" i="2"/>
  <c r="BK680" i="2"/>
  <c r="BI680" i="2"/>
  <c r="BH680" i="2"/>
  <c r="BG680" i="2"/>
  <c r="BF680" i="2"/>
  <c r="T680" i="2"/>
  <c r="R680" i="2"/>
  <c r="P680" i="2"/>
  <c r="J680" i="2"/>
  <c r="BE680" i="2" s="1"/>
  <c r="BK679" i="2"/>
  <c r="BI679" i="2"/>
  <c r="BH679" i="2"/>
  <c r="BG679" i="2"/>
  <c r="BF679" i="2"/>
  <c r="T679" i="2"/>
  <c r="R679" i="2"/>
  <c r="P679" i="2"/>
  <c r="J679" i="2"/>
  <c r="BE679" i="2" s="1"/>
  <c r="BK677" i="2"/>
  <c r="BI677" i="2"/>
  <c r="BH677" i="2"/>
  <c r="BG677" i="2"/>
  <c r="BF677" i="2"/>
  <c r="T677" i="2"/>
  <c r="T674" i="2" s="1"/>
  <c r="R677" i="2"/>
  <c r="P677" i="2"/>
  <c r="J677" i="2"/>
  <c r="BE677" i="2" s="1"/>
  <c r="BK676" i="2"/>
  <c r="BI676" i="2"/>
  <c r="BH676" i="2"/>
  <c r="BG676" i="2"/>
  <c r="BF676" i="2"/>
  <c r="T676" i="2"/>
  <c r="R676" i="2"/>
  <c r="P676" i="2"/>
  <c r="P674" i="2" s="1"/>
  <c r="J676" i="2"/>
  <c r="BE676" i="2" s="1"/>
  <c r="BK675" i="2"/>
  <c r="BI675" i="2"/>
  <c r="BH675" i="2"/>
  <c r="BG675" i="2"/>
  <c r="BF675" i="2"/>
  <c r="T675" i="2"/>
  <c r="R675" i="2"/>
  <c r="R674" i="2" s="1"/>
  <c r="P675" i="2"/>
  <c r="J675" i="2"/>
  <c r="BE675" i="2" s="1"/>
  <c r="BK673" i="2"/>
  <c r="BI673" i="2"/>
  <c r="BH673" i="2"/>
  <c r="BG673" i="2"/>
  <c r="BF673" i="2"/>
  <c r="T673" i="2"/>
  <c r="R673" i="2"/>
  <c r="P673" i="2"/>
  <c r="J673" i="2"/>
  <c r="BE673" i="2" s="1"/>
  <c r="BK671" i="2"/>
  <c r="BI671" i="2"/>
  <c r="BH671" i="2"/>
  <c r="BG671" i="2"/>
  <c r="BF671" i="2"/>
  <c r="T671" i="2"/>
  <c r="R671" i="2"/>
  <c r="P671" i="2"/>
  <c r="J671" i="2"/>
  <c r="BE671" i="2" s="1"/>
  <c r="BK669" i="2"/>
  <c r="BI669" i="2"/>
  <c r="BH669" i="2"/>
  <c r="BG669" i="2"/>
  <c r="BF669" i="2"/>
  <c r="T669" i="2"/>
  <c r="R669" i="2"/>
  <c r="P669" i="2"/>
  <c r="J669" i="2"/>
  <c r="BE669" i="2" s="1"/>
  <c r="BK667" i="2"/>
  <c r="BI667" i="2"/>
  <c r="BH667" i="2"/>
  <c r="BG667" i="2"/>
  <c r="BF667" i="2"/>
  <c r="T667" i="2"/>
  <c r="R667" i="2"/>
  <c r="P667" i="2"/>
  <c r="J667" i="2"/>
  <c r="BE667" i="2" s="1"/>
  <c r="BK665" i="2"/>
  <c r="BI665" i="2"/>
  <c r="BH665" i="2"/>
  <c r="BG665" i="2"/>
  <c r="BF665" i="2"/>
  <c r="T665" i="2"/>
  <c r="R665" i="2"/>
  <c r="P665" i="2"/>
  <c r="J665" i="2"/>
  <c r="BE665" i="2" s="1"/>
  <c r="BK663" i="2"/>
  <c r="BI663" i="2"/>
  <c r="BH663" i="2"/>
  <c r="BG663" i="2"/>
  <c r="BF663" i="2"/>
  <c r="BE663" i="2"/>
  <c r="T663" i="2"/>
  <c r="R663" i="2"/>
  <c r="P663" i="2"/>
  <c r="J663" i="2"/>
  <c r="BK661" i="2"/>
  <c r="BI661" i="2"/>
  <c r="BH661" i="2"/>
  <c r="BG661" i="2"/>
  <c r="BF661" i="2"/>
  <c r="T661" i="2"/>
  <c r="R661" i="2"/>
  <c r="P661" i="2"/>
  <c r="J661" i="2"/>
  <c r="BE661" i="2" s="1"/>
  <c r="BK659" i="2"/>
  <c r="BI659" i="2"/>
  <c r="BH659" i="2"/>
  <c r="BG659" i="2"/>
  <c r="BF659" i="2"/>
  <c r="T659" i="2"/>
  <c r="R659" i="2"/>
  <c r="P659" i="2"/>
  <c r="J659" i="2"/>
  <c r="BE659" i="2" s="1"/>
  <c r="BK657" i="2"/>
  <c r="BI657" i="2"/>
  <c r="BH657" i="2"/>
  <c r="BG657" i="2"/>
  <c r="BF657" i="2"/>
  <c r="T657" i="2"/>
  <c r="R657" i="2"/>
  <c r="P657" i="2"/>
  <c r="J657" i="2"/>
  <c r="BE657" i="2" s="1"/>
  <c r="BK655" i="2"/>
  <c r="BI655" i="2"/>
  <c r="BH655" i="2"/>
  <c r="BG655" i="2"/>
  <c r="BF655" i="2"/>
  <c r="T655" i="2"/>
  <c r="R655" i="2"/>
  <c r="P655" i="2"/>
  <c r="J655" i="2"/>
  <c r="BE655" i="2" s="1"/>
  <c r="BK653" i="2"/>
  <c r="BI653" i="2"/>
  <c r="BH653" i="2"/>
  <c r="BG653" i="2"/>
  <c r="BF653" i="2"/>
  <c r="T653" i="2"/>
  <c r="R653" i="2"/>
  <c r="P653" i="2"/>
  <c r="J653" i="2"/>
  <c r="BE653" i="2" s="1"/>
  <c r="BK651" i="2"/>
  <c r="BI651" i="2"/>
  <c r="BH651" i="2"/>
  <c r="BG651" i="2"/>
  <c r="BF651" i="2"/>
  <c r="T651" i="2"/>
  <c r="R651" i="2"/>
  <c r="P651" i="2"/>
  <c r="J651" i="2"/>
  <c r="BE651" i="2" s="1"/>
  <c r="BK649" i="2"/>
  <c r="BI649" i="2"/>
  <c r="BH649" i="2"/>
  <c r="BG649" i="2"/>
  <c r="BF649" i="2"/>
  <c r="T649" i="2"/>
  <c r="R649" i="2"/>
  <c r="P649" i="2"/>
  <c r="J649" i="2"/>
  <c r="BE649" i="2" s="1"/>
  <c r="BK647" i="2"/>
  <c r="BI647" i="2"/>
  <c r="BH647" i="2"/>
  <c r="BG647" i="2"/>
  <c r="BF647" i="2"/>
  <c r="T647" i="2"/>
  <c r="R647" i="2"/>
  <c r="P647" i="2"/>
  <c r="J647" i="2"/>
  <c r="BE647" i="2" s="1"/>
  <c r="BK645" i="2"/>
  <c r="BI645" i="2"/>
  <c r="BH645" i="2"/>
  <c r="BG645" i="2"/>
  <c r="BF645" i="2"/>
  <c r="T645" i="2"/>
  <c r="R645" i="2"/>
  <c r="P645" i="2"/>
  <c r="J645" i="2"/>
  <c r="BE645" i="2" s="1"/>
  <c r="BK643" i="2"/>
  <c r="BI643" i="2"/>
  <c r="BH643" i="2"/>
  <c r="BG643" i="2"/>
  <c r="BF643" i="2"/>
  <c r="T643" i="2"/>
  <c r="R643" i="2"/>
  <c r="P643" i="2"/>
  <c r="J643" i="2"/>
  <c r="BE643" i="2" s="1"/>
  <c r="BK636" i="2"/>
  <c r="BI636" i="2"/>
  <c r="BH636" i="2"/>
  <c r="BG636" i="2"/>
  <c r="BF636" i="2"/>
  <c r="T636" i="2"/>
  <c r="R636" i="2"/>
  <c r="P636" i="2"/>
  <c r="J636" i="2"/>
  <c r="BE636" i="2" s="1"/>
  <c r="BK635" i="2"/>
  <c r="BI635" i="2"/>
  <c r="BH635" i="2"/>
  <c r="BG635" i="2"/>
  <c r="BF635" i="2"/>
  <c r="T635" i="2"/>
  <c r="R635" i="2"/>
  <c r="P635" i="2"/>
  <c r="J635" i="2"/>
  <c r="BE635" i="2" s="1"/>
  <c r="BK633" i="2"/>
  <c r="BI633" i="2"/>
  <c r="BH633" i="2"/>
  <c r="BG633" i="2"/>
  <c r="BF633" i="2"/>
  <c r="T633" i="2"/>
  <c r="R633" i="2"/>
  <c r="P633" i="2"/>
  <c r="J633" i="2"/>
  <c r="BE633" i="2" s="1"/>
  <c r="BK628" i="2"/>
  <c r="BI628" i="2"/>
  <c r="BH628" i="2"/>
  <c r="BG628" i="2"/>
  <c r="BF628" i="2"/>
  <c r="T628" i="2"/>
  <c r="R628" i="2"/>
  <c r="P628" i="2"/>
  <c r="J628" i="2"/>
  <c r="BE628" i="2" s="1"/>
  <c r="BK619" i="2"/>
  <c r="BI619" i="2"/>
  <c r="BH619" i="2"/>
  <c r="BG619" i="2"/>
  <c r="BF619" i="2"/>
  <c r="T619" i="2"/>
  <c r="R619" i="2"/>
  <c r="P619" i="2"/>
  <c r="J619" i="2"/>
  <c r="BE619" i="2" s="1"/>
  <c r="BK611" i="2"/>
  <c r="BI611" i="2"/>
  <c r="BH611" i="2"/>
  <c r="BG611" i="2"/>
  <c r="BF611" i="2"/>
  <c r="BE611" i="2"/>
  <c r="T611" i="2"/>
  <c r="R611" i="2"/>
  <c r="P611" i="2"/>
  <c r="J611" i="2"/>
  <c r="BK604" i="2"/>
  <c r="BI604" i="2"/>
  <c r="BH604" i="2"/>
  <c r="BG604" i="2"/>
  <c r="BF604" i="2"/>
  <c r="BE604" i="2"/>
  <c r="T604" i="2"/>
  <c r="R604" i="2"/>
  <c r="P604" i="2"/>
  <c r="J604" i="2"/>
  <c r="BK595" i="2"/>
  <c r="BI595" i="2"/>
  <c r="BH595" i="2"/>
  <c r="BG595" i="2"/>
  <c r="BF595" i="2"/>
  <c r="T595" i="2"/>
  <c r="R595" i="2"/>
  <c r="P595" i="2"/>
  <c r="J595" i="2"/>
  <c r="BE595" i="2" s="1"/>
  <c r="BK591" i="2"/>
  <c r="BI591" i="2"/>
  <c r="BH591" i="2"/>
  <c r="BG591" i="2"/>
  <c r="BF591" i="2"/>
  <c r="T591" i="2"/>
  <c r="R591" i="2"/>
  <c r="P591" i="2"/>
  <c r="J591" i="2"/>
  <c r="BE591" i="2" s="1"/>
  <c r="BK590" i="2"/>
  <c r="BI590" i="2"/>
  <c r="BH590" i="2"/>
  <c r="BG590" i="2"/>
  <c r="BF590" i="2"/>
  <c r="T590" i="2"/>
  <c r="R590" i="2"/>
  <c r="P590" i="2"/>
  <c r="J590" i="2"/>
  <c r="BE590" i="2" s="1"/>
  <c r="BK588" i="2"/>
  <c r="BI588" i="2"/>
  <c r="BH588" i="2"/>
  <c r="BG588" i="2"/>
  <c r="BF588" i="2"/>
  <c r="BE588" i="2"/>
  <c r="T588" i="2"/>
  <c r="R588" i="2"/>
  <c r="P588" i="2"/>
  <c r="J588" i="2"/>
  <c r="BK573" i="2"/>
  <c r="BI573" i="2"/>
  <c r="BH573" i="2"/>
  <c r="BG573" i="2"/>
  <c r="BF573" i="2"/>
  <c r="T573" i="2"/>
  <c r="T553" i="2" s="1"/>
  <c r="R573" i="2"/>
  <c r="P573" i="2"/>
  <c r="J573" i="2"/>
  <c r="BE573" i="2" s="1"/>
  <c r="BK554" i="2"/>
  <c r="BI554" i="2"/>
  <c r="BH554" i="2"/>
  <c r="BG554" i="2"/>
  <c r="BF554" i="2"/>
  <c r="T554" i="2"/>
  <c r="R554" i="2"/>
  <c r="R553" i="2" s="1"/>
  <c r="P554" i="2"/>
  <c r="P553" i="2" s="1"/>
  <c r="J554" i="2"/>
  <c r="BE554" i="2" s="1"/>
  <c r="BK545" i="2"/>
  <c r="BI545" i="2"/>
  <c r="BH545" i="2"/>
  <c r="BG545" i="2"/>
  <c r="BF545" i="2"/>
  <c r="T545" i="2"/>
  <c r="R545" i="2"/>
  <c r="P545" i="2"/>
  <c r="J545" i="2"/>
  <c r="BE545" i="2" s="1"/>
  <c r="BK543" i="2"/>
  <c r="BI543" i="2"/>
  <c r="BH543" i="2"/>
  <c r="BG543" i="2"/>
  <c r="BF543" i="2"/>
  <c r="T543" i="2"/>
  <c r="R543" i="2"/>
  <c r="P543" i="2"/>
  <c r="J543" i="2"/>
  <c r="BE543" i="2" s="1"/>
  <c r="BK542" i="2"/>
  <c r="BI542" i="2"/>
  <c r="BH542" i="2"/>
  <c r="BG542" i="2"/>
  <c r="BF542" i="2"/>
  <c r="T542" i="2"/>
  <c r="R542" i="2"/>
  <c r="P542" i="2"/>
  <c r="J542" i="2"/>
  <c r="BE542" i="2" s="1"/>
  <c r="BK541" i="2"/>
  <c r="BI541" i="2"/>
  <c r="BH541" i="2"/>
  <c r="BG541" i="2"/>
  <c r="BF541" i="2"/>
  <c r="BE541" i="2"/>
  <c r="T541" i="2"/>
  <c r="R541" i="2"/>
  <c r="P541" i="2"/>
  <c r="J541" i="2"/>
  <c r="BK539" i="2"/>
  <c r="BI539" i="2"/>
  <c r="BH539" i="2"/>
  <c r="BG539" i="2"/>
  <c r="BF539" i="2"/>
  <c r="T539" i="2"/>
  <c r="R539" i="2"/>
  <c r="P539" i="2"/>
  <c r="J539" i="2"/>
  <c r="BE539" i="2" s="1"/>
  <c r="BK538" i="2"/>
  <c r="BI538" i="2"/>
  <c r="BH538" i="2"/>
  <c r="BG538" i="2"/>
  <c r="BF538" i="2"/>
  <c r="T538" i="2"/>
  <c r="R538" i="2"/>
  <c r="P538" i="2"/>
  <c r="J538" i="2"/>
  <c r="BE538" i="2" s="1"/>
  <c r="BK537" i="2"/>
  <c r="BI537" i="2"/>
  <c r="BH537" i="2"/>
  <c r="BG537" i="2"/>
  <c r="BF537" i="2"/>
  <c r="BE537" i="2"/>
  <c r="T537" i="2"/>
  <c r="R537" i="2"/>
  <c r="P537" i="2"/>
  <c r="J537" i="2"/>
  <c r="BK536" i="2"/>
  <c r="BI536" i="2"/>
  <c r="BH536" i="2"/>
  <c r="BG536" i="2"/>
  <c r="BF536" i="2"/>
  <c r="T536" i="2"/>
  <c r="R536" i="2"/>
  <c r="P536" i="2"/>
  <c r="J536" i="2"/>
  <c r="BE536" i="2" s="1"/>
  <c r="BK535" i="2"/>
  <c r="BI535" i="2"/>
  <c r="BH535" i="2"/>
  <c r="BG535" i="2"/>
  <c r="BF535" i="2"/>
  <c r="T535" i="2"/>
  <c r="R535" i="2"/>
  <c r="P535" i="2"/>
  <c r="J535" i="2"/>
  <c r="BE535" i="2" s="1"/>
  <c r="BK531" i="2"/>
  <c r="BI531" i="2"/>
  <c r="BH531" i="2"/>
  <c r="BG531" i="2"/>
  <c r="BF531" i="2"/>
  <c r="T531" i="2"/>
  <c r="R531" i="2"/>
  <c r="P531" i="2"/>
  <c r="J531" i="2"/>
  <c r="BE531" i="2" s="1"/>
  <c r="BK530" i="2"/>
  <c r="BI530" i="2"/>
  <c r="BH530" i="2"/>
  <c r="BG530" i="2"/>
  <c r="BF530" i="2"/>
  <c r="T530" i="2"/>
  <c r="R530" i="2"/>
  <c r="P530" i="2"/>
  <c r="J530" i="2"/>
  <c r="BE530" i="2" s="1"/>
  <c r="BK529" i="2"/>
  <c r="BI529" i="2"/>
  <c r="BH529" i="2"/>
  <c r="BG529" i="2"/>
  <c r="BF529" i="2"/>
  <c r="T529" i="2"/>
  <c r="R529" i="2"/>
  <c r="P529" i="2"/>
  <c r="J529" i="2"/>
  <c r="BE529" i="2" s="1"/>
  <c r="BK527" i="2"/>
  <c r="BI527" i="2"/>
  <c r="BH527" i="2"/>
  <c r="BG527" i="2"/>
  <c r="BF527" i="2"/>
  <c r="BE527" i="2"/>
  <c r="T527" i="2"/>
  <c r="R527" i="2"/>
  <c r="P527" i="2"/>
  <c r="J527" i="2"/>
  <c r="BK525" i="2"/>
  <c r="BI525" i="2"/>
  <c r="BH525" i="2"/>
  <c r="BG525" i="2"/>
  <c r="BF525" i="2"/>
  <c r="T525" i="2"/>
  <c r="R525" i="2"/>
  <c r="P525" i="2"/>
  <c r="J525" i="2"/>
  <c r="BE525" i="2" s="1"/>
  <c r="BK524" i="2"/>
  <c r="BI524" i="2"/>
  <c r="BH524" i="2"/>
  <c r="BG524" i="2"/>
  <c r="BF524" i="2"/>
  <c r="T524" i="2"/>
  <c r="R524" i="2"/>
  <c r="P524" i="2"/>
  <c r="J524" i="2"/>
  <c r="BE524" i="2" s="1"/>
  <c r="BK522" i="2"/>
  <c r="BI522" i="2"/>
  <c r="BH522" i="2"/>
  <c r="BG522" i="2"/>
  <c r="BF522" i="2"/>
  <c r="T522" i="2"/>
  <c r="T501" i="2" s="1"/>
  <c r="R522" i="2"/>
  <c r="P522" i="2"/>
  <c r="J522" i="2"/>
  <c r="BE522" i="2" s="1"/>
  <c r="BK520" i="2"/>
  <c r="BI520" i="2"/>
  <c r="BH520" i="2"/>
  <c r="BG520" i="2"/>
  <c r="BF520" i="2"/>
  <c r="T520" i="2"/>
  <c r="R520" i="2"/>
  <c r="P520" i="2"/>
  <c r="J520" i="2"/>
  <c r="BE520" i="2" s="1"/>
  <c r="BK511" i="2"/>
  <c r="BI511" i="2"/>
  <c r="BH511" i="2"/>
  <c r="BG511" i="2"/>
  <c r="BF511" i="2"/>
  <c r="BE511" i="2"/>
  <c r="T511" i="2"/>
  <c r="R511" i="2"/>
  <c r="P511" i="2"/>
  <c r="J511" i="2"/>
  <c r="BK510" i="2"/>
  <c r="BI510" i="2"/>
  <c r="BH510" i="2"/>
  <c r="BG510" i="2"/>
  <c r="BF510" i="2"/>
  <c r="T510" i="2"/>
  <c r="R510" i="2"/>
  <c r="P510" i="2"/>
  <c r="J510" i="2"/>
  <c r="BE510" i="2" s="1"/>
  <c r="BK508" i="2"/>
  <c r="BI508" i="2"/>
  <c r="BH508" i="2"/>
  <c r="BG508" i="2"/>
  <c r="BF508" i="2"/>
  <c r="T508" i="2"/>
  <c r="R508" i="2"/>
  <c r="R501" i="2" s="1"/>
  <c r="P508" i="2"/>
  <c r="J508" i="2"/>
  <c r="BE508" i="2" s="1"/>
  <c r="BK502" i="2"/>
  <c r="BI502" i="2"/>
  <c r="BH502" i="2"/>
  <c r="BG502" i="2"/>
  <c r="BF502" i="2"/>
  <c r="T502" i="2"/>
  <c r="R502" i="2"/>
  <c r="P502" i="2"/>
  <c r="P501" i="2" s="1"/>
  <c r="J502" i="2"/>
  <c r="BE502" i="2" s="1"/>
  <c r="BK499" i="2"/>
  <c r="BI499" i="2"/>
  <c r="BH499" i="2"/>
  <c r="BG499" i="2"/>
  <c r="BF499" i="2"/>
  <c r="BE499" i="2"/>
  <c r="T499" i="2"/>
  <c r="R499" i="2"/>
  <c r="P499" i="2"/>
  <c r="J499" i="2"/>
  <c r="BK498" i="2"/>
  <c r="BI498" i="2"/>
  <c r="BH498" i="2"/>
  <c r="BG498" i="2"/>
  <c r="BF498" i="2"/>
  <c r="BE498" i="2"/>
  <c r="T498" i="2"/>
  <c r="R498" i="2"/>
  <c r="P498" i="2"/>
  <c r="J498" i="2"/>
  <c r="BK496" i="2"/>
  <c r="BI496" i="2"/>
  <c r="BH496" i="2"/>
  <c r="BG496" i="2"/>
  <c r="BF496" i="2"/>
  <c r="T496" i="2"/>
  <c r="R496" i="2"/>
  <c r="P496" i="2"/>
  <c r="J496" i="2"/>
  <c r="BE496" i="2" s="1"/>
  <c r="BK494" i="2"/>
  <c r="BI494" i="2"/>
  <c r="BH494" i="2"/>
  <c r="BG494" i="2"/>
  <c r="BF494" i="2"/>
  <c r="T494" i="2"/>
  <c r="R494" i="2"/>
  <c r="P494" i="2"/>
  <c r="J494" i="2"/>
  <c r="BE494" i="2" s="1"/>
  <c r="BK492" i="2"/>
  <c r="BI492" i="2"/>
  <c r="BH492" i="2"/>
  <c r="BG492" i="2"/>
  <c r="BF492" i="2"/>
  <c r="T492" i="2"/>
  <c r="R492" i="2"/>
  <c r="P492" i="2"/>
  <c r="J492" i="2"/>
  <c r="BE492" i="2" s="1"/>
  <c r="BK491" i="2"/>
  <c r="BI491" i="2"/>
  <c r="BH491" i="2"/>
  <c r="BG491" i="2"/>
  <c r="BF491" i="2"/>
  <c r="BE491" i="2"/>
  <c r="T491" i="2"/>
  <c r="R491" i="2"/>
  <c r="P491" i="2"/>
  <c r="J491" i="2"/>
  <c r="BK489" i="2"/>
  <c r="BI489" i="2"/>
  <c r="BH489" i="2"/>
  <c r="BG489" i="2"/>
  <c r="BF489" i="2"/>
  <c r="BE489" i="2"/>
  <c r="T489" i="2"/>
  <c r="R489" i="2"/>
  <c r="P489" i="2"/>
  <c r="J489" i="2"/>
  <c r="BK481" i="2"/>
  <c r="BI481" i="2"/>
  <c r="BH481" i="2"/>
  <c r="BG481" i="2"/>
  <c r="BF481" i="2"/>
  <c r="T481" i="2"/>
  <c r="R481" i="2"/>
  <c r="P481" i="2"/>
  <c r="J481" i="2"/>
  <c r="BE481" i="2" s="1"/>
  <c r="BK479" i="2"/>
  <c r="BI479" i="2"/>
  <c r="BH479" i="2"/>
  <c r="BG479" i="2"/>
  <c r="BF479" i="2"/>
  <c r="T479" i="2"/>
  <c r="R479" i="2"/>
  <c r="P479" i="2"/>
  <c r="J479" i="2"/>
  <c r="BE479" i="2" s="1"/>
  <c r="BK477" i="2"/>
  <c r="BI477" i="2"/>
  <c r="BH477" i="2"/>
  <c r="BG477" i="2"/>
  <c r="BF477" i="2"/>
  <c r="T477" i="2"/>
  <c r="R477" i="2"/>
  <c r="P477" i="2"/>
  <c r="J477" i="2"/>
  <c r="BE477" i="2" s="1"/>
  <c r="BK471" i="2"/>
  <c r="BI471" i="2"/>
  <c r="BH471" i="2"/>
  <c r="BG471" i="2"/>
  <c r="BF471" i="2"/>
  <c r="T471" i="2"/>
  <c r="R471" i="2"/>
  <c r="P471" i="2"/>
  <c r="J471" i="2"/>
  <c r="BE471" i="2" s="1"/>
  <c r="BK467" i="2"/>
  <c r="BI467" i="2"/>
  <c r="BH467" i="2"/>
  <c r="BG467" i="2"/>
  <c r="BF467" i="2"/>
  <c r="BE467" i="2"/>
  <c r="T467" i="2"/>
  <c r="R467" i="2"/>
  <c r="P467" i="2"/>
  <c r="J467" i="2"/>
  <c r="BK462" i="2"/>
  <c r="BI462" i="2"/>
  <c r="BH462" i="2"/>
  <c r="BG462" i="2"/>
  <c r="BF462" i="2"/>
  <c r="T462" i="2"/>
  <c r="R462" i="2"/>
  <c r="P462" i="2"/>
  <c r="J462" i="2"/>
  <c r="BE462" i="2" s="1"/>
  <c r="BK455" i="2"/>
  <c r="BI455" i="2"/>
  <c r="BH455" i="2"/>
  <c r="BG455" i="2"/>
  <c r="BF455" i="2"/>
  <c r="T455" i="2"/>
  <c r="R455" i="2"/>
  <c r="P455" i="2"/>
  <c r="J455" i="2"/>
  <c r="BE455" i="2" s="1"/>
  <c r="BK454" i="2"/>
  <c r="BI454" i="2"/>
  <c r="BH454" i="2"/>
  <c r="BG454" i="2"/>
  <c r="BF454" i="2"/>
  <c r="T454" i="2"/>
  <c r="R454" i="2"/>
  <c r="P454" i="2"/>
  <c r="J454" i="2"/>
  <c r="BE454" i="2" s="1"/>
  <c r="BK452" i="2"/>
  <c r="BI452" i="2"/>
  <c r="BH452" i="2"/>
  <c r="BG452" i="2"/>
  <c r="BF452" i="2"/>
  <c r="T452" i="2"/>
  <c r="R452" i="2"/>
  <c r="P452" i="2"/>
  <c r="J452" i="2"/>
  <c r="BE452" i="2" s="1"/>
  <c r="BK450" i="2"/>
  <c r="BI450" i="2"/>
  <c r="BH450" i="2"/>
  <c r="BG450" i="2"/>
  <c r="BF450" i="2"/>
  <c r="T450" i="2"/>
  <c r="R450" i="2"/>
  <c r="P450" i="2"/>
  <c r="J450" i="2"/>
  <c r="BE450" i="2" s="1"/>
  <c r="BK440" i="2"/>
  <c r="BI440" i="2"/>
  <c r="BH440" i="2"/>
  <c r="BG440" i="2"/>
  <c r="BF440" i="2"/>
  <c r="T440" i="2"/>
  <c r="R440" i="2"/>
  <c r="P440" i="2"/>
  <c r="J440" i="2"/>
  <c r="BE440" i="2" s="1"/>
  <c r="BK438" i="2"/>
  <c r="BI438" i="2"/>
  <c r="BH438" i="2"/>
  <c r="BG438" i="2"/>
  <c r="BF438" i="2"/>
  <c r="BE438" i="2"/>
  <c r="T438" i="2"/>
  <c r="R438" i="2"/>
  <c r="P438" i="2"/>
  <c r="J438" i="2"/>
  <c r="BK436" i="2"/>
  <c r="BI436" i="2"/>
  <c r="BH436" i="2"/>
  <c r="BG436" i="2"/>
  <c r="BF436" i="2"/>
  <c r="T436" i="2"/>
  <c r="R436" i="2"/>
  <c r="P436" i="2"/>
  <c r="J436" i="2"/>
  <c r="BE436" i="2" s="1"/>
  <c r="BK434" i="2"/>
  <c r="BI434" i="2"/>
  <c r="BH434" i="2"/>
  <c r="BG434" i="2"/>
  <c r="BF434" i="2"/>
  <c r="BE434" i="2"/>
  <c r="T434" i="2"/>
  <c r="R434" i="2"/>
  <c r="P434" i="2"/>
  <c r="J434" i="2"/>
  <c r="BK424" i="2"/>
  <c r="BI424" i="2"/>
  <c r="BH424" i="2"/>
  <c r="BG424" i="2"/>
  <c r="BF424" i="2"/>
  <c r="T424" i="2"/>
  <c r="R424" i="2"/>
  <c r="P424" i="2"/>
  <c r="J424" i="2"/>
  <c r="BE424" i="2" s="1"/>
  <c r="BK423" i="2"/>
  <c r="BI423" i="2"/>
  <c r="BH423" i="2"/>
  <c r="BG423" i="2"/>
  <c r="BF423" i="2"/>
  <c r="T423" i="2"/>
  <c r="R423" i="2"/>
  <c r="P423" i="2"/>
  <c r="J423" i="2"/>
  <c r="BE423" i="2" s="1"/>
  <c r="BK399" i="2"/>
  <c r="BI399" i="2"/>
  <c r="BH399" i="2"/>
  <c r="BG399" i="2"/>
  <c r="BF399" i="2"/>
  <c r="T399" i="2"/>
  <c r="R399" i="2"/>
  <c r="P399" i="2"/>
  <c r="J399" i="2"/>
  <c r="BE399" i="2" s="1"/>
  <c r="BK391" i="2"/>
  <c r="BI391" i="2"/>
  <c r="BH391" i="2"/>
  <c r="BG391" i="2"/>
  <c r="BF391" i="2"/>
  <c r="BE391" i="2"/>
  <c r="T391" i="2"/>
  <c r="R391" i="2"/>
  <c r="P391" i="2"/>
  <c r="J391" i="2"/>
  <c r="BK382" i="2"/>
  <c r="BI382" i="2"/>
  <c r="BH382" i="2"/>
  <c r="BG382" i="2"/>
  <c r="BF382" i="2"/>
  <c r="BE382" i="2"/>
  <c r="T382" i="2"/>
  <c r="R382" i="2"/>
  <c r="P382" i="2"/>
  <c r="J382" i="2"/>
  <c r="BK380" i="2"/>
  <c r="BI380" i="2"/>
  <c r="BH380" i="2"/>
  <c r="BG380" i="2"/>
  <c r="BF380" i="2"/>
  <c r="BE380" i="2"/>
  <c r="T380" i="2"/>
  <c r="R380" i="2"/>
  <c r="P380" i="2"/>
  <c r="J380" i="2"/>
  <c r="BK372" i="2"/>
  <c r="BI372" i="2"/>
  <c r="BH372" i="2"/>
  <c r="BG372" i="2"/>
  <c r="BF372" i="2"/>
  <c r="T372" i="2"/>
  <c r="R372" i="2"/>
  <c r="P372" i="2"/>
  <c r="J372" i="2"/>
  <c r="BE372" i="2" s="1"/>
  <c r="BK370" i="2"/>
  <c r="BI370" i="2"/>
  <c r="BH370" i="2"/>
  <c r="BG370" i="2"/>
  <c r="BF370" i="2"/>
  <c r="T370" i="2"/>
  <c r="R370" i="2"/>
  <c r="P370" i="2"/>
  <c r="J370" i="2"/>
  <c r="BE370" i="2" s="1"/>
  <c r="BK368" i="2"/>
  <c r="BI368" i="2"/>
  <c r="BH368" i="2"/>
  <c r="BG368" i="2"/>
  <c r="BF368" i="2"/>
  <c r="BE368" i="2"/>
  <c r="T368" i="2"/>
  <c r="R368" i="2"/>
  <c r="P368" i="2"/>
  <c r="J368" i="2"/>
  <c r="BK366" i="2"/>
  <c r="BI366" i="2"/>
  <c r="BH366" i="2"/>
  <c r="BG366" i="2"/>
  <c r="BF366" i="2"/>
  <c r="T366" i="2"/>
  <c r="R366" i="2"/>
  <c r="P366" i="2"/>
  <c r="J366" i="2"/>
  <c r="BE366" i="2" s="1"/>
  <c r="BK361" i="2"/>
  <c r="BI361" i="2"/>
  <c r="BH361" i="2"/>
  <c r="BG361" i="2"/>
  <c r="BF361" i="2"/>
  <c r="T361" i="2"/>
  <c r="R361" i="2"/>
  <c r="P361" i="2"/>
  <c r="J361" i="2"/>
  <c r="BE361" i="2" s="1"/>
  <c r="BK357" i="2"/>
  <c r="BI357" i="2"/>
  <c r="BH357" i="2"/>
  <c r="BG357" i="2"/>
  <c r="BF357" i="2"/>
  <c r="T357" i="2"/>
  <c r="R357" i="2"/>
  <c r="P357" i="2"/>
  <c r="J357" i="2"/>
  <c r="BE357" i="2" s="1"/>
  <c r="BK356" i="2"/>
  <c r="BI356" i="2"/>
  <c r="BH356" i="2"/>
  <c r="BG356" i="2"/>
  <c r="BF356" i="2"/>
  <c r="T356" i="2"/>
  <c r="R356" i="2"/>
  <c r="P356" i="2"/>
  <c r="J356" i="2"/>
  <c r="BE356" i="2" s="1"/>
  <c r="BK354" i="2"/>
  <c r="BI354" i="2"/>
  <c r="BH354" i="2"/>
  <c r="BG354" i="2"/>
  <c r="BF354" i="2"/>
  <c r="T354" i="2"/>
  <c r="R354" i="2"/>
  <c r="P354" i="2"/>
  <c r="J354" i="2"/>
  <c r="BE354" i="2" s="1"/>
  <c r="BK353" i="2"/>
  <c r="BI353" i="2"/>
  <c r="BH353" i="2"/>
  <c r="BG353" i="2"/>
  <c r="BF353" i="2"/>
  <c r="BE353" i="2"/>
  <c r="T353" i="2"/>
  <c r="R353" i="2"/>
  <c r="P353" i="2"/>
  <c r="J353" i="2"/>
  <c r="BK352" i="2"/>
  <c r="BI352" i="2"/>
  <c r="BH352" i="2"/>
  <c r="BG352" i="2"/>
  <c r="BF352" i="2"/>
  <c r="BE352" i="2"/>
  <c r="T352" i="2"/>
  <c r="R352" i="2"/>
  <c r="P352" i="2"/>
  <c r="J352" i="2"/>
  <c r="BK321" i="2"/>
  <c r="BI321" i="2"/>
  <c r="BH321" i="2"/>
  <c r="BG321" i="2"/>
  <c r="BF321" i="2"/>
  <c r="T321" i="2"/>
  <c r="R321" i="2"/>
  <c r="P321" i="2"/>
  <c r="J321" i="2"/>
  <c r="BE321" i="2" s="1"/>
  <c r="BK320" i="2"/>
  <c r="BI320" i="2"/>
  <c r="BH320" i="2"/>
  <c r="BG320" i="2"/>
  <c r="BF320" i="2"/>
  <c r="T320" i="2"/>
  <c r="R320" i="2"/>
  <c r="P320" i="2"/>
  <c r="J320" i="2"/>
  <c r="BE320" i="2" s="1"/>
  <c r="BK319" i="2"/>
  <c r="BI319" i="2"/>
  <c r="BH319" i="2"/>
  <c r="BG319" i="2"/>
  <c r="BF319" i="2"/>
  <c r="T319" i="2"/>
  <c r="R319" i="2"/>
  <c r="P319" i="2"/>
  <c r="J319" i="2"/>
  <c r="BE319" i="2" s="1"/>
  <c r="BK318" i="2"/>
  <c r="BI318" i="2"/>
  <c r="BH318" i="2"/>
  <c r="BG318" i="2"/>
  <c r="BF318" i="2"/>
  <c r="T318" i="2"/>
  <c r="R318" i="2"/>
  <c r="P318" i="2"/>
  <c r="J318" i="2"/>
  <c r="BE318" i="2" s="1"/>
  <c r="BK316" i="2"/>
  <c r="BI316" i="2"/>
  <c r="BH316" i="2"/>
  <c r="BG316" i="2"/>
  <c r="BF316" i="2"/>
  <c r="BE316" i="2"/>
  <c r="T316" i="2"/>
  <c r="R316" i="2"/>
  <c r="P316" i="2"/>
  <c r="J316" i="2"/>
  <c r="BK315" i="2"/>
  <c r="BI315" i="2"/>
  <c r="BH315" i="2"/>
  <c r="BG315" i="2"/>
  <c r="BF315" i="2"/>
  <c r="T315" i="2"/>
  <c r="T305" i="2" s="1"/>
  <c r="R315" i="2"/>
  <c r="P315" i="2"/>
  <c r="J315" i="2"/>
  <c r="BE315" i="2" s="1"/>
  <c r="BK314" i="2"/>
  <c r="BI314" i="2"/>
  <c r="BH314" i="2"/>
  <c r="BG314" i="2"/>
  <c r="BF314" i="2"/>
  <c r="T314" i="2"/>
  <c r="R314" i="2"/>
  <c r="R305" i="2" s="1"/>
  <c r="P314" i="2"/>
  <c r="P305" i="2" s="1"/>
  <c r="J314" i="2"/>
  <c r="BE314" i="2" s="1"/>
  <c r="BK306" i="2"/>
  <c r="BI306" i="2"/>
  <c r="BH306" i="2"/>
  <c r="BG306" i="2"/>
  <c r="BF306" i="2"/>
  <c r="BE306" i="2"/>
  <c r="T306" i="2"/>
  <c r="R306" i="2"/>
  <c r="P306" i="2"/>
  <c r="J306" i="2"/>
  <c r="BK304" i="2"/>
  <c r="BI304" i="2"/>
  <c r="BH304" i="2"/>
  <c r="BG304" i="2"/>
  <c r="BF304" i="2"/>
  <c r="T304" i="2"/>
  <c r="R304" i="2"/>
  <c r="P304" i="2"/>
  <c r="J304" i="2"/>
  <c r="BE304" i="2" s="1"/>
  <c r="BK300" i="2"/>
  <c r="BI300" i="2"/>
  <c r="BH300" i="2"/>
  <c r="BG300" i="2"/>
  <c r="BF300" i="2"/>
  <c r="T300" i="2"/>
  <c r="R300" i="2"/>
  <c r="P300" i="2"/>
  <c r="J300" i="2"/>
  <c r="BE300" i="2" s="1"/>
  <c r="BK298" i="2"/>
  <c r="BI298" i="2"/>
  <c r="BH298" i="2"/>
  <c r="BG298" i="2"/>
  <c r="BF298" i="2"/>
  <c r="T298" i="2"/>
  <c r="R298" i="2"/>
  <c r="P298" i="2"/>
  <c r="J298" i="2"/>
  <c r="BE298" i="2" s="1"/>
  <c r="BK293" i="2"/>
  <c r="BI293" i="2"/>
  <c r="BH293" i="2"/>
  <c r="BG293" i="2"/>
  <c r="BF293" i="2"/>
  <c r="T293" i="2"/>
  <c r="R293" i="2"/>
  <c r="P293" i="2"/>
  <c r="J293" i="2"/>
  <c r="BE293" i="2" s="1"/>
  <c r="BK288" i="2"/>
  <c r="BI288" i="2"/>
  <c r="BH288" i="2"/>
  <c r="BG288" i="2"/>
  <c r="BF288" i="2"/>
  <c r="T288" i="2"/>
  <c r="R288" i="2"/>
  <c r="P288" i="2"/>
  <c r="J288" i="2"/>
  <c r="BE288" i="2" s="1"/>
  <c r="BK286" i="2"/>
  <c r="BI286" i="2"/>
  <c r="BH286" i="2"/>
  <c r="BG286" i="2"/>
  <c r="BF286" i="2"/>
  <c r="BE286" i="2"/>
  <c r="T286" i="2"/>
  <c r="R286" i="2"/>
  <c r="P286" i="2"/>
  <c r="J286" i="2"/>
  <c r="BK284" i="2"/>
  <c r="BI284" i="2"/>
  <c r="BH284" i="2"/>
  <c r="BG284" i="2"/>
  <c r="BF284" i="2"/>
  <c r="T284" i="2"/>
  <c r="R284" i="2"/>
  <c r="P284" i="2"/>
  <c r="J284" i="2"/>
  <c r="BE284" i="2" s="1"/>
  <c r="BK280" i="2"/>
  <c r="BI280" i="2"/>
  <c r="BH280" i="2"/>
  <c r="BG280" i="2"/>
  <c r="BF280" i="2"/>
  <c r="T280" i="2"/>
  <c r="R280" i="2"/>
  <c r="P280" i="2"/>
  <c r="J280" i="2"/>
  <c r="BE280" i="2" s="1"/>
  <c r="BK278" i="2"/>
  <c r="BI278" i="2"/>
  <c r="BH278" i="2"/>
  <c r="BG278" i="2"/>
  <c r="BF278" i="2"/>
  <c r="BE278" i="2"/>
  <c r="T278" i="2"/>
  <c r="R278" i="2"/>
  <c r="P278" i="2"/>
  <c r="J278" i="2"/>
  <c r="BK276" i="2"/>
  <c r="BI276" i="2"/>
  <c r="BH276" i="2"/>
  <c r="BG276" i="2"/>
  <c r="BF276" i="2"/>
  <c r="T276" i="2"/>
  <c r="R276" i="2"/>
  <c r="P276" i="2"/>
  <c r="J276" i="2"/>
  <c r="BE276" i="2" s="1"/>
  <c r="BK272" i="2"/>
  <c r="BI272" i="2"/>
  <c r="BH272" i="2"/>
  <c r="BG272" i="2"/>
  <c r="BF272" i="2"/>
  <c r="T272" i="2"/>
  <c r="R272" i="2"/>
  <c r="P272" i="2"/>
  <c r="J272" i="2"/>
  <c r="BE272" i="2" s="1"/>
  <c r="BK265" i="2"/>
  <c r="BI265" i="2"/>
  <c r="BH265" i="2"/>
  <c r="BG265" i="2"/>
  <c r="BF265" i="2"/>
  <c r="BE265" i="2"/>
  <c r="T265" i="2"/>
  <c r="R265" i="2"/>
  <c r="P265" i="2"/>
  <c r="J265" i="2"/>
  <c r="BK263" i="2"/>
  <c r="BI263" i="2"/>
  <c r="BH263" i="2"/>
  <c r="BG263" i="2"/>
  <c r="BF263" i="2"/>
  <c r="T263" i="2"/>
  <c r="R263" i="2"/>
  <c r="P263" i="2"/>
  <c r="J263" i="2"/>
  <c r="BE263" i="2" s="1"/>
  <c r="BK261" i="2"/>
  <c r="BI261" i="2"/>
  <c r="BH261" i="2"/>
  <c r="BG261" i="2"/>
  <c r="BF261" i="2"/>
  <c r="T261" i="2"/>
  <c r="R261" i="2"/>
  <c r="P261" i="2"/>
  <c r="J261" i="2"/>
  <c r="BE261" i="2" s="1"/>
  <c r="BK257" i="2"/>
  <c r="BI257" i="2"/>
  <c r="BH257" i="2"/>
  <c r="BG257" i="2"/>
  <c r="BF257" i="2"/>
  <c r="T257" i="2"/>
  <c r="R257" i="2"/>
  <c r="P257" i="2"/>
  <c r="J257" i="2"/>
  <c r="BE257" i="2" s="1"/>
  <c r="BK255" i="2"/>
  <c r="BI255" i="2"/>
  <c r="BH255" i="2"/>
  <c r="BG255" i="2"/>
  <c r="BF255" i="2"/>
  <c r="T255" i="2"/>
  <c r="R255" i="2"/>
  <c r="P255" i="2"/>
  <c r="J255" i="2"/>
  <c r="BE255" i="2" s="1"/>
  <c r="BK253" i="2"/>
  <c r="BI253" i="2"/>
  <c r="BH253" i="2"/>
  <c r="BG253" i="2"/>
  <c r="BF253" i="2"/>
  <c r="BE253" i="2"/>
  <c r="T253" i="2"/>
  <c r="R253" i="2"/>
  <c r="P253" i="2"/>
  <c r="J253" i="2"/>
  <c r="BK251" i="2"/>
  <c r="BI251" i="2"/>
  <c r="BH251" i="2"/>
  <c r="BG251" i="2"/>
  <c r="BF251" i="2"/>
  <c r="BE251" i="2"/>
  <c r="T251" i="2"/>
  <c r="R251" i="2"/>
  <c r="P251" i="2"/>
  <c r="J251" i="2"/>
  <c r="BK249" i="2"/>
  <c r="BI249" i="2"/>
  <c r="BH249" i="2"/>
  <c r="BG249" i="2"/>
  <c r="BF249" i="2"/>
  <c r="T249" i="2"/>
  <c r="R249" i="2"/>
  <c r="P249" i="2"/>
  <c r="J249" i="2"/>
  <c r="BE249" i="2" s="1"/>
  <c r="BK241" i="2"/>
  <c r="BI241" i="2"/>
  <c r="BH241" i="2"/>
  <c r="BG241" i="2"/>
  <c r="BF241" i="2"/>
  <c r="T241" i="2"/>
  <c r="R241" i="2"/>
  <c r="P241" i="2"/>
  <c r="J241" i="2"/>
  <c r="BE241" i="2" s="1"/>
  <c r="BK239" i="2"/>
  <c r="BI239" i="2"/>
  <c r="BH239" i="2"/>
  <c r="BG239" i="2"/>
  <c r="BF239" i="2"/>
  <c r="T239" i="2"/>
  <c r="R239" i="2"/>
  <c r="P239" i="2"/>
  <c r="J239" i="2"/>
  <c r="BE239" i="2" s="1"/>
  <c r="BK237" i="2"/>
  <c r="BI237" i="2"/>
  <c r="BH237" i="2"/>
  <c r="BG237" i="2"/>
  <c r="BF237" i="2"/>
  <c r="T237" i="2"/>
  <c r="R237" i="2"/>
  <c r="P237" i="2"/>
  <c r="J237" i="2"/>
  <c r="BE237" i="2" s="1"/>
  <c r="BK235" i="2"/>
  <c r="BI235" i="2"/>
  <c r="BH235" i="2"/>
  <c r="BG235" i="2"/>
  <c r="BF235" i="2"/>
  <c r="BE235" i="2"/>
  <c r="T235" i="2"/>
  <c r="R235" i="2"/>
  <c r="P235" i="2"/>
  <c r="J235" i="2"/>
  <c r="BK233" i="2"/>
  <c r="BI233" i="2"/>
  <c r="BH233" i="2"/>
  <c r="BG233" i="2"/>
  <c r="BF233" i="2"/>
  <c r="T233" i="2"/>
  <c r="R233" i="2"/>
  <c r="P233" i="2"/>
  <c r="J233" i="2"/>
  <c r="BE233" i="2" s="1"/>
  <c r="BK231" i="2"/>
  <c r="BI231" i="2"/>
  <c r="BH231" i="2"/>
  <c r="BG231" i="2"/>
  <c r="BF231" i="2"/>
  <c r="T231" i="2"/>
  <c r="R231" i="2"/>
  <c r="P231" i="2"/>
  <c r="J231" i="2"/>
  <c r="BE231" i="2" s="1"/>
  <c r="BK229" i="2"/>
  <c r="BI229" i="2"/>
  <c r="BH229" i="2"/>
  <c r="BG229" i="2"/>
  <c r="BF229" i="2"/>
  <c r="T229" i="2"/>
  <c r="R229" i="2"/>
  <c r="P229" i="2"/>
  <c r="J229" i="2"/>
  <c r="BE229" i="2" s="1"/>
  <c r="BK220" i="2"/>
  <c r="BI220" i="2"/>
  <c r="BH220" i="2"/>
  <c r="BG220" i="2"/>
  <c r="BF220" i="2"/>
  <c r="BE220" i="2"/>
  <c r="T220" i="2"/>
  <c r="R220" i="2"/>
  <c r="P220" i="2"/>
  <c r="J220" i="2"/>
  <c r="BK211" i="2"/>
  <c r="BI211" i="2"/>
  <c r="BH211" i="2"/>
  <c r="BG211" i="2"/>
  <c r="BF211" i="2"/>
  <c r="T211" i="2"/>
  <c r="R211" i="2"/>
  <c r="P211" i="2"/>
  <c r="P191" i="2" s="1"/>
  <c r="J211" i="2"/>
  <c r="BE211" i="2" s="1"/>
  <c r="BK210" i="2"/>
  <c r="BI210" i="2"/>
  <c r="BH210" i="2"/>
  <c r="BG210" i="2"/>
  <c r="BF210" i="2"/>
  <c r="BE210" i="2"/>
  <c r="T210" i="2"/>
  <c r="R210" i="2"/>
  <c r="P210" i="2"/>
  <c r="J210" i="2"/>
  <c r="BK201" i="2"/>
  <c r="BI201" i="2"/>
  <c r="BH201" i="2"/>
  <c r="BG201" i="2"/>
  <c r="BF201" i="2"/>
  <c r="T201" i="2"/>
  <c r="R201" i="2"/>
  <c r="P201" i="2"/>
  <c r="J201" i="2"/>
  <c r="BE201" i="2" s="1"/>
  <c r="BK192" i="2"/>
  <c r="BI192" i="2"/>
  <c r="BH192" i="2"/>
  <c r="BG192" i="2"/>
  <c r="BF192" i="2"/>
  <c r="T192" i="2"/>
  <c r="T191" i="2" s="1"/>
  <c r="R192" i="2"/>
  <c r="R191" i="2" s="1"/>
  <c r="P192" i="2"/>
  <c r="J192" i="2"/>
  <c r="BE192" i="2" s="1"/>
  <c r="BK189" i="2"/>
  <c r="BI189" i="2"/>
  <c r="BH189" i="2"/>
  <c r="BG189" i="2"/>
  <c r="BF189" i="2"/>
  <c r="BE189" i="2"/>
  <c r="T189" i="2"/>
  <c r="R189" i="2"/>
  <c r="P189" i="2"/>
  <c r="J189" i="2"/>
  <c r="BK187" i="2"/>
  <c r="BI187" i="2"/>
  <c r="BH187" i="2"/>
  <c r="BG187" i="2"/>
  <c r="BF187" i="2"/>
  <c r="T187" i="2"/>
  <c r="R187" i="2"/>
  <c r="P187" i="2"/>
  <c r="J187" i="2"/>
  <c r="BE187" i="2" s="1"/>
  <c r="BK186" i="2"/>
  <c r="BI186" i="2"/>
  <c r="BH186" i="2"/>
  <c r="BG186" i="2"/>
  <c r="BF186" i="2"/>
  <c r="T186" i="2"/>
  <c r="R186" i="2"/>
  <c r="P186" i="2"/>
  <c r="J186" i="2"/>
  <c r="BE186" i="2" s="1"/>
  <c r="BK185" i="2"/>
  <c r="BI185" i="2"/>
  <c r="BH185" i="2"/>
  <c r="BG185" i="2"/>
  <c r="BF185" i="2"/>
  <c r="BE185" i="2"/>
  <c r="T185" i="2"/>
  <c r="R185" i="2"/>
  <c r="P185" i="2"/>
  <c r="J185" i="2"/>
  <c r="BK183" i="2"/>
  <c r="BI183" i="2"/>
  <c r="BH183" i="2"/>
  <c r="BG183" i="2"/>
  <c r="BF183" i="2"/>
  <c r="T183" i="2"/>
  <c r="R183" i="2"/>
  <c r="P183" i="2"/>
  <c r="J183" i="2"/>
  <c r="BE183" i="2" s="1"/>
  <c r="BK181" i="2"/>
  <c r="BI181" i="2"/>
  <c r="BH181" i="2"/>
  <c r="BG181" i="2"/>
  <c r="BF181" i="2"/>
  <c r="T181" i="2"/>
  <c r="R181" i="2"/>
  <c r="P181" i="2"/>
  <c r="J181" i="2"/>
  <c r="BE181" i="2" s="1"/>
  <c r="BK177" i="2"/>
  <c r="BI177" i="2"/>
  <c r="BH177" i="2"/>
  <c r="BG177" i="2"/>
  <c r="BF177" i="2"/>
  <c r="T177" i="2"/>
  <c r="R177" i="2"/>
  <c r="P177" i="2"/>
  <c r="J177" i="2"/>
  <c r="BE177" i="2" s="1"/>
  <c r="BK175" i="2"/>
  <c r="BI175" i="2"/>
  <c r="BH175" i="2"/>
  <c r="BG175" i="2"/>
  <c r="BF175" i="2"/>
  <c r="T175" i="2"/>
  <c r="R175" i="2"/>
  <c r="P175" i="2"/>
  <c r="J175" i="2"/>
  <c r="BE175" i="2" s="1"/>
  <c r="BK167" i="2"/>
  <c r="BI167" i="2"/>
  <c r="BH167" i="2"/>
  <c r="BG167" i="2"/>
  <c r="BF167" i="2"/>
  <c r="BE167" i="2"/>
  <c r="T167" i="2"/>
  <c r="R167" i="2"/>
  <c r="P167" i="2"/>
  <c r="J167" i="2"/>
  <c r="BK162" i="2"/>
  <c r="BI162" i="2"/>
  <c r="BH162" i="2"/>
  <c r="BG162" i="2"/>
  <c r="BF162" i="2"/>
  <c r="BE162" i="2"/>
  <c r="T162" i="2"/>
  <c r="R162" i="2"/>
  <c r="P162" i="2"/>
  <c r="J162" i="2"/>
  <c r="BK160" i="2"/>
  <c r="BI160" i="2"/>
  <c r="BH160" i="2"/>
  <c r="BG160" i="2"/>
  <c r="BF160" i="2"/>
  <c r="T160" i="2"/>
  <c r="R160" i="2"/>
  <c r="P160" i="2"/>
  <c r="J160" i="2"/>
  <c r="BE160" i="2" s="1"/>
  <c r="BK156" i="2"/>
  <c r="BI156" i="2"/>
  <c r="BH156" i="2"/>
  <c r="BG156" i="2"/>
  <c r="BF156" i="2"/>
  <c r="T156" i="2"/>
  <c r="R156" i="2"/>
  <c r="P156" i="2"/>
  <c r="J156" i="2"/>
  <c r="BE156" i="2" s="1"/>
  <c r="BK154" i="2"/>
  <c r="BI154" i="2"/>
  <c r="BH154" i="2"/>
  <c r="BG154" i="2"/>
  <c r="BF154" i="2"/>
  <c r="T154" i="2"/>
  <c r="R154" i="2"/>
  <c r="P154" i="2"/>
  <c r="J154" i="2"/>
  <c r="BE154" i="2" s="1"/>
  <c r="BK152" i="2"/>
  <c r="BI152" i="2"/>
  <c r="BH152" i="2"/>
  <c r="BG152" i="2"/>
  <c r="BF152" i="2"/>
  <c r="BE152" i="2"/>
  <c r="T152" i="2"/>
  <c r="T149" i="2" s="1"/>
  <c r="R152" i="2"/>
  <c r="P152" i="2"/>
  <c r="J152" i="2"/>
  <c r="BK150" i="2"/>
  <c r="BI150" i="2"/>
  <c r="BH150" i="2"/>
  <c r="BG150" i="2"/>
  <c r="BF150" i="2"/>
  <c r="T150" i="2"/>
  <c r="R150" i="2"/>
  <c r="R149" i="2" s="1"/>
  <c r="P150" i="2"/>
  <c r="P149" i="2" s="1"/>
  <c r="J150" i="2"/>
  <c r="BE150" i="2" s="1"/>
  <c r="J144" i="2"/>
  <c r="J143" i="2"/>
  <c r="F143" i="2"/>
  <c r="J141" i="2"/>
  <c r="F141" i="2"/>
  <c r="E139" i="2"/>
  <c r="E135" i="2"/>
  <c r="J94" i="2"/>
  <c r="J93" i="2"/>
  <c r="F93" i="2"/>
  <c r="J91" i="2"/>
  <c r="F91" i="2"/>
  <c r="E89" i="2"/>
  <c r="E85" i="2"/>
  <c r="J39" i="2"/>
  <c r="J38" i="2"/>
  <c r="J37" i="2"/>
  <c r="AX96" i="1" s="1"/>
  <c r="J20" i="2"/>
  <c r="F94" i="2"/>
  <c r="J19" i="2"/>
  <c r="J14" i="2"/>
  <c r="E7" i="2"/>
  <c r="AY97" i="1"/>
  <c r="AX97" i="1"/>
  <c r="AY96" i="1"/>
  <c r="AS95" i="1"/>
  <c r="AS94" i="1" s="1"/>
  <c r="AM90" i="1"/>
  <c r="L90" i="1"/>
  <c r="AM89" i="1"/>
  <c r="L89" i="1"/>
  <c r="AM87" i="1"/>
  <c r="L87" i="1"/>
  <c r="L85" i="1"/>
  <c r="L84" i="1"/>
  <c r="H30" i="10" l="1"/>
  <c r="H13" i="8" s="1"/>
  <c r="E140" i="7"/>
  <c r="BK1160" i="2"/>
  <c r="J1160" i="2" s="1"/>
  <c r="J122" i="2" s="1"/>
  <c r="BK1151" i="2"/>
  <c r="J1151" i="2" s="1"/>
  <c r="J121" i="2" s="1"/>
  <c r="BK1117" i="2"/>
  <c r="J1117" i="2" s="1"/>
  <c r="J120" i="2" s="1"/>
  <c r="BK1089" i="2"/>
  <c r="J1089" i="2" s="1"/>
  <c r="J119" i="2" s="1"/>
  <c r="BK1048" i="2"/>
  <c r="J1048" i="2" s="1"/>
  <c r="J118" i="2" s="1"/>
  <c r="BK1008" i="2"/>
  <c r="J1008" i="2" s="1"/>
  <c r="J117" i="2" s="1"/>
  <c r="BK991" i="2"/>
  <c r="J991" i="2" s="1"/>
  <c r="J116" i="2" s="1"/>
  <c r="BK918" i="2"/>
  <c r="J918" i="2" s="1"/>
  <c r="J115" i="2" s="1"/>
  <c r="BK848" i="2"/>
  <c r="J848" i="2" s="1"/>
  <c r="J113" i="2" s="1"/>
  <c r="BK835" i="2"/>
  <c r="J835" i="2" s="1"/>
  <c r="J112" i="2" s="1"/>
  <c r="BK788" i="2"/>
  <c r="J788" i="2" s="1"/>
  <c r="J111" i="2" s="1"/>
  <c r="BK744" i="2"/>
  <c r="J744" i="2" s="1"/>
  <c r="J110" i="2" s="1"/>
  <c r="BK708" i="2"/>
  <c r="J708" i="2" s="1"/>
  <c r="J109" i="2" s="1"/>
  <c r="BK674" i="2"/>
  <c r="J674" i="2" s="1"/>
  <c r="J105" i="2" s="1"/>
  <c r="BK553" i="2"/>
  <c r="J553" i="2" s="1"/>
  <c r="J104" i="2" s="1"/>
  <c r="BK501" i="2"/>
  <c r="J501" i="2" s="1"/>
  <c r="J103" i="2" s="1"/>
  <c r="BK305" i="2"/>
  <c r="J305" i="2" s="1"/>
  <c r="J102" i="2" s="1"/>
  <c r="BK191" i="2"/>
  <c r="J191" i="2" s="1"/>
  <c r="J101" i="2" s="1"/>
  <c r="F39" i="2"/>
  <c r="BD96" i="1" s="1"/>
  <c r="BK149" i="2"/>
  <c r="J149" i="2" s="1"/>
  <c r="J100" i="2" s="1"/>
  <c r="F37" i="2"/>
  <c r="BB96" i="1" s="1"/>
  <c r="F38" i="2"/>
  <c r="BC96" i="1" s="1"/>
  <c r="J36" i="2"/>
  <c r="AW96" i="1" s="1"/>
  <c r="H78" i="9"/>
  <c r="H11" i="8" s="1"/>
  <c r="F37" i="3"/>
  <c r="BB97" i="1" s="1"/>
  <c r="G35" i="6"/>
  <c r="I133" i="3" s="1"/>
  <c r="BK133" i="3" s="1"/>
  <c r="BK132" i="3" s="1"/>
  <c r="J132" i="3" s="1"/>
  <c r="J102" i="3" s="1"/>
  <c r="F38" i="3"/>
  <c r="BC97" i="1" s="1"/>
  <c r="F39" i="3"/>
  <c r="BD97" i="1" s="1"/>
  <c r="G95" i="4"/>
  <c r="I129" i="3" s="1"/>
  <c r="J129" i="3" s="1"/>
  <c r="BE129" i="3" s="1"/>
  <c r="F36" i="3"/>
  <c r="BA97" i="1" s="1"/>
  <c r="G97" i="7"/>
  <c r="G159" i="7" s="1"/>
  <c r="J36" i="3"/>
  <c r="AW97" i="1" s="1"/>
  <c r="E97" i="7"/>
  <c r="G160" i="7" s="1"/>
  <c r="G161" i="7" s="1"/>
  <c r="E108" i="7"/>
  <c r="G163" i="7" s="1"/>
  <c r="G151" i="7"/>
  <c r="G168" i="7" s="1"/>
  <c r="G127" i="7"/>
  <c r="G165" i="7" s="1"/>
  <c r="G140" i="7"/>
  <c r="G142" i="7" s="1"/>
  <c r="G166" i="7" s="1"/>
  <c r="G167" i="7" s="1"/>
  <c r="P686" i="2"/>
  <c r="F35" i="2"/>
  <c r="AZ96" i="1" s="1"/>
  <c r="R686" i="2"/>
  <c r="BK1184" i="2"/>
  <c r="J1184" i="2" s="1"/>
  <c r="J123" i="2" s="1"/>
  <c r="J1185" i="2"/>
  <c r="J124" i="2" s="1"/>
  <c r="P127" i="3"/>
  <c r="P126" i="3" s="1"/>
  <c r="AU97" i="1" s="1"/>
  <c r="J35" i="2"/>
  <c r="AV96" i="1" s="1"/>
  <c r="J687" i="2"/>
  <c r="J108" i="2" s="1"/>
  <c r="P148" i="2"/>
  <c r="P147" i="2" s="1"/>
  <c r="AU96" i="1" s="1"/>
  <c r="T148" i="2"/>
  <c r="T147" i="2" s="1"/>
  <c r="J131" i="3"/>
  <c r="BE131" i="3" s="1"/>
  <c r="BK131" i="3"/>
  <c r="BK130" i="3" s="1"/>
  <c r="J130" i="3" s="1"/>
  <c r="J101" i="3" s="1"/>
  <c r="R148" i="2"/>
  <c r="R147" i="2" s="1"/>
  <c r="E114" i="3"/>
  <c r="F36" i="2"/>
  <c r="BA96" i="1" s="1"/>
  <c r="F94" i="3"/>
  <c r="F144" i="2"/>
  <c r="G162" i="7" l="1"/>
  <c r="BK686" i="2"/>
  <c r="J686" i="2" s="1"/>
  <c r="J107" i="2" s="1"/>
  <c r="AT96" i="1"/>
  <c r="BK148" i="2"/>
  <c r="J148" i="2" s="1"/>
  <c r="J99" i="2" s="1"/>
  <c r="BD95" i="1"/>
  <c r="BD94" i="1" s="1"/>
  <c r="W33" i="1" s="1"/>
  <c r="BB95" i="1"/>
  <c r="BB94" i="1" s="1"/>
  <c r="AX94" i="1" s="1"/>
  <c r="BC95" i="1"/>
  <c r="BC94" i="1" s="1"/>
  <c r="AY94" i="1" s="1"/>
  <c r="J133" i="3"/>
  <c r="BE133" i="3" s="1"/>
  <c r="BA95" i="1"/>
  <c r="BA94" i="1" s="1"/>
  <c r="BK129" i="3"/>
  <c r="BK128" i="3" s="1"/>
  <c r="J128" i="3" s="1"/>
  <c r="G170" i="7"/>
  <c r="I136" i="3" s="1"/>
  <c r="J136" i="3" s="1"/>
  <c r="AU95" i="1"/>
  <c r="AU94" i="1" s="1"/>
  <c r="H22" i="8" l="1"/>
  <c r="I137" i="3" s="1"/>
  <c r="J137" i="3" s="1"/>
  <c r="J135" i="3" s="1"/>
  <c r="BK147" i="2"/>
  <c r="J147" i="2" s="1"/>
  <c r="J98" i="2" s="1"/>
  <c r="AX95" i="1"/>
  <c r="W31" i="1"/>
  <c r="W32" i="1"/>
  <c r="AY95" i="1"/>
  <c r="AW95" i="1"/>
  <c r="BK127" i="3"/>
  <c r="BK136" i="3"/>
  <c r="BK135" i="3" s="1"/>
  <c r="BK134" i="3" s="1"/>
  <c r="J100" i="3"/>
  <c r="J127" i="3"/>
  <c r="W30" i="1"/>
  <c r="AW94" i="1"/>
  <c r="AK30" i="1" s="1"/>
  <c r="BE136" i="3"/>
  <c r="H25" i="8" l="1"/>
  <c r="H28" i="8" s="1"/>
  <c r="J32" i="2"/>
  <c r="AG96" i="1" s="1"/>
  <c r="BK126" i="3"/>
  <c r="J134" i="3"/>
  <c r="J103" i="3" s="1"/>
  <c r="J104" i="3"/>
  <c r="J35" i="3"/>
  <c r="AV97" i="1" s="1"/>
  <c r="AT97" i="1" s="1"/>
  <c r="F35" i="3"/>
  <c r="AZ97" i="1" s="1"/>
  <c r="AZ95" i="1" s="1"/>
  <c r="J99" i="3"/>
  <c r="J41" i="2" l="1"/>
  <c r="J126" i="3"/>
  <c r="J98" i="3" s="1"/>
  <c r="AV95" i="1"/>
  <c r="AT95" i="1" s="1"/>
  <c r="AZ94" i="1"/>
  <c r="AN96" i="1"/>
  <c r="J32" i="3" l="1"/>
  <c r="J41" i="3" s="1"/>
  <c r="W29" i="1"/>
  <c r="AV94" i="1"/>
  <c r="AG97" i="1" l="1"/>
  <c r="AN97" i="1" s="1"/>
  <c r="AT94" i="1"/>
  <c r="AK29" i="1"/>
  <c r="AG95" i="1" l="1"/>
  <c r="AN95" i="1" s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<sst xmlns="http://schemas.openxmlformats.org/spreadsheetml/2006/main" count="11538" uniqueCount="2771">
  <si>
    <t>Export Komplet</t>
  </si>
  <si>
    <t>2.0</t>
  </si>
  <si>
    <t>ZAMOK</t>
  </si>
  <si>
    <t>False</t>
  </si>
  <si>
    <t>{1b76f257-e3a4-4683-81ed-b73867d92ded}</t>
  </si>
  <si>
    <t>0,1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</si>
  <si>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</si>
  <si>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</si>
  <si>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</si>
  <si>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</si>
  <si>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</si>
  <si>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</si>
  <si>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24-19D1</t>
  </si>
  <si>
    <t>Stavba:</t>
  </si>
  <si>
    <t>Dobudování podkroví a rekonstrukce objektů Hradecká 17, Opava - část financovaná ERDF-Kvalita</t>
  </si>
  <si>
    <t>KSO:</t>
  </si>
  <si>
    <t>CC-CZ:</t>
  </si>
  <si>
    <t>Místo:</t>
  </si>
  <si>
    <t>Opava</t>
  </si>
  <si>
    <t>Datum:</t>
  </si>
  <si>
    <t>1</t>
  </si>
  <si>
    <t>Zadavatel:</t>
  </si>
  <si>
    <t>IČ:</t>
  </si>
  <si>
    <t>47813059</t>
  </si>
  <si>
    <t>Slezská univerzita v Opavě</t>
  </si>
  <si>
    <t>DIČ:</t>
  </si>
  <si>
    <t>CZ47813059</t>
  </si>
  <si>
    <t>Zhotovitel:</t>
  </si>
  <si>
    <t xml:space="preserve"> </t>
  </si>
  <si>
    <t>True</t>
  </si>
  <si>
    <t>Projektant:</t>
  </si>
  <si>
    <t>43977642</t>
  </si>
  <si>
    <t xml:space="preserve">ing. Václav Č e c h </t>
  </si>
  <si>
    <t>Zpracovatel:</t>
  </si>
  <si>
    <t>Sandtner Vladimír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</si>
  <si>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</si>
  <si>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</si>
  <si>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</si>
  <si>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</si>
  <si>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</si>
  <si>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</si>
  <si>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</si>
  <si>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</si>
  <si>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</si>
  <si>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</si>
  <si>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</si>
  <si>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</si>
  <si>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</si>
  <si>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</si>
  <si>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</si>
  <si>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</si>
  <si>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</si>
  <si>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</si>
  <si>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</si>
  <si>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</si>
  <si>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</si>
  <si>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</si>
  <si>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</si>
  <si>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</si>
  <si>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</si>
  <si>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</si>
  <si>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</si>
  <si>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</si>
  <si>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</si>
  <si>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</si>
  <si>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</si>
  <si>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</si>
  <si>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</si>
  <si>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</si>
  <si>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</si>
  <si>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</si>
  <si>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</si>
  <si>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</si>
  <si>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</si>
  <si>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</si>
  <si>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</si>
  <si>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</si>
  <si>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</si>
  <si>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</si>
  <si>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</si>
  <si>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</si>
  <si>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Dobudování podkroví a rekonstrukce objektu Hradecká 17  - část financovaná ERDF-Kvalita</t>
  </si>
  <si>
    <t>STA</t>
  </si>
  <si>
    <t>{016c6dcc-34ce-4334-abe2-4f6c7c6b0b44}</t>
  </si>
  <si>
    <t>2</t>
  </si>
  <si>
    <t>/</t>
  </si>
  <si>
    <t>01-1a</t>
  </si>
  <si>
    <t>Architektonicko-stavební řešení (bez oken 2.np a výtahu)</t>
  </si>
  <si>
    <t>Soupis</t>
  </si>
  <si>
    <t>{75fbad97-7a4a-4189-b781-89375eec9bc9}</t>
  </si>
  <si>
    <t>01-2</t>
  </si>
  <si>
    <t>Technika prostředí staveb</t>
  </si>
  <si>
    <t>{9859a202-ad76-43ea-90b4-8b1efbcd51a2}</t>
  </si>
  <si>
    <t>KRYCÍ LIST SOUPISU PRACÍ</t>
  </si>
  <si>
    <t>Objekt:</t>
  </si>
  <si>
    <t>01 - SO 01 - Dobudování podkroví a rekonstrukce objektu Hradecká 17  - část financovaná ERDF-Kvalita</t>
  </si>
  <si>
    <t>Soupis:</t>
  </si>
  <si>
    <t>01-1a - Architektonicko-stavební řešení (bez oken 2.np a výtahu)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</si>
  <si>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</si>
  <si>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</si>
  <si>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</si>
  <si>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</si>
  <si>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</si>
  <si>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</si>
  <si>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</si>
  <si>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</si>
  <si>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</si>
  <si>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</si>
  <si>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</si>
  <si>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</si>
  <si>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</si>
  <si>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</si>
  <si>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</si>
  <si>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</si>
  <si>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</si>
  <si>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</si>
  <si>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763.1 - Konstrukce suché výstavby - dřevostavby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</si>
  <si>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</si>
  <si>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</si>
  <si>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</si>
  <si>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</si>
  <si>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</si>
  <si>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</si>
  <si>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</si>
  <si>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</si>
  <si>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</si>
  <si>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</si>
  <si>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VaO - Vedlejší a ostatní náklady stavby</t>
  </si>
  <si>
    <t xml:space="preserve">    F - Vedlejší náklady stavby</t>
  </si>
  <si>
    <t xml:space="preserve">    O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</si>
  <si>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</si>
  <si>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</si>
  <si>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</si>
  <si>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</si>
  <si>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</si>
  <si>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</si>
  <si>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</si>
  <si>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</si>
  <si>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</si>
  <si>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</si>
  <si>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</si>
  <si>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</si>
  <si>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</si>
  <si>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</si>
  <si>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</si>
  <si>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</si>
  <si>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</si>
  <si>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</si>
  <si>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18</t>
  </si>
  <si>
    <t>K</t>
  </si>
  <si>
    <t>317944321</t>
  </si>
  <si>
    <t>Válcované nosníky do č.12 dodatečně osazované do připravených otvorů</t>
  </si>
  <si>
    <t>t</t>
  </si>
  <si>
    <t>4</t>
  </si>
  <si>
    <t>863136156</t>
  </si>
  <si>
    <t>VV</t>
  </si>
  <si>
    <t>"212/213, I 120"  5*1,10*11,10*0,001</t>
  </si>
  <si>
    <t>19</t>
  </si>
  <si>
    <t>317234410</t>
  </si>
  <si>
    <t>Vyzdívka mezi nosníky z cihel pálených na MC</t>
  </si>
  <si>
    <t>m3</t>
  </si>
  <si>
    <t>-815230754</t>
  </si>
  <si>
    <t>1,10*0,32*0,15</t>
  </si>
  <si>
    <t>20</t>
  </si>
  <si>
    <t>346244381</t>
  </si>
  <si>
    <t>Plentování jednostranné v do 200 mm válcovaných nosníků cihlami</t>
  </si>
  <si>
    <t>m2</t>
  </si>
  <si>
    <t>-488150580</t>
  </si>
  <si>
    <t>1,10*0,15*2</t>
  </si>
  <si>
    <t>310239211</t>
  </si>
  <si>
    <t>Zazdívka otvorů pl přes 1 do 4 m2 ve zdivu nadzákladovém cihlami pálenými na MVC</t>
  </si>
  <si>
    <t>100886898</t>
  </si>
  <si>
    <t>"211/213"  1,05*2,10*0,45</t>
  </si>
  <si>
    <t>"108" 1,20*1,75*0,70+0,038</t>
  </si>
  <si>
    <t>Součet</t>
  </si>
  <si>
    <t>22</t>
  </si>
  <si>
    <t>340239212</t>
  </si>
  <si>
    <t>Zazdívka otvorů v příčkách nebo stěnách pl přes 1 do 4 m2 cihlami plnými tl přes 100 mm</t>
  </si>
  <si>
    <t>1531784795</t>
  </si>
  <si>
    <t>"235/241" 0,90*2,0</t>
  </si>
  <si>
    <t>25</t>
  </si>
  <si>
    <t>311235161</t>
  </si>
  <si>
    <t>Zdivo jednovrstvé z cihel broušených přes P10 do P15 na tenkovrstvou maltu tl 300 mm</t>
  </si>
  <si>
    <t>-656192754</t>
  </si>
  <si>
    <t>"308-313" (5,39+0,15)*2,75</t>
  </si>
  <si>
    <t>"308/309" (5,39+0,15)*2,75</t>
  </si>
  <si>
    <t>"314 viz výtah"0</t>
  </si>
  <si>
    <t>26</t>
  </si>
  <si>
    <t>311237121</t>
  </si>
  <si>
    <t>Zdivo jednovrstvé tepelně izolační z cihel broušených na tenkovrstvou maltu U přes 0,22 do 0,26 W/m2K tl zdiva 380 mm</t>
  </si>
  <si>
    <t>1342332381</t>
  </si>
  <si>
    <t>"3.np" (62,45+29,09)*2*2,75</t>
  </si>
  <si>
    <t xml:space="preserve">          -1,10*2,50-2,43*1,75*22-2,37*1,75-1,90*1,75-2,25*1,75*2</t>
  </si>
  <si>
    <t xml:space="preserve">          -0,55*1,13-0,55*1,57*4-0,88*1,13-2,41*1,75</t>
  </si>
  <si>
    <t>"krov" (62,45+29,09)*2*0,25</t>
  </si>
  <si>
    <t xml:space="preserve">             11,36*2,30/2</t>
  </si>
  <si>
    <t xml:space="preserve">             11,50*0,50+11,50*2,30/2+0,061</t>
  </si>
  <si>
    <t>27</t>
  </si>
  <si>
    <t>317168051</t>
  </si>
  <si>
    <t>Překlad keramický vysoký v 238 mm dl 1000 mm</t>
  </si>
  <si>
    <t>kus</t>
  </si>
  <si>
    <t>-281269759</t>
  </si>
  <si>
    <t>"v.č.6" 20</t>
  </si>
  <si>
    <t>28</t>
  </si>
  <si>
    <t>317168052</t>
  </si>
  <si>
    <t>Překlad keramický vysoký v 238 mm dl 1250 mm</t>
  </si>
  <si>
    <t>-1522654560</t>
  </si>
  <si>
    <t>"v.č.4, 5, 6" 2+2+10</t>
  </si>
  <si>
    <t>"viz výtah" -3</t>
  </si>
  <si>
    <t>29</t>
  </si>
  <si>
    <t>317168054</t>
  </si>
  <si>
    <t>Překlad keramický vysoký v 238 mm dl 1750 mm</t>
  </si>
  <si>
    <t>-371502817</t>
  </si>
  <si>
    <t>"v.č.6" 9</t>
  </si>
  <si>
    <t>30</t>
  </si>
  <si>
    <t>317168057</t>
  </si>
  <si>
    <t>Překlad keramický vysoký v 238 mm dl 2500 mm</t>
  </si>
  <si>
    <t>-739146</t>
  </si>
  <si>
    <t>"v.č.6" 4</t>
  </si>
  <si>
    <t>31</t>
  </si>
  <si>
    <t>317168058</t>
  </si>
  <si>
    <t>Překlad keramický vysoký v 238 mm dl 2750 mm</t>
  </si>
  <si>
    <t>1679880567</t>
  </si>
  <si>
    <t>32</t>
  </si>
  <si>
    <t>317168059</t>
  </si>
  <si>
    <t>Překlad keramický vysoký v 238 mm dl 3000 mm</t>
  </si>
  <si>
    <t>-1342052926</t>
  </si>
  <si>
    <t>33</t>
  </si>
  <si>
    <t>314231521</t>
  </si>
  <si>
    <t>Zdivo komínů nad střechou průduch do 150x150 na MC včetně spárování z lícových cihel dl 290 mm</t>
  </si>
  <si>
    <t>149595642</t>
  </si>
  <si>
    <t>0,50*1,63*3,0+0,055</t>
  </si>
  <si>
    <t>34</t>
  </si>
  <si>
    <t>316381115</t>
  </si>
  <si>
    <t>Komínové krycí desky tl přes 50 do 80 mm z betonu tř. C 12/15 až C 16/20 s přesahy do 70 mm</t>
  </si>
  <si>
    <t>637232706</t>
  </si>
  <si>
    <t>0,62*1,75+0,015</t>
  </si>
  <si>
    <t>Vodorovné konstrukce</t>
  </si>
  <si>
    <t>35</t>
  </si>
  <si>
    <t>417321515</t>
  </si>
  <si>
    <t>Ztužující pásy a věnce ze ŽB tř. C 25/30</t>
  </si>
  <si>
    <t>-1853315761</t>
  </si>
  <si>
    <t>"V1" 185,30*0,20*0,24</t>
  </si>
  <si>
    <t>"V2" 185,30*0,32*0,21</t>
  </si>
  <si>
    <t>"V3" 8,20*0,17*0,21</t>
  </si>
  <si>
    <t>"V4" 3,60*0,25*0,21</t>
  </si>
  <si>
    <t>"V5" 8,60*0,21*0,16</t>
  </si>
  <si>
    <t>"V6" (33,60-3,50)*0,30*0,24+0,064</t>
  </si>
  <si>
    <t>"Viz výtah"  -0,771</t>
  </si>
  <si>
    <t>36</t>
  </si>
  <si>
    <t>417351115</t>
  </si>
  <si>
    <t>Zřízení bednění ztužujících věnců</t>
  </si>
  <si>
    <t>-1652447082</t>
  </si>
  <si>
    <t>"V1" 185,30*0,24*2</t>
  </si>
  <si>
    <t>"V2" 185,30*0,21*2</t>
  </si>
  <si>
    <t>"V3" 8,20*0,21*2</t>
  </si>
  <si>
    <t>"V4" 3,60*0,21*2</t>
  </si>
  <si>
    <t>"V5" 8,60*0,16*2</t>
  </si>
  <si>
    <t>"V6" (33,60-3,50)*0,24*2+0,094</t>
  </si>
  <si>
    <t>"Viz výtah" -7,708</t>
  </si>
  <si>
    <t>37</t>
  </si>
  <si>
    <t>417351116</t>
  </si>
  <si>
    <t>Odstranění bednění ztužujících věnců</t>
  </si>
  <si>
    <t>1074440828</t>
  </si>
  <si>
    <t>38</t>
  </si>
  <si>
    <t>417361821</t>
  </si>
  <si>
    <t>Výztuž ztužujících pásů a věnců betonářskou ocelí 10 505</t>
  </si>
  <si>
    <t>-1867977345</t>
  </si>
  <si>
    <t>"V1" 185,30*4*0,888*0,001</t>
  </si>
  <si>
    <t>"V2" 185,30*4*0,888*0,001</t>
  </si>
  <si>
    <t>"V3" 8,20*4*0,888*0,001</t>
  </si>
  <si>
    <t>"V4" 3,60*4*0,888*0,001</t>
  </si>
  <si>
    <t>"V5" 8,60*4*0,888*0,001</t>
  </si>
  <si>
    <t>"V6" (33,60-3,65)*4*0,888*0,001</t>
  </si>
  <si>
    <t>"Viz výtah"  -0,073</t>
  </si>
  <si>
    <t>39</t>
  </si>
  <si>
    <t>417361221</t>
  </si>
  <si>
    <t>Výztuž ztužujících pásů a věnců betonářskou ocelí 10 216</t>
  </si>
  <si>
    <t>-1745556883</t>
  </si>
  <si>
    <t>"V1" (185,30/0,25+1,80)*0,85*0,222*0,001</t>
  </si>
  <si>
    <t>"V2" (185,30/0,25+1,80)*0,85*0,222*0,001</t>
  </si>
  <si>
    <t>"V3" (8,20/0,25+1,20)*0,75*0,222*0,001</t>
  </si>
  <si>
    <t>"V4" (3,60/0,25+1,60)*0,90*0,222*0,001</t>
  </si>
  <si>
    <t>"V5" (8,60/0,25+0,95)*0,70*0,222*0,001</t>
  </si>
  <si>
    <t>"V6" ((33,60-3,5)/0,25+1,60)*1,05*0,222*0,001</t>
  </si>
  <si>
    <t>"Viz výtah"  -0,014</t>
  </si>
  <si>
    <t>40</t>
  </si>
  <si>
    <t>417231221</t>
  </si>
  <si>
    <t>Obezdívka věnce tl 65 mm z cihel plných dl 290 mm na MC bez tepelné izolace jednostranná</t>
  </si>
  <si>
    <t>m</t>
  </si>
  <si>
    <t>2063993251</t>
  </si>
  <si>
    <t>"V2" 185,30</t>
  </si>
  <si>
    <t>41</t>
  </si>
  <si>
    <t>417231211</t>
  </si>
  <si>
    <t>Obezdívka věnce tl 65 mm z cihel plných dl 290 mm na MC včetně tepelné izolace tl 70 mm jednostranná</t>
  </si>
  <si>
    <t>-410929371</t>
  </si>
  <si>
    <t>"V1" 185,30</t>
  </si>
  <si>
    <t>43</t>
  </si>
  <si>
    <t>413941121</t>
  </si>
  <si>
    <t>Osazování ocelových válcovaných nosníků stropů I, IE, U, UE nebo L do č.12 nebo výšky do 120 mm</t>
  </si>
  <si>
    <t>-1011721936</t>
  </si>
  <si>
    <t>"U120" 3,05*13,40*0,001</t>
  </si>
  <si>
    <t>44</t>
  </si>
  <si>
    <t>M</t>
  </si>
  <si>
    <t>13010818</t>
  </si>
  <si>
    <t>ocel profilová jakost S235JR (11 375) průřez U (UPN) 120</t>
  </si>
  <si>
    <t>8</t>
  </si>
  <si>
    <t>-1288650327</t>
  </si>
  <si>
    <t>0,041*1,08</t>
  </si>
  <si>
    <t>45</t>
  </si>
  <si>
    <t>413941131</t>
  </si>
  <si>
    <t>Osazování ocelových válcovaných nosníků stropů HEA nebo HEB výšky do 120 mm</t>
  </si>
  <si>
    <t>1082523057</t>
  </si>
  <si>
    <t>5,50*26,70*0,001</t>
  </si>
  <si>
    <t>46</t>
  </si>
  <si>
    <t>13010972</t>
  </si>
  <si>
    <t>ocel profilová jakost S235JR (11 375) průřez HEB 120</t>
  </si>
  <si>
    <t>-1753122565</t>
  </si>
  <si>
    <t>0,147*1,08</t>
  </si>
  <si>
    <t>47</t>
  </si>
  <si>
    <t>413941123</t>
  </si>
  <si>
    <t>Osazování ocelových válcovaných nosníků stropů I, IE, U, UE nebo L č. 14 až 22 nebo výšky přes 120 do 220 mm</t>
  </si>
  <si>
    <t>18614697</t>
  </si>
  <si>
    <t>"I140" (3,55*6+3,65*4)*12,90*0,001</t>
  </si>
  <si>
    <t>"UPE 140"  2,90*4*14,50*0,001</t>
  </si>
  <si>
    <t>"I160 + mont.n.výtahu" (2,95*9+2,60+3,65*2)*17,90*0,001+2,45*17,90*0,001</t>
  </si>
  <si>
    <t>"I180" (5,50*2+(5,50+5,70)*43+(5,80+5,40)*18+(5,30+6,05)*10+6,55*2)*21,90*0,001</t>
  </si>
  <si>
    <t>Mezisoučet 2.NP</t>
  </si>
  <si>
    <t>"1.NP, I 160"  (2,95*2+2,60)*17,90*0,001</t>
  </si>
  <si>
    <t>48</t>
  </si>
  <si>
    <t>13010716</t>
  </si>
  <si>
    <t>ocel profilová jakost S235JR (11 375) průřez I (IPN) 140</t>
  </si>
  <si>
    <t>-1646201065</t>
  </si>
  <si>
    <t>0,463*1,08</t>
  </si>
  <si>
    <t>49</t>
  </si>
  <si>
    <t>13010932</t>
  </si>
  <si>
    <t>ocel profilová jakost S235JR (11 375) průřez UPE 140</t>
  </si>
  <si>
    <t>1441197579</t>
  </si>
  <si>
    <t>0,168*1,08</t>
  </si>
  <si>
    <t>50</t>
  </si>
  <si>
    <t>13010718</t>
  </si>
  <si>
    <t>ocel profilová jakost S235JR (11 375) průřez I (IPN) 160</t>
  </si>
  <si>
    <t>-1846710984</t>
  </si>
  <si>
    <t>(0,906+0,152)*1,08</t>
  </si>
  <si>
    <t>51</t>
  </si>
  <si>
    <t>13010720</t>
  </si>
  <si>
    <t>ocel profilová jakost S235JR (11 375) průřez I (IPN) 180</t>
  </si>
  <si>
    <t>1758433135</t>
  </si>
  <si>
    <t>17,976*1,08</t>
  </si>
  <si>
    <t>52</t>
  </si>
  <si>
    <t>413941125</t>
  </si>
  <si>
    <t>Osazování ocelových válcovaných nosníků stropů I, IE, U, UE nebo L č. 24 a výše nebo výšky přes 220 mm</t>
  </si>
  <si>
    <t>-1288701916</t>
  </si>
  <si>
    <t>"I240"  5,40*2*36,20*0,001</t>
  </si>
  <si>
    <t>"I260"  6,40*2*41,90*0,001</t>
  </si>
  <si>
    <t>53</t>
  </si>
  <si>
    <t>13010726</t>
  </si>
  <si>
    <t>ocel profilová jakost S235JR (11 375) průřez I (IPN) 240</t>
  </si>
  <si>
    <t>-1146493282</t>
  </si>
  <si>
    <t>0,391*1,08</t>
  </si>
  <si>
    <t>54</t>
  </si>
  <si>
    <t>13010728</t>
  </si>
  <si>
    <t>ocel profilová jakost S235JR (11 375) průřez I (IPN) 260</t>
  </si>
  <si>
    <t>1731396983</t>
  </si>
  <si>
    <t>0,536*1,08</t>
  </si>
  <si>
    <t>55</t>
  </si>
  <si>
    <t>341941001</t>
  </si>
  <si>
    <t>Nosné nebo spojovací svary tl do 10 mm ocelových doplňkových konstrukcí při montáži dílců</t>
  </si>
  <si>
    <t>877536664</t>
  </si>
  <si>
    <t>"U120" (0,12+0,055)*2*2</t>
  </si>
  <si>
    <t>"I140"  (0,14+0,06)*2*12</t>
  </si>
  <si>
    <t>"UPE 140" (0,14+0,06)*2*8</t>
  </si>
  <si>
    <t>"I160"  (0,16++0,075)*2*(2+2)</t>
  </si>
  <si>
    <t>"I180"  0,18*2*(43+18+10)+0,06</t>
  </si>
  <si>
    <t>56</t>
  </si>
  <si>
    <t>411121221</t>
  </si>
  <si>
    <t>Montáž prefabrikovaných ŽB stropů ze stropních desek dl do 900 mm</t>
  </si>
  <si>
    <t>-393340530</t>
  </si>
  <si>
    <t>"v.č.9"  16+16</t>
  </si>
  <si>
    <t>57</t>
  </si>
  <si>
    <t>59341745</t>
  </si>
  <si>
    <t>deska stropní plná PZD 740x290x90mm, 5kN/m2</t>
  </si>
  <si>
    <t>1872093399</t>
  </si>
  <si>
    <t>(16+8)*1,01</t>
  </si>
  <si>
    <t>58</t>
  </si>
  <si>
    <t>59341746</t>
  </si>
  <si>
    <t>deska stropní plná PZD 890x290x90mm, 5kN/m2</t>
  </si>
  <si>
    <t>-2076394295</t>
  </si>
  <si>
    <t>16*1,01</t>
  </si>
  <si>
    <t>59</t>
  </si>
  <si>
    <t>411121232</t>
  </si>
  <si>
    <t>Montáž prefabrikovaných ŽB stropů ze stropních desek dl přes 900 do 1800 mm</t>
  </si>
  <si>
    <t>1525891286</t>
  </si>
  <si>
    <t>8+26</t>
  </si>
  <si>
    <t>60</t>
  </si>
  <si>
    <t>59341747</t>
  </si>
  <si>
    <t>deska stropní plná PZD 1040x290x90mm, 5kN/m2</t>
  </si>
  <si>
    <t>-62189492</t>
  </si>
  <si>
    <t>8*1,01</t>
  </si>
  <si>
    <t>61</t>
  </si>
  <si>
    <t>59341728</t>
  </si>
  <si>
    <t>deska stropní vylehčená PZD 1190x290x90mm, 3kN/m2</t>
  </si>
  <si>
    <t>1111143802</t>
  </si>
  <si>
    <t>(26+8)*1,01</t>
  </si>
  <si>
    <t>62</t>
  </si>
  <si>
    <t>411388531</t>
  </si>
  <si>
    <t>Zabetonování otvorů pl. do 1 m2 ve stropech vč. bednění a výztuže</t>
  </si>
  <si>
    <t>10858264</t>
  </si>
  <si>
    <t>PZD 90mm</t>
  </si>
  <si>
    <t>2,55*(0,25+0,54+0,20)*0,09</t>
  </si>
  <si>
    <t>(0,90+1,20+0,75*3)*0,15*0,09+0,014</t>
  </si>
  <si>
    <t>63</t>
  </si>
  <si>
    <t>430321515</t>
  </si>
  <si>
    <t>Schodišťová konstrukce a rampa ze ŽB tř. C 20/25</t>
  </si>
  <si>
    <t>2023803082</t>
  </si>
  <si>
    <t>"201, UPE 140" 2,90*1,20*0,05*2</t>
  </si>
  <si>
    <t xml:space="preserve">      " I 160" 2,55*0,99*0,07</t>
  </si>
  <si>
    <t xml:space="preserve">      "stupně"  1,28*0,29*0,175/2*9*2+0,09</t>
  </si>
  <si>
    <t>64</t>
  </si>
  <si>
    <t>430362021</t>
  </si>
  <si>
    <t>Výztuž schodišťové konstrukce a rampy svařovanými sítěmi Kari</t>
  </si>
  <si>
    <t>-1135636676</t>
  </si>
  <si>
    <t>(1,25*2,80*2+2,55*1,10)*4,44*0,001</t>
  </si>
  <si>
    <t>65</t>
  </si>
  <si>
    <t>434351141</t>
  </si>
  <si>
    <t>Zřízení bednění stupňů přímočarých schodišť</t>
  </si>
  <si>
    <t>492268001</t>
  </si>
  <si>
    <t>1,28*(0,29+0,175)*9*2</t>
  </si>
  <si>
    <t>2,83*0,20*2-0,046</t>
  </si>
  <si>
    <t>66</t>
  </si>
  <si>
    <t>434351142</t>
  </si>
  <si>
    <t>Odstranění bednění stupňů přímočarých schodišť</t>
  </si>
  <si>
    <t>1577381232</t>
  </si>
  <si>
    <t>6</t>
  </si>
  <si>
    <t>Úpravy povrchů, podlahy a osazování výplní</t>
  </si>
  <si>
    <t>67</t>
  </si>
  <si>
    <t>611131101</t>
  </si>
  <si>
    <t>Cementový postřik vnitřních stropů nanášený celoplošně ručně</t>
  </si>
  <si>
    <t>-282280812</t>
  </si>
  <si>
    <t>"109" 3,33</t>
  </si>
  <si>
    <t>"201+212" 2,55*3,40+0,90*0,90+1,51</t>
  </si>
  <si>
    <t>"314" 3,07</t>
  </si>
  <si>
    <t>Mezisoučet</t>
  </si>
  <si>
    <t>"Viz výtah"  -3,08</t>
  </si>
  <si>
    <t>-0,01</t>
  </si>
  <si>
    <t>68</t>
  </si>
  <si>
    <t>611321141</t>
  </si>
  <si>
    <t>Vápenocementová omítka štuková dvouvrstvá vnitřních stropů rovných nanášená ručně</t>
  </si>
  <si>
    <t>-1354703282</t>
  </si>
  <si>
    <t>69</t>
  </si>
  <si>
    <t>611321191</t>
  </si>
  <si>
    <t>Příplatek k vápenocementové omítce vnitřních stropů za každých dalších 5 mm tloušťky ručně</t>
  </si>
  <si>
    <t>-325225595</t>
  </si>
  <si>
    <t>70</t>
  </si>
  <si>
    <t>611131105</t>
  </si>
  <si>
    <t>Cementový postřik vnitřních schodišťových konstrukcí nanášený celoplošně ručně</t>
  </si>
  <si>
    <t>-1547614571</t>
  </si>
  <si>
    <t>"201" 2,55*1,11+2,80*1,28*2+2,80*0,30*2+0,021</t>
  </si>
  <si>
    <t>71</t>
  </si>
  <si>
    <t>611321145</t>
  </si>
  <si>
    <t>Vápenocementová omítka štuková dvouvrstvá vnitřních schodišťových konstrukcí nanášená ručně</t>
  </si>
  <si>
    <t>1919218843</t>
  </si>
  <si>
    <t>72</t>
  </si>
  <si>
    <t>611321195</t>
  </si>
  <si>
    <t>Příplatek k vápenocementové omítce schodišťových konstrukcí za každých dalších 5 mm tloušťky ručně</t>
  </si>
  <si>
    <t>1507224245</t>
  </si>
  <si>
    <t>73</t>
  </si>
  <si>
    <t>612321191</t>
  </si>
  <si>
    <t>Příplatek k vápenocementové omítce vnitřních stěn za každých dalších 5 mm tloušťky ručně</t>
  </si>
  <si>
    <t>552136123</t>
  </si>
  <si>
    <t>74</t>
  </si>
  <si>
    <t>612131101</t>
  </si>
  <si>
    <t>Cementový postřik vnitřních stěn nanášený celoplošně ručně</t>
  </si>
  <si>
    <t>431635605</t>
  </si>
  <si>
    <t>"109" ((0,79+2,22+1,22+0,64+0,91+0,24+0,26)*1,40+(1,61+2,08-0,80)*3,45)*0</t>
  </si>
  <si>
    <t>"101" ((0,80+1,61)*3,45-0,90*2,10+(0,90+2*2,10)*0,18)*0</t>
  </si>
  <si>
    <t>"201" ((0,80+1,61)*2,85-0,90*2,10+(0,90+2*2,10)*0,18)*0</t>
  </si>
  <si>
    <t>"212" 2,55*(2,85-1,50)*0</t>
  </si>
  <si>
    <t>"3.np, obvod" (61,65+29,09)*2*2,80-0,55*0,88-0,55*1,32*4</t>
  </si>
  <si>
    <t xml:space="preserve">      -0,88*0,88-1,0*2,25-2,25*1,50*2-2,37*1,50-2,41*1,50--2,43*1,50*23</t>
  </si>
  <si>
    <t xml:space="preserve">       (0,55+0,88)*2*0,25+(0,55+0,88)*2*0,25+(0,88+0,88)*2*0,25</t>
  </si>
  <si>
    <t xml:space="preserve">      (1,0+2,25)*2*0,25+(2,25+1,50)*2*2,25*2+(2,37+1,50)*2*0,25</t>
  </si>
  <si>
    <t xml:space="preserve">      (2,41+1,50)*2*0,25+(2,43+1,50)*2*0,25*23</t>
  </si>
  <si>
    <t>"304-307" 10,70*2,80-1,50*2,56+(1,50+2*2,56)*0,30</t>
  </si>
  <si>
    <t>"308"  ((5,54+1,50)*2+2,55)*2,80-1,50*2,56*2-0,90*2,0-0,92*2,80</t>
  </si>
  <si>
    <t>-0,031</t>
  </si>
  <si>
    <t>Mezisoučet (pod omítku)</t>
  </si>
  <si>
    <t>"114" (1,70+2,74)*2*1,50+0,90*1,50-1,01*0,41+(1,0+2*0,41)*0,40</t>
  </si>
  <si>
    <t>"115" (1,52+2,74)*2*1,50-0,60*1,50*2</t>
  </si>
  <si>
    <t>"116" (1,70+0,09+1,77+1,72)*2*1,50-0,60*1,50*3</t>
  </si>
  <si>
    <t>"117" (1,70+0,93)*2*1,50-0,60*1,50-1,88*0,42+(1,88+2*0,42)*0,40</t>
  </si>
  <si>
    <t>"118" (1,77+0,93)*2*1,50-0,60*1,50-1,90*0,43+(1,88+2*0,43)*0,40</t>
  </si>
  <si>
    <t>"119" (0,90+1,02+0,88+0,09*2+0,50+1,56)*2*1,50-0,60*1,50*5</t>
  </si>
  <si>
    <t>"120" (0,90+1,54)*2*1,50-0,60*1,50</t>
  </si>
  <si>
    <t>"121" (1,02+1,54)*2*1,50-0,60*1,50-0,58*0,33+(0,58+2*0,33)*0,40</t>
  </si>
  <si>
    <t>"122" (0,88+1,54)*2*1,50-0,60*1,50</t>
  </si>
  <si>
    <t>"123" (1,27+2,72)*2*1,50-0,60*1,50</t>
  </si>
  <si>
    <t>"212" (2,55+0,70)*2*1,50-0,60*1,50</t>
  </si>
  <si>
    <t>"213" (2,99+1,48+0,15+1,51)*1,50-0,75*1,50+0,49*1,50*2</t>
  </si>
  <si>
    <t xml:space="preserve">          - 0,75*1,50+0,49*1,50*2-(0,55*0,27)*3+(0,55+2*0,27)*0,40*3</t>
  </si>
  <si>
    <t>"214" 2,60*1,50-0,55*0,27+(0,55+2*0,27)*0,40</t>
  </si>
  <si>
    <t>0,088</t>
  </si>
  <si>
    <t>Mezisoučet (pod obklad)</t>
  </si>
  <si>
    <t>75</t>
  </si>
  <si>
    <t>612321141</t>
  </si>
  <si>
    <t>Vápenocementová omítka štuková dvouvrstvá vnitřních stěn nanášená ručně</t>
  </si>
  <si>
    <t>1600365766</t>
  </si>
  <si>
    <t>76</t>
  </si>
  <si>
    <t>612331121</t>
  </si>
  <si>
    <t>Cementová omítka hladká jednovrstvá vnitřních stěn nanášená ručně</t>
  </si>
  <si>
    <t>648960965</t>
  </si>
  <si>
    <t>77</t>
  </si>
  <si>
    <t>612135002</t>
  </si>
  <si>
    <t>Vyrovnání podkladu vnitřních stěn maltou cementovou tl do 10 mm</t>
  </si>
  <si>
    <t>615596739</t>
  </si>
  <si>
    <t>"šachta po přisekání"2,08*7,80+0,076</t>
  </si>
  <si>
    <t>78</t>
  </si>
  <si>
    <t>612135092</t>
  </si>
  <si>
    <t>Příplatek k vyrovnání vnitřních stěn maltou cementovou za každých dalších 5 mm tl</t>
  </si>
  <si>
    <t>-55179645</t>
  </si>
  <si>
    <t>81</t>
  </si>
  <si>
    <t>611325421</t>
  </si>
  <si>
    <t>Oprava vnitřní vápenocementové štukové omítky stropů v rozsahu plochy do 10 %</t>
  </si>
  <si>
    <t>407758990</t>
  </si>
  <si>
    <t>"1.np"  4,40+4,16+5,21+1,58+1,65+5,13+1,39+1,57+1,36+3,51</t>
  </si>
  <si>
    <t>"2.np" 1,51+9,29+7,77+22,88+20,34+0,25</t>
  </si>
  <si>
    <t>82</t>
  </si>
  <si>
    <t>612325422</t>
  </si>
  <si>
    <t>Oprava vnitřní vápenocementové štukové omítky stěn v rozsahu plochy přes 10 do 30 %</t>
  </si>
  <si>
    <t>920873621</t>
  </si>
  <si>
    <t>"1.np" (3,25+0,65+2,18+0,79+2,75+6,90)*(3,40-1,50)</t>
  </si>
  <si>
    <t>"2.np" (0,70+2,55+2,99+1,48+0,15+1,51+0,15+2,60)*(2,82-1,50)+6,05*2,85*2</t>
  </si>
  <si>
    <t>3,115</t>
  </si>
  <si>
    <t>83</t>
  </si>
  <si>
    <t>612325225</t>
  </si>
  <si>
    <t>Vápenocementová štuková omítka malých ploch přes 1 do 4 m2 na stěnách</t>
  </si>
  <si>
    <t>1386108799</t>
  </si>
  <si>
    <t>"108" 1</t>
  </si>
  <si>
    <t>84</t>
  </si>
  <si>
    <t>612325205</t>
  </si>
  <si>
    <t>Vápenocementová hrubá omítka malých ploch přes 1 do 4 m2 na stěnách</t>
  </si>
  <si>
    <t>-965695002</t>
  </si>
  <si>
    <t>"fasáda m.č.108" 1</t>
  </si>
  <si>
    <t>85</t>
  </si>
  <si>
    <t>622525105</t>
  </si>
  <si>
    <t>Tenkovrstvá omítka malých ploch přes 1 do 4 m2 na stěnách</t>
  </si>
  <si>
    <t>-1757941597</t>
  </si>
  <si>
    <t>86</t>
  </si>
  <si>
    <t>622143004</t>
  </si>
  <si>
    <t>Montáž omítkových samolepících začišťovacích profilů pro spojení s okenním rámem</t>
  </si>
  <si>
    <t>-1411291458</t>
  </si>
  <si>
    <t xml:space="preserve">2. a 3. np </t>
  </si>
  <si>
    <t>(2,43+1,50*2)*23+(2,25+2*1,50)*4+(1,90+2*1,50)*2+(2,37+2*1,50)+(0,55+2*0,88)*2</t>
  </si>
  <si>
    <t>(0,55+2*1,32)*8+(0,88+2*0,88)*2+(1,0+2*2,25)+(2,43+2*1,72)*23+(2,37+2*1,72)</t>
  </si>
  <si>
    <t>(1,0+2*2,70)+(2,0+2*1,20)*2</t>
  </si>
  <si>
    <t>Mezisoučet (interiér)</t>
  </si>
  <si>
    <t>"fasáda" 358,0</t>
  </si>
  <si>
    <t>87</t>
  </si>
  <si>
    <t>28342200</t>
  </si>
  <si>
    <t>profil začišťovací PVC 6mm</t>
  </si>
  <si>
    <t>-1992928844</t>
  </si>
  <si>
    <t>716,0*1,05+0,20</t>
  </si>
  <si>
    <t>88</t>
  </si>
  <si>
    <t>629991012</t>
  </si>
  <si>
    <t>Zakrytí výplní otvorů fólií přilepenou na začišťovací lišty</t>
  </si>
  <si>
    <t>2075873024</t>
  </si>
  <si>
    <t>2,43*1,50*23+2,25*1,50*4+1,90*1,50*2+2,37*1,50+0,55*0,88*2</t>
  </si>
  <si>
    <t>0,55*1,32*8+0,88*0,88*2+1,0*2,25+2,43*1,72*23+2,37*1,72</t>
  </si>
  <si>
    <t>1,0*2,70+2,0*1,20*2</t>
  </si>
  <si>
    <t>Mezisoučet vnitřní</t>
  </si>
  <si>
    <t>"vnější" 224,872</t>
  </si>
  <si>
    <t>0,056</t>
  </si>
  <si>
    <t>89</t>
  </si>
  <si>
    <t>629991011</t>
  </si>
  <si>
    <t>Zakrytí výplní otvorů a svislých ploch fólií přilepenou lepící páskou</t>
  </si>
  <si>
    <t>-488491118</t>
  </si>
  <si>
    <t>1.np</t>
  </si>
  <si>
    <t>2,37*1,80*6+1,45*2,19+1,18*1,78+1,72*2,40+3,54*1,87</t>
  </si>
  <si>
    <t>2,37*1,76*2+0,90*2,0</t>
  </si>
  <si>
    <t>2,30*2,50+2,25*2,22</t>
  </si>
  <si>
    <t>3,55*1,78+1,18*1,78+0,58*1,18*5+1,0*1,89*3+0,56*0,56*2+1,19*1,75*2+2,38*1,75*3</t>
  </si>
  <si>
    <t>0,094</t>
  </si>
  <si>
    <t>90</t>
  </si>
  <si>
    <t>629995101</t>
  </si>
  <si>
    <t>Očištění vnějších ploch tlakovou vodou</t>
  </si>
  <si>
    <t>-435509086</t>
  </si>
  <si>
    <t>průměrný PT cca -0,04, horní hrana 7,06</t>
  </si>
  <si>
    <t>(62,65+30,09)*2*7,10</t>
  </si>
  <si>
    <t>otvory</t>
  </si>
  <si>
    <t>-(2,37*1,80*6+1,45*2,19+1,18*1,78+1,72*2,40+3,54*1,87)</t>
  </si>
  <si>
    <t>-(2,37*1,76*2+0,90*2,0)</t>
  </si>
  <si>
    <t>-(2,30*2,50+2,25*2,22)</t>
  </si>
  <si>
    <t>-(3,55*1,78+1,18*1,78+0,58*1,18*5+1,0*1,89*3+0,56*0,56*2+1,19*1,75*2+2,38*1,75*3)</t>
  </si>
  <si>
    <t>2. np (dle v.č.17)</t>
  </si>
  <si>
    <t>-(2,25*1,50*2+1,90*1,50+0,55*0,88)</t>
  </si>
  <si>
    <t>-(0,55*1,32*4+0,88*0,88+2,43*1,72*23+2,37*1,72)</t>
  </si>
  <si>
    <t>-1,0*2,70</t>
  </si>
  <si>
    <t>ostění</t>
  </si>
  <si>
    <t xml:space="preserve">1.np </t>
  </si>
  <si>
    <t>((2,37+1,80*2)*6+(1,45+2*2,19)+(1,18+2*1,78)+(1,72+2*2,40)+(3,54+2*1,87))*0,25</t>
  </si>
  <si>
    <t>((2,37+2*1,76)*2+(0,90+2*2,0))*0,25</t>
  </si>
  <si>
    <t>((2,30+2*2,50)+(2,25+2*2,22))*0,25</t>
  </si>
  <si>
    <t>((3,55+2*1,78)+(1,18+2*1,78)+(0,58+2*1,18)*5+(1,0+2*1,89)*3+(0,56+2*0,56)*2+(1,19+2*1,75)*2+(2,38+2*1,75)*3)*0,25</t>
  </si>
  <si>
    <t>2.np</t>
  </si>
  <si>
    <t>((2,25+2*1,50)*2+(1,90+2*1,50)+(0,55+2*0,88))*0,20</t>
  </si>
  <si>
    <t>((0,55+2*1,32)*4+(0,88+2*0,88)+(2,43+2*1,72)*23+(2,37*1,72))*0,20</t>
  </si>
  <si>
    <t>(1,0+2*2,70)*0,20+0,015</t>
  </si>
  <si>
    <t>91</t>
  </si>
  <si>
    <t>985131311</t>
  </si>
  <si>
    <t>Ruční dočištění ploch stěn, rubu kleneb a podlah ocelových kartáči</t>
  </si>
  <si>
    <t>-424364328</t>
  </si>
  <si>
    <t>92</t>
  </si>
  <si>
    <t>622211021</t>
  </si>
  <si>
    <t>Montáž kontaktního zateplení vnějších stěn lepením a mechanickým kotvením polystyrénových desek do betonu a zdiva tl přes 80 do 120 mm</t>
  </si>
  <si>
    <t>-56052828</t>
  </si>
  <si>
    <t>"severozápad  (v.č.11)" 51,10*5,85-2,43*1,75*9-2,43*1,50*9</t>
  </si>
  <si>
    <t>"severovýchod  (v.č.10)"  18,55*3,85-2,43*1,50*3</t>
  </si>
  <si>
    <t>"severozápad (v.č.16)" 11,55*3,85+11,55*2,10/2--1,0*2,25</t>
  </si>
  <si>
    <t>"Jihozápad (v.č.15"  30,10*3,85-2,43*1,50*5</t>
  </si>
  <si>
    <t>"jihovýchod  (v.č.14)"  62,65*5,85</t>
  </si>
  <si>
    <t xml:space="preserve">    -2,37*1,72-1,9-1,5-2,25*1,5*2-2,43*1,72*6-0,58*0,86-0,55*1,32*4-0,88*0,88</t>
  </si>
  <si>
    <t xml:space="preserve">     -2,37*1,50-1,9*1,5-2,25*1,5*2-2,43*1,5*6-0,55*0,88-0,55*1,32*4-0,88*0,88</t>
  </si>
  <si>
    <t>"štít" 11,70*3,45+11,70*2,10/2+0,069</t>
  </si>
  <si>
    <t>93</t>
  </si>
  <si>
    <t>622211031</t>
  </si>
  <si>
    <t>Montáž kontaktního zateplení vnějších stěn lepením a mechanickým kotvením polystyrénových desek do betonu a zdiva tl přes 120 do 160 mm</t>
  </si>
  <si>
    <t>-421141815</t>
  </si>
  <si>
    <t>"fasáda m.č.108" 1,50*2,0</t>
  </si>
  <si>
    <t>94</t>
  </si>
  <si>
    <t>28376076</t>
  </si>
  <si>
    <t>deska EPS grafitová fasádní λ=0,030-0,031 tl 100mm</t>
  </si>
  <si>
    <t>-1346957225</t>
  </si>
  <si>
    <t>781,40*1,05+0,03</t>
  </si>
  <si>
    <t>95</t>
  </si>
  <si>
    <t>28376079</t>
  </si>
  <si>
    <t>deska EPS grafitová fasádní λ=0,030-0,031 tl 160mm</t>
  </si>
  <si>
    <t>727119615</t>
  </si>
  <si>
    <t>3,00*1,05+0,35</t>
  </si>
  <si>
    <t>96</t>
  </si>
  <si>
    <t>622212001</t>
  </si>
  <si>
    <t>Montáž kontaktního zateplení vnějšího ostění, nadpraží nebo parapetu hl. špalety do 200 mm lepením desek z polystyrenu tl do 40 mm</t>
  </si>
  <si>
    <t>5852587</t>
  </si>
  <si>
    <t>"severozápad" (2,43+2*1,75)*9+(2,43+2*1,50)*9</t>
  </si>
  <si>
    <t>"severovýchod"  (2,43+2*1,50)*3</t>
  </si>
  <si>
    <t>"severozápad" (1,0+2*2,25)*1</t>
  </si>
  <si>
    <t>"Jihozápad"  (2,43+2*1,50)*5</t>
  </si>
  <si>
    <t>"jihovýchod" (2,37+2*1,72)+(1,90+2*1,50)+(2,25+2*1,50)*2</t>
  </si>
  <si>
    <t xml:space="preserve">                  (2,43+2*1,72)*6+(0,58+2*0,86)*4+(0,88+2*0,88)</t>
  </si>
  <si>
    <t xml:space="preserve">                  (2,37+2*1,50)+(1,90+2*1,50)+(2,43+2*1,50)*6+(0,55+2*0,88)</t>
  </si>
  <si>
    <t xml:space="preserve">                  (0,55+2*1,32)*4+(0,88+2*0,88)+0,09</t>
  </si>
  <si>
    <t>97</t>
  </si>
  <si>
    <t>28376070</t>
  </si>
  <si>
    <t>deska EPS grafitová fasádní λ=0,030-0,031 tl 20mm</t>
  </si>
  <si>
    <t>1235543961</t>
  </si>
  <si>
    <t>280,10*0,20*1,05+0,179</t>
  </si>
  <si>
    <t>98</t>
  </si>
  <si>
    <t>622151011</t>
  </si>
  <si>
    <t>Penetrační silikátový nátěr vnějších pastovitých tenkovrstvých omítek stěn</t>
  </si>
  <si>
    <t>-2133643058</t>
  </si>
  <si>
    <t>781,40+280,10*0,20+0,08</t>
  </si>
  <si>
    <t>99</t>
  </si>
  <si>
    <t>622531032</t>
  </si>
  <si>
    <t>Tenkovrstvá silikonová zrnitá omítka zrnitost 3,0 mm vnějších stěn</t>
  </si>
  <si>
    <t>-1506412811</t>
  </si>
  <si>
    <t>100</t>
  </si>
  <si>
    <t>629135102</t>
  </si>
  <si>
    <t>Vyrovnávací vrstva pod klempířské prvky z MC š přes 150 do 300 mm</t>
  </si>
  <si>
    <t>556722740</t>
  </si>
  <si>
    <t>2,37*4+1,18+2,38*2+3,54+2,43*9+2,43*9</t>
  </si>
  <si>
    <t>2,37*2+2,43*3+2,43*3</t>
  </si>
  <si>
    <t>1,0</t>
  </si>
  <si>
    <t>2,43*5+2,43*5</t>
  </si>
  <si>
    <t>(2,37+1,90+2,25*2+2,43*6+0,55*5+0,88)*2+0,02</t>
  </si>
  <si>
    <t>101</t>
  </si>
  <si>
    <t>631311115</t>
  </si>
  <si>
    <t>Mazanina tl přes 50 do 80 mm z betonu prostého bez zvýšených nároků na prostředí tř. C 20/25</t>
  </si>
  <si>
    <t>1936430930</t>
  </si>
  <si>
    <t>"S2, 1.np" (2,55*4,71-2,50*1,66)*0,06</t>
  </si>
  <si>
    <t>"S4, 2.np" (3,15*2,55-2,50*1,66)*0,07</t>
  </si>
  <si>
    <t>"S4, 3.np" ((3,35+0,15+1,50+1,90)*2,55-2,50*1,66)*0,07+0,015</t>
  </si>
  <si>
    <t>102</t>
  </si>
  <si>
    <t>631311125</t>
  </si>
  <si>
    <t>Mazanina tl přes 80 do 120 mm z betonu prostého bez zvýšených nároků na prostředí tř. C 20/25</t>
  </si>
  <si>
    <t>-704206350</t>
  </si>
  <si>
    <t>"S4, 2.np" (3,15*2,55-2,50*1,66)*0,115</t>
  </si>
  <si>
    <t>"S4, 3.np" ((3,35+0,15+1,50+1,90)*2,55-2,50*1,66)*0,115+0,008</t>
  </si>
  <si>
    <t>103</t>
  </si>
  <si>
    <t>631311135</t>
  </si>
  <si>
    <t>Mazanina tl přes 120 do 240 mm z betonu prostého bez zvýšených nároků na prostředí tř. C 20/25</t>
  </si>
  <si>
    <t>1110139052</t>
  </si>
  <si>
    <t>"S1" 2,08*1,48*0,15</t>
  </si>
  <si>
    <t>"S2, 1.np" (2,55*4,71-2,50*1,61)*0,15+0,04</t>
  </si>
  <si>
    <t>"Viz výtah"  -0,462</t>
  </si>
  <si>
    <t>104</t>
  </si>
  <si>
    <t>631319012</t>
  </si>
  <si>
    <t>Příplatek k mazanině tl přes 80 do 120 mm za přehlazení povrchu</t>
  </si>
  <si>
    <t>-1774090401</t>
  </si>
  <si>
    <t>105</t>
  </si>
  <si>
    <t>631319013</t>
  </si>
  <si>
    <t>Příplatek k mazanině tl přes 120 do 240 mm za přehlazení povrchu</t>
  </si>
  <si>
    <t>231451818</t>
  </si>
  <si>
    <t>1,70-0,462</t>
  </si>
  <si>
    <t>106</t>
  </si>
  <si>
    <t>631362021</t>
  </si>
  <si>
    <t>Výztuž mazanin svařovanými sítěmi Kari</t>
  </si>
  <si>
    <t>523034556</t>
  </si>
  <si>
    <t>"S4, 2.np" (3,15*2,55-2,50*1,66)*4,44*0,001</t>
  </si>
  <si>
    <t>"S4, 3.np" ((3,35+0,15+1,50+1,90)*2,55-2,50*1,66)*4,44*0,001</t>
  </si>
  <si>
    <t>"S1" 2,08*1,48*4,44*0,001</t>
  </si>
  <si>
    <t>"S2, 1.np" (2,55*4,71-2,50*1,61)*4,44*0,001</t>
  </si>
  <si>
    <t>107</t>
  </si>
  <si>
    <t>631312141</t>
  </si>
  <si>
    <t>Doplnění rýh v dosavadních mazaninách betonem prostým</t>
  </si>
  <si>
    <t>-806658379</t>
  </si>
  <si>
    <t>"po ZTI"  12,0*0,15</t>
  </si>
  <si>
    <t>108</t>
  </si>
  <si>
    <t>631319175</t>
  </si>
  <si>
    <t>Příplatek k mazanině tl přes 120 do 240 mm za stržení povrchu spodní vrstvy před vložením výztuže</t>
  </si>
  <si>
    <t>1288497989</t>
  </si>
  <si>
    <t>109</t>
  </si>
  <si>
    <t>-1214270302</t>
  </si>
  <si>
    <t>"100/100/6 mm"  12,0*4,44*0,001</t>
  </si>
  <si>
    <t>110</t>
  </si>
  <si>
    <t>-1410389883</t>
  </si>
  <si>
    <t>"po ZTI" 16,0*0,06</t>
  </si>
  <si>
    <t>111</t>
  </si>
  <si>
    <t>612135101</t>
  </si>
  <si>
    <t>Hrubá výplň rýh ve stěnách maltou jakékoli šířky rýhy</t>
  </si>
  <si>
    <t>1742203939</t>
  </si>
  <si>
    <t>"po ZTI"   615*0,10</t>
  </si>
  <si>
    <t>112</t>
  </si>
  <si>
    <t>612325121</t>
  </si>
  <si>
    <t>Vápenocementová štuková omítka rýh ve stěnách š do 150 mm</t>
  </si>
  <si>
    <t>1087549364</t>
  </si>
  <si>
    <t>113</t>
  </si>
  <si>
    <t>612325221</t>
  </si>
  <si>
    <t>Vápenocementová štuková omítka malých ploch do 0,09 m2 na stěnách</t>
  </si>
  <si>
    <t>-1464324532</t>
  </si>
  <si>
    <t>"po ZTI"   118*2</t>
  </si>
  <si>
    <t>9</t>
  </si>
  <si>
    <t>Ostatní konstrukce a práce, bourání</t>
  </si>
  <si>
    <t>114</t>
  </si>
  <si>
    <t>941211111</t>
  </si>
  <si>
    <t>Montáž lešení řadového rámového lehkého zatížení do 200 kg/m2 š od 0,6 do 0,9 m v do 10 m</t>
  </si>
  <si>
    <t>-1850967582</t>
  </si>
  <si>
    <t>(52,0+19,50)*10,0</t>
  </si>
  <si>
    <t>13,50*11,0</t>
  </si>
  <si>
    <t>(32,0+64,50)*10,0</t>
  </si>
  <si>
    <t>13,50*4,0</t>
  </si>
  <si>
    <t>115</t>
  </si>
  <si>
    <t>941211211</t>
  </si>
  <si>
    <t>Příplatek k lešení řadovému rámovému lehkému š 0,9 m v přes 10 do 25 m za první a ZKD den použití</t>
  </si>
  <si>
    <t>1582948757</t>
  </si>
  <si>
    <t>1882,5*90 'Přepočtené koeficientem množství</t>
  </si>
  <si>
    <t>116</t>
  </si>
  <si>
    <t>941211811</t>
  </si>
  <si>
    <t>Demontáž lešení řadového rámového lehkého zatížení do 200 kg/m2 š od 0,6 do 0,9 m v do 10 m</t>
  </si>
  <si>
    <t>875297835</t>
  </si>
  <si>
    <t>123</t>
  </si>
  <si>
    <t>949101111</t>
  </si>
  <si>
    <t>Lešení pomocné pro objekty pozemních staveb s lešeňovou podlahou v do 1,9 m zatížení do 150 kg/m2</t>
  </si>
  <si>
    <t>-783559036</t>
  </si>
  <si>
    <t>"1.np" 14,5+3,0+3,0+1,5*1,2+4,0+4,0+5,0+1,5+1,5+5,0+1,0+1,5+1,0+3,5</t>
  </si>
  <si>
    <t>"2.np" 13,50+1,50+9,0+7,50+1,50*1,20+22,50+20,0+1,50*4,0</t>
  </si>
  <si>
    <t>"3.np" 34,5+13,0+20,0+20,0+11,5+35,50+25,0+20,50+51,50+53,0+30,0+37,0</t>
  </si>
  <si>
    <t xml:space="preserve">          3,0+13,50+14,50+10,50+13,0+18,50+29,50</t>
  </si>
  <si>
    <t xml:space="preserve">          25,0+25,0+22,50+34,0+27,50+27,50</t>
  </si>
  <si>
    <t>"Viz výtah" -8,50</t>
  </si>
  <si>
    <t>124</t>
  </si>
  <si>
    <t>943221111</t>
  </si>
  <si>
    <t>Montáž lešení prostorového rámového těžkého s podlahami zatížení tř. 4 do 300 kg/m2 v do 10 m</t>
  </si>
  <si>
    <t>822141557</t>
  </si>
  <si>
    <t>"komín" 3,20*4,0*5,0</t>
  </si>
  <si>
    <t>125</t>
  </si>
  <si>
    <t>943221211</t>
  </si>
  <si>
    <t>Příplatek k lešení prostorovému rámovému těžkému s podlahami tř.4 v 10 m za první a ZKD den použití</t>
  </si>
  <si>
    <t>1035575428</t>
  </si>
  <si>
    <t>64*30 'Přepočtené koeficientem množství</t>
  </si>
  <si>
    <t>126</t>
  </si>
  <si>
    <t>943221811</t>
  </si>
  <si>
    <t>Demontáž lešení prostorového rámového těžkého s podlahami zatížení tř. 4 do 300 kg/m2 v do 10 m</t>
  </si>
  <si>
    <t>210548833</t>
  </si>
  <si>
    <t>127</t>
  </si>
  <si>
    <t>949221111</t>
  </si>
  <si>
    <t>Montáž lešeňové podlahy s příčníky pro dílcová lešení v do 10 m</t>
  </si>
  <si>
    <t>345457698</t>
  </si>
  <si>
    <t>3,20*4,0*3</t>
  </si>
  <si>
    <t>128</t>
  </si>
  <si>
    <t>949221211</t>
  </si>
  <si>
    <t>Příplatek k lešeňové podlaze pro dílcová lešení za první a ZKD den použití</t>
  </si>
  <si>
    <t>1075100302</t>
  </si>
  <si>
    <t>38,4*30 'Přepočtené koeficientem množství</t>
  </si>
  <si>
    <t>129</t>
  </si>
  <si>
    <t>949221811</t>
  </si>
  <si>
    <t>Demontáž lešeňové podlahy s příčníky pro dílcová lešení v do 10 m</t>
  </si>
  <si>
    <t>741891727</t>
  </si>
  <si>
    <t>130</t>
  </si>
  <si>
    <t>993111111</t>
  </si>
  <si>
    <t>Dovoz a odvoz lešení řadového do 10 km včetně naložení a složení</t>
  </si>
  <si>
    <t>410310162</t>
  </si>
  <si>
    <t>131</t>
  </si>
  <si>
    <t>993121111</t>
  </si>
  <si>
    <t>Dovoz a odvoz lešení prostorového lehkého do 10 km včetně naložení a složení</t>
  </si>
  <si>
    <t>-1760700788</t>
  </si>
  <si>
    <t>"šachta" 1,20*2,0*11,50</t>
  </si>
  <si>
    <t>"komín" 64,0</t>
  </si>
  <si>
    <t>132</t>
  </si>
  <si>
    <t>953943112</t>
  </si>
  <si>
    <t>Osazování výrobků přes 1 do 5 kg/kus do vysekaných kapes zdiva</t>
  </si>
  <si>
    <t>2078778710</t>
  </si>
  <si>
    <t>133</t>
  </si>
  <si>
    <t>9-55301</t>
  </si>
  <si>
    <t>Ocelová podložka 200/250/10 mm  (cca 4kg/ks)</t>
  </si>
  <si>
    <t>ks</t>
  </si>
  <si>
    <t>2084688120</t>
  </si>
  <si>
    <t>134</t>
  </si>
  <si>
    <t>953941211</t>
  </si>
  <si>
    <t>Osazování kovových konzol nebo kotev</t>
  </si>
  <si>
    <t>-1543024700</t>
  </si>
  <si>
    <t>135</t>
  </si>
  <si>
    <t>9/553-02</t>
  </si>
  <si>
    <t>schodišťové madlo dl. 2,80 m</t>
  </si>
  <si>
    <t>178005346</t>
  </si>
  <si>
    <t>136</t>
  </si>
  <si>
    <t>953943113</t>
  </si>
  <si>
    <t>Osazování výrobků přes 5 do 15 kg/kus do vysekaných kapes zdiva</t>
  </si>
  <si>
    <t>-2122600628</t>
  </si>
  <si>
    <t>1*4</t>
  </si>
  <si>
    <t>137</t>
  </si>
  <si>
    <t>9/553-03</t>
  </si>
  <si>
    <t>Hliníkové zábradlí 2/Z</t>
  </si>
  <si>
    <t>-1344939625</t>
  </si>
  <si>
    <t>138</t>
  </si>
  <si>
    <t>975011331</t>
  </si>
  <si>
    <t>Podpěrné dřevení při podezdívání základů tl přes 450 do 600 mm vyzdívka v do 2 m dl podchycení přes 1 do 3 m</t>
  </si>
  <si>
    <t>-168357848</t>
  </si>
  <si>
    <t>139</t>
  </si>
  <si>
    <t>975043111</t>
  </si>
  <si>
    <t>Jednořadové podchycení stropů pro osazení nosníků v do 3,5 m pro zatížení do 750 kg/m</t>
  </si>
  <si>
    <t>1372183487</t>
  </si>
  <si>
    <t>11,50*2+6,0</t>
  </si>
  <si>
    <t>140</t>
  </si>
  <si>
    <t>952901111</t>
  </si>
  <si>
    <t>Vyčištění budov bytové a občanské výstavby při výšce podlaží do 4 m</t>
  </si>
  <si>
    <t>2031959500</t>
  </si>
  <si>
    <t>2,55*11,50+12,0*5,50</t>
  </si>
  <si>
    <t>2,55*11,50+9,0*5,50+9,0*8,0</t>
  </si>
  <si>
    <t>11,50*62,65+11,58*18,55+0,566</t>
  </si>
  <si>
    <t>"Viz výtah" -33,0</t>
  </si>
  <si>
    <t>-77,85</t>
  </si>
  <si>
    <t>Bourání konstrukcí</t>
  </si>
  <si>
    <t>141</t>
  </si>
  <si>
    <t>978059541</t>
  </si>
  <si>
    <t>Odsekání a odebrání obkladů stěn z vnitřních obkládaček plochy přes 1 m2</t>
  </si>
  <si>
    <t>1690429489</t>
  </si>
  <si>
    <t>st.st.v.č.1</t>
  </si>
  <si>
    <t>"112" (2,90+2,09)*2*1,37-0,90*1,37</t>
  </si>
  <si>
    <t>"114" (1,60+2,75)*2*1,38-0,90*1,38+(1,0+2*0,30)*0,35</t>
  </si>
  <si>
    <t>"115" (1,52+2,74)*2*1,25-0,60*1,25*2</t>
  </si>
  <si>
    <t>"116" (3,56+1,72)*2*1,37-0,60*1,37*3</t>
  </si>
  <si>
    <t>"117" (1,70+0,93)*2*1,25-0,60*1,25+(1,01+2*0,18)*0,35</t>
  </si>
  <si>
    <t>"118" (1,77+0,93)*2*1,25-0,60*1,25+(1,01+2*0,18)*0,35</t>
  </si>
  <si>
    <t>"120" (0,90+1,54)*2*1,26-0,60*1,26</t>
  </si>
  <si>
    <t>"121" (1,02+1,54)*2*1,26-0,60*1,26</t>
  </si>
  <si>
    <t>"122" (0,88+1,54)*2*1,26-0,60*1,26</t>
  </si>
  <si>
    <t>"123" (1,27+2,72)*2*1,36-0,60*1,36</t>
  </si>
  <si>
    <t>st.stav v.č.2</t>
  </si>
  <si>
    <t>"211" (2,20+2,10)*2*1,53-0,80*1,53</t>
  </si>
  <si>
    <t>"212-214" (2,75+3,0)*2*1,35-0,80*1,35*2</t>
  </si>
  <si>
    <t xml:space="preserve">              (3,0+1,0)*1,35*2-0,60*1,35*4</t>
  </si>
  <si>
    <t>"215-218"  (2,90+3,0)*2*1,35-0,80*1,35</t>
  </si>
  <si>
    <t xml:space="preserve">                (3,0+1,50*2)*1,35*2-0,60*1,35*6+0,084</t>
  </si>
  <si>
    <t>142</t>
  </si>
  <si>
    <t>978013191</t>
  </si>
  <si>
    <t>Otlučení (osekání) vnitřní vápenné nebo vápenocementové omítky stěn v rozsahu přes 50 do 100 %</t>
  </si>
  <si>
    <t>1981600277</t>
  </si>
  <si>
    <t>st..st.v.č.1</t>
  </si>
  <si>
    <t>"112" (2,90+2,09)*2*0,10-0,90*0,10</t>
  </si>
  <si>
    <t>"114" (1,60+2,75)*2*0,15-0,90*0,15+0,35*0,15*2</t>
  </si>
  <si>
    <t>"115" (1,52+2,74)*2*0,30-0,60*0,30*2</t>
  </si>
  <si>
    <t>"116" (3,56+1,72)*2*0,15-0,60*0,15*3</t>
  </si>
  <si>
    <t>"117" (1,70+0,93)*2*0,30-0,60*0,30+0,35*0,30*2</t>
  </si>
  <si>
    <t>"117" (1,77+0,93)*2*0,30-0,60*0,30+0,35*0,30*2</t>
  </si>
  <si>
    <t>"120" (0,90+1,54)*2*0,30-0,60*0,30</t>
  </si>
  <si>
    <t>"121" (1,02+1,54)*2*0,30-0,60*0,30</t>
  </si>
  <si>
    <t>"122" (0,88+1,54)*2*0,30-0,60*0,30</t>
  </si>
  <si>
    <t>"123" (1,27+2,72)*2*0,20-0,60*0,20</t>
  </si>
  <si>
    <t>"212-218" (2,75+2,90+3,0*2)*0,20-0,80*0,20+0,091</t>
  </si>
  <si>
    <t>143</t>
  </si>
  <si>
    <t>978057351</t>
  </si>
  <si>
    <t>Odsekání obkladů ze stupnic schodišťových konstrukcí z keramických dlaždic</t>
  </si>
  <si>
    <t>1414923084</t>
  </si>
  <si>
    <t>(14+9)*1,28+0,06</t>
  </si>
  <si>
    <t>144</t>
  </si>
  <si>
    <t>978057361</t>
  </si>
  <si>
    <t>Odsekání obkladů z podstupnic schodišťových konstrukcí z keramických dlaždic</t>
  </si>
  <si>
    <t>-1261844086</t>
  </si>
  <si>
    <t>145</t>
  </si>
  <si>
    <t>968072455</t>
  </si>
  <si>
    <t>Vybourání kovových dveřních zárubní pl do 2 m2</t>
  </si>
  <si>
    <t>2003166000</t>
  </si>
  <si>
    <t>"112" 0,90*2,0</t>
  </si>
  <si>
    <t>"2.np, 211-218" 0,80*2,0*3+0,60*2,0*5</t>
  </si>
  <si>
    <t>146</t>
  </si>
  <si>
    <t>962032231</t>
  </si>
  <si>
    <t>Bourání zdiva z cihel pálených nebo vápenopískových na MV nebo MVC přes 1 m3</t>
  </si>
  <si>
    <t>1867099260</t>
  </si>
  <si>
    <t>"v.č.1, 101/112" (0,60+0,45)*0,30*3,45</t>
  </si>
  <si>
    <t>"v.č.2, 201/211" 2,20*0,30*(2,80+0,54)</t>
  </si>
  <si>
    <t>"vyrovnání pod věněc V2 na kótucca  +7,06"  185,30*0,60*0,30/2</t>
  </si>
  <si>
    <t>"v.č.3, 301" (3,67+0,55*2)*0,30*2,10+4,27*0,30*1,60/2-1,56*2,31*0,30</t>
  </si>
  <si>
    <t>"301/302" 0,45*0,45*2,10*2</t>
  </si>
  <si>
    <t>"302/303" 11,60*0,30*4,0/2+0,30*0,15*3,0*2-1,74*0,30*3,75</t>
  </si>
  <si>
    <t>"303" 11,60*0,30*4,0/2-0,70*0,70*0,30+0,046</t>
  </si>
  <si>
    <t>147</t>
  </si>
  <si>
    <t>962031132</t>
  </si>
  <si>
    <t>Bourání příček z cihel pálených na MVC tl do 100 mm</t>
  </si>
  <si>
    <t>1954302813</t>
  </si>
  <si>
    <t>"212-218" (3,0+1,50*2)*2,20-0,60*2,0*3</t>
  </si>
  <si>
    <t xml:space="preserve">                   (3,0+1,0)*2,20-0,60*2,0*2</t>
  </si>
  <si>
    <t>"235/2371,51*2,90-1,50*2,0</t>
  </si>
  <si>
    <t>"235/236" 6,07*2,90-0,80*2,0+0,097</t>
  </si>
  <si>
    <t>148</t>
  </si>
  <si>
    <t>962031133</t>
  </si>
  <si>
    <t>Bourání příček z cihel pálených na MVC tl do 150 mm</t>
  </si>
  <si>
    <t>965851041</t>
  </si>
  <si>
    <t>"101/112" 1,53*3,45-0,90*2,0</t>
  </si>
  <si>
    <t>"212-218" (2,25+0,15+2,90+0,15+3,0)*2,85-0,80*2,0*2</t>
  </si>
  <si>
    <t>"234/235" 3,66*2,90</t>
  </si>
  <si>
    <t>"v.č.3, 301" 11,36*4,0/2-4,27*2,0-4,27*1,60/2</t>
  </si>
  <si>
    <t>"301/302" 11,60*4,0/2-0,30*2,0*2-1,0*2,0</t>
  </si>
  <si>
    <t>"302/303" 1,74*3,75-0,80*2,0+0,035</t>
  </si>
  <si>
    <t>149</t>
  </si>
  <si>
    <t>965081213</t>
  </si>
  <si>
    <t>Bourání podlah z dlaždic keramických nebo xylolitových tl do 10 mm plochy přes 1 m2</t>
  </si>
  <si>
    <t>1508564763</t>
  </si>
  <si>
    <t>st.stav v.č.1,2</t>
  </si>
  <si>
    <t>"m.č.101"  14,69-1,28*3,80</t>
  </si>
  <si>
    <t>"112" 5,21</t>
  </si>
  <si>
    <t>"114-123" 4,40+4,16+5,21+1,58+1,65+5,13+1,39+1,57+1,36+3,51</t>
  </si>
  <si>
    <t>"m.č.201"  13,64-2,55*2,32</t>
  </si>
  <si>
    <t>"207" 20,92</t>
  </si>
  <si>
    <t>"211-218" 4,34+4,16+1,17+1,26+5,10+1,12*2+1,04+0,05</t>
  </si>
  <si>
    <t>150</t>
  </si>
  <si>
    <t>965042131</t>
  </si>
  <si>
    <t>Bourání podkladů pod dlažby nebo mazanin betonových nebo z litého asfaltu tl do 100 mm pl do 4 m2</t>
  </si>
  <si>
    <t>-1187888359</t>
  </si>
  <si>
    <t>"výtah, podl. 1.np" 11,0*0,06</t>
  </si>
  <si>
    <t>"výtah, podl.2.np" 8,50*0,06</t>
  </si>
  <si>
    <t>"výtah, strop nad.2.np" 8,50*0,06+0,02</t>
  </si>
  <si>
    <t>151</t>
  </si>
  <si>
    <t>965042231</t>
  </si>
  <si>
    <t>Bourání podkladů pod dlažby nebo mazanin betonových nebo z litého asfaltu tl přes 100 mm pl do 4 m2</t>
  </si>
  <si>
    <t>1107397471</t>
  </si>
  <si>
    <t>"výtah, podl. 1.np" 11,0*0,15+0,05</t>
  </si>
  <si>
    <t>152</t>
  </si>
  <si>
    <t>965049112</t>
  </si>
  <si>
    <t>Příplatek k bourání betonových mazanin za bourání mazanin se svařovanou sítí tl přes 100 mm</t>
  </si>
  <si>
    <t>658822797</t>
  </si>
  <si>
    <t>153</t>
  </si>
  <si>
    <t>9-SC1</t>
  </si>
  <si>
    <t>Otevření stropu pro výtah a schodiště nad 1.a 2.np</t>
  </si>
  <si>
    <t>kpl</t>
  </si>
  <si>
    <t>-1534725470</t>
  </si>
  <si>
    <t>Přerdpokládaná skladba v tl. 450 mm</t>
  </si>
  <si>
    <t>násyp s dřevěnou podlahou na polštářích</t>
  </si>
  <si>
    <t>záklop, stropní trámy, podbití, omítka</t>
  </si>
  <si>
    <t>"1.np" 2,55*3,30</t>
  </si>
  <si>
    <t>"2.np" 2,55*10,70</t>
  </si>
  <si>
    <t>154</t>
  </si>
  <si>
    <t>967031732</t>
  </si>
  <si>
    <t>Přisekání plošné zdiva z cihel pálených na MV nebo MVC tl do 100 mm</t>
  </si>
  <si>
    <t>-842052329</t>
  </si>
  <si>
    <t>"110, 211"  (2,075+0,175+0,25)*7,30+0,05</t>
  </si>
  <si>
    <t>155</t>
  </si>
  <si>
    <t>961043111</t>
  </si>
  <si>
    <t>Bourání základů z betonu proloženého kamenem</t>
  </si>
  <si>
    <t>-1255011564</t>
  </si>
  <si>
    <t>3,0*0,30*0,60+0,06</t>
  </si>
  <si>
    <t>156</t>
  </si>
  <si>
    <t>967042714</t>
  </si>
  <si>
    <t>Odsekání zdiva z kamene nebo betonu plošné tl do 300 mm</t>
  </si>
  <si>
    <t>-1114276111</t>
  </si>
  <si>
    <t>3,0*0,60</t>
  </si>
  <si>
    <t>157</t>
  </si>
  <si>
    <t>968062354</t>
  </si>
  <si>
    <t>Vybourání dřevěných rámů oken dvojitých včetně křídel pl do 1 m2</t>
  </si>
  <si>
    <t>702401097</t>
  </si>
  <si>
    <t>"5-7" 0,55*0,88+0,55*1,32*4+0,88*0,88</t>
  </si>
  <si>
    <t>158</t>
  </si>
  <si>
    <t>968062356</t>
  </si>
  <si>
    <t>Vybourání dřevěných rámů oken dvojitých včetně křídel pl do 4 m2</t>
  </si>
  <si>
    <t>-1342579371</t>
  </si>
  <si>
    <t>"2, 3,"   2,25*1,50*2+1,90*1,50*1</t>
  </si>
  <si>
    <t>159</t>
  </si>
  <si>
    <t>968062357</t>
  </si>
  <si>
    <t>Vybourání dřevěných rámů oken dvojitých včetně křídel pl přes 4 m2</t>
  </si>
  <si>
    <t>-422695231</t>
  </si>
  <si>
    <t>"9,10" 2,43*1,72*23+2,37*1,72*1</t>
  </si>
  <si>
    <t>160</t>
  </si>
  <si>
    <t>968062456</t>
  </si>
  <si>
    <t>Vybourání dřevěných dveřních zárubní pl přes 2 m2</t>
  </si>
  <si>
    <t>1672263650</t>
  </si>
  <si>
    <t>"11"  1,0*2,70+1,60*2,83</t>
  </si>
  <si>
    <t>161</t>
  </si>
  <si>
    <t>968082017</t>
  </si>
  <si>
    <t>Vybourání plastových rámů oken včetně křídel plochy přes 2 do 4 m2</t>
  </si>
  <si>
    <t>-843512496</t>
  </si>
  <si>
    <t>"m.č.108"  1,20*1,75</t>
  </si>
  <si>
    <t>162</t>
  </si>
  <si>
    <t>973031826</t>
  </si>
  <si>
    <t>Vysekání kapes ve zdivu cihelném na MV nebo MVC pro zavázání zdí tl do 600 mm</t>
  </si>
  <si>
    <t>1094410078</t>
  </si>
  <si>
    <t>"108" 1,75*2</t>
  </si>
  <si>
    <t>163</t>
  </si>
  <si>
    <t>965042141</t>
  </si>
  <si>
    <t>Bourání podkladů pod dlažby nebo mazanin betonových tl do 100 mm pl přes 4 m2</t>
  </si>
  <si>
    <t>1051683504</t>
  </si>
  <si>
    <t>"301-303" (293,35+274,52+248,16)*0,07-0,022</t>
  </si>
  <si>
    <t>164</t>
  </si>
  <si>
    <t>965043321</t>
  </si>
  <si>
    <t>Bourání podkladů pod dlažby betonových s potěrem nebo teracem tl do 100 mm pl do 1 m2</t>
  </si>
  <si>
    <t>1085841380</t>
  </si>
  <si>
    <t>"komínová hlava"  0,60*1,80*0,07</t>
  </si>
  <si>
    <t>165</t>
  </si>
  <si>
    <t>974031664</t>
  </si>
  <si>
    <t>Vysekání rýh ve zdivu cihelném pro vtahování nosníků hl do 150 mm v do 150 mm</t>
  </si>
  <si>
    <t>-472176013</t>
  </si>
  <si>
    <t>"212/213"  1,0*4</t>
  </si>
  <si>
    <t>166</t>
  </si>
  <si>
    <t>973031325</t>
  </si>
  <si>
    <t>Vysekání kapes ve zdivu cihelném na MV nebo MVC pl do 0,10 m2 hl do 300 mm</t>
  </si>
  <si>
    <t>-1071838548</t>
  </si>
  <si>
    <t>"212/213"  1</t>
  </si>
  <si>
    <t>167</t>
  </si>
  <si>
    <t>762341953Pp</t>
  </si>
  <si>
    <t>odřezání tepelné izolace zateplení</t>
  </si>
  <si>
    <t>-502265713</t>
  </si>
  <si>
    <t>51,10+18,55+11,55+30,10+62,65+0,05</t>
  </si>
  <si>
    <t>168</t>
  </si>
  <si>
    <t>966080103</t>
  </si>
  <si>
    <t>Bourání kontaktního zateplení z polystyrenových desek tl přes 60 do 120 mm</t>
  </si>
  <si>
    <t>1410904807</t>
  </si>
  <si>
    <t>174,0*0,20</t>
  </si>
  <si>
    <t>169</t>
  </si>
  <si>
    <t>952902121PP</t>
  </si>
  <si>
    <t>Úklid suti po realizaci ZTI, ÚT a VZT (2,389 tú) ocenění viz díl 997</t>
  </si>
  <si>
    <t>-821604853</t>
  </si>
  <si>
    <t>997</t>
  </si>
  <si>
    <t>Přesun sutě</t>
  </si>
  <si>
    <t>170</t>
  </si>
  <si>
    <t>997013152</t>
  </si>
  <si>
    <t>Vnitrostaveništní doprava suti a vybouraných hmot pro budovy v přes 6 do 9 m s omezením mechanizace</t>
  </si>
  <si>
    <t>35259704</t>
  </si>
  <si>
    <t>171</t>
  </si>
  <si>
    <t>997013511</t>
  </si>
  <si>
    <t>Odvoz suti a vybouraných hmot z meziskládky na skládku do 1 km s naložením a se složením</t>
  </si>
  <si>
    <t>-1623244794</t>
  </si>
  <si>
    <t>172</t>
  </si>
  <si>
    <t>997013509</t>
  </si>
  <si>
    <t>Příplatek k odvozu suti a vybouraných hmot na skládku ZKD 1 km přes 1 km</t>
  </si>
  <si>
    <t>-2021651547</t>
  </si>
  <si>
    <t>356,634*9 'Přepočtené koeficientem množství</t>
  </si>
  <si>
    <t>173</t>
  </si>
  <si>
    <t>997013869</t>
  </si>
  <si>
    <t>Poplatek za uložení stavebního odpadu na recyklační skládce (skládkovné) ze směsí betonu, cihel a keramických výrobků kód odpadu 17 01 07</t>
  </si>
  <si>
    <t>963565182</t>
  </si>
  <si>
    <t>174</t>
  </si>
  <si>
    <t>997013811</t>
  </si>
  <si>
    <t>Poplatek za uložení na skládce (skládkovné) stavebního odpadu dřevěného kód odpadu 17 02 01</t>
  </si>
  <si>
    <t>-671718653</t>
  </si>
  <si>
    <t>175</t>
  </si>
  <si>
    <t>997013814</t>
  </si>
  <si>
    <t>Poplatek za uložení na skládce (skládkovné) stavebního odpadu izolací kód odpadu 17 06 04</t>
  </si>
  <si>
    <t>132918283</t>
  </si>
  <si>
    <t>176</t>
  </si>
  <si>
    <t>997013609</t>
  </si>
  <si>
    <t>Poplatek za uložení na skládce (skládkovné) stavebního odpadu ze směsí nebo oddělených frakcí betonu, cihel a keramických výrobků kód odpadu 17 01 07</t>
  </si>
  <si>
    <t>-1484236956</t>
  </si>
  <si>
    <t>177</t>
  </si>
  <si>
    <t>997013813</t>
  </si>
  <si>
    <t>Poplatek za uložení na skládce (skládkovné) stavebního odpadu z plastických hmot kód odpadu 17 02 03</t>
  </si>
  <si>
    <t>-381493636</t>
  </si>
  <si>
    <t>998</t>
  </si>
  <si>
    <t>Přesun hmot</t>
  </si>
  <si>
    <t>178</t>
  </si>
  <si>
    <t>998017002</t>
  </si>
  <si>
    <t>Přesun hmot s omezením mechanizace pro budovy v přes 6 do 12 m</t>
  </si>
  <si>
    <t>-152959684</t>
  </si>
  <si>
    <t>PSV</t>
  </si>
  <si>
    <t>Práce a dodávky PSV</t>
  </si>
  <si>
    <t>711</t>
  </si>
  <si>
    <t>Izolace proti vodě, vlhkosti a plynům</t>
  </si>
  <si>
    <t>179</t>
  </si>
  <si>
    <t>711111001</t>
  </si>
  <si>
    <t>Provedení izolace proti zemní vlhkosti vodorovné za studena nátěrem penetračním</t>
  </si>
  <si>
    <t>16</t>
  </si>
  <si>
    <t>-1240261331</t>
  </si>
  <si>
    <t>"S1"  2,70*2,40+0,02</t>
  </si>
  <si>
    <t>"S2, 1.np" 2,55*4,71-2,70*1,66+0,071</t>
  </si>
  <si>
    <t>"po ZTI"   16,0</t>
  </si>
  <si>
    <t>"Viz výtah"  -6,50</t>
  </si>
  <si>
    <t>181</t>
  </si>
  <si>
    <t>11163150</t>
  </si>
  <si>
    <t>lak penetrační asfaltový</t>
  </si>
  <si>
    <t>99599667</t>
  </si>
  <si>
    <t>23,60*0,0002</t>
  </si>
  <si>
    <t>182</t>
  </si>
  <si>
    <t>711141559</t>
  </si>
  <si>
    <t>Provedení izolace proti zemní vlhkosti pásy přitavením vodorovné NAIP</t>
  </si>
  <si>
    <t>-1715566608</t>
  </si>
  <si>
    <t>"S1"  6,50*2</t>
  </si>
  <si>
    <t>"S2, 1.np" 7,60+7,60</t>
  </si>
  <si>
    <t>"po ZTI"   16,0+16,0</t>
  </si>
  <si>
    <t>"Viz výtah"   -13,0</t>
  </si>
  <si>
    <t>185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</si>
  <si>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</si>
  <si>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</si>
  <si>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2067544826</t>
  </si>
  <si>
    <t>"S2, 1.np" (7,60+16,0)*1,15+0,06</t>
  </si>
  <si>
    <t>186</t>
  </si>
  <si>
    <t>62855001</t>
  </si>
  <si>
    <t>pás asfaltový natavitelný modifikovaný SBS tl 4,0mm s vložkou z polyesterové rohože a spalitelnou PE fólií nebo jemnozrnným minerálním posypem na horním povrchu</t>
  </si>
  <si>
    <t>-1215992043</t>
  </si>
  <si>
    <t>187</t>
  </si>
  <si>
    <t>998711201</t>
  </si>
  <si>
    <t>Přesun hmot procentní pro izolace proti vodě, vlhkosti a plynům v objektech v do 6 m</t>
  </si>
  <si>
    <t>%</t>
  </si>
  <si>
    <t>-1910843835</t>
  </si>
  <si>
    <t>713</t>
  </si>
  <si>
    <t>Izolace tepelné</t>
  </si>
  <si>
    <t>188</t>
  </si>
  <si>
    <t>713120813</t>
  </si>
  <si>
    <t>Odstranění tepelné izolace podlah volně kladené z vláknitých materiálů suchých tl přes 100 mm</t>
  </si>
  <si>
    <t>1358655067</t>
  </si>
  <si>
    <t>"st.st. v.č. 3, m.č.302, 303" 274,52+248,16+0,02</t>
  </si>
  <si>
    <t>189</t>
  </si>
  <si>
    <t>713111111</t>
  </si>
  <si>
    <t>Montáž izolace tepelné vrchem stropů volně kladenými rohožemi, pásy, dílci, deskami</t>
  </si>
  <si>
    <t>-1536918793</t>
  </si>
  <si>
    <t>"S6" 1,95*2,50*2+0,05</t>
  </si>
  <si>
    <t>"S9" (61,85*10,70+28,40*10,56-1,95*2,50+0,076)*2</t>
  </si>
  <si>
    <t>"Viz výtah"  -9,80</t>
  </si>
  <si>
    <t>190</t>
  </si>
  <si>
    <t>63148109</t>
  </si>
  <si>
    <t>deska tepelně izolační minerální univerzální λ=0,038-0,039 tl 150mm</t>
  </si>
  <si>
    <t>-2117582168</t>
  </si>
  <si>
    <t>1923,60*1,02-0,072</t>
  </si>
  <si>
    <t>"Viz výtah"  -10,0</t>
  </si>
  <si>
    <t>191</t>
  </si>
  <si>
    <t>713121112</t>
  </si>
  <si>
    <t>Montáž izolace tepelné podlah volně kladenými mezi trámy nebo rošt rohožemi, pásy, dílci, deskami 1 vrstva</t>
  </si>
  <si>
    <t>-984351015</t>
  </si>
  <si>
    <t>Konstr. S10</t>
  </si>
  <si>
    <t>"st.st. m.č. 301-303" 293,35+274,52+248,16</t>
  </si>
  <si>
    <t>"schodiště" -2,55*(2,32+1,11)-(2,61+1,21)*1,275*2</t>
  </si>
  <si>
    <t>"výtah" -(0,175+2,075+0,25)*(0,175+1,48+0,30)+0,046</t>
  </si>
  <si>
    <t>192</t>
  </si>
  <si>
    <t>-89955573</t>
  </si>
  <si>
    <t>795,60*1,02-0,012</t>
  </si>
  <si>
    <t>193</t>
  </si>
  <si>
    <t>713121111</t>
  </si>
  <si>
    <t>Montáž izolace tepelné podlah volně kladenými rohožemi, pásy, dílci, deskami 1 vrstva</t>
  </si>
  <si>
    <t>2140397506</t>
  </si>
  <si>
    <t>"S4, 2.np" 3,15*2,55-2,50*1,66</t>
  </si>
  <si>
    <t>"S4, 3.np" (3,35+0,15+1,50+1,90)*2,55-2,50*1,66+0,072</t>
  </si>
  <si>
    <t>194</t>
  </si>
  <si>
    <t>28372312</t>
  </si>
  <si>
    <t>deska EPS 100 pro konstrukce s běžným zatížením λ=0,037 tl 120mm</t>
  </si>
  <si>
    <t>-489759216</t>
  </si>
  <si>
    <t>17,40*1,02+0,252</t>
  </si>
  <si>
    <t>195</t>
  </si>
  <si>
    <t>713191133</t>
  </si>
  <si>
    <t>Montáž izolace tepelné podlah, stropů vrchem nebo střech překrytí fólií s přelepeným spojem</t>
  </si>
  <si>
    <t>1431016284</t>
  </si>
  <si>
    <t>"S4, S6, S7, S9, S10" 4,90+ 956,90+795,60</t>
  </si>
  <si>
    <t>"Viz výtah"  -4,90</t>
  </si>
  <si>
    <t>196</t>
  </si>
  <si>
    <t>28323056</t>
  </si>
  <si>
    <t>fólie PE (500 kg/m3) separační podlahová oddělující tepelnou izolaci tl 1mm</t>
  </si>
  <si>
    <t>402860579</t>
  </si>
  <si>
    <t>"S6, S7, S9, S10"  1757,40*1,05+0,03</t>
  </si>
  <si>
    <t>"Viz výtah"   -5,50</t>
  </si>
  <si>
    <t>197</t>
  </si>
  <si>
    <t>998713202</t>
  </si>
  <si>
    <t>Přesun hmot procentní pro izolace tepelné v objektech v přes 6 do 12 m</t>
  </si>
  <si>
    <t>1219529254</t>
  </si>
  <si>
    <t>762</t>
  </si>
  <si>
    <t>Konstrukce tesařské</t>
  </si>
  <si>
    <t>198</t>
  </si>
  <si>
    <t>762341811</t>
  </si>
  <si>
    <t>Demontáž bednění střech z prken</t>
  </si>
  <si>
    <t>1117231576</t>
  </si>
  <si>
    <t>St.stav, v.č.3, 8</t>
  </si>
  <si>
    <t>50,80*7,80*2+(11,40+5,60)*2*7,80+5,60*7,0/2</t>
  </si>
  <si>
    <t>-0,70*1,50-0,80*1,40*2</t>
  </si>
  <si>
    <t>St.stav, v.č.3, 4</t>
  </si>
  <si>
    <t>(30,30+24,30)/2*7,30+(18,30+24,30)/2*7,30-0,90*0,70+0,06</t>
  </si>
  <si>
    <t>199</t>
  </si>
  <si>
    <t>762331812</t>
  </si>
  <si>
    <t>Demontáž vázaných kcí krovů z hranolů průřezové pl přes 120 do 224 cm2</t>
  </si>
  <si>
    <t>724708555</t>
  </si>
  <si>
    <t>"krokve 120/160" 7,30*22*2+(7,0+1,20)/2*11+7,50*7+(7,50+1,20)/2*5+(5,20+1,20)/2*5*2</t>
  </si>
  <si>
    <t>"vzpěry 170/130" 3,0*10</t>
  </si>
  <si>
    <t>"vzpěry 100/160" 1,40*2*16</t>
  </si>
  <si>
    <t>200</t>
  </si>
  <si>
    <t>762331813</t>
  </si>
  <si>
    <t>Demontáž vázaných kcí krovů z hranolů průřezové pl přes 224 do 288 cm2</t>
  </si>
  <si>
    <t>1281730285</t>
  </si>
  <si>
    <t>"nároží, úžlabí 140/170"  9,50*2</t>
  </si>
  <si>
    <t>"pozednice" 18,60+29,90+11,20</t>
  </si>
  <si>
    <t>"vaznice 140/180" 25,80+24,0+3,50+7,50</t>
  </si>
  <si>
    <t>"rozepření 180/150" 4,0*6</t>
  </si>
  <si>
    <t>201</t>
  </si>
  <si>
    <t>762331814</t>
  </si>
  <si>
    <t>Demontáž vázaných kcí krovů z hranolů průřezové pl přes 288 do 450 cm2</t>
  </si>
  <si>
    <t>-1227387714</t>
  </si>
  <si>
    <t>"sloupky 160/190" 2,0*13</t>
  </si>
  <si>
    <t>"vazný trám"  11,50*6</t>
  </si>
  <si>
    <t>202</t>
  </si>
  <si>
    <t>762811811</t>
  </si>
  <si>
    <t>Demontáž záklopů stropů z hrubých prken tl do 32 mm</t>
  </si>
  <si>
    <t>-1386113155</t>
  </si>
  <si>
    <t>"301-303" 293,35+274,52+248,16-0,03</t>
  </si>
  <si>
    <t>203</t>
  </si>
  <si>
    <t>76251129R1</t>
  </si>
  <si>
    <t>Podlahové kce podkladové dvouvrstvé z desek OSB tl 2x25 mm broušených na pero a drážku šroubovaných</t>
  </si>
  <si>
    <t>-680377105</t>
  </si>
  <si>
    <t>"schodiště" -2,50*2,30-(2,61+1,19+0,08+0,16)*2,70</t>
  </si>
  <si>
    <t>"výtah" -(0,175+2,075+0,25)*(0,175+1,48+0,30)+0,016</t>
  </si>
  <si>
    <t>Součet  (S10)</t>
  </si>
  <si>
    <t>204</t>
  </si>
  <si>
    <t>762511246</t>
  </si>
  <si>
    <t>Podlahové kce podkladové z desek OSB tl 22 mm na sraz šroubovaných</t>
  </si>
  <si>
    <t>-1626481890</t>
  </si>
  <si>
    <t>(23,70+57,0)*0,75-0,025</t>
  </si>
  <si>
    <t>205</t>
  </si>
  <si>
    <t>762222141</t>
  </si>
  <si>
    <t>Montáž zábradlí rovného osové vzdálenosti sloupků do 1500 mm</t>
  </si>
  <si>
    <t>-485234510</t>
  </si>
  <si>
    <t>(23,70+57,0)*2</t>
  </si>
  <si>
    <t>206</t>
  </si>
  <si>
    <t>762/605-01</t>
  </si>
  <si>
    <t>Dodávka řeziva pro konstr. zábradlí vč. ochranného nátěru</t>
  </si>
  <si>
    <t>-2033403088</t>
  </si>
  <si>
    <t>"odhad" 1,20*1,10-0,02</t>
  </si>
  <si>
    <t>207</t>
  </si>
  <si>
    <t>762295001</t>
  </si>
  <si>
    <t>Spojovací prostředky pro montáž schodiště a zábradlí</t>
  </si>
  <si>
    <t>-1713179083</t>
  </si>
  <si>
    <t>208</t>
  </si>
  <si>
    <t>762341026</t>
  </si>
  <si>
    <t>Bednění střech rovných sklon do 60° z desek OSB tl 22 mm na pero a drážku šroubovaných na krokve</t>
  </si>
  <si>
    <t>428279201</t>
  </si>
  <si>
    <t>((62,65-0,30+0,18)*2-5,97)/2*6,0</t>
  </si>
  <si>
    <t>((51,09-0,30-0,18)*2+5,93)/2*6,40</t>
  </si>
  <si>
    <t>((30,09+0,18+0,10)*2-5,95)/2*5,50</t>
  </si>
  <si>
    <t>((18,55+0,10-0,18)*2+5,95)/2*5,50+0,029</t>
  </si>
  <si>
    <t>209</t>
  </si>
  <si>
    <t>998762202</t>
  </si>
  <si>
    <t>Přesun hmot procentní pro kce tesařské v objektech v přes 6 do 12 m</t>
  </si>
  <si>
    <t>2065803842</t>
  </si>
  <si>
    <t>763</t>
  </si>
  <si>
    <t>Konstrukce suché výstavby</t>
  </si>
  <si>
    <t>210</t>
  </si>
  <si>
    <t>763111323</t>
  </si>
  <si>
    <t>SDK příčka tl 100 mm profil CW+UW 75 desky 1xDF 12,5 s izolací EI 45 Rw do 49 dB</t>
  </si>
  <si>
    <t>737119999</t>
  </si>
  <si>
    <t>"101/109" 0,98*3,43</t>
  </si>
  <si>
    <t>"101/113" 1,87*3,43-1,50*3,0</t>
  </si>
  <si>
    <t>"201/219" 1,50*1,10</t>
  </si>
  <si>
    <t>"307/308/312"  1,50*0,16*2-0,005</t>
  </si>
  <si>
    <t>211</t>
  </si>
  <si>
    <t>763111432</t>
  </si>
  <si>
    <t>SDK příčka tl 150 mm profil CW+UW 100 desky 2xDF 12,5 bez izolace EI 90</t>
  </si>
  <si>
    <t>-2120115749</t>
  </si>
  <si>
    <t>"213" (1,48+0,15+1,51+3,14+1,65+1,05+1,04)*2,83</t>
  </si>
  <si>
    <t>"214" (2,60+3,14)*2,83</t>
  </si>
  <si>
    <t>"301-306"(6,67+0,15*3+3,2+6,61+5,39*2+3,20+0,83+3,35)*2,81-2,0* 1,20*2</t>
  </si>
  <si>
    <t>"302-304"(6,67+0,15*3+3,2+6,61+3,43*3)*2,81</t>
  </si>
  <si>
    <t>"309-311" (0,70+24,64+5,39*2)*2,81</t>
  </si>
  <si>
    <t>"316-322" (0,70+24,64+3,35*4)*2,81</t>
  </si>
  <si>
    <t>"323" 5,90*2,81</t>
  </si>
  <si>
    <t>"324-328" (7,11+4,72+5,73+5,20+6,14+0,15*4+4,81*4)*2,81</t>
  </si>
  <si>
    <t>"329, 330" (6,98+7,05+0,15*3+3,95*3)*2,81+0,027</t>
  </si>
  <si>
    <t>214</t>
  </si>
  <si>
    <t>763111713</t>
  </si>
  <si>
    <t>SDK příčka ukončení ve volném prostoru</t>
  </si>
  <si>
    <t>1212930832</t>
  </si>
  <si>
    <t>2,83+0,05</t>
  </si>
  <si>
    <t>215</t>
  </si>
  <si>
    <t>763111722</t>
  </si>
  <si>
    <t>SDK příčka pozinkovaný úhelník k ochraně rohů</t>
  </si>
  <si>
    <t>1291706750</t>
  </si>
  <si>
    <t>3,43+2,83*2+0,01</t>
  </si>
  <si>
    <t>217</t>
  </si>
  <si>
    <t>763121432</t>
  </si>
  <si>
    <t>SDK stěna předsazená tl 87,5 mm profil CW+UW 75 deska 1xDFH2 12,5 s izolací EI 30 Rw do 12 dB</t>
  </si>
  <si>
    <t>-857601487</t>
  </si>
  <si>
    <t>"101"  0,45*3,43+0,056</t>
  </si>
  <si>
    <t>218</t>
  </si>
  <si>
    <t>763121443</t>
  </si>
  <si>
    <t>SDK stěna předsazená tl 115 mm profil CW+UW 100 deska 1xDF 15 s izolací EI 30</t>
  </si>
  <si>
    <t>764997387</t>
  </si>
  <si>
    <t>"333" (5,37*2+3,63+0,26*2)*2,40+0,064</t>
  </si>
  <si>
    <t>219</t>
  </si>
  <si>
    <t>763131432</t>
  </si>
  <si>
    <t>SDK podhled deska 1xDF 15 bez izolace dvouvrstvá spodní kce profil CD+UD REI 90</t>
  </si>
  <si>
    <t>1774982492</t>
  </si>
  <si>
    <t>S7+S9</t>
  </si>
  <si>
    <t>34,91+13,17+20,30+20,32+11,82+35,03+25,21+20,65+51,64+53,03+30,30</t>
  </si>
  <si>
    <t>37,41+3,07+9,92+13,72+14,64+10,72+13,40+18,76</t>
  </si>
  <si>
    <t>29,51+25,25+25,37+22,70+34,20+27,85+27,57+38,28++19,09</t>
  </si>
  <si>
    <t>17,13+4,94+22,76+0,03</t>
  </si>
  <si>
    <t>220</t>
  </si>
  <si>
    <t>763135101</t>
  </si>
  <si>
    <t>Montáž SDK kazetového podhledu z kazet 600x600 mm na zavěšenou viditelnou nosnou konstrukci</t>
  </si>
  <si>
    <t>-1046788985</t>
  </si>
  <si>
    <t>25,21+20,65+37,41+22,79+38,28+0,06</t>
  </si>
  <si>
    <t>221</t>
  </si>
  <si>
    <t>59030596</t>
  </si>
  <si>
    <t>podhled kazetový demontovatelný bílý pískový bez děrování hrana rovná reakce na oheň třída A2-s1, d0</t>
  </si>
  <si>
    <t>1429309183</t>
  </si>
  <si>
    <t>222</t>
  </si>
  <si>
    <t>763183122</t>
  </si>
  <si>
    <t>Montáž pouzdra posuvných dveří s jednou kapsou pro dvě křídla š přes 800 do 1200 mm do SDK příčky</t>
  </si>
  <si>
    <t>-1084495599</t>
  </si>
  <si>
    <t>223</t>
  </si>
  <si>
    <t>55331651</t>
  </si>
  <si>
    <t>pouzdro stavební posuvných dveří dvojitých s protisměrným posunem 700+700mm standardní rozměr</t>
  </si>
  <si>
    <t>2066894897</t>
  </si>
  <si>
    <t>224</t>
  </si>
  <si>
    <t>763412113</t>
  </si>
  <si>
    <t>Sanitární příčky do suchého prostředí, desky laminované tl 25 mm</t>
  </si>
  <si>
    <t>1150551750</t>
  </si>
  <si>
    <t>2,60*2,10+1,60*2,10*2-0,70*2,0*3+0,084</t>
  </si>
  <si>
    <t>225</t>
  </si>
  <si>
    <t>763412123</t>
  </si>
  <si>
    <t>Dveře sanitárních příček, desky laminované tl 25 mm, š do 800 mm, v do 2000 mm</t>
  </si>
  <si>
    <t>1742399326</t>
  </si>
  <si>
    <t>226</t>
  </si>
  <si>
    <t>763135881</t>
  </si>
  <si>
    <t>Demontáž kazet sádrokartonového podhledu</t>
  </si>
  <si>
    <t>4065691</t>
  </si>
  <si>
    <t>"ZTI, m.č.113 (pro zpětné použítí)" 46,0</t>
  </si>
  <si>
    <t>227</t>
  </si>
  <si>
    <t>763135611</t>
  </si>
  <si>
    <t>Montáž kazet SDK kazetového podhledu</t>
  </si>
  <si>
    <t>263156986</t>
  </si>
  <si>
    <t>228</t>
  </si>
  <si>
    <t>998763402</t>
  </si>
  <si>
    <t>Přesun hmot procentní pro sádrokartonové konstrukce v objektech v přes 6 do 12 m</t>
  </si>
  <si>
    <t>1823732913</t>
  </si>
  <si>
    <t>763.1</t>
  </si>
  <si>
    <t>Konstrukce suché výstavby - dřevostavby</t>
  </si>
  <si>
    <t>229</t>
  </si>
  <si>
    <t>763732812</t>
  </si>
  <si>
    <t>Demontáž dřevostaveb střešní konstrukce z příhradových vazníků konstrukční délky přes 9 do 12,5 m</t>
  </si>
  <si>
    <t>-1122971975</t>
  </si>
  <si>
    <t>12,46*45</t>
  </si>
  <si>
    <t>230</t>
  </si>
  <si>
    <t>763734812</t>
  </si>
  <si>
    <t>Demontáž dřevostaveb střešní konstrukce krokví, vaznic, ztužidel a zavětrování průřezové plochy přes 50 do 150 cm2</t>
  </si>
  <si>
    <t>-660528198</t>
  </si>
  <si>
    <t>"Odhad" 50,60*2</t>
  </si>
  <si>
    <t>231</t>
  </si>
  <si>
    <t>763732114Pp</t>
  </si>
  <si>
    <t>Montáž střešní konstrukce z příhradových vazníků vč. zavětrování</t>
  </si>
  <si>
    <t>-1355553501</t>
  </si>
  <si>
    <t>"S1.1"  12,90*52</t>
  </si>
  <si>
    <t>"S1.2"  11,90*18</t>
  </si>
  <si>
    <t>"S2"   11,50*7</t>
  </si>
  <si>
    <t>"N"   (11,50+0,90)/2*7+(5,0+1,20)/2*5</t>
  </si>
  <si>
    <t>232</t>
  </si>
  <si>
    <t>605122011</t>
  </si>
  <si>
    <t>Dodávka příhradových vazníků vč. zavětrování a impregnace</t>
  </si>
  <si>
    <t>kp</t>
  </si>
  <si>
    <t>-2082370720</t>
  </si>
  <si>
    <t>233</t>
  </si>
  <si>
    <t>998763202</t>
  </si>
  <si>
    <t>Přesun hmot procentní pro dřevostavby v objektech v přes 12 do 24 m</t>
  </si>
  <si>
    <t>669026896</t>
  </si>
  <si>
    <t>764</t>
  </si>
  <si>
    <t>Konstrukce klempířské</t>
  </si>
  <si>
    <t>234</t>
  </si>
  <si>
    <t>764001851</t>
  </si>
  <si>
    <t>Demontáž hřebene s větrací mřížkou nebo hřebenovým plechem do suti</t>
  </si>
  <si>
    <t>299177236</t>
  </si>
  <si>
    <t>50,60+5,60+24,0</t>
  </si>
  <si>
    <t>235</t>
  </si>
  <si>
    <t>764001871</t>
  </si>
  <si>
    <t>Demontáž nároží s větrací mřížkou nebo nárožním plechem do suti</t>
  </si>
  <si>
    <t>491254546</t>
  </si>
  <si>
    <t>236</t>
  </si>
  <si>
    <t>764001891</t>
  </si>
  <si>
    <t>Demontáž úžlabí do suti</t>
  </si>
  <si>
    <t>-1398074285</t>
  </si>
  <si>
    <t>237</t>
  </si>
  <si>
    <t>764002801</t>
  </si>
  <si>
    <t>Demontáž závětrné lišty do suti</t>
  </si>
  <si>
    <t>1544847038</t>
  </si>
  <si>
    <t>7,30*2</t>
  </si>
  <si>
    <t>238</t>
  </si>
  <si>
    <t>764002812</t>
  </si>
  <si>
    <t>Demontáž okapového plechu do suti v krytině skládané</t>
  </si>
  <si>
    <t>902732403</t>
  </si>
  <si>
    <t>50,65+18,60+30,0+11,20+50,80</t>
  </si>
  <si>
    <t>239</t>
  </si>
  <si>
    <t>764002821</t>
  </si>
  <si>
    <t>Demontáž střešního výlezu do suti</t>
  </si>
  <si>
    <t>1802210410</t>
  </si>
  <si>
    <t>240</t>
  </si>
  <si>
    <t>764002831</t>
  </si>
  <si>
    <t>Demontáž sněhového zachytávače průběžného do suti</t>
  </si>
  <si>
    <t>756372846</t>
  </si>
  <si>
    <t>241</t>
  </si>
  <si>
    <t>764002841</t>
  </si>
  <si>
    <t>Demontáž oplechování horních ploch zdí a nadezdívek do suti</t>
  </si>
  <si>
    <t>453599538</t>
  </si>
  <si>
    <t>7,20*2*3</t>
  </si>
  <si>
    <t>242</t>
  </si>
  <si>
    <t>764002851</t>
  </si>
  <si>
    <t>Demontáž oplechování parapetů do suti</t>
  </si>
  <si>
    <t>4105576</t>
  </si>
  <si>
    <t>2,30*2+1,95+0,60+0,60*4+0,93+2,48*23+2,42+0,01</t>
  </si>
  <si>
    <t>"VZT, m.č.108" 1,25</t>
  </si>
  <si>
    <t>243</t>
  </si>
  <si>
    <t>764002871</t>
  </si>
  <si>
    <t>Demontáž lemování zdí do suti</t>
  </si>
  <si>
    <t>-1510851516</t>
  </si>
  <si>
    <t>244</t>
  </si>
  <si>
    <t>764002881</t>
  </si>
  <si>
    <t>Demontáž lemování střešních prostupů do suti</t>
  </si>
  <si>
    <t>-635747255</t>
  </si>
  <si>
    <t>0,60+1,0)*0,400*2</t>
  </si>
  <si>
    <t>(0,50+1,20)*2*0,400*3</t>
  </si>
  <si>
    <t>(0,70+1,30)*0,40+(0,70+1,90)*2*0,40</t>
  </si>
  <si>
    <t>(0,80+1,80)*2*2</t>
  </si>
  <si>
    <t>245</t>
  </si>
  <si>
    <t>764004801</t>
  </si>
  <si>
    <t>Demontáž podokapního žlabu do suti</t>
  </si>
  <si>
    <t>244160472</t>
  </si>
  <si>
    <t>246</t>
  </si>
  <si>
    <t>764004861</t>
  </si>
  <si>
    <t>Demontáž svodu do suti</t>
  </si>
  <si>
    <t>606507664</t>
  </si>
  <si>
    <t>7,0*5</t>
  </si>
  <si>
    <t>247</t>
  </si>
  <si>
    <t>765191023</t>
  </si>
  <si>
    <t>Montáž pojistné hydroizolační nebo parotěsné kladené ve sklonu přes 20° s lepenými spoji na bednění</t>
  </si>
  <si>
    <t>-1710983918</t>
  </si>
  <si>
    <t>248</t>
  </si>
  <si>
    <t>28329034</t>
  </si>
  <si>
    <t>fólie kontaktní (pouze na TI) difuzně propustná pro doplňkovou hydroizolační vrstvu, třívrstvá mikroporézní PP 115-121g/m2 s integrovanou samolepící páskou</t>
  </si>
  <si>
    <t>1598552688</t>
  </si>
  <si>
    <t>968,80*1,05+2,76</t>
  </si>
  <si>
    <t>249</t>
  </si>
  <si>
    <t>764121442</t>
  </si>
  <si>
    <t>Krytina střechy rovné ze šablon z Al plechu do 4 ks/m2 sklonu do 30° (červená RAL 3016, tl. 0,6 mm)</t>
  </si>
  <si>
    <t>-48853998</t>
  </si>
  <si>
    <t>250</t>
  </si>
  <si>
    <t>764221413</t>
  </si>
  <si>
    <t>Oplechování nevětraného hřebene z Al plechu s hřebenovým plechem rš 250 mm</t>
  </si>
  <si>
    <t>1798319229</t>
  </si>
  <si>
    <t>62,65-0,30+0,18-5,97</t>
  </si>
  <si>
    <t>18,55+0,10-0,18+5,95+0,02</t>
  </si>
  <si>
    <t>251</t>
  </si>
  <si>
    <t>764221445</t>
  </si>
  <si>
    <t>Oplechování nevětraného nároží s nárožním plechem z Al plechu rš 400 mm</t>
  </si>
  <si>
    <t>-1791133206</t>
  </si>
  <si>
    <t>252</t>
  </si>
  <si>
    <t>764221466</t>
  </si>
  <si>
    <t>Oplechování úžlabí z Al plechu rš 500 mm</t>
  </si>
  <si>
    <t>2100537251</t>
  </si>
  <si>
    <t>253</t>
  </si>
  <si>
    <t>764325425</t>
  </si>
  <si>
    <t>Lemování trub, konzol nebo držáků z Al plechu střech s krytinou skládanou D přes 200 do 300 mm</t>
  </si>
  <si>
    <t>1913072374</t>
  </si>
  <si>
    <t>254</t>
  </si>
  <si>
    <t>764222403</t>
  </si>
  <si>
    <t>Oplechování štítu závětrnou lištou z Al plechu rš 250 mm</t>
  </si>
  <si>
    <t>-1318603308</t>
  </si>
  <si>
    <t>255</t>
  </si>
  <si>
    <t>764225405</t>
  </si>
  <si>
    <t>Oplechování horních ploch a nadezdívek (atik) bez rohů z Al plechu celoplošně lepené rš 400 mm</t>
  </si>
  <si>
    <t>-712263473</t>
  </si>
  <si>
    <t>6,0*2</t>
  </si>
  <si>
    <t>256</t>
  </si>
  <si>
    <t>764321415</t>
  </si>
  <si>
    <t>Lemování rovných zdí střech s krytinou skládanou z Al plechu rš 400 mm</t>
  </si>
  <si>
    <t>-1256809315</t>
  </si>
  <si>
    <t>12,0</t>
  </si>
  <si>
    <t>(0,50+1,80)*2</t>
  </si>
  <si>
    <t>(0,50+0,50)*2*4</t>
  </si>
  <si>
    <t>257</t>
  </si>
  <si>
    <t>764246444</t>
  </si>
  <si>
    <t>Oplechování parapetů rovných celoplošně lepené z TiZn předzvětralého plechu rš 330 mm</t>
  </si>
  <si>
    <t>234473445</t>
  </si>
  <si>
    <t>2,48*23+2,30*4+1,95*2+2,42+0,60*(2+8)+0,93*2+1,05+2,48*23+2,42+2,05*2</t>
  </si>
  <si>
    <t>258</t>
  </si>
  <si>
    <t>764541405</t>
  </si>
  <si>
    <t>Žlab podokapní půlkruhový z TiZn předzvětralého plechu rš 330 mm</t>
  </si>
  <si>
    <t>-946175360</t>
  </si>
  <si>
    <t>30,45+63,0</t>
  </si>
  <si>
    <t>18,55+50,70</t>
  </si>
  <si>
    <t>259</t>
  </si>
  <si>
    <t>764541447</t>
  </si>
  <si>
    <t>Kotlík oválný (trychtýřový) pro podokapní žlaby z TiZn předzvětralého plechu 330/120 mm</t>
  </si>
  <si>
    <t>-1342878096</t>
  </si>
  <si>
    <t>260</t>
  </si>
  <si>
    <t>764548424</t>
  </si>
  <si>
    <t>Svody kruhové včetně objímek, kolen, odskoků z TiZn předzvětralého plechu průměru 120 mm</t>
  </si>
  <si>
    <t>2018570465</t>
  </si>
  <si>
    <t>5*10,70</t>
  </si>
  <si>
    <t>261</t>
  </si>
  <si>
    <t>998764202</t>
  </si>
  <si>
    <t>Přesun hmot procentní pro konstrukce klempířské v objektech v přes 6 do 12 m</t>
  </si>
  <si>
    <t>1518000716</t>
  </si>
  <si>
    <t>765</t>
  </si>
  <si>
    <t>Krytina skládaná</t>
  </si>
  <si>
    <t>262</t>
  </si>
  <si>
    <t>765131801</t>
  </si>
  <si>
    <t>Demontáž vláknocementové skládané krytiny sklonu do 30° do suti</t>
  </si>
  <si>
    <t>926826058</t>
  </si>
  <si>
    <t>(30,30+24,30)/2*7,30+(18,30+24,30)/2*7,30+0,04</t>
  </si>
  <si>
    <t>263</t>
  </si>
  <si>
    <t>765131841</t>
  </si>
  <si>
    <t>Příplatek k cenám demontáže skládané vláknocementové krytiny za sklon přes 30°</t>
  </si>
  <si>
    <t>2085631194</t>
  </si>
  <si>
    <t>264</t>
  </si>
  <si>
    <t>765191911</t>
  </si>
  <si>
    <t>Demontáž pojistné hydroizolační fólie kladené ve sklonu přes 30°</t>
  </si>
  <si>
    <t>1827864820</t>
  </si>
  <si>
    <t>766</t>
  </si>
  <si>
    <t>Konstrukce truhlářské</t>
  </si>
  <si>
    <t>265</t>
  </si>
  <si>
    <t>766622216</t>
  </si>
  <si>
    <t>Montáž plastových oken plochy do 1 m2 otevíravých s rámem do zdiva</t>
  </si>
  <si>
    <t>-691041738</t>
  </si>
  <si>
    <t>"5-7/P" 1+4+1</t>
  </si>
  <si>
    <t>266</t>
  </si>
  <si>
    <t>61140050</t>
  </si>
  <si>
    <t>okno plastové otevíravé/sklopné trojsklo do plochy 1m2</t>
  </si>
  <si>
    <t>-687259145</t>
  </si>
  <si>
    <t>Provedení dle popisu v.č.17</t>
  </si>
  <si>
    <t>0,55*0,88+0,55*1,32*4+0,88*0,88*1</t>
  </si>
  <si>
    <t>267</t>
  </si>
  <si>
    <t>766622131</t>
  </si>
  <si>
    <t>Montáž plastových oken plochy přes 1 m2 otevíravých v do 1,5 m s rámem do zdiva</t>
  </si>
  <si>
    <t>1576197585</t>
  </si>
  <si>
    <t>"1-4/P" 2,43*1,50*23+2,25*1,50*2+1,90*1,50*1+2,37*1,50+0,01</t>
  </si>
  <si>
    <t>268</t>
  </si>
  <si>
    <t>61140052</t>
  </si>
  <si>
    <t>okno plastové otevíravé/sklopné trojsklo přes plochu 1m2 do v 1,5m</t>
  </si>
  <si>
    <t>781174381</t>
  </si>
  <si>
    <t>269</t>
  </si>
  <si>
    <t>766622132</t>
  </si>
  <si>
    <t>Montáž plastových oken plochy přes 1 m2 otevíravých v do 2,5 m s rámem do zdiva</t>
  </si>
  <si>
    <t>-1847937652</t>
  </si>
  <si>
    <t>"8/P" 1,0*2,25</t>
  </si>
  <si>
    <t>270</t>
  </si>
  <si>
    <t>61140054</t>
  </si>
  <si>
    <t>okno plastové otevíravé/sklopné trojsklo přes plochu 1m2 v 1,5-2,5m</t>
  </si>
  <si>
    <t>-1513636410</t>
  </si>
  <si>
    <t>2,25</t>
  </si>
  <si>
    <t>271</t>
  </si>
  <si>
    <t>766622116</t>
  </si>
  <si>
    <t>Montáž plastových oken plochy přes 1 m2 pevných v do 2,5 m s rámem do zdiva</t>
  </si>
  <si>
    <t>-1296735729</t>
  </si>
  <si>
    <t>"14/P" 2,0*1,20*2</t>
  </si>
  <si>
    <t>272</t>
  </si>
  <si>
    <t>61140045</t>
  </si>
  <si>
    <t xml:space="preserve">okno plastové s fixním zasklením dvojsklo přes plochu 1m2 v 1,5-2,5m </t>
  </si>
  <si>
    <t>266585955</t>
  </si>
  <si>
    <t>4,80</t>
  </si>
  <si>
    <t>273</t>
  </si>
  <si>
    <t>766694126</t>
  </si>
  <si>
    <t>Montáž parapetních desek dřevěných nebo plastových š přes 30 cm</t>
  </si>
  <si>
    <t>1876864693</t>
  </si>
  <si>
    <t>"3.np" 2,43*23+2,25*2+1,90+2,37+0,55+0,55*4+0,88+1,01</t>
  </si>
  <si>
    <t>274</t>
  </si>
  <si>
    <t>766694116</t>
  </si>
  <si>
    <t>Montáž parapetních desek dřevěných nebo plastových š do 30 cm</t>
  </si>
  <si>
    <t>1290134852</t>
  </si>
  <si>
    <t>2,0*2*2</t>
  </si>
  <si>
    <t>275</t>
  </si>
  <si>
    <t>60794104</t>
  </si>
  <si>
    <t>parapet dřevotřískový vnitřní povrch laminátový š 340mm</t>
  </si>
  <si>
    <t>1488088118</t>
  </si>
  <si>
    <t>69,300*1,05+0,235</t>
  </si>
  <si>
    <t>276</t>
  </si>
  <si>
    <t>60794000</t>
  </si>
  <si>
    <t>parapet dřevotřískový vnitřní povrch laminátový š 650mm</t>
  </si>
  <si>
    <t>1162626682</t>
  </si>
  <si>
    <t>8,0*1,05</t>
  </si>
  <si>
    <t>277</t>
  </si>
  <si>
    <t>60794121</t>
  </si>
  <si>
    <t>koncovka PVC k parapetním dřevotřískovým deskám 600mm</t>
  </si>
  <si>
    <t>947311214</t>
  </si>
  <si>
    <t>23+2+1++1+1+4+1+1+2*2</t>
  </si>
  <si>
    <t>278</t>
  </si>
  <si>
    <t>766660421</t>
  </si>
  <si>
    <t>Montáž vchodových dveří jednokřídlových s nadsvětlíkem do zdiva</t>
  </si>
  <si>
    <t>-598623861</t>
  </si>
  <si>
    <t>"11/P"  1</t>
  </si>
  <si>
    <t>279</t>
  </si>
  <si>
    <t>61140517</t>
  </si>
  <si>
    <t>dveře jednokřídlé plastové s dekorem prosklené s nadsvětlíkem max rozměru otvoru 3,3m2 bezpečnostní třídy RC2</t>
  </si>
  <si>
    <t>-2101706901</t>
  </si>
  <si>
    <t>1,0*2,70</t>
  </si>
  <si>
    <t>280</t>
  </si>
  <si>
    <t>766671021Pp</t>
  </si>
  <si>
    <t>Montáž střešního výlezu 450/730 mm</t>
  </si>
  <si>
    <t>-235166794</t>
  </si>
  <si>
    <t>281</t>
  </si>
  <si>
    <t>766/611-01</t>
  </si>
  <si>
    <t>Střešní vález VLT 450/730 mm</t>
  </si>
  <si>
    <t>1216875605</t>
  </si>
  <si>
    <t>282</t>
  </si>
  <si>
    <t>766682111</t>
  </si>
  <si>
    <t>Montáž zárubní obložkových pro dveře jednokřídlové tl stěny do 170 mm</t>
  </si>
  <si>
    <t>-617746172</t>
  </si>
  <si>
    <t>3+27+3+1+1</t>
  </si>
  <si>
    <t>283</t>
  </si>
  <si>
    <t>61182307</t>
  </si>
  <si>
    <t>zárubeň jednokřídlá obložková s laminátovým povrchem tl stěny 60-150mm rozměru 600-1100/1970 mm</t>
  </si>
  <si>
    <t>698651505</t>
  </si>
  <si>
    <t>284</t>
  </si>
  <si>
    <t>766660022</t>
  </si>
  <si>
    <t>Montáž dveřních křídel otvíravých jednokřídlových š přes 0,8 m požárních do ocelové zárubně</t>
  </si>
  <si>
    <t>-926254036</t>
  </si>
  <si>
    <t>"12/T"  1</t>
  </si>
  <si>
    <t>285</t>
  </si>
  <si>
    <t>611653141</t>
  </si>
  <si>
    <t xml:space="preserve">Dveře jednokřídlé dřevotřískové protipožární EI (EW) 30 D3 povrch laminátový plné 900x1970 mm vč. kování </t>
  </si>
  <si>
    <t>935908817</t>
  </si>
  <si>
    <t>286</t>
  </si>
  <si>
    <t>766660171</t>
  </si>
  <si>
    <t>Montáž dveřních křídel otvíravých jednokřídlových š do 0,8 m do obložkové zárubně</t>
  </si>
  <si>
    <t>962214166</t>
  </si>
  <si>
    <t>3+27+1</t>
  </si>
  <si>
    <t>287</t>
  </si>
  <si>
    <t>611620861</t>
  </si>
  <si>
    <t>dveře jednokřídlé dřevotřískové povrch laminátový plné 800x1970-2100mm  vč.kování</t>
  </si>
  <si>
    <t>786803936</t>
  </si>
  <si>
    <t>288</t>
  </si>
  <si>
    <t>611620851</t>
  </si>
  <si>
    <t>dveře jednokřídlé dřevotřískové povrch laminátový plné 700x1970-2100mm vč.kování</t>
  </si>
  <si>
    <t>460164215</t>
  </si>
  <si>
    <t>289</t>
  </si>
  <si>
    <t>611620841</t>
  </si>
  <si>
    <t>dveře jednokřídlé dřevotřískové povrch laminátový plné 600x1970-2100mm  vč.kování</t>
  </si>
  <si>
    <t>1438470236</t>
  </si>
  <si>
    <t>290</t>
  </si>
  <si>
    <t>766660172</t>
  </si>
  <si>
    <t>Montáž dveřních křídel otvíravých jednokřídlových š přes 0,8 m do obložkové zárubně</t>
  </si>
  <si>
    <t>808001895</t>
  </si>
  <si>
    <t>"3/T, 9/T" 3+1</t>
  </si>
  <si>
    <t>291</t>
  </si>
  <si>
    <t>611620881</t>
  </si>
  <si>
    <t>dveře jednokřídlé dřevotřískové povrch laminátový plné 1000x1970-2100mm  vč.kování</t>
  </si>
  <si>
    <t>-1787116336</t>
  </si>
  <si>
    <t>292</t>
  </si>
  <si>
    <t>611620871</t>
  </si>
  <si>
    <t>dveře jednokřídlé dřevotřískové povrch laminátový plné 900x1970-2100mm  vč.kování</t>
  </si>
  <si>
    <t>-315983847</t>
  </si>
  <si>
    <t>293</t>
  </si>
  <si>
    <t>766660316</t>
  </si>
  <si>
    <t>Montáž posuvných dveří dvoukřídlových průchozí š přes 800 do 1200 mm do pouzdra s jednou kapsou</t>
  </si>
  <si>
    <t>-195712778</t>
  </si>
  <si>
    <t>294</t>
  </si>
  <si>
    <t>611620872</t>
  </si>
  <si>
    <t>dveře dvoukřídlé posuvné dřevotřískové povrch laminátový plné 2x700x2000 mm vč.kování</t>
  </si>
  <si>
    <t>1030213981</t>
  </si>
  <si>
    <t>295</t>
  </si>
  <si>
    <t>766695213</t>
  </si>
  <si>
    <t>Montáž truhlářských prahů dveří jednokřídlových š přes 10 cm</t>
  </si>
  <si>
    <t>1749065120</t>
  </si>
  <si>
    <t>3+27+3+1+1+1</t>
  </si>
  <si>
    <t>296</t>
  </si>
  <si>
    <t>61187121</t>
  </si>
  <si>
    <t>práh dveřní dřevěný dubový tl 20mm dl 620mm š 150mm</t>
  </si>
  <si>
    <t>1445947502</t>
  </si>
  <si>
    <t>297</t>
  </si>
  <si>
    <t>61187141</t>
  </si>
  <si>
    <t>práh dveřní dřevěný dubový tl 20mm dl 720mm š 150mm</t>
  </si>
  <si>
    <t>-1401203685</t>
  </si>
  <si>
    <t>298</t>
  </si>
  <si>
    <t>61187161</t>
  </si>
  <si>
    <t>práh dveřní dřevěný dubový tl 20mm dl 820mm š 150mm</t>
  </si>
  <si>
    <t>-1337837060</t>
  </si>
  <si>
    <t>299</t>
  </si>
  <si>
    <t>61187181</t>
  </si>
  <si>
    <t>práh dveřní dřevěný dubový tl 20mm dl 920mm š 150mm</t>
  </si>
  <si>
    <t>-1369194507</t>
  </si>
  <si>
    <t>3+1</t>
  </si>
  <si>
    <t>300</t>
  </si>
  <si>
    <t>611872211</t>
  </si>
  <si>
    <t>práh dveřní dřevěný dubový tl 20mm dl 1020 mm š 150mm</t>
  </si>
  <si>
    <t>1003291822</t>
  </si>
  <si>
    <t>301</t>
  </si>
  <si>
    <t>766695233</t>
  </si>
  <si>
    <t>Montáž truhlářských prahů dveří dvoukřídlových š přes 10 cm</t>
  </si>
  <si>
    <t>-1379381782</t>
  </si>
  <si>
    <t>302</t>
  </si>
  <si>
    <t>61187461</t>
  </si>
  <si>
    <t>práh dveřní dřevěný bukový tl 20mm dl 1270mm š 150mm</t>
  </si>
  <si>
    <t>1042098709</t>
  </si>
  <si>
    <t>303</t>
  </si>
  <si>
    <t>766231113</t>
  </si>
  <si>
    <t>Montáž sklápěcích půdních schodů</t>
  </si>
  <si>
    <t>1106806153</t>
  </si>
  <si>
    <t>304</t>
  </si>
  <si>
    <t>61233172</t>
  </si>
  <si>
    <t>schody stahovací kovové a plechovým víkem s vnitřní protipožární,protihlukovou a zateplovací vložkou - 70x90cm</t>
  </si>
  <si>
    <t>763013035</t>
  </si>
  <si>
    <t>305</t>
  </si>
  <si>
    <t>766231121</t>
  </si>
  <si>
    <t>Montáž prostupového uzávěru k půdním schodům</t>
  </si>
  <si>
    <t>-2103113985</t>
  </si>
  <si>
    <t>306</t>
  </si>
  <si>
    <t>61233174</t>
  </si>
  <si>
    <t>uzávěr prostupový protipožární s plechovým víkem s protipožární,protihlukovou a zateplovací vložkou</t>
  </si>
  <si>
    <t>585967514</t>
  </si>
  <si>
    <t>307</t>
  </si>
  <si>
    <t>766660163</t>
  </si>
  <si>
    <t>Montáž dveřních křídel otvíravých dvoukřídlových požárních do dřevěné rámové zárubně</t>
  </si>
  <si>
    <t>417229643</t>
  </si>
  <si>
    <t>3+1+1</t>
  </si>
  <si>
    <t>308</t>
  </si>
  <si>
    <t>766/611-02</t>
  </si>
  <si>
    <t>Dveře protipožární  vč. rámové zárubně a kování 1500/2560 mm (provedení dle v.č.17, 4/T)</t>
  </si>
  <si>
    <t>1511883904</t>
  </si>
  <si>
    <t>309</t>
  </si>
  <si>
    <t>766/611-03</t>
  </si>
  <si>
    <t>Dveře protipožární  vč. rámové zárubně a kování 1500/3000 mm (provedení dle v.č.17, 10/T)</t>
  </si>
  <si>
    <t>-1064422968</t>
  </si>
  <si>
    <t>310</t>
  </si>
  <si>
    <t>766/611-04</t>
  </si>
  <si>
    <t>Dveře protipožární  vč. rámové zárubně a kování 1600/2830mm (provedení dle v.č.17, 11/T)</t>
  </si>
  <si>
    <t>-1769038981</t>
  </si>
  <si>
    <t>324</t>
  </si>
  <si>
    <t>998766202</t>
  </si>
  <si>
    <t>Přesun hmot procentní pro kce truhlářské v objektech v přes 6 do 12 m</t>
  </si>
  <si>
    <t>-266692933</t>
  </si>
  <si>
    <t>767</t>
  </si>
  <si>
    <t>Konstrukce zámečnické</t>
  </si>
  <si>
    <t>325</t>
  </si>
  <si>
    <t>767330111</t>
  </si>
  <si>
    <t>Montáž tubusového světlovodu kopule s lemováním zabudovaného v šikmé střeše</t>
  </si>
  <si>
    <t>31622487</t>
  </si>
  <si>
    <t>326</t>
  </si>
  <si>
    <t>55381002</t>
  </si>
  <si>
    <t>světlovod tubusový základní sada bez světlovodného tubusu D 250mm</t>
  </si>
  <si>
    <t>sada</t>
  </si>
  <si>
    <t>1095191761</t>
  </si>
  <si>
    <t>327</t>
  </si>
  <si>
    <t>767330121</t>
  </si>
  <si>
    <t>Montáž tubusového světlovodu tubus D do 250 mm</t>
  </si>
  <si>
    <t>1445342977</t>
  </si>
  <si>
    <t>23*2,50</t>
  </si>
  <si>
    <t>328</t>
  </si>
  <si>
    <t>55381110</t>
  </si>
  <si>
    <t>světlovodný tubus D 250mm</t>
  </si>
  <si>
    <t>-147248360</t>
  </si>
  <si>
    <t>329</t>
  </si>
  <si>
    <t>767330131</t>
  </si>
  <si>
    <t>Montáž tubusového světlovodu rozptylovač světla D do 250 mm</t>
  </si>
  <si>
    <t>1243570495</t>
  </si>
  <si>
    <t>330</t>
  </si>
  <si>
    <t>55381054</t>
  </si>
  <si>
    <t>difuzér tubusového světlovodu dekor Al</t>
  </si>
  <si>
    <t>1097557105</t>
  </si>
  <si>
    <t>331</t>
  </si>
  <si>
    <t>55381001</t>
  </si>
  <si>
    <t>osvětlovací sada tubusového světlovodu s nosičem úsporné žárovky</t>
  </si>
  <si>
    <t>1954710855</t>
  </si>
  <si>
    <t>332</t>
  </si>
  <si>
    <t>767995113</t>
  </si>
  <si>
    <t>Montáž atypických zámečnických konstrukcí hm přes 10 do 20 kg</t>
  </si>
  <si>
    <t>kg</t>
  </si>
  <si>
    <t>-1911193475</t>
  </si>
  <si>
    <t>"pl. 60/5 mm, v.č.9, spřažení I 180" (16,0+25,0+26,0)*2,36</t>
  </si>
  <si>
    <t>333</t>
  </si>
  <si>
    <t>13010240</t>
  </si>
  <si>
    <t>tyč ocelová plochá jakost S235JR (11 375) 60x5mm</t>
  </si>
  <si>
    <t>68950046</t>
  </si>
  <si>
    <t>158,12*0,001</t>
  </si>
  <si>
    <t>336</t>
  </si>
  <si>
    <t>767220220</t>
  </si>
  <si>
    <t>Montáž zábradlí schodiště z trubek na ocelovou konstrukci hm přes 15 do 25 kg</t>
  </si>
  <si>
    <t>980734863</t>
  </si>
  <si>
    <t>"202/308"  2,80+0,10+2,80+1,20</t>
  </si>
  <si>
    <t>337</t>
  </si>
  <si>
    <t>767/553-02</t>
  </si>
  <si>
    <t>Ocelové zábradlí (odhad cca 17 kg/m)</t>
  </si>
  <si>
    <t>-1700041386</t>
  </si>
  <si>
    <t>338</t>
  </si>
  <si>
    <t>998767202</t>
  </si>
  <si>
    <t>Přesun hmot procentní pro zámečnické konstrukce v objektech v přes 6 do 12 m</t>
  </si>
  <si>
    <t>-1323044407</t>
  </si>
  <si>
    <t>771</t>
  </si>
  <si>
    <t>Podlahy z dlaždic</t>
  </si>
  <si>
    <t>339</t>
  </si>
  <si>
    <t>771111011</t>
  </si>
  <si>
    <t>Vysátí podkladu před pokládkou dlažby</t>
  </si>
  <si>
    <t>-2071616375</t>
  </si>
  <si>
    <t>"S2, 1.np" 2,55*4,71-2,50*1,66+0,039</t>
  </si>
  <si>
    <t>Mezisoučet (S2)</t>
  </si>
  <si>
    <t>"S3, 1.np" (4,99+0,34)*1,31+1,28*0,49+4,4+4,16+5,21+1,56+1,65+5,13+1,39+1,57+1,36+3,51</t>
  </si>
  <si>
    <t>"S3,2.np" 13,64-2,32*2,55+9,29+7,77+20,37-(2,61+1,21)*1,275*2+0,037</t>
  </si>
  <si>
    <t>Mezisoučet (S3)</t>
  </si>
  <si>
    <t>"S4, 2.+3.np" (3,15*2,55-2,50*1,66)+(3,35+0,15+1,50+1,90)*2,55-2,50*1,66+0,072</t>
  </si>
  <si>
    <t>"S10b, 3.np"  2,55*1,32+20,65+0,004</t>
  </si>
  <si>
    <t>340</t>
  </si>
  <si>
    <t>771111012</t>
  </si>
  <si>
    <t>Vysátí schodiště před pokládkou dlažby</t>
  </si>
  <si>
    <t>-1681761611</t>
  </si>
  <si>
    <t>"1.-2.np" 1,28*(14+9)</t>
  </si>
  <si>
    <t>"2.-3.np"1,28*9*2+0,02</t>
  </si>
  <si>
    <t>341</t>
  </si>
  <si>
    <t>771121011</t>
  </si>
  <si>
    <t>Nátěr penetrační na podlahu</t>
  </si>
  <si>
    <t>-1899408962</t>
  </si>
  <si>
    <t>43,98+52,50*(0,29+0,18)+0,025</t>
  </si>
  <si>
    <t>342</t>
  </si>
  <si>
    <t>771151011</t>
  </si>
  <si>
    <t>Samonivelační stěrka podlah pevnosti 20 MPa tl 3 mm</t>
  </si>
  <si>
    <t>697795464</t>
  </si>
  <si>
    <t>"S3" 73,0</t>
  </si>
  <si>
    <t>343</t>
  </si>
  <si>
    <t>771574112</t>
  </si>
  <si>
    <t>Montáž podlah keramických hladkých lepených flexibilním lepidlem přes 9 do 12 ks/m2</t>
  </si>
  <si>
    <t>-1147985492</t>
  </si>
  <si>
    <t>"S2+S3+S4+S10b" 122,32</t>
  </si>
  <si>
    <t>344</t>
  </si>
  <si>
    <t>771151012</t>
  </si>
  <si>
    <t>Samonivelační stěrka podlah pevnosti 20 MPa tl přes 3 do 5 mm</t>
  </si>
  <si>
    <t>-630853900</t>
  </si>
  <si>
    <t>"S4" 17,40</t>
  </si>
  <si>
    <t>345</t>
  </si>
  <si>
    <t>771274113</t>
  </si>
  <si>
    <t>Montáž obkladů stupnic z dlaždic keramických flexibilní lepidlo š přes 250 do 300 mm</t>
  </si>
  <si>
    <t>506976040</t>
  </si>
  <si>
    <t>346</t>
  </si>
  <si>
    <t>771274232</t>
  </si>
  <si>
    <t>Montáž obkladů podstupnic z dlaždic hladkých keramických flexibilní lepidlo v přes 150 do 200 mm</t>
  </si>
  <si>
    <t>200655443</t>
  </si>
  <si>
    <t>347</t>
  </si>
  <si>
    <t>771161022</t>
  </si>
  <si>
    <t>Montáž profilu pro schodové hrany nebo ukončení dlažby</t>
  </si>
  <si>
    <t>-1954598173</t>
  </si>
  <si>
    <t>348</t>
  </si>
  <si>
    <t>771474112</t>
  </si>
  <si>
    <t>Montáž soklů z dlaždic keramických rovných flexibilní lepidlo v přes 65 do 90 mm</t>
  </si>
  <si>
    <t>889173768</t>
  </si>
  <si>
    <t>"109"  (2,18+0,64+0,91+1,22)*2-0,80</t>
  </si>
  <si>
    <t>"podesty" 2,55+1,11*2</t>
  </si>
  <si>
    <t xml:space="preserve">                     2,55+1,32*2+0,04</t>
  </si>
  <si>
    <t>349</t>
  </si>
  <si>
    <t>771474132</t>
  </si>
  <si>
    <t>Montáž soklů z dlaždic keramických schodišťových stupňovitých flexibilní lepidlo v přes 65 do 90 mm</t>
  </si>
  <si>
    <t>1532499867</t>
  </si>
  <si>
    <t>(0,20+0,18)*(14+9*3)+0,02</t>
  </si>
  <si>
    <t>350</t>
  </si>
  <si>
    <t>597610161</t>
  </si>
  <si>
    <t>dlažba keramická slinutá hladká do interiéru i exteriéru přes 9 do 12ks/m2   (300/300 mm)</t>
  </si>
  <si>
    <t>1244808571</t>
  </si>
  <si>
    <t>"podl." 122,32*1,07</t>
  </si>
  <si>
    <t>"schody" 52,50*(0,30+0,20)*1,07</t>
  </si>
  <si>
    <t>"sokl"  (19,10+15,60)*0,10*1,07+0,468</t>
  </si>
  <si>
    <t>351</t>
  </si>
  <si>
    <t>59054143</t>
  </si>
  <si>
    <t>profil schodový protiskluzový ušlechtilá ocel V2A R10 V6 8x1000mm</t>
  </si>
  <si>
    <t>-1934235589</t>
  </si>
  <si>
    <t>52,50*1,06+0,35</t>
  </si>
  <si>
    <t>352</t>
  </si>
  <si>
    <t>998771202</t>
  </si>
  <si>
    <t>Přesun hmot procentní pro podlahy z dlaždic v objektech v přes 6 do 12 m</t>
  </si>
  <si>
    <t>-850447774</t>
  </si>
  <si>
    <t>776</t>
  </si>
  <si>
    <t>Podlahy povlakové</t>
  </si>
  <si>
    <t>353</t>
  </si>
  <si>
    <t>776201811</t>
  </si>
  <si>
    <t>Demontáž lepených povlakových podlah bez podložky ručně</t>
  </si>
  <si>
    <t>-142580227</t>
  </si>
  <si>
    <t>"m.č.234,235"  14,46+22,22</t>
  </si>
  <si>
    <t>"m.č.236,237" 1,51*6,0+0,01</t>
  </si>
  <si>
    <t>354</t>
  </si>
  <si>
    <t>776301811</t>
  </si>
  <si>
    <t>Odstranění lepených podlahovin bez podložky ze schodišťových stupňů</t>
  </si>
  <si>
    <t>-347603758</t>
  </si>
  <si>
    <t>"m.č.101"  1,28*14</t>
  </si>
  <si>
    <t>"m.č.201"  1,28*9+0,06</t>
  </si>
  <si>
    <t>355</t>
  </si>
  <si>
    <t>776430811</t>
  </si>
  <si>
    <t>Odstranění hran schodišťových</t>
  </si>
  <si>
    <t>-1125059157</t>
  </si>
  <si>
    <t>356</t>
  </si>
  <si>
    <t>776410811</t>
  </si>
  <si>
    <t>Odstranění soklíků a lišt pryžových nebo plastových</t>
  </si>
  <si>
    <t>1860263545</t>
  </si>
  <si>
    <t>357</t>
  </si>
  <si>
    <t>776212121Pp</t>
  </si>
  <si>
    <t>Montáž volným položením čtverců s podlepením spojů páskou</t>
  </si>
  <si>
    <t>-480817758</t>
  </si>
  <si>
    <t>34,91+13,17+20,30+20,32+11,82+35,63+25,21+51,64+53,03+30,30</t>
  </si>
  <si>
    <t>37,41+13,72+14,64+13,40+10,72+18,76+29,51+25,25+25,37</t>
  </si>
  <si>
    <t>22,70+34,20+27,85+27,57+38,28+17,13+4,94+22,7</t>
  </si>
  <si>
    <t>Mezisoučet (S10)</t>
  </si>
  <si>
    <t>"201"  13,64-2,55*(2,32+1,11)</t>
  </si>
  <si>
    <t>51,37+22,88+37,83+27,73+0,096</t>
  </si>
  <si>
    <t>Mezisoučet (S11)</t>
  </si>
  <si>
    <t>358</t>
  </si>
  <si>
    <t>776-01</t>
  </si>
  <si>
    <t>Izolační pěnové desky určené pod koberec pro kročejový útlum rozměru 820/620/6 mm</t>
  </si>
  <si>
    <t>347316087</t>
  </si>
  <si>
    <t>825,28*1,05-0,044</t>
  </si>
  <si>
    <t>359</t>
  </si>
  <si>
    <t>776111116</t>
  </si>
  <si>
    <t>Odstranění zbytků lepidla z podkladu povlakových podlah broušením</t>
  </si>
  <si>
    <t>-1503123264</t>
  </si>
  <si>
    <t>"S11" 144,80</t>
  </si>
  <si>
    <t>360</t>
  </si>
  <si>
    <t>776111311</t>
  </si>
  <si>
    <t>Vysátí podkladu povlakových podlah</t>
  </si>
  <si>
    <t>-834698083</t>
  </si>
  <si>
    <t>"S10, S11"  825,28+144,80</t>
  </si>
  <si>
    <t>361</t>
  </si>
  <si>
    <t>776121112</t>
  </si>
  <si>
    <t>Vodou ředitelná penetrace savého podkladu povlakových podlah</t>
  </si>
  <si>
    <t>-1485202189</t>
  </si>
  <si>
    <t>362</t>
  </si>
  <si>
    <t>776211111</t>
  </si>
  <si>
    <t>Lepení textilních pásů</t>
  </si>
  <si>
    <t>1527887656</t>
  </si>
  <si>
    <t>363</t>
  </si>
  <si>
    <t>69751060</t>
  </si>
  <si>
    <t>koberec zátěžový vpichovaný role š 2m, vlákno 100% PA, hm 540g/m2, R ≤ 100MΩ, zátěž 33, útlum 21dB, hořlavost Bfl S1</t>
  </si>
  <si>
    <t>1332254995</t>
  </si>
  <si>
    <t>(825,28+(500,0-12,30)*0,05)*1,08+0,198</t>
  </si>
  <si>
    <t>364</t>
  </si>
  <si>
    <t>776421111</t>
  </si>
  <si>
    <t>Montáž obvodových lišt lepením</t>
  </si>
  <si>
    <t>-313448366</t>
  </si>
  <si>
    <t>500-12,30</t>
  </si>
  <si>
    <t>365</t>
  </si>
  <si>
    <t>69751204</t>
  </si>
  <si>
    <t>lišta kobercová 55x9mm</t>
  </si>
  <si>
    <t>-1036394354</t>
  </si>
  <si>
    <t>487,70*1,02</t>
  </si>
  <si>
    <t>366</t>
  </si>
  <si>
    <t>776421711</t>
  </si>
  <si>
    <t>Vložení nařezaných pásků z podlahoviny do lišt</t>
  </si>
  <si>
    <t>1930773256</t>
  </si>
  <si>
    <t>367</t>
  </si>
  <si>
    <t>998776202</t>
  </si>
  <si>
    <t>Přesun hmot procentní pro podlahy povlakové v objektech v přes 6 do 12 m</t>
  </si>
  <si>
    <t>-1839061079</t>
  </si>
  <si>
    <t>781</t>
  </si>
  <si>
    <t>Dokončovací práce - obklady</t>
  </si>
  <si>
    <t>368</t>
  </si>
  <si>
    <t>781121011</t>
  </si>
  <si>
    <t>Nátěr penetrační na stěnu</t>
  </si>
  <si>
    <t>1747103481</t>
  </si>
  <si>
    <t>Mezisoučet (1.np)</t>
  </si>
  <si>
    <t>"213" (1,48+0,15+1,51+1,04+2,99+0,9+1,6)*2*1,5-0,6*1,5-0,7*1,5*2-0,8*1,5+0,4*1,5*2</t>
  </si>
  <si>
    <t xml:space="preserve">            -0,55*0,27*3+(0,55+2*0,27)*0,50*3</t>
  </si>
  <si>
    <t>"214" (2,60+2,99)*2*1,50-0,80*1,50-0,55*0,27+(0,55+2*0,27)*0,50</t>
  </si>
  <si>
    <t>Mezisoučet 2.np</t>
  </si>
  <si>
    <t>0,057</t>
  </si>
  <si>
    <t>369</t>
  </si>
  <si>
    <t>781474113</t>
  </si>
  <si>
    <t>Montáž obkladů vnitřních keramických hladkých přes 12 do 19 ks/m2 lepených flexibilním lepidlem</t>
  </si>
  <si>
    <t>663268337</t>
  </si>
  <si>
    <t>370</t>
  </si>
  <si>
    <t>59761071</t>
  </si>
  <si>
    <t>obklad keramický hladký přes 12 do 19ks/m2</t>
  </si>
  <si>
    <t>-86111969</t>
  </si>
  <si>
    <t>147,50*1,08+0,7</t>
  </si>
  <si>
    <t>371</t>
  </si>
  <si>
    <t>781494511</t>
  </si>
  <si>
    <t>Plastové profily ukončovací lepené flexibilním lepidlem</t>
  </si>
  <si>
    <t>-972534360</t>
  </si>
  <si>
    <t>131,50/1,50+7,333</t>
  </si>
  <si>
    <t>372</t>
  </si>
  <si>
    <t>781494111</t>
  </si>
  <si>
    <t>Plastové profily rohové lepené flexibilním lepidlem</t>
  </si>
  <si>
    <t>1992034624</t>
  </si>
  <si>
    <t>1,50*4*(10+5)</t>
  </si>
  <si>
    <t>373</t>
  </si>
  <si>
    <t>998781202</t>
  </si>
  <si>
    <t>Přesun hmot procentní pro obklady keramické v objektech v přes 6 do 12 m</t>
  </si>
  <si>
    <t>894587282</t>
  </si>
  <si>
    <t>783</t>
  </si>
  <si>
    <t>Dokončovací práce - nátěry</t>
  </si>
  <si>
    <t>374</t>
  </si>
  <si>
    <t>783301401</t>
  </si>
  <si>
    <t>Ometení zámečnických konstrukcí</t>
  </si>
  <si>
    <t>-885106378</t>
  </si>
  <si>
    <t>"výtah I 160"   2,08*0,574</t>
  </si>
  <si>
    <t>"schodište" 29,0+0,441</t>
  </si>
  <si>
    <t>"zábradlí" 32,30*0,90*2</t>
  </si>
  <si>
    <t>"12/T" (0,90+2*2,0)*0,25*1</t>
  </si>
  <si>
    <t>375</t>
  </si>
  <si>
    <t>783314101</t>
  </si>
  <si>
    <t>Základní jednonásobný syntetický nátěr zámečnických konstrukcí</t>
  </si>
  <si>
    <t>494538516</t>
  </si>
  <si>
    <t>376</t>
  </si>
  <si>
    <t>783315101</t>
  </si>
  <si>
    <t>Mezinátěr jednonásobný syntetický standardní zámečnických konstrukcí</t>
  </si>
  <si>
    <t>-1562893688</t>
  </si>
  <si>
    <t>377</t>
  </si>
  <si>
    <t>783317101</t>
  </si>
  <si>
    <t>Krycí jednonásobný syntetický standardní nátěr zámečnických konstrukcí</t>
  </si>
  <si>
    <t>-77244907</t>
  </si>
  <si>
    <t>378</t>
  </si>
  <si>
    <t>783823133</t>
  </si>
  <si>
    <t>Penetrační silikátový nátěr hladkých, tenkovrstvých zrnitých nebo štukových omítek</t>
  </si>
  <si>
    <t>-536942655</t>
  </si>
  <si>
    <t>Severozápad (v.č.11)</t>
  </si>
  <si>
    <t>51,10*4,65</t>
  </si>
  <si>
    <t>Severovýchod (v.č.10)</t>
  </si>
  <si>
    <t>18,55*6,75</t>
  </si>
  <si>
    <t>-(2,37*1,76*2+0,90*2,0)-(2,43*1,72)*3</t>
  </si>
  <si>
    <t>Severozápad (v.č.16)</t>
  </si>
  <si>
    <t>11,56*6,70</t>
  </si>
  <si>
    <t>-1,0*2,70+(1,0+2*2,70)*0,60</t>
  </si>
  <si>
    <t>Jihozápadní (v.č.15)</t>
  </si>
  <si>
    <t>30,10*6,75</t>
  </si>
  <si>
    <t>-2,50*2,57-2,25*2,22-2,43*1,72*5</t>
  </si>
  <si>
    <t>(2,50+2*2,57)+(2,25+2*2,22)*0,25</t>
  </si>
  <si>
    <t>Jihovýchod (14)</t>
  </si>
  <si>
    <t>62,65*4,70</t>
  </si>
  <si>
    <t>((3,55+2*1,78)+(1,18+2*1,78)+(0,58+2*1,18)*5+(1,0+2*1,89)*3+(0,56+2*0,56)*2+(1,19+2*1,75)*2+(2,38+2*1,75)*3)*0,25+0,019</t>
  </si>
  <si>
    <t>379</t>
  </si>
  <si>
    <t>783827523</t>
  </si>
  <si>
    <t>Krycí dvojnásobný silikátový nátěr hrubých betonových povrchů nebo hrubých omítek</t>
  </si>
  <si>
    <t>878085205</t>
  </si>
  <si>
    <t>380</t>
  </si>
  <si>
    <t>783897603</t>
  </si>
  <si>
    <t>Příplatek k cenám dvojnásobného krycího nátěru omítek za provedení styku 2 barev</t>
  </si>
  <si>
    <t>98928107</t>
  </si>
  <si>
    <t>381</t>
  </si>
  <si>
    <t>783897611</t>
  </si>
  <si>
    <t>Příplatek k cenám dvojnásobného krycího nátěru omítek za barevné provedení v odstínu středně sytém</t>
  </si>
  <si>
    <t>642355080</t>
  </si>
  <si>
    <t>784</t>
  </si>
  <si>
    <t>Dokončovací práce - malby a tapety</t>
  </si>
  <si>
    <t>384</t>
  </si>
  <si>
    <t>784121001</t>
  </si>
  <si>
    <t>Oškrabání malby v mísnostech v do 3,80 m</t>
  </si>
  <si>
    <t>-618061213</t>
  </si>
  <si>
    <t>"dle dílu 6"  92,0+85,0</t>
  </si>
  <si>
    <t>385</t>
  </si>
  <si>
    <t>784181121</t>
  </si>
  <si>
    <t>Hloubková jednonásobná bezbarvá penetrace podkladu v místnostech v do 3,80 m</t>
  </si>
  <si>
    <t>-499299600</t>
  </si>
  <si>
    <t>"dle dílu 6"  14,30+11,70+721,0+85,0+92,0</t>
  </si>
  <si>
    <t>"dle dílu 763" (7,40+652,80)*2+35,80+732,70</t>
  </si>
  <si>
    <t>"obklady" -147,50</t>
  </si>
  <si>
    <t>387</t>
  </si>
  <si>
    <t>784221111</t>
  </si>
  <si>
    <t>Dvojnásobné bílé malby ze směsí za sucha středně otěruvzdorných v místnostech do 3,80 m</t>
  </si>
  <si>
    <t>412733145</t>
  </si>
  <si>
    <t>786</t>
  </si>
  <si>
    <t>Dokončovací práce - čalounické úpravy</t>
  </si>
  <si>
    <t>389</t>
  </si>
  <si>
    <t>786626111</t>
  </si>
  <si>
    <t>Montáž lamelové žaluzie vnitřní nebo do oken dvojitých dřevěných</t>
  </si>
  <si>
    <t>1791385527</t>
  </si>
  <si>
    <t>2,43*1,5*23+2,25*1,5*4+1,90*1,5*2+2,37*1,5+1,0*2,25+2,43*1,72*23+2,37*1,72</t>
  </si>
  <si>
    <t>2,0*1,20*2</t>
  </si>
  <si>
    <t>390</t>
  </si>
  <si>
    <t>55346200</t>
  </si>
  <si>
    <t>žaluzie horizontální interiérové</t>
  </si>
  <si>
    <t>1536265385</t>
  </si>
  <si>
    <t>391</t>
  </si>
  <si>
    <t>786623011</t>
  </si>
  <si>
    <t>Montáž venkovní žaluzie ovládané motorem upevněné na rám okna nebo do žaluziové schránky pl do 4 m2</t>
  </si>
  <si>
    <t>-1210373693</t>
  </si>
  <si>
    <t>23+4+2+1+1+23+1</t>
  </si>
  <si>
    <t>392</t>
  </si>
  <si>
    <t>55342526</t>
  </si>
  <si>
    <t>žaluzie Z-90 ovládaná základním motorem včetně příslušenství plochy do 2,5m2</t>
  </si>
  <si>
    <t>1457267325</t>
  </si>
  <si>
    <t>1,0*2,25</t>
  </si>
  <si>
    <t>393</t>
  </si>
  <si>
    <t>55342527</t>
  </si>
  <si>
    <t>žaluzie Z-90 ovládaná základním motorem včetně příslušenství plochy do 3,0m2</t>
  </si>
  <si>
    <t>292552399</t>
  </si>
  <si>
    <t>1,90*1,50*2</t>
  </si>
  <si>
    <t>394</t>
  </si>
  <si>
    <t>55342528</t>
  </si>
  <si>
    <t>žaluzie Z-90 ovládaná základním motorem včetně příslušenství plochy do 3,5m2</t>
  </si>
  <si>
    <t>364316849</t>
  </si>
  <si>
    <t>2,25*1,50*4</t>
  </si>
  <si>
    <t>2,37*1,50</t>
  </si>
  <si>
    <t>395</t>
  </si>
  <si>
    <t>55342529</t>
  </si>
  <si>
    <t>žaluzie Z-90 ovládaná základním motorem včetně příslušenství plochy do 4,0m2</t>
  </si>
  <si>
    <t>-605209248</t>
  </si>
  <si>
    <t>2,40*1,50*23</t>
  </si>
  <si>
    <t>2,43*1,72*23</t>
  </si>
  <si>
    <t>2,37*1,72</t>
  </si>
  <si>
    <t>396</t>
  </si>
  <si>
    <t>786623031</t>
  </si>
  <si>
    <t>Montáž krycího plechu venkovní žaluzie jakékoli šířky</t>
  </si>
  <si>
    <t>-1515959310</t>
  </si>
  <si>
    <t>397</t>
  </si>
  <si>
    <t>55342560</t>
  </si>
  <si>
    <t>plech krycí Al pro žaluzie Z-90 tl 1,5mm lakovaný včetně bočnic a držáků plochy do 0,5m2</t>
  </si>
  <si>
    <t>-1035300036</t>
  </si>
  <si>
    <t>398</t>
  </si>
  <si>
    <t>998786202</t>
  </si>
  <si>
    <t>Přesun hmot procentní pro stínění a čalounické úpravy v objektech v přes 6 do 12 m</t>
  </si>
  <si>
    <t>1304846035</t>
  </si>
  <si>
    <t>VaO</t>
  </si>
  <si>
    <t>Vedlejší a ostatní náklady stavby</t>
  </si>
  <si>
    <t>F</t>
  </si>
  <si>
    <t>Vedlejší náklady stavby</t>
  </si>
  <si>
    <t>399</t>
  </si>
  <si>
    <t>032002000</t>
  </si>
  <si>
    <t>Vybavení staveniště</t>
  </si>
  <si>
    <t>Kč</t>
  </si>
  <si>
    <t>1024</t>
  </si>
  <si>
    <t>492772618</t>
  </si>
  <si>
    <t xml:space="preserve">(VP 800-0, příloha 03 - Zařízení staveniště) </t>
  </si>
  <si>
    <t>čl. 031-035 - Vybudování a údržba ZS vč. jeho  likvidace po dokončení stavby.</t>
  </si>
  <si>
    <t xml:space="preserve"> Zabezpečení a vybavení staveniště vč. připojení na inž.sítě a  průběžného čištění dotčených komunikací a manipulačních ploch.</t>
  </si>
  <si>
    <t>O</t>
  </si>
  <si>
    <t>Ostatní náklady stavby</t>
  </si>
  <si>
    <t>400</t>
  </si>
  <si>
    <t>045002000</t>
  </si>
  <si>
    <t>Kompletační a koordinační činnost</t>
  </si>
  <si>
    <t>262144</t>
  </si>
  <si>
    <t>1406746699</t>
  </si>
  <si>
    <t xml:space="preserve"> (VP 800-0, příloha 4, Inženýrská činnost)</t>
  </si>
  <si>
    <t xml:space="preserve"> Čl. 0452, 0453 - Kompletační a koordinační činnost dodavatele</t>
  </si>
  <si>
    <t>01-2 - Technika prostředí staveb</t>
  </si>
  <si>
    <t xml:space="preserve">    720 - Zdravotechnika</t>
  </si>
  <si>
    <t xml:space="preserve">    730 - Ústřední vytápění</t>
  </si>
  <si>
    <t xml:space="preserve">    751 - Vzduchotechnika</t>
  </si>
  <si>
    <t>M - Práce a dodávky M</t>
  </si>
  <si>
    <t xml:space="preserve">    21-M - Elektromontáže</t>
  </si>
  <si>
    <t>720</t>
  </si>
  <si>
    <t>Zdravotechnika</t>
  </si>
  <si>
    <t>720-01</t>
  </si>
  <si>
    <t>Zdravotechnika - viz samostatný soupis prací</t>
  </si>
  <si>
    <t>-556751723</t>
  </si>
  <si>
    <t>730</t>
  </si>
  <si>
    <t>Ústřední vytápění</t>
  </si>
  <si>
    <t>730-01</t>
  </si>
  <si>
    <t>Vytápění - viz samostatný soupis prací  (změna 27.9.2023</t>
  </si>
  <si>
    <t>-1900965197</t>
  </si>
  <si>
    <t>751</t>
  </si>
  <si>
    <t>Vzduchotechnika</t>
  </si>
  <si>
    <t>740-01</t>
  </si>
  <si>
    <t>Vzduchotechnika - viz samostatný soupis prací</t>
  </si>
  <si>
    <t>-2020150529</t>
  </si>
  <si>
    <t>Práce a dodávky M</t>
  </si>
  <si>
    <t>21-M</t>
  </si>
  <si>
    <t>Elektromontáže</t>
  </si>
  <si>
    <t>21M-01</t>
  </si>
  <si>
    <t xml:space="preserve">Dodávka a montáž elektroinstalace - část NN - viz samostatný soupis prací </t>
  </si>
  <si>
    <t>2037744728</t>
  </si>
  <si>
    <t>21M-02</t>
  </si>
  <si>
    <t>Dobudování podkroví a rekonstrukce objektů Hradecká 17 - Datové rozvody</t>
  </si>
  <si>
    <t>Část financovaná z ERDF-Kvalita (uchazeč vyplnění žlutě označené položky - jednotková cena)</t>
  </si>
  <si>
    <t>NAZEV</t>
  </si>
  <si>
    <t xml:space="preserve">OBJEKTU : </t>
  </si>
  <si>
    <t>ZDRAVOINSTALACE(KANAL+VODA)</t>
  </si>
  <si>
    <t>REG</t>
  </si>
  <si>
    <t>.C.STAVBY</t>
  </si>
  <si>
    <t>: UNIHR-ZT</t>
  </si>
  <si>
    <t>STAVBY  :</t>
  </si>
  <si>
    <t>PODKROVÍ+REKONSTRUKCE HRADECKA 17,OPAVA</t>
  </si>
  <si>
    <t>ZAK</t>
  </si>
  <si>
    <t>.C.OBJ.</t>
  </si>
  <si>
    <t>: 606 26276</t>
  </si>
  <si>
    <t>CIS.</t>
  </si>
  <si>
    <t>CEN CEN. POLOZKY</t>
  </si>
  <si>
    <t>Z K R A C E N Y  P O P I S</t>
  </si>
  <si>
    <t>M.J.</t>
  </si>
  <si>
    <t>MNOZSTVI</t>
  </si>
  <si>
    <t>JEDNOTK. CENA</t>
  </si>
  <si>
    <t>CELKEM CENA</t>
  </si>
  <si>
    <t>JEDNOTK. HMOT v T</t>
  </si>
  <si>
    <t>CELKEM HMOT V T</t>
  </si>
  <si>
    <t>CENIK</t>
  </si>
  <si>
    <t>721 800-721</t>
  </si>
  <si>
    <t>ZDRAVOTNE TECHNICKE INSTALACE</t>
  </si>
  <si>
    <t xml:space="preserve"> OBOR 721 </t>
  </si>
  <si>
    <t>VNITŘNÍ KANALIZACE</t>
  </si>
  <si>
    <t>721 A01 721171001</t>
  </si>
  <si>
    <t>DEMONT POTRUBI KANALIZACE SOC. ZÁZEMÍ V 1+2.NP</t>
  </si>
  <si>
    <t>721 A01 721171002</t>
  </si>
  <si>
    <t>DEMONT ZAR.PREDEMETU SOC. ZÁZEMÍ</t>
  </si>
  <si>
    <t>KUS</t>
  </si>
  <si>
    <t>721 A01 721171003</t>
  </si>
  <si>
    <t>ULOZENI NA SKLADKU STAVBY-DO 50m</t>
  </si>
  <si>
    <t>T</t>
  </si>
  <si>
    <t>721 A01 721171008</t>
  </si>
  <si>
    <t>PROREZ BETON TL.100mm PRO LEŽATOU KANALIZACI</t>
  </si>
  <si>
    <t>721 A01 721171009</t>
  </si>
  <si>
    <t>DEMONT BETON PODLAHY  PRO KANALIZACI</t>
  </si>
  <si>
    <t>M3</t>
  </si>
  <si>
    <t>721 A01 721171011</t>
  </si>
  <si>
    <t>RYHA PRO LEZATOU V OBJEKTU/s-600m</t>
  </si>
  <si>
    <t>721 A01 721171012</t>
  </si>
  <si>
    <t>PISKOV.LOZE PRO KANAL  0.6*0.3*12M</t>
  </si>
  <si>
    <t>721 A01 721171013</t>
  </si>
  <si>
    <t>HUTNENY ZASYP VYKOPKEM 0.6*0.3*12M</t>
  </si>
  <si>
    <t>721 A01 721171014</t>
  </si>
  <si>
    <t>POTRUBI PVC /KG DN100+TVAROVKY</t>
  </si>
  <si>
    <t>721 A01 721171015</t>
  </si>
  <si>
    <t>POTRUBI PVC /KG DN125+TVAROVKY</t>
  </si>
  <si>
    <t>721 A01 721171016</t>
  </si>
  <si>
    <t>DOPOJE NA STAV. POTRUBI LEZ.KANALIZACE</t>
  </si>
  <si>
    <t>721 A01 721171020</t>
  </si>
  <si>
    <t>ODVOZ VYTL.ZEMINY SKLADKA STAVBY DO 50m</t>
  </si>
  <si>
    <t>721 A01 721171107</t>
  </si>
  <si>
    <t>POTR PP  HT ODPADNI D 75X1,8</t>
  </si>
  <si>
    <t>721 A01 721171108</t>
  </si>
  <si>
    <t>POTR PP  HT ODPADNI D 110X2,3</t>
  </si>
  <si>
    <t>721 A01 721171109</t>
  </si>
  <si>
    <t>IZOLACE POTRUBÍ KANALIZACE TL.30MM/V PUDNIM PROSTORU</t>
  </si>
  <si>
    <t>721 A01 721171114</t>
  </si>
  <si>
    <t>DRAZKY PRO VNITRNI KANALIZACI DO 100cm2</t>
  </si>
  <si>
    <t>721 A01 721171115</t>
  </si>
  <si>
    <t>OTVORY do 170cm2 PRO KANAL</t>
  </si>
  <si>
    <t>721 A01 721173204</t>
  </si>
  <si>
    <t>POTR PP HT PRIPOJOVACI D 40</t>
  </si>
  <si>
    <t>721 A01 721173205</t>
  </si>
  <si>
    <t>POTR PP HT PRIPOJOVACI D 50</t>
  </si>
  <si>
    <t>721 A01 721194104</t>
  </si>
  <si>
    <t>VYVEDENI KANAL VYPUSTEK D 40</t>
  </si>
  <si>
    <t>721 A01 721194105</t>
  </si>
  <si>
    <t>VYVEDENI KANAL VYPUSTEK D 50</t>
  </si>
  <si>
    <t>721 A01 721194109</t>
  </si>
  <si>
    <t>VYVEDENI KANAL VYPUSTEK D 110</t>
  </si>
  <si>
    <t>721 A01 721223414</t>
  </si>
  <si>
    <t>STENOVY ODPAD. VENTIL d40/</t>
  </si>
  <si>
    <t>721 SPC 721273202</t>
  </si>
  <si>
    <t>KOTVICI MAT. PRO KANALIZACI POZINKOVANÝ S PRYŽOVOU VÝSTELKOU</t>
  </si>
  <si>
    <t>KG</t>
  </si>
  <si>
    <t>721 A01 721273216</t>
  </si>
  <si>
    <t>KANAL.HLAVICE 110+PRUCHODKA STRECHOU</t>
  </si>
  <si>
    <t>721 A01 721273218</t>
  </si>
  <si>
    <t>CIS.KUS d110/75+DVIRKA 150*150</t>
  </si>
  <si>
    <t>721 A01 721273220</t>
  </si>
  <si>
    <t>DOPOJ NA SVISLOU KANALIZACE DN100 (M.Č.119-123)</t>
  </si>
  <si>
    <t>721 A01 721273221</t>
  </si>
  <si>
    <t>ZATKY POTRUBI PP 110/75</t>
  </si>
  <si>
    <t>721 A01 721273223</t>
  </si>
  <si>
    <t>POMOCNE LESENI PRO INSTALACI ZTI</t>
  </si>
  <si>
    <t>SADA</t>
  </si>
  <si>
    <t>721 A01 721290112</t>
  </si>
  <si>
    <t>ZKOUSKA TES KANAL VODA+KOUR-DN150</t>
  </si>
  <si>
    <t>721 A01 721290114</t>
  </si>
  <si>
    <t>TESNICI MATER=PENA PUR 750mm</t>
  </si>
  <si>
    <t>721 A01 998721102</t>
  </si>
  <si>
    <t>KANALIZACE PRESUN HMOT VYSKA-9M</t>
  </si>
  <si>
    <t xml:space="preserve">OBOR 721 </t>
  </si>
  <si>
    <t>VNITŘNI KANALIZACE CELKEM</t>
  </si>
  <si>
    <t>OBOR 722</t>
  </si>
  <si>
    <t>VNITŘNI VODOVOD</t>
  </si>
  <si>
    <t>721 C02 722173722</t>
  </si>
  <si>
    <t>DEMONT POTR.VODOINSTAL+ULOZ NA SKLÁDCE STAVBY DO 50m</t>
  </si>
  <si>
    <t>721 C02 722173723</t>
  </si>
  <si>
    <t>ULOZ. NA SKLADCE STAVBY</t>
  </si>
  <si>
    <t>721 C02 722173901</t>
  </si>
  <si>
    <t>POTR. POZINK DN40+IZ 9mm PO ROZVOD</t>
  </si>
  <si>
    <t>721 C02 722173902</t>
  </si>
  <si>
    <t>POTR. POZINK DN32+IZ 9mm PO ROZVOD</t>
  </si>
  <si>
    <t>721 C02 722173903</t>
  </si>
  <si>
    <t>DOPOJ V 1.NP NA VODOPR-T KUS+UK40</t>
  </si>
  <si>
    <t>721 C02 722173904</t>
  </si>
  <si>
    <t>ODDELOVACI CLEN DN40 PRO ROZVOD POŽÁRNÍ VODY</t>
  </si>
  <si>
    <t>721 C02 722173905</t>
  </si>
  <si>
    <t xml:space="preserve">DOPOJ.STAVAJICI HYDRANT SKRIN </t>
  </si>
  <si>
    <t>721 C02 722173906</t>
  </si>
  <si>
    <t>HYDRANT SKRIN HADICE 30M</t>
  </si>
  <si>
    <t>721 C02 722173907</t>
  </si>
  <si>
    <t>REVIZE PO ROZVODU 80m+3*HYDRANT</t>
  </si>
  <si>
    <t>721 C02 722173912</t>
  </si>
  <si>
    <t>POTR PLASTOVE PN20 d20</t>
  </si>
  <si>
    <t>721 C02 722173913</t>
  </si>
  <si>
    <t>POTR PLASTOVE PN20 d25</t>
  </si>
  <si>
    <t>721 C02 722173914</t>
  </si>
  <si>
    <t>POTR PLASTOVE PN20 d32</t>
  </si>
  <si>
    <t>721 C02 722173915</t>
  </si>
  <si>
    <t>POTR PLASTOVE PN20 d40</t>
  </si>
  <si>
    <t>721 C02 722173919</t>
  </si>
  <si>
    <t>KOTVICI+ZAVES.OBJIMKY s PRYZI</t>
  </si>
  <si>
    <t>721 A02 722181111</t>
  </si>
  <si>
    <t>POTRUBNI IZOLACE TL.9-15mm/d20-40</t>
  </si>
  <si>
    <t>721 A02 722190021</t>
  </si>
  <si>
    <t>NASTENKA PRO G 1/2</t>
  </si>
  <si>
    <t>721 A02 722190022</t>
  </si>
  <si>
    <t>NASTENKA PRO G 1</t>
  </si>
  <si>
    <t>721 A02 722239112</t>
  </si>
  <si>
    <t>UK 20 s VK PLAST</t>
  </si>
  <si>
    <t>721 A02 722239113</t>
  </si>
  <si>
    <t>UK 25 s VK PLAST</t>
  </si>
  <si>
    <t>721 A02 722239114</t>
  </si>
  <si>
    <t>UK 32 s VK PLAST</t>
  </si>
  <si>
    <t>721 A02 722239120</t>
  </si>
  <si>
    <t>POJIST.SOUPRAVA DN 15 PRO TUV</t>
  </si>
  <si>
    <t>721 A01 722290224</t>
  </si>
  <si>
    <t>721 A02 722290225</t>
  </si>
  <si>
    <t>STAVEB.POMOC-DRAZKY/STENA/PODLAHA DO 100cm2</t>
  </si>
  <si>
    <t>721 A02 722290226</t>
  </si>
  <si>
    <t>STAVEB.POMOC-OTVORY/STENA/STROPY DO 125cm2</t>
  </si>
  <si>
    <t>721 A02 722290231</t>
  </si>
  <si>
    <t>ZKOUSKA TLAK POTRUBI PLAST -DN50</t>
  </si>
  <si>
    <t>721 A02 722290234</t>
  </si>
  <si>
    <t>PROPLACH A DEZINFEKCE -DN 80</t>
  </si>
  <si>
    <t>721 A02 722290240</t>
  </si>
  <si>
    <t>ORIENT.STITKY VODOINSTALACE OBJEKTU</t>
  </si>
  <si>
    <t>721 A02 998722102</t>
  </si>
  <si>
    <t>VODOVOD PRESUN HMOT VYSKA -9M</t>
  </si>
  <si>
    <t xml:space="preserve">OBOR 722 </t>
  </si>
  <si>
    <t>VNITŘNÍ VODOVOD CELKEM</t>
  </si>
  <si>
    <t xml:space="preserve">OBOR 725 </t>
  </si>
  <si>
    <t>ZAŘIZOVACI PREDMETY ZTI</t>
  </si>
  <si>
    <t>721 A05 725119305</t>
  </si>
  <si>
    <t>MTZ ZAVES.KLOZETU+NADRZKY+VYLEVKY</t>
  </si>
  <si>
    <t>721 A05 CENA01</t>
  </si>
  <si>
    <t>NADRZKA ZAVES+RAM+OVLAD.TLACITKO</t>
  </si>
  <si>
    <t>721 A05 CENA03</t>
  </si>
  <si>
    <t>VYLEVKA ZAVES.ZADNI odp+PLAST.MRIŽ</t>
  </si>
  <si>
    <t>721 A05 725119308</t>
  </si>
  <si>
    <t>SADA INVAID PRO WC(MADLO WC PEVNÉ,SKLOPNÉ,MALÉ MADLO k UM,ZRCADLO 400*600mm)</t>
  </si>
  <si>
    <t>721 A05 725119350</t>
  </si>
  <si>
    <t>OHRIVAC TUV 10L-TLAKOVY 2,0kW,230V</t>
  </si>
  <si>
    <t>721 A05 725119351</t>
  </si>
  <si>
    <t>OHRIVAC TUV 80L-TLAKOVY 2,0kW,230V</t>
  </si>
  <si>
    <t>721 A05 725219402</t>
  </si>
  <si>
    <t>MONTAZ UMYVADEL NA KONZOLY/DESKY</t>
  </si>
  <si>
    <t>UM1 BILE 450*370+ZADNI ODPAD d40</t>
  </si>
  <si>
    <t>721 A05 CENA02</t>
  </si>
  <si>
    <t>UM  BILE 550*450+PLAST.ODPAD40+PO</t>
  </si>
  <si>
    <t>721 A05 725319110</t>
  </si>
  <si>
    <t>PISOAR DITURVIT BÍLÝ S RADAR.SPLACHEM ODPAD D50</t>
  </si>
  <si>
    <t>721 A05 725319111</t>
  </si>
  <si>
    <t>ZDROJ ELEKTRO PRO PISOAR S RADAR. SPLACHEM (PRO 2-3KS) 1+2+3.NP</t>
  </si>
  <si>
    <t>721 A05 725319112</t>
  </si>
  <si>
    <t>BIDET. MODUL STENOVY</t>
  </si>
  <si>
    <t>721 A05 725319113</t>
  </si>
  <si>
    <t>BIDET ZAVESNY BILÝ ODPAD D50</t>
  </si>
  <si>
    <t>721 A05 725829201</t>
  </si>
  <si>
    <t>MTZ BATERII NASTEN+STOJ</t>
  </si>
  <si>
    <t>UM=STOJ.BA.PAK.OTOC.170mm+2*RV1/2</t>
  </si>
  <si>
    <t>UM1-PACKA PRO INVALID</t>
  </si>
  <si>
    <t>721 A05 CENA04</t>
  </si>
  <si>
    <t>BI-BIDET.SOUPRAVA STOJ.+2*R.V.</t>
  </si>
  <si>
    <t>721 A05 998725101</t>
  </si>
  <si>
    <t>ZARIZ PREDMETY PRESUN HMOT V-9M</t>
  </si>
  <si>
    <t>ZAŘIZOVACI PREDMETY ZTI CELKEM</t>
  </si>
  <si>
    <t xml:space="preserve">721 800-721 </t>
  </si>
  <si>
    <t>ZDRAVOTNE TECHNICKE INSTALACE CELKEM</t>
  </si>
  <si>
    <t>BEZ DPH</t>
  </si>
  <si>
    <t>OTOPNÁ SOUSTAVA+ZDROJ+REGULACE-ELEKTRO</t>
  </si>
  <si>
    <t>: UNHR-UT</t>
  </si>
  <si>
    <t xml:space="preserve">STAVBY  : </t>
  </si>
  <si>
    <t>DODAVKA CENA</t>
  </si>
  <si>
    <t>JEDNOTK. HMOT V T</t>
  </si>
  <si>
    <t>CELKEM  HMOT V T</t>
  </si>
  <si>
    <t xml:space="preserve">731 800-731 </t>
  </si>
  <si>
    <t>ÚSTŘEDNÍ VYTAPENI</t>
  </si>
  <si>
    <t xml:space="preserve"> OBOR 733 </t>
  </si>
  <si>
    <t>POTRUBI USTREDNIHO VYTAPENI</t>
  </si>
  <si>
    <t>731 A03 733111303</t>
  </si>
  <si>
    <t>POTR Cu d15 PAJENE</t>
  </si>
  <si>
    <t>731 A03 733111304</t>
  </si>
  <si>
    <t>POTR Cu d18 PAJENE</t>
  </si>
  <si>
    <t>731 A03 733111305</t>
  </si>
  <si>
    <t>POTR Cu d22 PAJENE</t>
  </si>
  <si>
    <t>731 A03 733112010</t>
  </si>
  <si>
    <t>MONTAZ IZ.NAVLEKOVE/SPONKY+PASKA</t>
  </si>
  <si>
    <t>731 A03 CENA01</t>
  </si>
  <si>
    <t>TL. 9MM/15mm</t>
  </si>
  <si>
    <t>731 A03 CENA02</t>
  </si>
  <si>
    <t>TL. 9MM/18mm</t>
  </si>
  <si>
    <t>731 A03 CENA03</t>
  </si>
  <si>
    <t>TL. 9MM/22mm</t>
  </si>
  <si>
    <t>731 A03 733112011</t>
  </si>
  <si>
    <t xml:space="preserve">POTRUBNI KOMPENZATOR D15 +DVIŘKA 300*150 PRO KONTROLU </t>
  </si>
  <si>
    <t>731 A03 733112012</t>
  </si>
  <si>
    <t>POTRUBNI KOMPENZATOR D18 +DVIŘKA 300*150 PRO KONTROLU</t>
  </si>
  <si>
    <t>731 A03 733112013</t>
  </si>
  <si>
    <t>POTRUBNI KOMPENZATOR D22 +DVIŘKA 300*150 PRO KONTROLU</t>
  </si>
  <si>
    <t>731 A03 733112014</t>
  </si>
  <si>
    <t>DRAZKA DO 100cm2, PRO ROZVOD V 3.NP OBJEKTU</t>
  </si>
  <si>
    <t>731 A03 733112015</t>
  </si>
  <si>
    <t>OTVORY STEN V 3.NP DO 125cm2</t>
  </si>
  <si>
    <t>731 A03 733190108</t>
  </si>
  <si>
    <t>TLAK ZKOUSKA POTRUBI do DN60</t>
  </si>
  <si>
    <t>731 A03 998733103</t>
  </si>
  <si>
    <t>POTRUBI PRESUN HMOT VYSKA - 9M</t>
  </si>
  <si>
    <t xml:space="preserve">OBOR 733 </t>
  </si>
  <si>
    <t>POTRUBI USTREDNIHO VYTAPENI CELKEM</t>
  </si>
  <si>
    <t xml:space="preserve"> OBOR 734</t>
  </si>
  <si>
    <t>ARMATURY USTREDNIHO VYTAPENI</t>
  </si>
  <si>
    <t>731 C05 734109051</t>
  </si>
  <si>
    <t>H KUS PŘIPOJOVACÍ  DN15 S REGULACÍ A VYPOUŠTĚNÍM</t>
  </si>
  <si>
    <t>731 C05 734109052</t>
  </si>
  <si>
    <t>TERMOHLAVICE</t>
  </si>
  <si>
    <t>731 C05 734109053</t>
  </si>
  <si>
    <t>RUCNI HLAVICE</t>
  </si>
  <si>
    <t>731 A04 998734101</t>
  </si>
  <si>
    <t>ARMATURY PRESUN HMOT VYSKA -9M</t>
  </si>
  <si>
    <t xml:space="preserve"> OBOR 734 </t>
  </si>
  <si>
    <t>URY USTREDNIHO VYTAPENI CELKEM</t>
  </si>
  <si>
    <t xml:space="preserve">OBOR 735 </t>
  </si>
  <si>
    <t>OTOPNÁ TELESA</t>
  </si>
  <si>
    <t>731 C05 735410910</t>
  </si>
  <si>
    <t>MONTAZ TELES</t>
  </si>
  <si>
    <t>731 C05 CENA01</t>
  </si>
  <si>
    <t>OCEL.DESK BILE VK 11/500/1100</t>
  </si>
  <si>
    <t>731 C05 CENA02</t>
  </si>
  <si>
    <t>OCEL.DESK BILE VK 11/500/1400</t>
  </si>
  <si>
    <t>731 C05 CENA03</t>
  </si>
  <si>
    <t>OCEL.DESK BILE VK 11/500/1800</t>
  </si>
  <si>
    <t>731 C05 CENA04</t>
  </si>
  <si>
    <t>OCEL.DESK BILE VK 11/500/2000</t>
  </si>
  <si>
    <t>731 C05 CENA05</t>
  </si>
  <si>
    <t>OCEL.DESK BILE VK 11/500/2300</t>
  </si>
  <si>
    <t>731 C05 CENA06</t>
  </si>
  <si>
    <t>OCEL.DESK BILE VK 21/500/2300</t>
  </si>
  <si>
    <t>731 C05 CENA07</t>
  </si>
  <si>
    <t>OCEL.DESK BILE VK 21/500/1800</t>
  </si>
  <si>
    <t>731 C05 CENA08</t>
  </si>
  <si>
    <t>OCEL.DESK BILE VK 21/500/2000</t>
  </si>
  <si>
    <t>731 C05 735410918</t>
  </si>
  <si>
    <t>NAPUSTENI NOVE OTOPNE SOUSTAVY</t>
  </si>
  <si>
    <t>HR</t>
  </si>
  <si>
    <t>731 C05 735410919</t>
  </si>
  <si>
    <t>TLAKOVA ZKOUSKA OTOPNE SOUSTAVY</t>
  </si>
  <si>
    <t>731 C05 735410920</t>
  </si>
  <si>
    <t>TOPNA ZKOUSKA+VYREGULOV.SOUSTAVY</t>
  </si>
  <si>
    <t>731 A05 998735102</t>
  </si>
  <si>
    <t>TOP TELESO PRESUN HMOT VYSKA - 9M</t>
  </si>
  <si>
    <t>OTOPNÁ TELESA CELKEM</t>
  </si>
  <si>
    <t>ÚSTŘEDNÍ VYTAPENI CELKEM</t>
  </si>
  <si>
    <t>VZDUCHOTECHNIKA</t>
  </si>
  <si>
    <t>: UNIHR-VZ</t>
  </si>
  <si>
    <t>PODKROVÍ A REKONSTRUKCE HRADECKA 17,OPAVA</t>
  </si>
  <si>
    <t>:</t>
  </si>
  <si>
    <t>MONTAZ CENA</t>
  </si>
  <si>
    <t>CELKEM HMOT v T</t>
  </si>
  <si>
    <t xml:space="preserve">LNY OBOR 726 </t>
  </si>
  <si>
    <t xml:space="preserve">721 A06 726090080 </t>
  </si>
  <si>
    <t>MONTAZ VZDUCHOTECHNIKY</t>
  </si>
  <si>
    <t xml:space="preserve">721 A06 726090081 </t>
  </si>
  <si>
    <t>SESTAVY VZT 1-3.NP</t>
  </si>
  <si>
    <t xml:space="preserve">721 A06 CENA01    </t>
  </si>
  <si>
    <t>VENTILATOR POTRUBNI PRO POTRUBÍ d125MM,350m3/h,230V,60W</t>
  </si>
  <si>
    <t xml:space="preserve">721 A06 CENA02    </t>
  </si>
  <si>
    <t>POTRUBNI KLAPKA RSK 125</t>
  </si>
  <si>
    <t xml:space="preserve">721 A06 CENA04   </t>
  </si>
  <si>
    <t>POTRUBI SPIRO D125+TVAROVKY+IZ30m</t>
  </si>
  <si>
    <t xml:space="preserve">721 A06 CENA05    </t>
  </si>
  <si>
    <t>ODTAH. VENTIL d125+RAMECEK</t>
  </si>
  <si>
    <t xml:space="preserve">721 A06 CENA07    </t>
  </si>
  <si>
    <t>FASADNI MRIZ SKLOP.LISTY PRO DN125</t>
  </si>
  <si>
    <t xml:space="preserve">721 A06 CENA08    </t>
  </si>
  <si>
    <t>VENTILATOR AXIALNI 90m3/h</t>
  </si>
  <si>
    <t xml:space="preserve">721 A06 726090087 </t>
  </si>
  <si>
    <t>SESTAVA VZT POZARNI VETRANI</t>
  </si>
  <si>
    <t>VENTILATOR MAX 2650M3/H VÝDECH 400*200mm,/otáčky=1226/průtok max. 2650m3/hod, výkon 887W/napětí 400V/ proud=1,56A,14,4kg,SPOUTĚNÍ s VAZBOU na PBŘ objektu!!!!!!</t>
  </si>
  <si>
    <t xml:space="preserve">ELEKTROKLAPKA d315 </t>
  </si>
  <si>
    <t xml:space="preserve">721 A06 CENA03    </t>
  </si>
  <si>
    <t>POTRUBI d315+TVAROVKY+IZ40mm EI45</t>
  </si>
  <si>
    <t xml:space="preserve">721 A06 CENA04    </t>
  </si>
  <si>
    <t>POTRUBI 400*200+TVAROVKY+IZ40mm EI 45</t>
  </si>
  <si>
    <t xml:space="preserve">POTRUBNI MRIZKA 400*200MM 1.NP </t>
  </si>
  <si>
    <t xml:space="preserve">721 A06 CENA06    </t>
  </si>
  <si>
    <t>PŘETLAK KLAPKA 400*200 3.NP</t>
  </si>
  <si>
    <t xml:space="preserve">721 A06 CENA07   </t>
  </si>
  <si>
    <t xml:space="preserve">HLAVICE 400*200mm STRESNI S MRIZKOU </t>
  </si>
  <si>
    <t xml:space="preserve">721 A06 CENA08   </t>
  </si>
  <si>
    <t>OVLADACI TLACITKO SPOUŠTĚNÍ HAVARIJNÍHO VĚTRÁNÍ /1+2+3.NP/</t>
  </si>
  <si>
    <t xml:space="preserve">721 A06 CENA09    </t>
  </si>
  <si>
    <t>VODIC   - propojení OVL.TLACITKO -VENTILATOR</t>
  </si>
  <si>
    <t xml:space="preserve">721 A06 726090092 </t>
  </si>
  <si>
    <t>MOBIL.LESENI PRO VZT</t>
  </si>
  <si>
    <t>721 A06 726120000</t>
  </si>
  <si>
    <t>SPOJOVACI A MONTAZNI PRVKY VZT</t>
  </si>
  <si>
    <t xml:space="preserve">721 A06 726120001 </t>
  </si>
  <si>
    <t>MATERIAL KOTVICI,ZAVESY POTRUBI</t>
  </si>
  <si>
    <t xml:space="preserve">721 A06 726120002 </t>
  </si>
  <si>
    <t>ELEKTRO NENI SOUCASTI</t>
  </si>
  <si>
    <t xml:space="preserve">721 A06 726120120 </t>
  </si>
  <si>
    <r>
      <rPr>
        <sz val="8"/>
        <rFont val="Arial CE"/>
        <family val="2"/>
        <charset val="238"/>
      </rPr>
      <t xml:space="preserve">STAV. VYPOMOC OTVORY PRESNY  d 0.2m </t>
    </r>
    <r>
      <rPr>
        <i/>
        <sz val="8"/>
        <rFont val="Arial CE"/>
        <family val="2"/>
        <charset val="238"/>
      </rPr>
      <t>REALIZACE DO FASÁDY OBJEKTU</t>
    </r>
  </si>
  <si>
    <t xml:space="preserve">721 A06 726120121 </t>
  </si>
  <si>
    <t>STAVEBNI VYPOMOC OTVORY DO 0.1m2</t>
  </si>
  <si>
    <t xml:space="preserve">721 A06 726120122 </t>
  </si>
  <si>
    <t>REVIZE VETRANI HAVARIJNIHO</t>
  </si>
  <si>
    <t xml:space="preserve">721 A06 726120124 </t>
  </si>
  <si>
    <t>SERIZENI,SPUSTENI,ZASKOLENI VZT</t>
  </si>
  <si>
    <t xml:space="preserve">721 A06 998726101 </t>
  </si>
  <si>
    <t>VZDUCHOTECHNIKA PRESUN HMOT -9m</t>
  </si>
  <si>
    <t xml:space="preserve"> OBOR 726 </t>
  </si>
  <si>
    <t>VZDUCHOTECHNIKA CELKEM</t>
  </si>
  <si>
    <t xml:space="preserve">             Specifikace+přehled nákladů</t>
  </si>
  <si>
    <t xml:space="preserve">                 Akce: </t>
  </si>
  <si>
    <t>Dobudování podkroví a rekonstrukce</t>
  </si>
  <si>
    <t>objektu Hradecká 17, Opava - část financovaná z ERDF-Kvalita</t>
  </si>
  <si>
    <t>část NN</t>
  </si>
  <si>
    <t xml:space="preserve">                    Stupeň:</t>
  </si>
  <si>
    <t>DSP</t>
  </si>
  <si>
    <t xml:space="preserve">                    Datum:</t>
  </si>
  <si>
    <t xml:space="preserve">                    Zpracoval:</t>
  </si>
  <si>
    <t>Ing.Radan Grusman</t>
  </si>
  <si>
    <t xml:space="preserve">                    Arch.č.:</t>
  </si>
  <si>
    <t>805/23</t>
  </si>
  <si>
    <t>Uchazeči doplní žlutě označené položky (jednotková cena)</t>
  </si>
  <si>
    <t>Elektroinstalace</t>
  </si>
  <si>
    <t>Materiál</t>
  </si>
  <si>
    <t>Montáž</t>
  </si>
  <si>
    <t>Č.</t>
  </si>
  <si>
    <t>Položka</t>
  </si>
  <si>
    <t>Počet</t>
  </si>
  <si>
    <t>Jedn.cena</t>
  </si>
  <si>
    <t>Celkem</t>
  </si>
  <si>
    <t xml:space="preserve">Spínač č1, bílý vč.rám. </t>
  </si>
  <si>
    <t xml:space="preserve">Spínač  č5, bílý vč.rám. </t>
  </si>
  <si>
    <t xml:space="preserve">Spínač  č.6, bílý vč.rám. </t>
  </si>
  <si>
    <t>Spínač č1, bílý vč.rám. IP44</t>
  </si>
  <si>
    <t>Spínač  č5, bílý vč.rám.IP44</t>
  </si>
  <si>
    <t>Spínač  č.6, bílý vč.rám.IP44</t>
  </si>
  <si>
    <t xml:space="preserve">Spínač  č.1,6 s orient.dout. bílý vč.rám. </t>
  </si>
  <si>
    <t>Zásuvka jednonás.230V/16A, vč.rám.</t>
  </si>
  <si>
    <t>Zásuvka 230V/16A přepěť.ochr.,vč.rám</t>
  </si>
  <si>
    <t>Zásuvka TV+R+SAT.vč.rám</t>
  </si>
  <si>
    <t>Zásuvka jednonás.230V/16,bílá vč.rám, IP44</t>
  </si>
  <si>
    <t>Zásuvka 3-f 1 400V/16A</t>
  </si>
  <si>
    <t xml:space="preserve">Krabice </t>
  </si>
  <si>
    <t>CYKY 3Cx1,5</t>
  </si>
  <si>
    <t>CYKY 5Cx1,5</t>
  </si>
  <si>
    <t>CYKY 3Cx2,5</t>
  </si>
  <si>
    <t>CYKY 2x1,5</t>
  </si>
  <si>
    <t>CYKY 5Cx2,5</t>
  </si>
  <si>
    <t>CXKH 3Cx1,5</t>
  </si>
  <si>
    <t>CYKY-5x10</t>
  </si>
  <si>
    <t>CYKY-4x50</t>
  </si>
  <si>
    <t>CYY50</t>
  </si>
  <si>
    <t>CYY6</t>
  </si>
  <si>
    <t>Spínač VZT požár. pod sklem</t>
  </si>
  <si>
    <t>Ukonč.kab.celoplast. 4x10</t>
  </si>
  <si>
    <t>Ukonč.vod.v rozv.vč.zap.</t>
  </si>
  <si>
    <t>Svítidlo nástěnné</t>
  </si>
  <si>
    <t>Svítidlo strop.</t>
  </si>
  <si>
    <t>SvítidloLED 8600lm, mř.96+závěs</t>
  </si>
  <si>
    <t>SvítidloLED 4300lm, mř.96+závěs, asym.ref</t>
  </si>
  <si>
    <t xml:space="preserve">Svítidlo LED2400lm, písk.sklo(chodba) </t>
  </si>
  <si>
    <t xml:space="preserve">Svítidlo LED2400lm, písk.sklo, nouz.(chodba) </t>
  </si>
  <si>
    <t>Nouz.sv.9W 45min.</t>
  </si>
  <si>
    <t>Vkládací plast.kanál+přep.+úchyt mat</t>
  </si>
  <si>
    <t>Krabice přístr-do kanálu</t>
  </si>
  <si>
    <t>Krabice na povrch/do podhledu</t>
  </si>
  <si>
    <t>V ceně nejsou kuchyňské spotřebiče.</t>
  </si>
  <si>
    <t>Stavební práce</t>
  </si>
  <si>
    <t>Sekání drážek</t>
  </si>
  <si>
    <t>Průrazy</t>
  </si>
  <si>
    <t>V ceně nejsou požární ucpávky prostupů</t>
  </si>
  <si>
    <t>V ceně nejsou zemní práce (výkop a zához kab. rýhy)</t>
  </si>
  <si>
    <t>Revize el.zař.</t>
  </si>
  <si>
    <t>Výchozí revize dle PD</t>
  </si>
  <si>
    <t>Hodinové zůčtovací sazba</t>
  </si>
  <si>
    <t>Demontáže</t>
  </si>
  <si>
    <t>Dokončovací práce</t>
  </si>
  <si>
    <t>Komplexní vyzkoušení</t>
  </si>
  <si>
    <t>Spolupráce s revizním technikem</t>
  </si>
  <si>
    <t>Montáž a demontáž lešení</t>
  </si>
  <si>
    <t>Dodávky zařízení-specifikace</t>
  </si>
  <si>
    <t>Dodávka</t>
  </si>
  <si>
    <t>Rozvaděč R3.1</t>
  </si>
  <si>
    <t>Rozvaděč RS3.2</t>
  </si>
  <si>
    <t>Úpravy v RE1</t>
  </si>
  <si>
    <t>Úpravy vRH</t>
  </si>
  <si>
    <t>Zdroj UPS 5kW/1hod</t>
  </si>
  <si>
    <t>V rozpočtu není rozvaděč výtahu a kotelny</t>
  </si>
  <si>
    <t>Hromosvod</t>
  </si>
  <si>
    <t>Hromosvod+uzemnění</t>
  </si>
  <si>
    <t>V ceně nejsou výkopové práce</t>
  </si>
  <si>
    <t xml:space="preserve">Rekapitulace </t>
  </si>
  <si>
    <t>Podružný materiál-3% z mat.</t>
  </si>
  <si>
    <t>Podíl přidružených výkonů-6%z mat.+mont.</t>
  </si>
  <si>
    <t>Revize elektro</t>
  </si>
  <si>
    <t>HZS</t>
  </si>
  <si>
    <t>Dodávka zařízení</t>
  </si>
  <si>
    <t>Doprava zař.-3,6% z dod.</t>
  </si>
  <si>
    <t>Projektová dokumentace skutečného provedení+autor.dozor  na stavbě</t>
  </si>
  <si>
    <t xml:space="preserve">Náklady celkem </t>
  </si>
  <si>
    <t>Zakázka:</t>
  </si>
  <si>
    <t>Investor:</t>
  </si>
  <si>
    <t>Slezská univerzita v Opavě, Na Rybníčku 626/1, Opava</t>
  </si>
  <si>
    <t>Systém:</t>
  </si>
  <si>
    <t>Rekapitulace</t>
  </si>
  <si>
    <t>Poř.</t>
  </si>
  <si>
    <t>Název</t>
  </si>
  <si>
    <t>Jedn. Cena</t>
  </si>
  <si>
    <t>Cena</t>
  </si>
  <si>
    <t>1.</t>
  </si>
  <si>
    <t>2.</t>
  </si>
  <si>
    <t>3.</t>
  </si>
  <si>
    <t>Ostatní</t>
  </si>
  <si>
    <t>4.</t>
  </si>
  <si>
    <t>Příprava staveniště</t>
  </si>
  <si>
    <t>5.</t>
  </si>
  <si>
    <t>Výkresová dokumentace skutečného provedení stavby, půdorysy + blokové schéma</t>
  </si>
  <si>
    <t>6.</t>
  </si>
  <si>
    <t>Vedlejší rozpočtové náklady (VRN)</t>
  </si>
  <si>
    <t>SLP celkem bez DPH</t>
  </si>
  <si>
    <t>DPH 21%</t>
  </si>
  <si>
    <t>SLP celkem vč. DPH</t>
  </si>
  <si>
    <r>
      <rPr>
        <b/>
        <sz val="12"/>
        <rFont val="Times New Roman"/>
        <family val="1"/>
        <charset val="238"/>
      </rPr>
      <t xml:space="preserve">Poznámka: </t>
    </r>
    <r>
      <rPr>
        <sz val="12"/>
        <rFont val="Times New Roman"/>
        <family val="1"/>
        <charset val="238"/>
      </rPr>
      <t>Jsou-li v zadávací dokumentaci, nebo jejich přílohách uvedeny konkrétní obchodní názvy, jedná se pouze o vymezení požadovaného standardu a zadavatel umožňuje i jiné, technicky a kvalitativně srovnatelné řešení.</t>
    </r>
  </si>
  <si>
    <t>SK</t>
  </si>
  <si>
    <t>Jednotková cena Materiál</t>
  </si>
  <si>
    <t>Jednotková cena  Montáž</t>
  </si>
  <si>
    <t>Cena celkem</t>
  </si>
  <si>
    <t>Přípojné místo - zásuvky na zdi</t>
  </si>
  <si>
    <t>1.1</t>
  </si>
  <si>
    <t>Keystone modul RJ-45 nestíněný, Cat. 6, samořezný</t>
  </si>
  <si>
    <t>1.2</t>
  </si>
  <si>
    <t>maska nosná, 1x pozice keystone</t>
  </si>
  <si>
    <t>1.3</t>
  </si>
  <si>
    <t>maska nosná, 2x pozice keystone</t>
  </si>
  <si>
    <t>1.4</t>
  </si>
  <si>
    <t>kryt zásuvky pro nosné masky</t>
  </si>
  <si>
    <t>1.5</t>
  </si>
  <si>
    <t>rámeček zásuvky jednonásobný</t>
  </si>
  <si>
    <t>Rozvaděče - DR2.3</t>
  </si>
  <si>
    <t>2.1</t>
  </si>
  <si>
    <t>19" stojanový datový rozvaděč, 600x600, 42 U, perforované dveře, uzamykatelný,šedý</t>
  </si>
  <si>
    <t>2.2</t>
  </si>
  <si>
    <t>19" Patch panel 24xRJ45, Cat.6, 1U, 110 IDC</t>
  </si>
  <si>
    <t>2.3</t>
  </si>
  <si>
    <t xml:space="preserve">19' rozvodný panel, 10x IEC 320 C13, 3m, 1U </t>
  </si>
  <si>
    <t>2.4</t>
  </si>
  <si>
    <t>Polička perforovaná 1U/550mm, max.nosnost 50kg</t>
  </si>
  <si>
    <t>2.5</t>
  </si>
  <si>
    <t xml:space="preserve">19' vyvazovací panel 1U </t>
  </si>
  <si>
    <t>2.6</t>
  </si>
  <si>
    <t>Výsuvná optická vana 24 SC portů</t>
  </si>
  <si>
    <t>2.7</t>
  </si>
  <si>
    <t>Adaptér SC-SC APC</t>
  </si>
  <si>
    <t>2.8</t>
  </si>
  <si>
    <t>Optická kazeta 24 svárů</t>
  </si>
  <si>
    <t>2.9</t>
  </si>
  <si>
    <t>Pigtail SC APC 2m</t>
  </si>
  <si>
    <t>2.10</t>
  </si>
  <si>
    <t>Ochrana sváru</t>
  </si>
  <si>
    <t>2.11</t>
  </si>
  <si>
    <t>Provedení optického sváru</t>
  </si>
  <si>
    <t>2.12</t>
  </si>
  <si>
    <t>Montážní sada M6 - 50x šroub, podložka a plovoucí matice</t>
  </si>
  <si>
    <t>Rozvaděče - DR3.1</t>
  </si>
  <si>
    <t>3.1</t>
  </si>
  <si>
    <t>19" stojanový datový rozvaděč, 600x600, 18 U, perforované dveře, uzamykatelný,šedý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</si>
  <si>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</si>
  <si>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</si>
  <si>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</si>
  <si>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</si>
  <si>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</si>
  <si>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</si>
  <si>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</si>
  <si>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</si>
  <si>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</si>
  <si>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</si>
  <si>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</si>
  <si>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Rozvaděče - DR3.2</t>
  </si>
  <si>
    <t>4.1</t>
  </si>
  <si>
    <t>Nástěnný rozvaděč 4U/2U, šedý plechové dveře, uzamykatelný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</si>
  <si>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</si>
  <si>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</si>
  <si>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</si>
  <si>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</si>
  <si>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</si>
  <si>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</si>
  <si>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</si>
  <si>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</si>
  <si>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</si>
  <si>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</si>
  <si>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Měření</t>
  </si>
  <si>
    <t>5.1</t>
  </si>
  <si>
    <t>Měření optických vláken OTDR včetně certifikovaného protokolu</t>
  </si>
  <si>
    <t>5.2</t>
  </si>
  <si>
    <t>Certifikovanéměření metalické kabeláže, včetně protokolu</t>
  </si>
  <si>
    <t>Propojovací kabely</t>
  </si>
  <si>
    <t>6.1</t>
  </si>
  <si>
    <t>propojovací kabel RJ45/RJ45, U/UTP,  0,5m, kat. 6, šedá</t>
  </si>
  <si>
    <t>6.2</t>
  </si>
  <si>
    <t>propojovací kabel RJ45/RJ45, U/UTP,  1m, kat. 6, šedá</t>
  </si>
  <si>
    <t>6.3</t>
  </si>
  <si>
    <t>propojovací kabel RJ45/RJ45, U/UTP,  2m, kat. 6, šedá</t>
  </si>
  <si>
    <t>6.4</t>
  </si>
  <si>
    <t>propojovací kabel RJ45/RJ45, U/UTP,  3m, kat. 6, šedá</t>
  </si>
  <si>
    <t>Kabely</t>
  </si>
  <si>
    <t>7.1</t>
  </si>
  <si>
    <t>Instalační kabel CAT6 U/UTP LSOH / B2CA</t>
  </si>
  <si>
    <t>7.2</t>
  </si>
  <si>
    <t>Kabel CYKY-J 3x2,5</t>
  </si>
  <si>
    <t>7.3</t>
  </si>
  <si>
    <t>Kabel CYA 10 ZŽ</t>
  </si>
  <si>
    <t>7.4</t>
  </si>
  <si>
    <t>Jistič 230V/16A</t>
  </si>
  <si>
    <t>7.5</t>
  </si>
  <si>
    <t>Optický kabel 8.vl SM</t>
  </si>
  <si>
    <t>7.6</t>
  </si>
  <si>
    <t>Optický kabel 24.vl SM</t>
  </si>
  <si>
    <t>7.7</t>
  </si>
  <si>
    <t>Optický rozvaděč pro kabel 24 vl. rezerva 100 m</t>
  </si>
  <si>
    <t xml:space="preserve">Ostatní </t>
  </si>
  <si>
    <t>8.1</t>
  </si>
  <si>
    <t>Dílenská dokumentace</t>
  </si>
  <si>
    <t>8.2</t>
  </si>
  <si>
    <t>Drobný elektroinstalační materiál</t>
  </si>
  <si>
    <t>8.3</t>
  </si>
  <si>
    <t>Přeložka stávající optické trasy (včetně materiálu)</t>
  </si>
  <si>
    <t>h</t>
  </si>
  <si>
    <t>8.4</t>
  </si>
  <si>
    <t>Spolupráce s ostatními profesemi, účast kontrolní dny</t>
  </si>
  <si>
    <t>8.5</t>
  </si>
  <si>
    <t>Oživení systému</t>
  </si>
  <si>
    <t>8.6</t>
  </si>
  <si>
    <t xml:space="preserve">Revize, zaškolení obsluhy, </t>
  </si>
  <si>
    <t>Cena SK celkem bez DPH</t>
  </si>
  <si>
    <r>
      <rPr>
        <b/>
        <sz val="9"/>
        <rFont val="Arial CE"/>
        <charset val="238"/>
      </rPr>
      <t>Pozn.:</t>
    </r>
    <r>
      <rPr>
        <sz val="9"/>
        <rFont val="Arial CE"/>
        <family val="2"/>
        <charset val="238"/>
      </rPr>
      <t xml:space="preserve"> Kabelové trasy pro systém SK jsou řešeny společně s trasami pro ostatní SLP systémy v části KT-Kabelové trasy</t>
    </r>
  </si>
  <si>
    <t>Aktivní prvky nejsou součástí.</t>
  </si>
  <si>
    <t>Investor</t>
  </si>
  <si>
    <t>KT - Kabelové trasy</t>
  </si>
  <si>
    <t>Elektroinstalační materiál</t>
  </si>
  <si>
    <t>Trubka ohebná PVC volně nebo pod omítkou 36 mm</t>
  </si>
  <si>
    <t>Trubka ohebná PVC volně nebo pod omítkou 48 mm</t>
  </si>
  <si>
    <t>Krabice KU68 odbočná s víčkem</t>
  </si>
  <si>
    <t>Krabice odbočná KO 125 s víčkem a šroubky</t>
  </si>
  <si>
    <t>Optická trubička 14/10 zoodolněná (včetně spojek)</t>
  </si>
  <si>
    <t>1.6</t>
  </si>
  <si>
    <t>Parapetní žlab 90x55 (včetně prvků pro montáž, bílá barva</t>
  </si>
  <si>
    <t>1.7</t>
  </si>
  <si>
    <t>Kabelová příchytka pro max 15 kabelů plastová</t>
  </si>
  <si>
    <t>1.8</t>
  </si>
  <si>
    <t>Žlab neperforovaný 125/50 včetně montážního příslušentsví pro montáž a víka, neperforovaný</t>
  </si>
  <si>
    <t>1.9</t>
  </si>
  <si>
    <t>Drobný elektorinstalační materiál (stahovací pásky, sádra, atd.)</t>
  </si>
  <si>
    <t>1.10</t>
  </si>
  <si>
    <t>Průraz D=6cm, cihla do 60cm</t>
  </si>
  <si>
    <t>1.11</t>
  </si>
  <si>
    <t>Průraz D=6cm, cihla do 80cm</t>
  </si>
  <si>
    <t>1.12</t>
  </si>
  <si>
    <t>Prostup mezi patry 15x15</t>
  </si>
  <si>
    <t>1.13</t>
  </si>
  <si>
    <t>Vysekání kapsy v cihl. zdi, krabice do 100x100x50 mm</t>
  </si>
  <si>
    <t>1.14</t>
  </si>
  <si>
    <t>Vysekání kapsy v cihl. zdi, krabice do 250x250x100 mm</t>
  </si>
  <si>
    <t>1.15</t>
  </si>
  <si>
    <t>Vysekání drážky v cihl. zdi do hl. 50 mm, š. do 70 mm</t>
  </si>
  <si>
    <t>1.16</t>
  </si>
  <si>
    <t>Úklidové práce</t>
  </si>
  <si>
    <t>1.17</t>
  </si>
  <si>
    <t xml:space="preserve">Požární ucpávky </t>
  </si>
  <si>
    <t>1.18</t>
  </si>
  <si>
    <t>Koordinace a spolupráce s ostatními profesemi</t>
  </si>
  <si>
    <t>hod</t>
  </si>
  <si>
    <t>Cena KT celkem bez DPH</t>
  </si>
  <si>
    <t>SK - Strukturovaná kabeláž (samostatný rozpočet)</t>
  </si>
  <si>
    <t>KT - Kabelové trasy výše uvedených souborů (samostatný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</si>
</sst>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/m/yyyy"/>
    <numFmt numFmtId="165" formatCode="#,##0.00%"/>
    <numFmt numFmtId="166" formatCode="dd\.mm\.yyyy"/>
    <numFmt numFmtId="167" formatCode="#,##0.00000"/>
    <numFmt numFmtId="168" formatCode="#,##0.000"/>
    <numFmt numFmtId="169" formatCode="0.00\ %"/>
    <numFmt numFmtId="170" formatCode="0.0000%"/>
    <numFmt numFmtId="171" formatCode="0\ %"/>
    <numFmt numFmtId="172" formatCode="#,##0.00&quot; Kč&quot;"/>
    <numFmt numFmtId="173" formatCode="0.0%"/>
    <numFmt numFmtId="174" formatCode="#,##0.00\ _K_č"/>
  </numFmts>
  <fonts count="74">
    <font>
      <sz val="8"/>
      <name val="Arial CE"/>
      <family val="2"/>
      <charset val="1"/>
    </font>
    <font>
      <sz val="10"/>
      <name val="Arial CE"/>
      <charset val="1"/>
    </font>
    <font>
      <sz val="8"/>
      <color rgb="FFFFFFFF"/>
      <name val="Arial CE"/>
      <charset val="1"/>
    </font>
    <font>
      <b/>
      <sz val="14"/>
      <name val="Arial CE"/>
      <charset val="1"/>
    </font>
    <font>
      <sz val="8"/>
      <color rgb="FF3366FF"/>
      <name val="Arial CE"/>
      <charset val="1"/>
    </font>
    <font>
      <sz val="10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8"/>
      <color theme="10"/>
      <name val="Wingdings 2"/>
      <family val="1"/>
      <charset val="2"/>
    </font>
    <font>
      <u/>
      <sz val="11"/>
      <color theme="10"/>
      <name val="Calibri"/>
      <family val="2"/>
      <charset val="238"/>
    </font>
    <font>
      <sz val="10"/>
      <color rgb="FF003366"/>
      <name val="Arial CE"/>
      <charset val="1"/>
    </font>
    <font>
      <b/>
      <sz val="10"/>
      <color rgb="FF00336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8"/>
      <color rgb="FF505050"/>
      <name val="Arial CE"/>
      <charset val="1"/>
    </font>
    <font>
      <sz val="7"/>
      <color rgb="FF969696"/>
      <name val="Arial CE"/>
      <charset val="1"/>
    </font>
    <font>
      <sz val="8"/>
      <color rgb="FFFF0000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sz val="8"/>
      <color rgb="FF0000A8"/>
      <name val="Arial CE"/>
      <charset val="1"/>
    </font>
    <font>
      <sz val="8"/>
      <color rgb="FF800080"/>
      <name val="Arial CE"/>
      <charset val="1"/>
    </font>
    <font>
      <b/>
      <sz val="8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6"/>
      <name val="Arial Black"/>
      <family val="2"/>
      <charset val="238"/>
    </font>
    <font>
      <sz val="10"/>
      <name val="Arial Black"/>
      <family val="2"/>
      <charset val="238"/>
    </font>
    <font>
      <b/>
      <sz val="12"/>
      <name val="Arial Black"/>
      <family val="2"/>
      <charset val="238"/>
    </font>
    <font>
      <b/>
      <sz val="10"/>
      <name val="Arial CE"/>
      <family val="2"/>
      <charset val="238"/>
    </font>
    <font>
      <b/>
      <sz val="10"/>
      <name val="Arial Black"/>
      <family val="2"/>
      <charset val="238"/>
    </font>
    <font>
      <sz val="12"/>
      <name val="Times New Roman"/>
      <family val="1"/>
      <charset val="1"/>
    </font>
    <font>
      <b/>
      <sz val="12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color rgb="FF000080"/>
      <name val="Arial CE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FF0000"/>
      <name val="Arial CE"/>
      <charset val="238"/>
    </font>
    <font>
      <sz val="10"/>
      <color rgb="FF000080"/>
      <name val="Arial"/>
      <family val="2"/>
      <charset val="238"/>
    </font>
    <font>
      <b/>
      <sz val="10"/>
      <color rgb="FF0000FF"/>
      <name val="Arial CE"/>
      <family val="2"/>
      <charset val="238"/>
    </font>
    <font>
      <b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rgb="FF333300"/>
      <name val="Arial"/>
      <family val="2"/>
      <charset val="238"/>
    </font>
    <font>
      <b/>
      <sz val="12"/>
      <color rgb="FF0000FF"/>
      <name val="Arial CE"/>
      <family val="2"/>
      <charset val="238"/>
    </font>
    <font>
      <b/>
      <sz val="12"/>
      <color rgb="FF0000FF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FFFF"/>
      <name val="Arial CE"/>
      <family val="2"/>
      <charset val="238"/>
    </font>
    <font>
      <b/>
      <sz val="12"/>
      <color rgb="FFFFFFFF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008080"/>
        <bgColor rgb="FF00808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hair">
        <color auto="1"/>
      </bottom>
      <diagonal/>
    </border>
    <border>
      <left style="thin">
        <color rgb="FFFFFFFF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21" fillId="0" borderId="0" applyBorder="0" applyProtection="0"/>
    <xf numFmtId="0" fontId="1" fillId="0" borderId="0"/>
  </cellStyleXfs>
  <cellXfs count="42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4" fontId="11" fillId="0" borderId="14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7" fontId="19" fillId="0" borderId="0" xfId="0" applyNumberFormat="1" applyFont="1" applyAlignment="1">
      <alignment vertical="center"/>
    </xf>
    <xf numFmtId="4" fontId="19" fillId="0" borderId="14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0" fillId="0" borderId="0" xfId="1" applyFont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5" fillId="0" borderId="18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22" fillId="0" borderId="20" xfId="0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" fontId="14" fillId="0" borderId="0" xfId="0" applyNumberFormat="1" applyFont="1"/>
    <xf numFmtId="167" fontId="28" fillId="0" borderId="12" xfId="0" applyNumberFormat="1" applyFont="1" applyBorder="1"/>
    <xf numFmtId="167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30" fillId="0" borderId="18" xfId="0" applyFont="1" applyBorder="1"/>
    <xf numFmtId="167" fontId="30" fillId="0" borderId="0" xfId="0" applyNumberFormat="1" applyFont="1"/>
    <xf numFmtId="167" fontId="30" fillId="0" borderId="14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2" fillId="0" borderId="0" xfId="0" applyFont="1" applyAlignment="1">
      <alignment horizontal="left"/>
    </xf>
    <xf numFmtId="4" fontId="22" fillId="0" borderId="0" xfId="0" applyNumberFormat="1" applyFont="1"/>
    <xf numFmtId="0" fontId="12" fillId="0" borderId="22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168" fontId="12" fillId="0" borderId="22" xfId="0" applyNumberFormat="1" applyFont="1" applyBorder="1" applyAlignment="1">
      <alignment vertical="center"/>
    </xf>
    <xf numFmtId="4" fontId="1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vertical="center"/>
    </xf>
    <xf numFmtId="167" fontId="13" fillId="0" borderId="14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168" fontId="31" fillId="0" borderId="0" xfId="0" applyNumberFormat="1" applyFont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168" fontId="33" fillId="0" borderId="0" xfId="0" applyNumberFormat="1" applyFont="1" applyAlignment="1">
      <alignment vertical="center"/>
    </xf>
    <xf numFmtId="0" fontId="33" fillId="0" borderId="18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8" fontId="34" fillId="0" borderId="22" xfId="0" applyNumberFormat="1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0" borderId="18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8" fontId="36" fillId="0" borderId="0" xfId="0" applyNumberFormat="1" applyFont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18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167" fontId="13" fillId="0" borderId="20" xfId="0" applyNumberFormat="1" applyFont="1" applyBorder="1" applyAlignment="1">
      <alignment vertical="center"/>
    </xf>
    <xf numFmtId="167" fontId="13" fillId="0" borderId="21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wrapText="1"/>
    </xf>
    <xf numFmtId="4" fontId="39" fillId="0" borderId="0" xfId="0" applyNumberFormat="1" applyFont="1"/>
    <xf numFmtId="4" fontId="39" fillId="4" borderId="0" xfId="0" applyNumberFormat="1" applyFont="1" applyFill="1"/>
    <xf numFmtId="0" fontId="39" fillId="4" borderId="0" xfId="0" applyFont="1" applyFill="1"/>
    <xf numFmtId="4" fontId="0" fillId="0" borderId="0" xfId="0" applyNumberFormat="1"/>
    <xf numFmtId="164" fontId="0" fillId="0" borderId="0" xfId="0" applyNumberFormat="1"/>
    <xf numFmtId="0" fontId="41" fillId="0" borderId="0" xfId="0" applyFont="1"/>
    <xf numFmtId="0" fontId="42" fillId="0" borderId="0" xfId="0" applyFont="1"/>
    <xf numFmtId="4" fontId="42" fillId="0" borderId="0" xfId="0" applyNumberFormat="1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17" fontId="0" fillId="0" borderId="0" xfId="0" applyNumberFormat="1"/>
    <xf numFmtId="0" fontId="46" fillId="4" borderId="0" xfId="0" applyFont="1" applyFill="1"/>
    <xf numFmtId="0" fontId="0" fillId="4" borderId="0" xfId="0" applyFill="1"/>
    <xf numFmtId="4" fontId="0" fillId="4" borderId="0" xfId="0" applyNumberFormat="1" applyFill="1"/>
    <xf numFmtId="4" fontId="44" fillId="0" borderId="0" xfId="0" applyNumberFormat="1" applyFont="1"/>
    <xf numFmtId="169" fontId="0" fillId="0" borderId="0" xfId="0" applyNumberFormat="1"/>
    <xf numFmtId="4" fontId="47" fillId="0" borderId="1" xfId="0" applyNumberFormat="1" applyFont="1" applyBorder="1"/>
    <xf numFmtId="4" fontId="47" fillId="0" borderId="23" xfId="0" applyNumberFormat="1" applyFont="1" applyBorder="1"/>
    <xf numFmtId="4" fontId="47" fillId="0" borderId="2" xfId="0" applyNumberFormat="1" applyFont="1" applyBorder="1"/>
    <xf numFmtId="4" fontId="0" fillId="0" borderId="23" xfId="0" applyNumberFormat="1" applyBorder="1"/>
    <xf numFmtId="0" fontId="47" fillId="0" borderId="0" xfId="0" applyFont="1"/>
    <xf numFmtId="4" fontId="0" fillId="0" borderId="9" xfId="0" applyNumberFormat="1" applyBorder="1"/>
    <xf numFmtId="4" fontId="0" fillId="0" borderId="24" xfId="0" applyNumberFormat="1" applyBorder="1"/>
    <xf numFmtId="4" fontId="0" fillId="0" borderId="10" xfId="0" applyNumberFormat="1" applyBorder="1"/>
    <xf numFmtId="0" fontId="48" fillId="0" borderId="0" xfId="0" applyFont="1" applyAlignment="1">
      <alignment horizontal="center"/>
    </xf>
    <xf numFmtId="0" fontId="49" fillId="0" borderId="0" xfId="0" applyFont="1"/>
    <xf numFmtId="0" fontId="44" fillId="0" borderId="25" xfId="0" applyFont="1" applyBorder="1"/>
    <xf numFmtId="0" fontId="44" fillId="0" borderId="26" xfId="0" applyFont="1" applyBorder="1"/>
    <xf numFmtId="0" fontId="44" fillId="0" borderId="27" xfId="0" applyFont="1" applyBorder="1"/>
    <xf numFmtId="4" fontId="44" fillId="0" borderId="26" xfId="0" applyNumberFormat="1" applyFont="1" applyBorder="1"/>
    <xf numFmtId="4" fontId="44" fillId="0" borderId="27" xfId="0" applyNumberFormat="1" applyFont="1" applyBorder="1"/>
    <xf numFmtId="0" fontId="0" fillId="0" borderId="28" xfId="0" applyBorder="1"/>
    <xf numFmtId="1" fontId="0" fillId="0" borderId="28" xfId="0" applyNumberFormat="1" applyBorder="1"/>
    <xf numFmtId="2" fontId="0" fillId="0" borderId="0" xfId="0" applyNumberFormat="1"/>
    <xf numFmtId="1" fontId="48" fillId="0" borderId="0" xfId="0" applyNumberFormat="1" applyFont="1"/>
    <xf numFmtId="1" fontId="0" fillId="0" borderId="0" xfId="0" applyNumberFormat="1"/>
    <xf numFmtId="0" fontId="48" fillId="0" borderId="0" xfId="0" applyFont="1"/>
    <xf numFmtId="170" fontId="0" fillId="0" borderId="0" xfId="0" applyNumberFormat="1"/>
    <xf numFmtId="171" fontId="0" fillId="0" borderId="0" xfId="0" applyNumberFormat="1"/>
    <xf numFmtId="3" fontId="0" fillId="0" borderId="0" xfId="0" applyNumberFormat="1"/>
    <xf numFmtId="0" fontId="0" fillId="0" borderId="23" xfId="0" applyBorder="1"/>
    <xf numFmtId="4" fontId="0" fillId="0" borderId="2" xfId="0" applyNumberFormat="1" applyBorder="1"/>
    <xf numFmtId="0" fontId="51" fillId="0" borderId="30" xfId="0" applyFont="1" applyBorder="1"/>
    <xf numFmtId="0" fontId="52" fillId="0" borderId="31" xfId="0" applyFont="1" applyBorder="1"/>
    <xf numFmtId="4" fontId="52" fillId="0" borderId="31" xfId="0" applyNumberFormat="1" applyFont="1" applyBorder="1"/>
    <xf numFmtId="4" fontId="44" fillId="0" borderId="32" xfId="0" applyNumberFormat="1" applyFont="1" applyBorder="1"/>
    <xf numFmtId="4" fontId="0" fillId="0" borderId="0" xfId="0" applyNumberFormat="1" applyAlignment="1">
      <alignment horizontal="center" vertical="center"/>
    </xf>
    <xf numFmtId="49" fontId="49" fillId="0" borderId="0" xfId="0" applyNumberFormat="1" applyFont="1" applyAlignment="1">
      <alignment vertical="top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49" fontId="50" fillId="0" borderId="0" xfId="0" applyNumberFormat="1" applyFont="1" applyAlignment="1">
      <alignment vertical="center" wrapText="1"/>
    </xf>
    <xf numFmtId="0" fontId="53" fillId="0" borderId="0" xfId="0" applyFont="1" applyAlignment="1">
      <alignment vertical="center"/>
    </xf>
    <xf numFmtId="164" fontId="0" fillId="0" borderId="0" xfId="0" applyNumberFormat="1" applyAlignment="1">
      <alignment horizontal="left" vertical="center"/>
    </xf>
    <xf numFmtId="49" fontId="54" fillId="6" borderId="33" xfId="0" applyNumberFormat="1" applyFont="1" applyFill="1" applyBorder="1" applyAlignment="1">
      <alignment horizontal="left" vertical="center"/>
    </xf>
    <xf numFmtId="49" fontId="54" fillId="6" borderId="33" xfId="0" applyNumberFormat="1" applyFont="1" applyFill="1" applyBorder="1" applyAlignment="1">
      <alignment horizontal="center" vertical="center"/>
    </xf>
    <xf numFmtId="49" fontId="54" fillId="6" borderId="34" xfId="0" applyNumberFormat="1" applyFont="1" applyFill="1" applyBorder="1" applyAlignment="1">
      <alignment horizontal="center" vertical="center" wrapText="1"/>
    </xf>
    <xf numFmtId="168" fontId="54" fillId="6" borderId="34" xfId="0" applyNumberFormat="1" applyFont="1" applyFill="1" applyBorder="1" applyAlignment="1">
      <alignment horizontal="center" vertical="center"/>
    </xf>
    <xf numFmtId="4" fontId="55" fillId="6" borderId="35" xfId="0" applyNumberFormat="1" applyFont="1" applyFill="1" applyBorder="1" applyAlignment="1">
      <alignment horizontal="center" vertical="center"/>
    </xf>
    <xf numFmtId="49" fontId="50" fillId="0" borderId="35" xfId="0" applyNumberFormat="1" applyFont="1" applyBorder="1" applyAlignment="1">
      <alignment horizontal="center" vertical="center"/>
    </xf>
    <xf numFmtId="49" fontId="56" fillId="5" borderId="35" xfId="0" applyNumberFormat="1" applyFont="1" applyFill="1" applyBorder="1" applyAlignment="1">
      <alignment horizontal="left" vertical="center"/>
    </xf>
    <xf numFmtId="49" fontId="50" fillId="5" borderId="35" xfId="0" applyNumberFormat="1" applyFont="1" applyFill="1" applyBorder="1" applyAlignment="1">
      <alignment vertical="center"/>
    </xf>
    <xf numFmtId="49" fontId="50" fillId="5" borderId="6" xfId="0" applyNumberFormat="1" applyFont="1" applyFill="1" applyBorder="1" applyAlignment="1">
      <alignment vertical="center"/>
    </xf>
    <xf numFmtId="168" fontId="50" fillId="5" borderId="6" xfId="0" applyNumberFormat="1" applyFont="1" applyFill="1" applyBorder="1" applyAlignment="1">
      <alignment vertical="center"/>
    </xf>
    <xf numFmtId="4" fontId="57" fillId="5" borderId="35" xfId="0" applyNumberFormat="1" applyFont="1" applyFill="1" applyBorder="1" applyAlignment="1">
      <alignment vertical="center"/>
    </xf>
    <xf numFmtId="49" fontId="50" fillId="0" borderId="35" xfId="0" applyNumberFormat="1" applyFont="1" applyBorder="1" applyAlignment="1">
      <alignment vertical="center" wrapText="1"/>
    </xf>
    <xf numFmtId="49" fontId="50" fillId="0" borderId="35" xfId="0" applyNumberFormat="1" applyFont="1" applyBorder="1" applyAlignment="1">
      <alignment vertical="center"/>
    </xf>
    <xf numFmtId="4" fontId="0" fillId="0" borderId="35" xfId="0" applyNumberFormat="1" applyBorder="1" applyAlignment="1">
      <alignment vertical="center"/>
    </xf>
    <xf numFmtId="4" fontId="50" fillId="0" borderId="6" xfId="0" applyNumberFormat="1" applyFont="1" applyBorder="1" applyAlignment="1">
      <alignment vertical="center"/>
    </xf>
    <xf numFmtId="49" fontId="50" fillId="0" borderId="6" xfId="0" applyNumberFormat="1" applyFont="1" applyBorder="1" applyAlignment="1">
      <alignment vertical="center"/>
    </xf>
    <xf numFmtId="49" fontId="50" fillId="0" borderId="36" xfId="0" applyNumberFormat="1" applyFont="1" applyBorder="1" applyAlignment="1">
      <alignment horizontal="center" vertical="center"/>
    </xf>
    <xf numFmtId="49" fontId="50" fillId="0" borderId="36" xfId="0" applyNumberFormat="1" applyFont="1" applyBorder="1" applyAlignment="1">
      <alignment vertical="center" wrapText="1"/>
    </xf>
    <xf numFmtId="49" fontId="50" fillId="0" borderId="36" xfId="0" applyNumberFormat="1" applyFont="1" applyBorder="1" applyAlignment="1">
      <alignment vertical="center"/>
    </xf>
    <xf numFmtId="49" fontId="50" fillId="0" borderId="37" xfId="0" applyNumberFormat="1" applyFont="1" applyBorder="1" applyAlignment="1">
      <alignment vertical="center"/>
    </xf>
    <xf numFmtId="4" fontId="50" fillId="0" borderId="37" xfId="0" applyNumberFormat="1" applyFont="1" applyBorder="1" applyAlignment="1">
      <alignment vertical="center"/>
    </xf>
    <xf numFmtId="4" fontId="0" fillId="0" borderId="36" xfId="0" applyNumberFormat="1" applyBorder="1" applyAlignment="1">
      <alignment vertical="center"/>
    </xf>
    <xf numFmtId="49" fontId="50" fillId="0" borderId="38" xfId="0" applyNumberFormat="1" applyFont="1" applyBorder="1" applyAlignment="1">
      <alignment horizontal="center" vertical="center"/>
    </xf>
    <xf numFmtId="49" fontId="50" fillId="0" borderId="38" xfId="0" applyNumberFormat="1" applyFont="1" applyBorder="1" applyAlignment="1">
      <alignment vertical="center"/>
    </xf>
    <xf numFmtId="49" fontId="50" fillId="0" borderId="39" xfId="0" applyNumberFormat="1" applyFont="1" applyBorder="1" applyAlignment="1">
      <alignment vertical="center"/>
    </xf>
    <xf numFmtId="4" fontId="50" fillId="0" borderId="39" xfId="0" applyNumberFormat="1" applyFont="1" applyBorder="1" applyAlignment="1">
      <alignment vertical="center"/>
    </xf>
    <xf numFmtId="4" fontId="57" fillId="0" borderId="38" xfId="0" applyNumberFormat="1" applyFont="1" applyBorder="1" applyAlignment="1">
      <alignment vertical="center"/>
    </xf>
    <xf numFmtId="49" fontId="58" fillId="0" borderId="35" xfId="0" applyNumberFormat="1" applyFont="1" applyBorder="1" applyAlignment="1">
      <alignment vertical="center" wrapText="1"/>
    </xf>
    <xf numFmtId="49" fontId="44" fillId="0" borderId="35" xfId="0" applyNumberFormat="1" applyFont="1" applyBorder="1" applyAlignment="1">
      <alignment vertical="center"/>
    </xf>
    <xf numFmtId="49" fontId="44" fillId="0" borderId="6" xfId="0" applyNumberFormat="1" applyFont="1" applyBorder="1" applyAlignment="1">
      <alignment vertical="center"/>
    </xf>
    <xf numFmtId="4" fontId="44" fillId="0" borderId="6" xfId="0" applyNumberFormat="1" applyFont="1" applyBorder="1" applyAlignment="1">
      <alignment vertical="center"/>
    </xf>
    <xf numFmtId="172" fontId="59" fillId="0" borderId="35" xfId="0" applyNumberFormat="1" applyFont="1" applyBorder="1" applyAlignment="1">
      <alignment vertical="center"/>
    </xf>
    <xf numFmtId="49" fontId="47" fillId="0" borderId="36" xfId="0" applyNumberFormat="1" applyFont="1" applyBorder="1" applyAlignment="1">
      <alignment vertical="center"/>
    </xf>
    <xf numFmtId="49" fontId="47" fillId="0" borderId="37" xfId="0" applyNumberFormat="1" applyFont="1" applyBorder="1" applyAlignment="1">
      <alignment vertical="center"/>
    </xf>
    <xf numFmtId="49" fontId="47" fillId="0" borderId="38" xfId="0" applyNumberFormat="1" applyFont="1" applyBorder="1" applyAlignment="1">
      <alignment vertical="center"/>
    </xf>
    <xf numFmtId="49" fontId="47" fillId="0" borderId="39" xfId="0" applyNumberFormat="1" applyFont="1" applyBorder="1" applyAlignment="1">
      <alignment vertical="center"/>
    </xf>
    <xf numFmtId="49" fontId="50" fillId="0" borderId="38" xfId="0" applyNumberFormat="1" applyFont="1" applyBorder="1" applyAlignment="1">
      <alignment vertical="center" wrapText="1"/>
    </xf>
    <xf numFmtId="4" fontId="60" fillId="0" borderId="35" xfId="0" applyNumberFormat="1" applyFont="1" applyBorder="1" applyAlignment="1">
      <alignment vertical="center"/>
    </xf>
    <xf numFmtId="4" fontId="57" fillId="0" borderId="36" xfId="0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63" fillId="0" borderId="0" xfId="0" applyNumberFormat="1" applyFont="1" applyAlignment="1">
      <alignment horizontal="left" vertical="center"/>
    </xf>
    <xf numFmtId="17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54" fillId="6" borderId="40" xfId="0" applyNumberFormat="1" applyFont="1" applyFill="1" applyBorder="1" applyAlignment="1">
      <alignment horizontal="left" vertical="center"/>
    </xf>
    <xf numFmtId="49" fontId="54" fillId="6" borderId="40" xfId="0" applyNumberFormat="1" applyFont="1" applyFill="1" applyBorder="1" applyAlignment="1">
      <alignment horizontal="center" vertical="center"/>
    </xf>
    <xf numFmtId="168" fontId="54" fillId="6" borderId="40" xfId="0" applyNumberFormat="1" applyFont="1" applyFill="1" applyBorder="1" applyAlignment="1">
      <alignment horizontal="center" vertical="center"/>
    </xf>
    <xf numFmtId="171" fontId="54" fillId="6" borderId="33" xfId="0" applyNumberFormat="1" applyFont="1" applyFill="1" applyBorder="1" applyAlignment="1">
      <alignment horizontal="center" vertical="center" wrapText="1"/>
    </xf>
    <xf numFmtId="4" fontId="55" fillId="6" borderId="40" xfId="0" applyNumberFormat="1" applyFont="1" applyFill="1" applyBorder="1" applyAlignment="1">
      <alignment horizontal="center" vertical="center"/>
    </xf>
    <xf numFmtId="49" fontId="50" fillId="0" borderId="35" xfId="0" applyNumberFormat="1" applyFont="1" applyBorder="1" applyAlignment="1">
      <alignment horizontal="left" vertical="top"/>
    </xf>
    <xf numFmtId="49" fontId="50" fillId="0" borderId="35" xfId="0" applyNumberFormat="1" applyFont="1" applyBorder="1" applyAlignment="1">
      <alignment horizontal="center" vertical="top"/>
    </xf>
    <xf numFmtId="49" fontId="56" fillId="0" borderId="35" xfId="0" applyNumberFormat="1" applyFont="1" applyBorder="1" applyAlignment="1">
      <alignment horizontal="left" vertical="center"/>
    </xf>
    <xf numFmtId="49" fontId="50" fillId="0" borderId="35" xfId="0" applyNumberFormat="1" applyFont="1" applyBorder="1" applyAlignment="1">
      <alignment vertical="top"/>
    </xf>
    <xf numFmtId="4" fontId="50" fillId="0" borderId="35" xfId="0" applyNumberFormat="1" applyFont="1" applyBorder="1" applyAlignment="1">
      <alignment vertical="top"/>
    </xf>
    <xf numFmtId="4" fontId="50" fillId="0" borderId="35" xfId="0" applyNumberFormat="1" applyFont="1" applyBorder="1" applyAlignment="1" applyProtection="1">
      <alignment vertical="top"/>
      <protection locked="0"/>
    </xf>
    <xf numFmtId="4" fontId="60" fillId="0" borderId="35" xfId="0" applyNumberFormat="1" applyFont="1" applyBorder="1" applyAlignment="1">
      <alignment vertical="top"/>
    </xf>
    <xf numFmtId="49" fontId="50" fillId="0" borderId="35" xfId="0" applyNumberFormat="1" applyFont="1" applyBorder="1" applyAlignment="1">
      <alignment vertical="top" wrapText="1"/>
    </xf>
    <xf numFmtId="4" fontId="50" fillId="4" borderId="35" xfId="0" applyNumberFormat="1" applyFont="1" applyFill="1" applyBorder="1" applyAlignment="1" applyProtection="1">
      <alignment vertical="top"/>
      <protection locked="0"/>
    </xf>
    <xf numFmtId="4" fontId="0" fillId="0" borderId="35" xfId="0" applyNumberFormat="1" applyBorder="1" applyAlignment="1">
      <alignment vertical="top"/>
    </xf>
    <xf numFmtId="4" fontId="50" fillId="5" borderId="35" xfId="0" applyNumberFormat="1" applyFont="1" applyFill="1" applyBorder="1" applyAlignment="1" applyProtection="1">
      <alignment vertical="top"/>
      <protection locked="0"/>
    </xf>
    <xf numFmtId="49" fontId="64" fillId="0" borderId="35" xfId="0" applyNumberFormat="1" applyFont="1" applyBorder="1" applyAlignment="1">
      <alignment vertical="top" wrapText="1"/>
    </xf>
    <xf numFmtId="4" fontId="65" fillId="0" borderId="35" xfId="0" applyNumberFormat="1" applyFont="1" applyBorder="1" applyAlignment="1">
      <alignment vertical="top"/>
    </xf>
    <xf numFmtId="49" fontId="49" fillId="0" borderId="35" xfId="0" applyNumberFormat="1" applyFont="1" applyBorder="1" applyAlignment="1">
      <alignment horizontal="left" vertical="center"/>
    </xf>
    <xf numFmtId="49" fontId="50" fillId="0" borderId="35" xfId="0" applyNumberFormat="1" applyFont="1" applyBorder="1" applyAlignment="1">
      <alignment horizontal="left" vertical="center"/>
    </xf>
    <xf numFmtId="49" fontId="50" fillId="0" borderId="36" xfId="0" applyNumberFormat="1" applyFont="1" applyBorder="1" applyAlignment="1">
      <alignment horizontal="left" vertical="center"/>
    </xf>
    <xf numFmtId="4" fontId="50" fillId="0" borderId="36" xfId="0" applyNumberFormat="1" applyFont="1" applyBorder="1" applyAlignment="1">
      <alignment vertical="center"/>
    </xf>
    <xf numFmtId="4" fontId="50" fillId="0" borderId="36" xfId="0" applyNumberFormat="1" applyFont="1" applyBorder="1" applyAlignment="1" applyProtection="1">
      <alignment vertical="center"/>
      <protection locked="0"/>
    </xf>
    <xf numFmtId="49" fontId="50" fillId="0" borderId="38" xfId="0" applyNumberFormat="1" applyFont="1" applyBorder="1" applyAlignment="1">
      <alignment horizontal="left" vertical="center"/>
    </xf>
    <xf numFmtId="4" fontId="50" fillId="0" borderId="38" xfId="0" applyNumberFormat="1" applyFont="1" applyBorder="1" applyAlignment="1">
      <alignment vertical="center"/>
    </xf>
    <xf numFmtId="4" fontId="50" fillId="0" borderId="38" xfId="0" applyNumberFormat="1" applyFont="1" applyBorder="1" applyAlignment="1" applyProtection="1">
      <alignment vertical="center"/>
      <protection locked="0"/>
    </xf>
    <xf numFmtId="49" fontId="66" fillId="0" borderId="35" xfId="0" applyNumberFormat="1" applyFont="1" applyBorder="1" applyAlignment="1">
      <alignment vertical="center" wrapText="1"/>
    </xf>
    <xf numFmtId="49" fontId="47" fillId="0" borderId="35" xfId="0" applyNumberFormat="1" applyFont="1" applyBorder="1" applyAlignment="1">
      <alignment vertical="center"/>
    </xf>
    <xf numFmtId="4" fontId="47" fillId="0" borderId="35" xfId="0" applyNumberFormat="1" applyFont="1" applyBorder="1" applyAlignment="1">
      <alignment vertical="center"/>
    </xf>
    <xf numFmtId="4" fontId="47" fillId="0" borderId="35" xfId="0" applyNumberFormat="1" applyFont="1" applyBorder="1" applyAlignment="1" applyProtection="1">
      <alignment vertical="center"/>
      <protection locked="0"/>
    </xf>
    <xf numFmtId="4" fontId="67" fillId="0" borderId="35" xfId="0" applyNumberFormat="1" applyFont="1" applyBorder="1" applyAlignment="1">
      <alignment vertical="center"/>
    </xf>
    <xf numFmtId="49" fontId="47" fillId="0" borderId="36" xfId="0" applyNumberFormat="1" applyFont="1" applyBorder="1" applyAlignment="1">
      <alignment horizontal="left" vertical="center"/>
    </xf>
    <xf numFmtId="49" fontId="47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49" fontId="47" fillId="0" borderId="0" xfId="0" applyNumberFormat="1" applyFont="1" applyAlignment="1">
      <alignment vertical="center"/>
    </xf>
    <xf numFmtId="0" fontId="68" fillId="0" borderId="0" xfId="2" applyFont="1" applyAlignment="1">
      <alignment horizontal="left" vertical="top"/>
    </xf>
    <xf numFmtId="49" fontId="50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/>
    </xf>
    <xf numFmtId="4" fontId="50" fillId="0" borderId="0" xfId="0" applyNumberFormat="1" applyFont="1" applyAlignment="1" applyProtection="1">
      <alignment vertical="center"/>
      <protection locked="0"/>
    </xf>
    <xf numFmtId="4" fontId="57" fillId="0" borderId="0" xfId="0" applyNumberFormat="1" applyFont="1" applyAlignment="1">
      <alignment vertical="center"/>
    </xf>
    <xf numFmtId="49" fontId="69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174" fontId="70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70" fillId="0" borderId="0" xfId="0" applyFont="1" applyAlignment="1">
      <alignment wrapText="1"/>
    </xf>
    <xf numFmtId="0" fontId="44" fillId="0" borderId="0" xfId="0" applyFont="1" applyAlignment="1">
      <alignment horizontal="left" vertical="center"/>
    </xf>
    <xf numFmtId="174" fontId="70" fillId="0" borderId="0" xfId="0" applyNumberFormat="1" applyFont="1" applyAlignment="1">
      <alignment horizontal="right"/>
    </xf>
    <xf numFmtId="174" fontId="54" fillId="6" borderId="40" xfId="0" applyNumberFormat="1" applyFont="1" applyFill="1" applyBorder="1" applyAlignment="1">
      <alignment horizontal="center" vertical="center"/>
    </xf>
    <xf numFmtId="0" fontId="71" fillId="0" borderId="0" xfId="0" applyFont="1"/>
    <xf numFmtId="174" fontId="72" fillId="0" borderId="35" xfId="0" applyNumberFormat="1" applyFont="1" applyBorder="1" applyAlignment="1">
      <alignment horizontal="right" vertical="center"/>
    </xf>
    <xf numFmtId="174" fontId="50" fillId="0" borderId="35" xfId="0" applyNumberFormat="1" applyFont="1" applyBorder="1" applyAlignment="1">
      <alignment horizontal="right" vertical="center"/>
    </xf>
    <xf numFmtId="4" fontId="50" fillId="4" borderId="35" xfId="0" applyNumberFormat="1" applyFont="1" applyFill="1" applyBorder="1" applyAlignment="1" applyProtection="1">
      <alignment vertical="center"/>
      <protection locked="0"/>
    </xf>
    <xf numFmtId="49" fontId="50" fillId="0" borderId="35" xfId="0" applyNumberFormat="1" applyFont="1" applyBorder="1" applyAlignment="1">
      <alignment horizontal="left" vertical="center" wrapText="1"/>
    </xf>
    <xf numFmtId="49" fontId="50" fillId="0" borderId="41" xfId="0" applyNumberFormat="1" applyFont="1" applyBorder="1" applyAlignment="1">
      <alignment horizontal="left" vertical="center"/>
    </xf>
    <xf numFmtId="49" fontId="50" fillId="0" borderId="41" xfId="0" applyNumberFormat="1" applyFont="1" applyBorder="1" applyAlignment="1">
      <alignment horizontal="center" vertical="center"/>
    </xf>
    <xf numFmtId="49" fontId="50" fillId="0" borderId="41" xfId="0" applyNumberFormat="1" applyFont="1" applyBorder="1" applyAlignment="1">
      <alignment horizontal="left" vertical="center" wrapText="1"/>
    </xf>
    <xf numFmtId="174" fontId="50" fillId="0" borderId="41" xfId="0" applyNumberFormat="1" applyFont="1" applyBorder="1" applyAlignment="1">
      <alignment horizontal="right" vertical="center"/>
    </xf>
    <xf numFmtId="4" fontId="50" fillId="0" borderId="41" xfId="0" applyNumberFormat="1" applyFont="1" applyBorder="1" applyAlignment="1" applyProtection="1">
      <alignment vertical="center"/>
      <protection locked="0"/>
    </xf>
    <xf numFmtId="4" fontId="0" fillId="0" borderId="41" xfId="0" applyNumberFormat="1" applyBorder="1" applyAlignment="1">
      <alignment vertical="center"/>
    </xf>
    <xf numFmtId="49" fontId="50" fillId="0" borderId="36" xfId="0" applyNumberFormat="1" applyFont="1" applyBorder="1" applyAlignment="1">
      <alignment horizontal="center" vertical="top"/>
    </xf>
    <xf numFmtId="49" fontId="50" fillId="0" borderId="36" xfId="0" applyNumberFormat="1" applyFont="1" applyBorder="1" applyAlignment="1">
      <alignment vertical="top" wrapText="1"/>
    </xf>
    <xf numFmtId="49" fontId="50" fillId="0" borderId="36" xfId="0" applyNumberFormat="1" applyFont="1" applyBorder="1" applyAlignment="1">
      <alignment vertical="top"/>
    </xf>
    <xf numFmtId="174" fontId="72" fillId="0" borderId="36" xfId="0" applyNumberFormat="1" applyFont="1" applyBorder="1" applyAlignment="1">
      <alignment horizontal="right" vertical="top"/>
    </xf>
    <xf numFmtId="4" fontId="50" fillId="0" borderId="36" xfId="0" applyNumberFormat="1" applyFont="1" applyBorder="1" applyAlignment="1" applyProtection="1">
      <alignment vertical="top"/>
      <protection locked="0"/>
    </xf>
    <xf numFmtId="4" fontId="57" fillId="0" borderId="36" xfId="0" applyNumberFormat="1" applyFont="1" applyBorder="1" applyAlignment="1">
      <alignment vertical="top"/>
    </xf>
    <xf numFmtId="174" fontId="72" fillId="0" borderId="38" xfId="0" applyNumberFormat="1" applyFont="1" applyBorder="1" applyAlignment="1">
      <alignment horizontal="right" vertical="center"/>
    </xf>
    <xf numFmtId="174" fontId="73" fillId="0" borderId="35" xfId="0" applyNumberFormat="1" applyFont="1" applyBorder="1" applyAlignment="1">
      <alignment horizontal="right" vertical="center"/>
    </xf>
    <xf numFmtId="174" fontId="73" fillId="0" borderId="36" xfId="0" applyNumberFormat="1" applyFont="1" applyBorder="1" applyAlignment="1">
      <alignment horizontal="right" vertical="center"/>
    </xf>
    <xf numFmtId="174" fontId="73" fillId="0" borderId="38" xfId="0" applyNumberFormat="1" applyFont="1" applyBorder="1" applyAlignment="1">
      <alignment horizontal="right" vertical="center"/>
    </xf>
    <xf numFmtId="4" fontId="39" fillId="8" borderId="0" xfId="0" applyNumberFormat="1" applyFont="1" applyFill="1"/>
    <xf numFmtId="0" fontId="39" fillId="8" borderId="0" xfId="0" applyFont="1" applyFill="1"/>
    <xf numFmtId="4" fontId="12" fillId="9" borderId="22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12" fillId="0" borderId="22" xfId="0" applyNumberFormat="1" applyFont="1" applyBorder="1" applyAlignment="1" applyProtection="1">
      <alignment vertical="center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wrapText="1"/>
      <protection locked="0"/>
    </xf>
    <xf numFmtId="4" fontId="39" fillId="4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39" fillId="7" borderId="0" xfId="0" applyFont="1" applyFill="1" applyProtection="1">
      <protection locked="0"/>
    </xf>
    <xf numFmtId="4" fontId="39" fillId="5" borderId="0" xfId="0" applyNumberFormat="1" applyFont="1" applyFill="1" applyProtection="1">
      <protection locked="0"/>
    </xf>
    <xf numFmtId="4" fontId="0" fillId="4" borderId="0" xfId="0" applyNumberFormat="1" applyFill="1" applyProtection="1">
      <protection locked="0"/>
    </xf>
    <xf numFmtId="4" fontId="0" fillId="0" borderId="28" xfId="0" applyNumberFormat="1" applyBorder="1" applyProtection="1">
      <protection locked="0"/>
    </xf>
    <xf numFmtId="4" fontId="50" fillId="0" borderId="28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4" fontId="44" fillId="0" borderId="0" xfId="0" applyNumberFormat="1" applyFont="1" applyProtection="1">
      <protection locked="0"/>
    </xf>
    <xf numFmtId="4" fontId="47" fillId="0" borderId="1" xfId="0" applyNumberFormat="1" applyFont="1" applyBorder="1" applyProtection="1">
      <protection locked="0"/>
    </xf>
    <xf numFmtId="4" fontId="0" fillId="0" borderId="23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24" xfId="0" applyNumberFormat="1" applyBorder="1" applyProtection="1">
      <protection locked="0"/>
    </xf>
    <xf numFmtId="4" fontId="44" fillId="0" borderId="26" xfId="0" applyNumberFormat="1" applyFont="1" applyBorder="1" applyProtection="1">
      <protection locked="0"/>
    </xf>
    <xf numFmtId="4" fontId="44" fillId="0" borderId="27" xfId="0" applyNumberFormat="1" applyFont="1" applyBorder="1" applyProtection="1">
      <protection locked="0"/>
    </xf>
    <xf numFmtId="4" fontId="49" fillId="0" borderId="0" xfId="0" applyNumberFormat="1" applyFont="1" applyProtection="1">
      <protection locked="0"/>
    </xf>
    <xf numFmtId="4" fontId="0" fillId="0" borderId="1" xfId="0" applyNumberFormat="1" applyBorder="1" applyProtection="1">
      <protection locked="0"/>
    </xf>
    <xf numFmtId="4" fontId="44" fillId="0" borderId="29" xfId="0" applyNumberFormat="1" applyFont="1" applyBorder="1" applyProtection="1">
      <protection locked="0"/>
    </xf>
    <xf numFmtId="4" fontId="0" fillId="0" borderId="3" xfId="0" applyNumberFormat="1" applyBorder="1" applyProtection="1">
      <protection locked="0"/>
    </xf>
    <xf numFmtId="4" fontId="50" fillId="0" borderId="23" xfId="0" applyNumberFormat="1" applyFont="1" applyBorder="1" applyProtection="1">
      <protection locked="0"/>
    </xf>
    <xf numFmtId="3" fontId="0" fillId="9" borderId="35" xfId="0" applyNumberFormat="1" applyFill="1" applyBorder="1" applyAlignment="1">
      <alignment vertical="center"/>
    </xf>
    <xf numFmtId="168" fontId="0" fillId="9" borderId="35" xfId="0" applyNumberFormat="1" applyFill="1" applyBorder="1" applyAlignment="1">
      <alignment horizontal="right" vertical="center"/>
    </xf>
    <xf numFmtId="0" fontId="60" fillId="4" borderId="0" xfId="0" applyFont="1" applyFill="1"/>
    <xf numFmtId="0" fontId="53" fillId="9" borderId="0" xfId="0" applyFont="1" applyFill="1" applyAlignment="1">
      <alignment vertical="center"/>
    </xf>
    <xf numFmtId="164" fontId="0" fillId="9" borderId="0" xfId="0" applyNumberFormat="1" applyFill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4" fontId="9" fillId="2" borderId="8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61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_mont_prace-sp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A8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161640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161640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161640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mpd="sng" algn="ctr">
          <a:prstDash val="solid"/>
        </a:ln>
        <a:ln w="25400" cmpd="sng" algn="ctr">
          <a:prstDash val="solid"/>
        </a:ln>
        <a:ln w="38100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zoomScaleNormal="100" workbookViewId="0">
      <selection activeCell="D14" sqref="D14"/>
    </sheetView>
  </sheetViews>
  <sheetFormatPr defaultColWidth="8.85546875"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spans="1:74" ht="36.75" customHeight="1"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S2" s="2" t="s">
        <v>5</v>
      </c>
      <c r="BT2" s="2" t="s">
        <v>6</v>
      </c>
    </row>
    <row r="3" spans="1:74" ht="6.7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7</v>
      </c>
    </row>
    <row r="4" spans="1:74" ht="24.75" customHeight="1">
      <c r="B4" s="5"/>
      <c r="D4" s="6" t="s">
        <v>8</v>
      </c>
      <c r="AR4" s="5"/>
      <c r="AS4" s="7" t="s">
        <v>9</v>
      </c>
      <c r="BS4" s="2" t="s">
        <v>10</v>
      </c>
    </row>
    <row r="5" spans="1:74" ht="12" customHeight="1">
      <c r="B5" s="5"/>
      <c r="D5" s="8" t="s">
        <v>11</v>
      </c>
      <c r="K5" s="415" t="s">
        <v>12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R5" s="5"/>
      <c r="BS5" s="2" t="s">
        <v>5</v>
      </c>
    </row>
    <row r="6" spans="1:74" ht="36.75" customHeight="1">
      <c r="B6" s="5"/>
      <c r="D6" s="9" t="s">
        <v>13</v>
      </c>
      <c r="K6" s="416" t="s">
        <v>14</v>
      </c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R6" s="5"/>
      <c r="BS6" s="2" t="s">
        <v>5</v>
      </c>
    </row>
    <row r="7" spans="1:74" ht="12" customHeight="1">
      <c r="B7" s="5"/>
      <c r="D7" s="10" t="s">
        <v>15</v>
      </c>
      <c r="K7" s="11"/>
      <c r="AK7" s="10" t="s">
        <v>16</v>
      </c>
      <c r="AN7" s="11"/>
      <c r="AR7" s="5"/>
      <c r="BS7" s="2" t="s">
        <v>5</v>
      </c>
    </row>
    <row r="8" spans="1:74" ht="12" customHeight="1">
      <c r="B8" s="5"/>
      <c r="D8" s="10" t="s">
        <v>17</v>
      </c>
      <c r="K8" s="11" t="s">
        <v>18</v>
      </c>
      <c r="AK8" s="10" t="s">
        <v>19</v>
      </c>
      <c r="AN8" s="12">
        <v>45439</v>
      </c>
      <c r="AR8" s="5"/>
      <c r="BS8" s="2" t="s">
        <v>20</v>
      </c>
    </row>
    <row r="9" spans="1:74" ht="14.25" customHeight="1">
      <c r="B9" s="5"/>
      <c r="AR9" s="5"/>
      <c r="BS9" s="2" t="s">
        <v>20</v>
      </c>
    </row>
    <row r="10" spans="1:74" ht="12" customHeight="1">
      <c r="B10" s="5"/>
      <c r="D10" s="10" t="s">
        <v>21</v>
      </c>
      <c r="AK10" s="10" t="s">
        <v>22</v>
      </c>
      <c r="AN10" s="11" t="s">
        <v>23</v>
      </c>
      <c r="AR10" s="5"/>
      <c r="BS10" s="2" t="s">
        <v>5</v>
      </c>
    </row>
    <row r="11" spans="1:74" ht="18" customHeight="1">
      <c r="B11" s="5"/>
      <c r="E11" s="11" t="s">
        <v>24</v>
      </c>
      <c r="AK11" s="10" t="s">
        <v>25</v>
      </c>
      <c r="AN11" s="11" t="s">
        <v>26</v>
      </c>
      <c r="AR11" s="5"/>
      <c r="BS11" s="2" t="s">
        <v>5</v>
      </c>
    </row>
    <row r="12" spans="1:74" ht="6.75" customHeight="1">
      <c r="B12" s="5"/>
      <c r="AR12" s="5"/>
      <c r="BS12" s="2" t="s">
        <v>5</v>
      </c>
    </row>
    <row r="13" spans="1:74" ht="12" customHeight="1">
      <c r="B13" s="5"/>
      <c r="D13" s="10" t="s">
        <v>27</v>
      </c>
      <c r="AK13" s="10" t="s">
        <v>22</v>
      </c>
      <c r="AN13" s="11"/>
      <c r="AR13" s="5"/>
      <c r="BS13" s="2" t="s">
        <v>20</v>
      </c>
    </row>
    <row r="14" spans="1:74" ht="13.2">
      <c r="B14" s="5"/>
      <c r="E14" s="11" t="s">
        <v>28</v>
      </c>
      <c r="AK14" s="10" t="s">
        <v>25</v>
      </c>
      <c r="AN14" s="11"/>
      <c r="AR14" s="5"/>
      <c r="BS14" s="2" t="s">
        <v>20</v>
      </c>
    </row>
    <row r="15" spans="1:74" ht="6.75" customHeight="1">
      <c r="B15" s="5"/>
      <c r="AR15" s="5"/>
      <c r="BS15" s="2" t="s">
        <v>29</v>
      </c>
    </row>
    <row r="16" spans="1:74" ht="12" customHeight="1">
      <c r="B16" s="5"/>
      <c r="D16" s="10" t="s">
        <v>30</v>
      </c>
      <c r="AK16" s="10" t="s">
        <v>22</v>
      </c>
      <c r="AN16" s="11" t="s">
        <v>31</v>
      </c>
      <c r="AR16" s="5"/>
      <c r="BS16" s="2" t="s">
        <v>3</v>
      </c>
    </row>
    <row r="17" spans="2:71" ht="18" customHeight="1">
      <c r="B17" s="5"/>
      <c r="E17" s="11" t="s">
        <v>32</v>
      </c>
      <c r="AK17" s="10" t="s">
        <v>25</v>
      </c>
      <c r="AN17" s="11"/>
      <c r="AR17" s="5"/>
      <c r="BS17" s="2" t="s">
        <v>29</v>
      </c>
    </row>
    <row r="18" spans="2:71" ht="6.75" customHeight="1">
      <c r="B18" s="5"/>
      <c r="AR18" s="5"/>
      <c r="BS18" s="2" t="s">
        <v>20</v>
      </c>
    </row>
    <row r="19" spans="2:71" ht="12" customHeight="1">
      <c r="B19" s="5"/>
      <c r="D19" s="10" t="s">
        <v>33</v>
      </c>
      <c r="AK19" s="10" t="s">
        <v>22</v>
      </c>
      <c r="AN19" s="11"/>
      <c r="AR19" s="5"/>
      <c r="BS19" s="2" t="s">
        <v>20</v>
      </c>
    </row>
    <row r="20" spans="2:71" ht="18" customHeight="1">
      <c r="B20" s="5"/>
      <c r="E20" s="11" t="s">
        <v>34</v>
      </c>
      <c r="AK20" s="10" t="s">
        <v>25</v>
      </c>
      <c r="AN20" s="11"/>
      <c r="AR20" s="5"/>
      <c r="BS20" s="2" t="s">
        <v>29</v>
      </c>
    </row>
    <row r="21" spans="2:71" ht="6.75" customHeight="1">
      <c r="B21" s="5"/>
      <c r="AR21" s="5"/>
    </row>
    <row r="22" spans="2:71" ht="12" customHeight="1">
      <c r="B22" s="5"/>
      <c r="D22" s="10" t="s">
        <v>35</v>
      </c>
      <c r="AR22" s="5"/>
    </row>
    <row r="23" spans="2:71" ht="16.5" customHeight="1">
      <c r="B23" s="5"/>
      <c r="E23" s="417" t="s">
        <v>28</v>
      </c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R23" s="5"/>
    </row>
    <row r="24" spans="2:71" ht="6.75" customHeight="1">
      <c r="B24" s="5"/>
      <c r="AR24" s="5"/>
    </row>
    <row r="25" spans="2:71" ht="6.75" customHeight="1">
      <c r="B25" s="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5"/>
    </row>
    <row r="26" spans="2:71" s="14" customFormat="1" ht="25.5" customHeight="1">
      <c r="B26" s="15"/>
      <c r="D26" s="16" t="s">
        <v>36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418">
        <f>ROUND(AG94,0)</f>
        <v>0</v>
      </c>
      <c r="AL26" s="418"/>
      <c r="AM26" s="418"/>
      <c r="AN26" s="418"/>
      <c r="AO26" s="418"/>
      <c r="AR26" s="15"/>
    </row>
    <row r="27" spans="2:71" s="14" customFormat="1" ht="6.75" customHeight="1">
      <c r="B27" s="15"/>
      <c r="AR27" s="15"/>
    </row>
    <row r="28" spans="2:71" s="14" customFormat="1" ht="13.2">
      <c r="B28" s="15"/>
      <c r="L28" s="413" t="s">
        <v>37</v>
      </c>
      <c r="M28" s="413"/>
      <c r="N28" s="413"/>
      <c r="O28" s="413"/>
      <c r="P28" s="413"/>
      <c r="W28" s="413" t="s">
        <v>38</v>
      </c>
      <c r="X28" s="413"/>
      <c r="Y28" s="413"/>
      <c r="Z28" s="413"/>
      <c r="AA28" s="413"/>
      <c r="AB28" s="413"/>
      <c r="AC28" s="413"/>
      <c r="AD28" s="413"/>
      <c r="AE28" s="413"/>
      <c r="AK28" s="413" t="s">
        <v>39</v>
      </c>
      <c r="AL28" s="413"/>
      <c r="AM28" s="413"/>
      <c r="AN28" s="413"/>
      <c r="AO28" s="413"/>
      <c r="AR28" s="15"/>
    </row>
    <row r="29" spans="2:71" s="18" customFormat="1" ht="14.25" customHeight="1">
      <c r="B29" s="19"/>
      <c r="D29" s="10" t="s">
        <v>40</v>
      </c>
      <c r="F29" s="10" t="s">
        <v>41</v>
      </c>
      <c r="L29" s="411">
        <v>0.21</v>
      </c>
      <c r="M29" s="411"/>
      <c r="N29" s="411"/>
      <c r="O29" s="411"/>
      <c r="P29" s="411"/>
      <c r="W29" s="412">
        <f>ROUND(AZ94, 0)</f>
        <v>0</v>
      </c>
      <c r="X29" s="412"/>
      <c r="Y29" s="412"/>
      <c r="Z29" s="412"/>
      <c r="AA29" s="412"/>
      <c r="AB29" s="412"/>
      <c r="AC29" s="412"/>
      <c r="AD29" s="412"/>
      <c r="AE29" s="412"/>
      <c r="AK29" s="412">
        <f>ROUND(AV94, 0)</f>
        <v>0</v>
      </c>
      <c r="AL29" s="412"/>
      <c r="AM29" s="412"/>
      <c r="AN29" s="412"/>
      <c r="AO29" s="412"/>
      <c r="AR29" s="19"/>
    </row>
    <row r="30" spans="2:71" s="18" customFormat="1" ht="14.25" customHeight="1">
      <c r="B30" s="19"/>
      <c r="F30" s="10" t="s">
        <v>42</v>
      </c>
      <c r="L30" s="411">
        <v>0.15</v>
      </c>
      <c r="M30" s="411"/>
      <c r="N30" s="411"/>
      <c r="O30" s="411"/>
      <c r="P30" s="411"/>
      <c r="W30" s="412">
        <f>ROUND(BA94, 0)</f>
        <v>0</v>
      </c>
      <c r="X30" s="412"/>
      <c r="Y30" s="412"/>
      <c r="Z30" s="412"/>
      <c r="AA30" s="412"/>
      <c r="AB30" s="412"/>
      <c r="AC30" s="412"/>
      <c r="AD30" s="412"/>
      <c r="AE30" s="412"/>
      <c r="AK30" s="412">
        <f>ROUND(AW94, 0)</f>
        <v>0</v>
      </c>
      <c r="AL30" s="412"/>
      <c r="AM30" s="412"/>
      <c r="AN30" s="412"/>
      <c r="AO30" s="412"/>
      <c r="AR30" s="19"/>
    </row>
    <row r="31" spans="2:71" s="18" customFormat="1" ht="14.25" hidden="1" customHeight="1">
      <c r="B31" s="19"/>
      <c r="F31" s="10" t="s">
        <v>43</v>
      </c>
      <c r="L31" s="411">
        <v>0.21</v>
      </c>
      <c r="M31" s="411"/>
      <c r="N31" s="411"/>
      <c r="O31" s="411"/>
      <c r="P31" s="411"/>
      <c r="W31" s="412">
        <f>ROUND(BB94, 0)</f>
        <v>0</v>
      </c>
      <c r="X31" s="412"/>
      <c r="Y31" s="412"/>
      <c r="Z31" s="412"/>
      <c r="AA31" s="412"/>
      <c r="AB31" s="412"/>
      <c r="AC31" s="412"/>
      <c r="AD31" s="412"/>
      <c r="AE31" s="412"/>
      <c r="AK31" s="412">
        <v>0</v>
      </c>
      <c r="AL31" s="412"/>
      <c r="AM31" s="412"/>
      <c r="AN31" s="412"/>
      <c r="AO31" s="412"/>
      <c r="AR31" s="19"/>
    </row>
    <row r="32" spans="2:71" s="18" customFormat="1" ht="14.25" hidden="1" customHeight="1">
      <c r="B32" s="19"/>
      <c r="F32" s="10" t="s">
        <v>44</v>
      </c>
      <c r="L32" s="411">
        <v>0.15</v>
      </c>
      <c r="M32" s="411"/>
      <c r="N32" s="411"/>
      <c r="O32" s="411"/>
      <c r="P32" s="411"/>
      <c r="W32" s="412">
        <f>ROUND(BC94, 0)</f>
        <v>0</v>
      </c>
      <c r="X32" s="412"/>
      <c r="Y32" s="412"/>
      <c r="Z32" s="412"/>
      <c r="AA32" s="412"/>
      <c r="AB32" s="412"/>
      <c r="AC32" s="412"/>
      <c r="AD32" s="412"/>
      <c r="AE32" s="412"/>
      <c r="AK32" s="412">
        <v>0</v>
      </c>
      <c r="AL32" s="412"/>
      <c r="AM32" s="412"/>
      <c r="AN32" s="412"/>
      <c r="AO32" s="412"/>
      <c r="AR32" s="19"/>
    </row>
    <row r="33" spans="2:44" s="18" customFormat="1" ht="14.25" hidden="1" customHeight="1">
      <c r="B33" s="19"/>
      <c r="F33" s="10" t="s">
        <v>45</v>
      </c>
      <c r="L33" s="411">
        <v>0</v>
      </c>
      <c r="M33" s="411"/>
      <c r="N33" s="411"/>
      <c r="O33" s="411"/>
      <c r="P33" s="411"/>
      <c r="W33" s="412">
        <f>ROUND(BD94, 0)</f>
        <v>0</v>
      </c>
      <c r="X33" s="412"/>
      <c r="Y33" s="412"/>
      <c r="Z33" s="412"/>
      <c r="AA33" s="412"/>
      <c r="AB33" s="412"/>
      <c r="AC33" s="412"/>
      <c r="AD33" s="412"/>
      <c r="AE33" s="412"/>
      <c r="AK33" s="412">
        <v>0</v>
      </c>
      <c r="AL33" s="412"/>
      <c r="AM33" s="412"/>
      <c r="AN33" s="412"/>
      <c r="AO33" s="412"/>
      <c r="AR33" s="19"/>
    </row>
    <row r="34" spans="2:44" s="14" customFormat="1" ht="6.75" customHeight="1">
      <c r="B34" s="15"/>
      <c r="AR34" s="15"/>
    </row>
    <row r="35" spans="2:44" s="14" customFormat="1" ht="25.5" customHeight="1">
      <c r="B35" s="15"/>
      <c r="C35" s="20"/>
      <c r="D35" s="21" t="s">
        <v>46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 t="s">
        <v>47</v>
      </c>
      <c r="U35" s="22"/>
      <c r="V35" s="22"/>
      <c r="W35" s="22"/>
      <c r="X35" s="407" t="s">
        <v>48</v>
      </c>
      <c r="Y35" s="407"/>
      <c r="Z35" s="407"/>
      <c r="AA35" s="407"/>
      <c r="AB35" s="407"/>
      <c r="AC35" s="22"/>
      <c r="AD35" s="22"/>
      <c r="AE35" s="22"/>
      <c r="AF35" s="22"/>
      <c r="AG35" s="22"/>
      <c r="AH35" s="22"/>
      <c r="AI35" s="22"/>
      <c r="AJ35" s="22"/>
      <c r="AK35" s="408">
        <f>SUM(AK26:AK33)</f>
        <v>0</v>
      </c>
      <c r="AL35" s="408"/>
      <c r="AM35" s="408"/>
      <c r="AN35" s="408"/>
      <c r="AO35" s="408"/>
      <c r="AP35" s="20"/>
      <c r="AQ35" s="20"/>
      <c r="AR35" s="15"/>
    </row>
    <row r="36" spans="2:44" s="14" customFormat="1" ht="6.75" customHeight="1">
      <c r="B36" s="15"/>
      <c r="AR36" s="15"/>
    </row>
    <row r="37" spans="2:44" s="14" customFormat="1" ht="14.25" customHeight="1">
      <c r="B37" s="15"/>
      <c r="AR37" s="15"/>
    </row>
    <row r="38" spans="2:44" ht="14.25" customHeight="1">
      <c r="B38" s="5"/>
      <c r="AR38" s="5"/>
    </row>
    <row r="39" spans="2:44" ht="14.25" customHeight="1">
      <c r="B39" s="5"/>
      <c r="AR39" s="5"/>
    </row>
    <row r="40" spans="2:44" ht="14.25" customHeight="1">
      <c r="B40" s="5"/>
      <c r="AR40" s="5"/>
    </row>
    <row r="41" spans="2:44" ht="14.25" customHeight="1">
      <c r="B41" s="5"/>
      <c r="AR41" s="5"/>
    </row>
    <row r="42" spans="2:44" ht="14.25" customHeight="1">
      <c r="B42" s="5"/>
      <c r="AR42" s="5"/>
    </row>
    <row r="43" spans="2:44" ht="14.25" customHeight="1">
      <c r="B43" s="5"/>
      <c r="AR43" s="5"/>
    </row>
    <row r="44" spans="2:44" ht="14.25" customHeight="1">
      <c r="B44" s="5"/>
      <c r="AR44" s="5"/>
    </row>
    <row r="45" spans="2:44" ht="14.25" customHeight="1">
      <c r="B45" s="5"/>
      <c r="AR45" s="5"/>
    </row>
    <row r="46" spans="2:44" ht="14.25" customHeight="1">
      <c r="B46" s="5"/>
      <c r="AR46" s="5"/>
    </row>
    <row r="47" spans="2:44" ht="14.25" customHeight="1">
      <c r="B47" s="5"/>
      <c r="AR47" s="5"/>
    </row>
    <row r="48" spans="2:44" ht="14.25" customHeight="1">
      <c r="B48" s="5"/>
      <c r="AR48" s="5"/>
    </row>
    <row r="49" spans="2:44" s="14" customFormat="1" ht="14.25" customHeight="1">
      <c r="B49" s="15"/>
      <c r="D49" s="24" t="s">
        <v>49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4" t="s">
        <v>50</v>
      </c>
      <c r="AI49" s="25"/>
      <c r="AJ49" s="25"/>
      <c r="AK49" s="25"/>
      <c r="AL49" s="25"/>
      <c r="AM49" s="25"/>
      <c r="AN49" s="25"/>
      <c r="AO49" s="25"/>
      <c r="AR49" s="15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4" customFormat="1" ht="13.2">
      <c r="B60" s="15"/>
      <c r="D60" s="26" t="s">
        <v>51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6" t="s">
        <v>52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6" t="s">
        <v>51</v>
      </c>
      <c r="AI60" s="17"/>
      <c r="AJ60" s="17"/>
      <c r="AK60" s="17"/>
      <c r="AL60" s="17"/>
      <c r="AM60" s="26" t="s">
        <v>52</v>
      </c>
      <c r="AN60" s="17"/>
      <c r="AO60" s="17"/>
      <c r="AR60" s="15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4" customFormat="1" ht="13.2">
      <c r="B64" s="15"/>
      <c r="D64" s="24" t="s">
        <v>53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4" t="s">
        <v>54</v>
      </c>
      <c r="AI64" s="25"/>
      <c r="AJ64" s="25"/>
      <c r="AK64" s="25"/>
      <c r="AL64" s="25"/>
      <c r="AM64" s="25"/>
      <c r="AN64" s="25"/>
      <c r="AO64" s="25"/>
      <c r="AR64" s="15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4" customFormat="1" ht="13.2">
      <c r="B75" s="15"/>
      <c r="D75" s="26" t="s">
        <v>51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6" t="s">
        <v>52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26" t="s">
        <v>51</v>
      </c>
      <c r="AI75" s="17"/>
      <c r="AJ75" s="17"/>
      <c r="AK75" s="17"/>
      <c r="AL75" s="17"/>
      <c r="AM75" s="26" t="s">
        <v>52</v>
      </c>
      <c r="AN75" s="17"/>
      <c r="AO75" s="17"/>
      <c r="AR75" s="15"/>
    </row>
    <row r="76" spans="2:44" s="14" customFormat="1">
      <c r="B76" s="15"/>
      <c r="AR76" s="15"/>
    </row>
    <row r="77" spans="2:44" s="14" customFormat="1" ht="6.75" customHeight="1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15"/>
    </row>
    <row r="81" spans="1:91" s="14" customFormat="1" ht="6.75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15"/>
    </row>
    <row r="82" spans="1:91" s="14" customFormat="1" ht="24.75" customHeight="1">
      <c r="B82" s="15"/>
      <c r="C82" s="6" t="s">
        <v>55</v>
      </c>
      <c r="AR82" s="15"/>
    </row>
    <row r="83" spans="1:91" s="14" customFormat="1" ht="6.75" customHeight="1">
      <c r="B83" s="15"/>
      <c r="AR83" s="15"/>
    </row>
    <row r="84" spans="1:91" s="31" customFormat="1" ht="12" customHeight="1">
      <c r="B84" s="32"/>
      <c r="C84" s="10" t="s">
        <v>11</v>
      </c>
      <c r="L84" s="31" t="str">
        <f>K5</f>
        <v>24-19D1</v>
      </c>
      <c r="AR84" s="32"/>
    </row>
    <row r="85" spans="1:91" s="33" customFormat="1" ht="36.75" customHeight="1">
      <c r="B85" s="34"/>
      <c r="C85" s="35" t="s">
        <v>13</v>
      </c>
      <c r="L85" s="409" t="str">
        <f>K6</f>
        <v>Dobudování podkroví a rekonstrukce objektů Hradecká 17, Opava - část financovaná ERDF-Kvalita</v>
      </c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R85" s="34"/>
    </row>
    <row r="86" spans="1:91" s="14" customFormat="1" ht="6.75" customHeight="1">
      <c r="B86" s="15"/>
      <c r="AR86" s="15"/>
    </row>
    <row r="87" spans="1:91" s="14" customFormat="1" ht="12" customHeight="1">
      <c r="B87" s="15"/>
      <c r="C87" s="10" t="s">
        <v>17</v>
      </c>
      <c r="L87" s="36" t="str">
        <f>IF(K8="","",K8)</f>
        <v>Opava</v>
      </c>
      <c r="AI87" s="10" t="s">
        <v>19</v>
      </c>
      <c r="AM87" s="410">
        <f>IF(AN8= "","",AN8)</f>
        <v>45439</v>
      </c>
      <c r="AN87" s="410"/>
      <c r="AR87" s="15"/>
    </row>
    <row r="88" spans="1:91" s="14" customFormat="1" ht="6.75" customHeight="1">
      <c r="B88" s="15"/>
      <c r="AR88" s="15"/>
    </row>
    <row r="89" spans="1:91" s="14" customFormat="1" ht="15" customHeight="1">
      <c r="B89" s="15"/>
      <c r="C89" s="10" t="s">
        <v>21</v>
      </c>
      <c r="L89" s="31" t="str">
        <f>IF(E11= "","",E11)</f>
        <v>Slezská univerzita v Opavě</v>
      </c>
      <c r="AI89" s="10" t="s">
        <v>30</v>
      </c>
      <c r="AM89" s="402" t="str">
        <f>IF(E17="","",E17)</f>
        <v xml:space="preserve">ing. Václav Č e c h </v>
      </c>
      <c r="AN89" s="402"/>
      <c r="AO89" s="402"/>
      <c r="AP89" s="402"/>
      <c r="AR89" s="15"/>
      <c r="AS89" s="401" t="s">
        <v>56</v>
      </c>
      <c r="AT89" s="401"/>
      <c r="AU89" s="37"/>
      <c r="AV89" s="37"/>
      <c r="AW89" s="37"/>
      <c r="AX89" s="37"/>
      <c r="AY89" s="37"/>
      <c r="AZ89" s="37"/>
      <c r="BA89" s="37"/>
      <c r="BB89" s="37"/>
      <c r="BC89" s="37"/>
      <c r="BD89" s="38"/>
    </row>
    <row r="90" spans="1:91" s="14" customFormat="1" ht="15" customHeight="1">
      <c r="B90" s="15"/>
      <c r="C90" s="10" t="s">
        <v>27</v>
      </c>
      <c r="L90" s="31" t="str">
        <f>IF(E14="","",E14)</f>
        <v xml:space="preserve"> </v>
      </c>
      <c r="AI90" s="10" t="s">
        <v>33</v>
      </c>
      <c r="AM90" s="402" t="str">
        <f>IF(E20="","",E20)</f>
        <v>Sandtner Vladimír</v>
      </c>
      <c r="AN90" s="402"/>
      <c r="AO90" s="402"/>
      <c r="AP90" s="402"/>
      <c r="AR90" s="15"/>
      <c r="AS90" s="401"/>
      <c r="AT90" s="401"/>
      <c r="BD90" s="39"/>
    </row>
    <row r="91" spans="1:91" s="14" customFormat="1" ht="10.5" customHeight="1">
      <c r="B91" s="15"/>
      <c r="AR91" s="15"/>
      <c r="AS91" s="401"/>
      <c r="AT91" s="401"/>
      <c r="BD91" s="39"/>
    </row>
    <row r="92" spans="1:91" s="14" customFormat="1" ht="29.25" customHeight="1">
      <c r="B92" s="15"/>
      <c r="C92" s="403" t="s">
        <v>57</v>
      </c>
      <c r="D92" s="403"/>
      <c r="E92" s="403"/>
      <c r="F92" s="403"/>
      <c r="G92" s="403"/>
      <c r="H92" s="40"/>
      <c r="I92" s="404" t="s">
        <v>58</v>
      </c>
      <c r="J92" s="404"/>
      <c r="K92" s="404"/>
      <c r="L92" s="404"/>
      <c r="M92" s="404"/>
      <c r="N92" s="404"/>
      <c r="O92" s="404"/>
      <c r="P92" s="404"/>
      <c r="Q92" s="404"/>
      <c r="R92" s="404"/>
      <c r="S92" s="404"/>
      <c r="T92" s="404"/>
      <c r="U92" s="404"/>
      <c r="V92" s="404"/>
      <c r="W92" s="404"/>
      <c r="X92" s="404"/>
      <c r="Y92" s="404"/>
      <c r="Z92" s="404"/>
      <c r="AA92" s="404"/>
      <c r="AB92" s="404"/>
      <c r="AC92" s="404"/>
      <c r="AD92" s="404"/>
      <c r="AE92" s="404"/>
      <c r="AF92" s="404"/>
      <c r="AG92" s="405" t="s">
        <v>59</v>
      </c>
      <c r="AH92" s="405"/>
      <c r="AI92" s="405"/>
      <c r="AJ92" s="405"/>
      <c r="AK92" s="405"/>
      <c r="AL92" s="405"/>
      <c r="AM92" s="405"/>
      <c r="AN92" s="406" t="s">
        <v>60</v>
      </c>
      <c r="AO92" s="406"/>
      <c r="AP92" s="406"/>
      <c r="AQ92" s="41" t="s">
        <v>61</v>
      </c>
      <c r="AR92" s="15"/>
      <c r="AS92" s="42" t="s">
        <v>62</v>
      </c>
      <c r="AT92" s="43" t="s">
        <v>63</v>
      </c>
      <c r="AU92" s="43" t="s">
        <v>64</v>
      </c>
      <c r="AV92" s="43" t="s">
        <v>65</v>
      </c>
      <c r="AW92" s="43" t="s">
        <v>66</v>
      </c>
      <c r="AX92" s="43" t="s">
        <v>67</v>
      </c>
      <c r="AY92" s="43" t="s">
        <v>68</v>
      </c>
      <c r="AZ92" s="43" t="s">
        <v>69</v>
      </c>
      <c r="BA92" s="43" t="s">
        <v>70</v>
      </c>
      <c r="BB92" s="43" t="s">
        <v>71</v>
      </c>
      <c r="BC92" s="43" t="s">
        <v>72</v>
      </c>
      <c r="BD92" s="44" t="s">
        <v>73</v>
      </c>
    </row>
    <row r="93" spans="1:91" s="14" customFormat="1" ht="10.5" customHeight="1">
      <c r="B93" s="15"/>
      <c r="AR93" s="15"/>
      <c r="AS93" s="45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8"/>
    </row>
    <row r="94" spans="1:91" s="46" customFormat="1" ht="32.25" customHeight="1">
      <c r="B94" s="47"/>
      <c r="C94" s="48" t="s">
        <v>74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396">
        <f>ROUND(AG95,0)</f>
        <v>0</v>
      </c>
      <c r="AH94" s="396"/>
      <c r="AI94" s="396"/>
      <c r="AJ94" s="396"/>
      <c r="AK94" s="396"/>
      <c r="AL94" s="396"/>
      <c r="AM94" s="396"/>
      <c r="AN94" s="397">
        <f>SUM(AG94,AT94)</f>
        <v>0</v>
      </c>
      <c r="AO94" s="397"/>
      <c r="AP94" s="397"/>
      <c r="AQ94" s="50"/>
      <c r="AR94" s="47"/>
      <c r="AS94" s="51">
        <f>ROUND(AS95,0)</f>
        <v>0</v>
      </c>
      <c r="AT94" s="52">
        <f>ROUND(SUM(AV94:AW94),0)</f>
        <v>0</v>
      </c>
      <c r="AU94" s="53">
        <f>ROUND(AU95,5)</f>
        <v>16805.643909999999</v>
      </c>
      <c r="AV94" s="52">
        <f>ROUND(AZ94*L29,0)</f>
        <v>0</v>
      </c>
      <c r="AW94" s="52">
        <f>ROUND(BA94*L30,0)</f>
        <v>0</v>
      </c>
      <c r="AX94" s="52">
        <f>ROUND(BB94*L29,0)</f>
        <v>0</v>
      </c>
      <c r="AY94" s="52">
        <f>ROUND(BC94*L30,0)</f>
        <v>0</v>
      </c>
      <c r="AZ94" s="52">
        <f>ROUND(AZ95,0)</f>
        <v>0</v>
      </c>
      <c r="BA94" s="52">
        <f>ROUND(BA95,0)</f>
        <v>0</v>
      </c>
      <c r="BB94" s="52">
        <f>ROUND(BB95,0)</f>
        <v>0</v>
      </c>
      <c r="BC94" s="52">
        <f>ROUND(BC95,0)</f>
        <v>0</v>
      </c>
      <c r="BD94" s="54">
        <f>ROUND(BD95,0)</f>
        <v>0</v>
      </c>
      <c r="BS94" s="55" t="s">
        <v>75</v>
      </c>
      <c r="BT94" s="55" t="s">
        <v>76</v>
      </c>
      <c r="BU94" s="56" t="s">
        <v>77</v>
      </c>
      <c r="BV94" s="55" t="s">
        <v>78</v>
      </c>
      <c r="BW94" s="55" t="s">
        <v>4</v>
      </c>
      <c r="BX94" s="55" t="s">
        <v>79</v>
      </c>
      <c r="CL94" s="55"/>
    </row>
    <row r="95" spans="1:91" s="57" customFormat="1" ht="37.5" customHeight="1">
      <c r="B95" s="58"/>
      <c r="C95" s="59"/>
      <c r="D95" s="398" t="s">
        <v>80</v>
      </c>
      <c r="E95" s="398"/>
      <c r="F95" s="398"/>
      <c r="G95" s="398"/>
      <c r="H95" s="398"/>
      <c r="I95" s="60"/>
      <c r="J95" s="398" t="s">
        <v>81</v>
      </c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8"/>
      <c r="AD95" s="398"/>
      <c r="AE95" s="398"/>
      <c r="AF95" s="398"/>
      <c r="AG95" s="399">
        <f>ROUND(SUM(AG96:AG97),0)</f>
        <v>0</v>
      </c>
      <c r="AH95" s="399"/>
      <c r="AI95" s="399"/>
      <c r="AJ95" s="399"/>
      <c r="AK95" s="399"/>
      <c r="AL95" s="399"/>
      <c r="AM95" s="399"/>
      <c r="AN95" s="400">
        <f>SUM(AG95,AT95)</f>
        <v>0</v>
      </c>
      <c r="AO95" s="400"/>
      <c r="AP95" s="400"/>
      <c r="AQ95" s="61" t="s">
        <v>82</v>
      </c>
      <c r="AR95" s="58"/>
      <c r="AS95" s="62">
        <f>ROUND(SUM(AS96:AS97),0)</f>
        <v>0</v>
      </c>
      <c r="AT95" s="63">
        <f>ROUND(SUM(AV95:AW95),0)</f>
        <v>0</v>
      </c>
      <c r="AU95" s="64">
        <f>ROUND(SUM(AU96:AU97),5)</f>
        <v>16805.643909999999</v>
      </c>
      <c r="AV95" s="63">
        <f>ROUND(AZ95*L29,0)</f>
        <v>0</v>
      </c>
      <c r="AW95" s="63">
        <f>ROUND(BA95*L30,0)</f>
        <v>0</v>
      </c>
      <c r="AX95" s="63">
        <f>ROUND(BB95*L29,0)</f>
        <v>0</v>
      </c>
      <c r="AY95" s="63">
        <f>ROUND(BC95*L30,0)</f>
        <v>0</v>
      </c>
      <c r="AZ95" s="63">
        <f>ROUND(SUM(AZ96:AZ97),0)</f>
        <v>0</v>
      </c>
      <c r="BA95" s="63">
        <f>ROUND(SUM(BA96:BA97),0)</f>
        <v>0</v>
      </c>
      <c r="BB95" s="63">
        <f>ROUND(SUM(BB96:BB97),0)</f>
        <v>0</v>
      </c>
      <c r="BC95" s="63">
        <f>ROUND(SUM(BC96:BC97),0)</f>
        <v>0</v>
      </c>
      <c r="BD95" s="65">
        <f>ROUND(SUM(BD96:BD97),0)</f>
        <v>0</v>
      </c>
      <c r="BS95" s="66" t="s">
        <v>75</v>
      </c>
      <c r="BT95" s="66" t="s">
        <v>20</v>
      </c>
      <c r="BU95" s="66" t="s">
        <v>77</v>
      </c>
      <c r="BV95" s="66" t="s">
        <v>78</v>
      </c>
      <c r="BW95" s="66" t="s">
        <v>83</v>
      </c>
      <c r="BX95" s="66" t="s">
        <v>4</v>
      </c>
      <c r="CL95" s="66"/>
      <c r="CM95" s="66" t="s">
        <v>84</v>
      </c>
    </row>
    <row r="96" spans="1:91" s="31" customFormat="1" ht="23.25" customHeight="1">
      <c r="A96" s="67" t="s">
        <v>85</v>
      </c>
      <c r="B96" s="32"/>
      <c r="C96" s="68"/>
      <c r="D96" s="68"/>
      <c r="E96" s="394" t="s">
        <v>86</v>
      </c>
      <c r="F96" s="394"/>
      <c r="G96" s="394"/>
      <c r="H96" s="394"/>
      <c r="I96" s="394"/>
      <c r="J96" s="68"/>
      <c r="K96" s="394" t="s">
        <v>87</v>
      </c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94"/>
      <c r="Y96" s="394"/>
      <c r="Z96" s="394"/>
      <c r="AA96" s="394"/>
      <c r="AB96" s="394"/>
      <c r="AC96" s="394"/>
      <c r="AD96" s="394"/>
      <c r="AE96" s="394"/>
      <c r="AF96" s="394"/>
      <c r="AG96" s="395">
        <f>'01-1a - Architektonicko-s...'!J32</f>
        <v>0</v>
      </c>
      <c r="AH96" s="395"/>
      <c r="AI96" s="395"/>
      <c r="AJ96" s="395"/>
      <c r="AK96" s="395"/>
      <c r="AL96" s="395"/>
      <c r="AM96" s="395"/>
      <c r="AN96" s="395">
        <f>SUM(AG96,AT96)</f>
        <v>0</v>
      </c>
      <c r="AO96" s="395"/>
      <c r="AP96" s="395"/>
      <c r="AQ96" s="69" t="s">
        <v>88</v>
      </c>
      <c r="AR96" s="32"/>
      <c r="AS96" s="70">
        <v>0</v>
      </c>
      <c r="AT96" s="71">
        <f>ROUND(SUM(AV96:AW96),0)</f>
        <v>0</v>
      </c>
      <c r="AU96" s="72">
        <f>'01-1a - Architektonicko-s...'!P147</f>
        <v>16805.643910999999</v>
      </c>
      <c r="AV96" s="71">
        <f>'01-1a - Architektonicko-s...'!J35</f>
        <v>0</v>
      </c>
      <c r="AW96" s="71">
        <f>'01-1a - Architektonicko-s...'!J36</f>
        <v>0</v>
      </c>
      <c r="AX96" s="71">
        <f>'01-1a - Architektonicko-s...'!J37</f>
        <v>0</v>
      </c>
      <c r="AY96" s="71">
        <f>'01-1a - Architektonicko-s...'!J38</f>
        <v>0</v>
      </c>
      <c r="AZ96" s="71">
        <f>'01-1a - Architektonicko-s...'!F35</f>
        <v>0</v>
      </c>
      <c r="BA96" s="71">
        <f>'01-1a - Architektonicko-s...'!F36</f>
        <v>0</v>
      </c>
      <c r="BB96" s="71">
        <f>'01-1a - Architektonicko-s...'!F37</f>
        <v>0</v>
      </c>
      <c r="BC96" s="71">
        <f>'01-1a - Architektonicko-s...'!F38</f>
        <v>0</v>
      </c>
      <c r="BD96" s="73">
        <f>'01-1a - Architektonicko-s...'!F39</f>
        <v>0</v>
      </c>
      <c r="BT96" s="11" t="s">
        <v>84</v>
      </c>
      <c r="BV96" s="11" t="s">
        <v>78</v>
      </c>
      <c r="BW96" s="11" t="s">
        <v>89</v>
      </c>
      <c r="BX96" s="11" t="s">
        <v>83</v>
      </c>
      <c r="CL96" s="11"/>
    </row>
    <row r="97" spans="1:90" s="31" customFormat="1" ht="16.5" customHeight="1">
      <c r="A97" s="67" t="s">
        <v>85</v>
      </c>
      <c r="B97" s="32"/>
      <c r="C97" s="68"/>
      <c r="D97" s="68"/>
      <c r="E97" s="394" t="s">
        <v>90</v>
      </c>
      <c r="F97" s="394"/>
      <c r="G97" s="394"/>
      <c r="H97" s="394"/>
      <c r="I97" s="394"/>
      <c r="J97" s="68"/>
      <c r="K97" s="394" t="s">
        <v>91</v>
      </c>
      <c r="L97" s="394"/>
      <c r="M97" s="394"/>
      <c r="N97" s="394"/>
      <c r="O97" s="394"/>
      <c r="P97" s="394"/>
      <c r="Q97" s="394"/>
      <c r="R97" s="394"/>
      <c r="S97" s="394"/>
      <c r="T97" s="394"/>
      <c r="U97" s="394"/>
      <c r="V97" s="394"/>
      <c r="W97" s="394"/>
      <c r="X97" s="394"/>
      <c r="Y97" s="394"/>
      <c r="Z97" s="394"/>
      <c r="AA97" s="394"/>
      <c r="AB97" s="394"/>
      <c r="AC97" s="394"/>
      <c r="AD97" s="394"/>
      <c r="AE97" s="394"/>
      <c r="AF97" s="394"/>
      <c r="AG97" s="395">
        <f>'01-2 - Technika prostředí...'!J32</f>
        <v>0</v>
      </c>
      <c r="AH97" s="395"/>
      <c r="AI97" s="395"/>
      <c r="AJ97" s="395"/>
      <c r="AK97" s="395"/>
      <c r="AL97" s="395"/>
      <c r="AM97" s="395"/>
      <c r="AN97" s="395">
        <f>SUM(AG97,AT97)</f>
        <v>0</v>
      </c>
      <c r="AO97" s="395"/>
      <c r="AP97" s="395"/>
      <c r="AQ97" s="69" t="s">
        <v>88</v>
      </c>
      <c r="AR97" s="32"/>
      <c r="AS97" s="74">
        <v>0</v>
      </c>
      <c r="AT97" s="75">
        <f>ROUND(SUM(AV97:AW97),0)</f>
        <v>0</v>
      </c>
      <c r="AU97" s="76">
        <f>'01-2 - Technika prostředí...'!P126</f>
        <v>0</v>
      </c>
      <c r="AV97" s="75">
        <f>'01-2 - Technika prostředí...'!J35</f>
        <v>0</v>
      </c>
      <c r="AW97" s="75">
        <f>'01-2 - Technika prostředí...'!J36</f>
        <v>0</v>
      </c>
      <c r="AX97" s="75">
        <f>'01-2 - Technika prostředí...'!J37</f>
        <v>0</v>
      </c>
      <c r="AY97" s="75">
        <f>'01-2 - Technika prostředí...'!J38</f>
        <v>0</v>
      </c>
      <c r="AZ97" s="75">
        <f>'01-2 - Technika prostředí...'!F35</f>
        <v>0</v>
      </c>
      <c r="BA97" s="75">
        <f>'01-2 - Technika prostředí...'!F36</f>
        <v>0</v>
      </c>
      <c r="BB97" s="75">
        <f>'01-2 - Technika prostředí...'!F37</f>
        <v>0</v>
      </c>
      <c r="BC97" s="75">
        <f>'01-2 - Technika prostředí...'!F38</f>
        <v>0</v>
      </c>
      <c r="BD97" s="77">
        <f>'01-2 - Technika prostředí...'!F39</f>
        <v>0</v>
      </c>
      <c r="BT97" s="11" t="s">
        <v>84</v>
      </c>
      <c r="BV97" s="11" t="s">
        <v>78</v>
      </c>
      <c r="BW97" s="11" t="s">
        <v>92</v>
      </c>
      <c r="BX97" s="11" t="s">
        <v>83</v>
      </c>
      <c r="CL97" s="11"/>
    </row>
    <row r="98" spans="1:90" s="14" customFormat="1" ht="30" customHeight="1">
      <c r="B98" s="15"/>
      <c r="AR98" s="15"/>
    </row>
    <row r="99" spans="1:90" s="14" customFormat="1" ht="6.75" customHeight="1">
      <c r="B99" s="27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15"/>
    </row>
  </sheetData>
  <mergeCells count="48">
    <mergeCell ref="AR2:BE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E96:I96"/>
    <mergeCell ref="K96:AF96"/>
    <mergeCell ref="AG96:AM96"/>
    <mergeCell ref="AN96:AP96"/>
    <mergeCell ref="E97:I97"/>
    <mergeCell ref="K97:AF97"/>
    <mergeCell ref="AG97:AM97"/>
    <mergeCell ref="AN97:AP97"/>
  </mergeCells>
  <hyperlinks>
    <hyperlink ref="A96" location="'01-1a - Architektonicko-s...'!C2" display="/" xr:uid="{00000000-0004-0000-0000-000000000000}"/>
    <hyperlink ref="A97" location="'01-2 - Technika prostředí...'!C2" display="/" xr:uid="{00000000-0004-0000-0000-000001000000}"/>
  </hyperlinks>
  <printOptions horizontalCentered="1"/>
  <pageMargins left="0.59027777777777801" right="0.196527777777778" top="0.59027777777777801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96"/>
  <sheetViews>
    <sheetView showGridLines="0" topLeftCell="A151" zoomScaleNormal="100" workbookViewId="0">
      <selection activeCell="I157" sqref="I157"/>
    </sheetView>
  </sheetViews>
  <sheetFormatPr defaultColWidth="8.8554687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75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" t="s">
        <v>89</v>
      </c>
    </row>
    <row r="3" spans="2:46" ht="6.7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</row>
    <row r="4" spans="2:46" ht="24.75" customHeight="1">
      <c r="B4" s="5"/>
      <c r="D4" s="6" t="s">
        <v>93</v>
      </c>
      <c r="L4" s="5"/>
      <c r="M4" s="78" t="s">
        <v>9</v>
      </c>
      <c r="AT4" s="2" t="s">
        <v>3</v>
      </c>
    </row>
    <row r="5" spans="2:46" ht="6.75" customHeight="1">
      <c r="B5" s="5"/>
      <c r="L5" s="5"/>
    </row>
    <row r="6" spans="2:46" ht="12" customHeight="1">
      <c r="B6" s="5"/>
      <c r="D6" s="10" t="s">
        <v>13</v>
      </c>
      <c r="L6" s="5"/>
    </row>
    <row r="7" spans="2:46" ht="21" customHeight="1">
      <c r="B7" s="5"/>
      <c r="E7" s="419" t="str">
        <f>'Rekapitulace stavby'!K6</f>
        <v>Dobudování podkroví a rekonstrukce objektů Hradecká 17, Opava - část financovaná ERDF-Kvalita</v>
      </c>
      <c r="F7" s="419"/>
      <c r="G7" s="419"/>
      <c r="H7" s="419"/>
      <c r="L7" s="5"/>
    </row>
    <row r="8" spans="2:46" ht="12" customHeight="1">
      <c r="B8" s="5"/>
      <c r="D8" s="10" t="s">
        <v>94</v>
      </c>
      <c r="L8" s="5"/>
    </row>
    <row r="9" spans="2:46" s="14" customFormat="1" ht="23.25" customHeight="1">
      <c r="B9" s="15"/>
      <c r="E9" s="419" t="s">
        <v>95</v>
      </c>
      <c r="F9" s="419"/>
      <c r="G9" s="419"/>
      <c r="H9" s="419"/>
      <c r="L9" s="15"/>
    </row>
    <row r="10" spans="2:46" s="14" customFormat="1" ht="12" customHeight="1">
      <c r="B10" s="15"/>
      <c r="D10" s="10" t="s">
        <v>96</v>
      </c>
      <c r="L10" s="15"/>
    </row>
    <row r="11" spans="2:46" s="14" customFormat="1" ht="30" customHeight="1">
      <c r="B11" s="15"/>
      <c r="E11" s="409" t="s">
        <v>97</v>
      </c>
      <c r="F11" s="409"/>
      <c r="G11" s="409"/>
      <c r="H11" s="409"/>
      <c r="L11" s="15"/>
    </row>
    <row r="12" spans="2:46" s="14" customFormat="1">
      <c r="B12" s="15"/>
      <c r="L12" s="15"/>
    </row>
    <row r="13" spans="2:46" s="14" customFormat="1" ht="12" customHeight="1">
      <c r="B13" s="15"/>
      <c r="D13" s="10" t="s">
        <v>15</v>
      </c>
      <c r="F13" s="11"/>
      <c r="I13" s="10" t="s">
        <v>16</v>
      </c>
      <c r="J13" s="11"/>
      <c r="L13" s="15"/>
    </row>
    <row r="14" spans="2:46" s="14" customFormat="1" ht="12" customHeight="1">
      <c r="B14" s="15"/>
      <c r="D14" s="10" t="s">
        <v>17</v>
      </c>
      <c r="F14" s="11" t="s">
        <v>18</v>
      </c>
      <c r="I14" s="10" t="s">
        <v>19</v>
      </c>
      <c r="J14" s="79">
        <f>'Rekapitulace stavby'!AN8</f>
        <v>45439</v>
      </c>
      <c r="L14" s="15"/>
    </row>
    <row r="15" spans="2:46" s="14" customFormat="1" ht="10.5" customHeight="1">
      <c r="B15" s="15"/>
      <c r="L15" s="15"/>
    </row>
    <row r="16" spans="2:46" s="14" customFormat="1" ht="12" customHeight="1">
      <c r="B16" s="15"/>
      <c r="D16" s="10" t="s">
        <v>21</v>
      </c>
      <c r="I16" s="10" t="s">
        <v>22</v>
      </c>
      <c r="J16" s="11" t="s">
        <v>23</v>
      </c>
      <c r="L16" s="15"/>
    </row>
    <row r="17" spans="2:12" s="14" customFormat="1" ht="18" customHeight="1">
      <c r="B17" s="15"/>
      <c r="E17" s="11" t="s">
        <v>24</v>
      </c>
      <c r="I17" s="10" t="s">
        <v>25</v>
      </c>
      <c r="J17" s="11" t="s">
        <v>26</v>
      </c>
      <c r="L17" s="15"/>
    </row>
    <row r="18" spans="2:12" s="14" customFormat="1" ht="6.75" customHeight="1">
      <c r="B18" s="15"/>
      <c r="L18" s="15"/>
    </row>
    <row r="19" spans="2:12" s="14" customFormat="1" ht="12" customHeight="1">
      <c r="B19" s="15"/>
      <c r="D19" s="10" t="s">
        <v>27</v>
      </c>
      <c r="I19" s="10" t="s">
        <v>22</v>
      </c>
      <c r="J19" s="11">
        <f>'Rekapitulace stavby'!AN13</f>
        <v>0</v>
      </c>
      <c r="L19" s="15"/>
    </row>
    <row r="20" spans="2:12" s="14" customFormat="1" ht="18" customHeight="1">
      <c r="B20" s="15"/>
      <c r="E20" s="420"/>
      <c r="F20" s="420"/>
      <c r="G20" s="420"/>
      <c r="H20" s="420"/>
      <c r="I20" s="10" t="s">
        <v>25</v>
      </c>
      <c r="J20" s="11">
        <f>'Rekapitulace stavby'!AN14</f>
        <v>0</v>
      </c>
      <c r="L20" s="15"/>
    </row>
    <row r="21" spans="2:12" s="14" customFormat="1" ht="6.75" customHeight="1">
      <c r="B21" s="15"/>
      <c r="L21" s="15"/>
    </row>
    <row r="22" spans="2:12" s="14" customFormat="1" ht="12" customHeight="1">
      <c r="B22" s="15"/>
      <c r="D22" s="10" t="s">
        <v>30</v>
      </c>
      <c r="I22" s="10" t="s">
        <v>22</v>
      </c>
      <c r="J22" s="11" t="s">
        <v>31</v>
      </c>
      <c r="L22" s="15"/>
    </row>
    <row r="23" spans="2:12" s="14" customFormat="1" ht="18" customHeight="1">
      <c r="B23" s="15"/>
      <c r="E23" s="11" t="s">
        <v>32</v>
      </c>
      <c r="I23" s="10" t="s">
        <v>25</v>
      </c>
      <c r="J23" s="11"/>
      <c r="L23" s="15"/>
    </row>
    <row r="24" spans="2:12" s="14" customFormat="1" ht="6.75" customHeight="1">
      <c r="B24" s="15"/>
      <c r="L24" s="15"/>
    </row>
    <row r="25" spans="2:12" s="14" customFormat="1" ht="12" customHeight="1">
      <c r="B25" s="15"/>
      <c r="D25" s="10" t="s">
        <v>33</v>
      </c>
      <c r="I25" s="10" t="s">
        <v>22</v>
      </c>
      <c r="J25" s="11"/>
      <c r="L25" s="15"/>
    </row>
    <row r="26" spans="2:12" s="14" customFormat="1" ht="18" customHeight="1">
      <c r="B26" s="15"/>
      <c r="E26" s="11" t="s">
        <v>34</v>
      </c>
      <c r="I26" s="10" t="s">
        <v>25</v>
      </c>
      <c r="J26" s="11"/>
      <c r="L26" s="15"/>
    </row>
    <row r="27" spans="2:12" s="14" customFormat="1" ht="6.75" customHeight="1">
      <c r="B27" s="15"/>
      <c r="L27" s="15"/>
    </row>
    <row r="28" spans="2:12" s="14" customFormat="1" ht="12" customHeight="1">
      <c r="B28" s="15"/>
      <c r="D28" s="10" t="s">
        <v>35</v>
      </c>
      <c r="L28" s="15"/>
    </row>
    <row r="29" spans="2:12" s="80" customFormat="1" ht="16.5" customHeight="1">
      <c r="B29" s="81"/>
      <c r="E29" s="417"/>
      <c r="F29" s="417"/>
      <c r="G29" s="417"/>
      <c r="H29" s="417"/>
      <c r="L29" s="81"/>
    </row>
    <row r="30" spans="2:12" s="14" customFormat="1" ht="6.75" customHeight="1">
      <c r="B30" s="15"/>
      <c r="L30" s="15"/>
    </row>
    <row r="31" spans="2:12" s="14" customFormat="1" ht="6.75" customHeight="1">
      <c r="B31" s="15"/>
      <c r="D31" s="37"/>
      <c r="E31" s="37"/>
      <c r="F31" s="37"/>
      <c r="G31" s="37"/>
      <c r="H31" s="37"/>
      <c r="I31" s="37"/>
      <c r="J31" s="37"/>
      <c r="K31" s="37"/>
      <c r="L31" s="15"/>
    </row>
    <row r="32" spans="2:12" s="14" customFormat="1" ht="24.75" customHeight="1">
      <c r="B32" s="15"/>
      <c r="D32" s="82" t="s">
        <v>36</v>
      </c>
      <c r="J32" s="83">
        <f>ROUND(J147, 0)</f>
        <v>0</v>
      </c>
      <c r="L32" s="15"/>
    </row>
    <row r="33" spans="2:12" s="14" customFormat="1" ht="6.75" customHeight="1">
      <c r="B33" s="15"/>
      <c r="D33" s="37"/>
      <c r="E33" s="37"/>
      <c r="F33" s="37"/>
      <c r="G33" s="37"/>
      <c r="H33" s="37"/>
      <c r="I33" s="37"/>
      <c r="J33" s="37"/>
      <c r="K33" s="37"/>
      <c r="L33" s="15"/>
    </row>
    <row r="34" spans="2:12" s="14" customFormat="1" ht="14.25" customHeight="1">
      <c r="B34" s="15"/>
      <c r="F34" s="84" t="s">
        <v>38</v>
      </c>
      <c r="I34" s="84" t="s">
        <v>37</v>
      </c>
      <c r="J34" s="84" t="s">
        <v>39</v>
      </c>
      <c r="L34" s="15"/>
    </row>
    <row r="35" spans="2:12" s="14" customFormat="1" ht="14.25" customHeight="1">
      <c r="B35" s="15"/>
      <c r="D35" s="85" t="s">
        <v>40</v>
      </c>
      <c r="E35" s="10" t="s">
        <v>41</v>
      </c>
      <c r="F35" s="71">
        <f>ROUND((SUM(BE147:BE1195)),  0)</f>
        <v>0</v>
      </c>
      <c r="I35" s="86">
        <v>0.21</v>
      </c>
      <c r="J35" s="71">
        <f>ROUND(((SUM(BE147:BE1195))*I35),  0)</f>
        <v>0</v>
      </c>
      <c r="L35" s="15"/>
    </row>
    <row r="36" spans="2:12" s="14" customFormat="1" ht="14.25" customHeight="1">
      <c r="B36" s="15"/>
      <c r="E36" s="10" t="s">
        <v>42</v>
      </c>
      <c r="F36" s="71">
        <f>ROUND((SUM(BF147:BF1195)),  0)</f>
        <v>0</v>
      </c>
      <c r="I36" s="86">
        <v>0.15</v>
      </c>
      <c r="J36" s="71">
        <f>ROUND(((SUM(BF147:BF1195))*I36),  0)</f>
        <v>0</v>
      </c>
      <c r="L36" s="15"/>
    </row>
    <row r="37" spans="2:12" s="14" customFormat="1" ht="14.25" hidden="1" customHeight="1">
      <c r="B37" s="15"/>
      <c r="E37" s="10" t="s">
        <v>43</v>
      </c>
      <c r="F37" s="71">
        <f>ROUND((SUM(BG147:BG1195)),  0)</f>
        <v>0</v>
      </c>
      <c r="I37" s="86">
        <v>0.21</v>
      </c>
      <c r="J37" s="71">
        <f>0</f>
        <v>0</v>
      </c>
      <c r="L37" s="15"/>
    </row>
    <row r="38" spans="2:12" s="14" customFormat="1" ht="14.25" hidden="1" customHeight="1">
      <c r="B38" s="15"/>
      <c r="E38" s="10" t="s">
        <v>44</v>
      </c>
      <c r="F38" s="71">
        <f>ROUND((SUM(BH147:BH1195)),  0)</f>
        <v>0</v>
      </c>
      <c r="I38" s="86">
        <v>0.15</v>
      </c>
      <c r="J38" s="71">
        <f>0</f>
        <v>0</v>
      </c>
      <c r="L38" s="15"/>
    </row>
    <row r="39" spans="2:12" s="14" customFormat="1" ht="14.25" hidden="1" customHeight="1">
      <c r="B39" s="15"/>
      <c r="E39" s="10" t="s">
        <v>45</v>
      </c>
      <c r="F39" s="71">
        <f>ROUND((SUM(BI147:BI1195)),  0)</f>
        <v>0</v>
      </c>
      <c r="I39" s="86">
        <v>0</v>
      </c>
      <c r="J39" s="71">
        <f>0</f>
        <v>0</v>
      </c>
      <c r="L39" s="15"/>
    </row>
    <row r="40" spans="2:12" s="14" customFormat="1" ht="6.75" customHeight="1">
      <c r="B40" s="15"/>
      <c r="L40" s="15"/>
    </row>
    <row r="41" spans="2:12" s="14" customFormat="1" ht="24.75" customHeight="1">
      <c r="B41" s="15"/>
      <c r="C41" s="87"/>
      <c r="D41" s="88" t="s">
        <v>46</v>
      </c>
      <c r="E41" s="40"/>
      <c r="F41" s="40"/>
      <c r="G41" s="89" t="s">
        <v>47</v>
      </c>
      <c r="H41" s="90" t="s">
        <v>48</v>
      </c>
      <c r="I41" s="40"/>
      <c r="J41" s="91">
        <f>SUM(J32:J39)</f>
        <v>0</v>
      </c>
      <c r="K41" s="92"/>
      <c r="L41" s="15"/>
    </row>
    <row r="42" spans="2:12" s="14" customFormat="1" ht="14.25" customHeight="1">
      <c r="B42" s="15"/>
      <c r="L42" s="15"/>
    </row>
    <row r="43" spans="2:12" ht="14.25" customHeight="1">
      <c r="B43" s="5"/>
      <c r="L43" s="5"/>
    </row>
    <row r="44" spans="2:12" ht="14.25" customHeight="1">
      <c r="B44" s="5"/>
      <c r="L44" s="5"/>
    </row>
    <row r="45" spans="2:12" ht="14.25" customHeight="1">
      <c r="B45" s="5"/>
      <c r="L45" s="5"/>
    </row>
    <row r="46" spans="2:12" ht="14.25" customHeight="1">
      <c r="B46" s="5"/>
      <c r="L46" s="5"/>
    </row>
    <row r="47" spans="2:12" ht="14.25" customHeight="1">
      <c r="B47" s="5"/>
      <c r="L47" s="5"/>
    </row>
    <row r="48" spans="2:12" ht="14.25" customHeight="1">
      <c r="B48" s="5"/>
      <c r="L48" s="5"/>
    </row>
    <row r="49" spans="2:12" ht="14.25" customHeight="1">
      <c r="B49" s="5"/>
      <c r="L49" s="5"/>
    </row>
    <row r="50" spans="2:12" s="14" customFormat="1" ht="14.25" customHeight="1">
      <c r="B50" s="15"/>
      <c r="D50" s="24" t="s">
        <v>49</v>
      </c>
      <c r="E50" s="25"/>
      <c r="F50" s="25"/>
      <c r="G50" s="24" t="s">
        <v>50</v>
      </c>
      <c r="H50" s="25"/>
      <c r="I50" s="25"/>
      <c r="J50" s="25"/>
      <c r="K50" s="25"/>
      <c r="L50" s="15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4" customFormat="1" ht="13.2">
      <c r="B61" s="15"/>
      <c r="D61" s="26" t="s">
        <v>51</v>
      </c>
      <c r="E61" s="17"/>
      <c r="F61" s="93" t="s">
        <v>52</v>
      </c>
      <c r="G61" s="26" t="s">
        <v>51</v>
      </c>
      <c r="H61" s="17"/>
      <c r="I61" s="17"/>
      <c r="J61" s="94" t="s">
        <v>52</v>
      </c>
      <c r="K61" s="17"/>
      <c r="L61" s="15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4" customFormat="1" ht="13.2">
      <c r="B65" s="15"/>
      <c r="D65" s="24" t="s">
        <v>53</v>
      </c>
      <c r="E65" s="25"/>
      <c r="F65" s="25"/>
      <c r="G65" s="24" t="s">
        <v>54</v>
      </c>
      <c r="H65" s="25"/>
      <c r="I65" s="25"/>
      <c r="J65" s="25"/>
      <c r="K65" s="25"/>
      <c r="L65" s="15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4" customFormat="1" ht="13.2">
      <c r="B76" s="15"/>
      <c r="D76" s="26" t="s">
        <v>51</v>
      </c>
      <c r="E76" s="17"/>
      <c r="F76" s="93" t="s">
        <v>52</v>
      </c>
      <c r="G76" s="26" t="s">
        <v>51</v>
      </c>
      <c r="H76" s="17"/>
      <c r="I76" s="17"/>
      <c r="J76" s="94" t="s">
        <v>52</v>
      </c>
      <c r="K76" s="17"/>
      <c r="L76" s="15"/>
    </row>
    <row r="77" spans="2:12" s="14" customFormat="1" ht="14.25" customHeight="1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15"/>
    </row>
    <row r="81" spans="2:12" s="14" customFormat="1" ht="6.75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15"/>
    </row>
    <row r="82" spans="2:12" s="14" customFormat="1" ht="24.75" customHeight="1">
      <c r="B82" s="15"/>
      <c r="C82" s="6" t="s">
        <v>98</v>
      </c>
      <c r="L82" s="15"/>
    </row>
    <row r="83" spans="2:12" s="14" customFormat="1" ht="6.75" customHeight="1">
      <c r="B83" s="15"/>
      <c r="L83" s="15"/>
    </row>
    <row r="84" spans="2:12" s="14" customFormat="1" ht="12" customHeight="1">
      <c r="B84" s="15"/>
      <c r="C84" s="10" t="s">
        <v>13</v>
      </c>
      <c r="L84" s="15"/>
    </row>
    <row r="85" spans="2:12" s="14" customFormat="1" ht="24.75" customHeight="1">
      <c r="B85" s="15"/>
      <c r="E85" s="419" t="str">
        <f>E7</f>
        <v>Dobudování podkroví a rekonstrukce objektů Hradecká 17, Opava - část financovaná ERDF-Kvalita</v>
      </c>
      <c r="F85" s="419"/>
      <c r="G85" s="419"/>
      <c r="H85" s="419"/>
      <c r="L85" s="15"/>
    </row>
    <row r="86" spans="2:12" ht="12" customHeight="1">
      <c r="B86" s="5"/>
      <c r="C86" s="10" t="s">
        <v>94</v>
      </c>
      <c r="L86" s="5"/>
    </row>
    <row r="87" spans="2:12" s="14" customFormat="1" ht="23.25" customHeight="1">
      <c r="B87" s="15"/>
      <c r="E87" s="419" t="s">
        <v>95</v>
      </c>
      <c r="F87" s="419"/>
      <c r="G87" s="419"/>
      <c r="H87" s="419"/>
      <c r="L87" s="15"/>
    </row>
    <row r="88" spans="2:12" s="14" customFormat="1" ht="12" customHeight="1">
      <c r="B88" s="15"/>
      <c r="C88" s="10" t="s">
        <v>96</v>
      </c>
      <c r="L88" s="15"/>
    </row>
    <row r="89" spans="2:12" s="14" customFormat="1" ht="30" customHeight="1">
      <c r="B89" s="15"/>
      <c r="E89" s="409" t="str">
        <f>E11</f>
        <v>01-1a - Architektonicko-stavební řešení (bez oken 2.np a výtahu)</v>
      </c>
      <c r="F89" s="409"/>
      <c r="G89" s="409"/>
      <c r="H89" s="409"/>
      <c r="L89" s="15"/>
    </row>
    <row r="90" spans="2:12" s="14" customFormat="1" ht="6.75" customHeight="1">
      <c r="B90" s="15"/>
      <c r="L90" s="15"/>
    </row>
    <row r="91" spans="2:12" s="14" customFormat="1" ht="12" customHeight="1">
      <c r="B91" s="15"/>
      <c r="C91" s="10" t="s">
        <v>17</v>
      </c>
      <c r="F91" s="11" t="str">
        <f>F14</f>
        <v>Opava</v>
      </c>
      <c r="I91" s="10" t="s">
        <v>19</v>
      </c>
      <c r="J91" s="79">
        <f>IF(J14="","",J14)</f>
        <v>45439</v>
      </c>
      <c r="L91" s="15"/>
    </row>
    <row r="92" spans="2:12" s="14" customFormat="1" ht="6.75" customHeight="1">
      <c r="B92" s="15"/>
      <c r="L92" s="15"/>
    </row>
    <row r="93" spans="2:12" s="14" customFormat="1" ht="15" customHeight="1">
      <c r="B93" s="15"/>
      <c r="C93" s="10" t="s">
        <v>21</v>
      </c>
      <c r="F93" s="11" t="str">
        <f>E17</f>
        <v>Slezská univerzita v Opavě</v>
      </c>
      <c r="I93" s="10" t="s">
        <v>30</v>
      </c>
      <c r="J93" s="95" t="str">
        <f>E23</f>
        <v xml:space="preserve">ing. Václav Č e c h </v>
      </c>
      <c r="L93" s="15"/>
    </row>
    <row r="94" spans="2:12" s="14" customFormat="1" ht="15" customHeight="1">
      <c r="B94" s="15"/>
      <c r="C94" s="10" t="s">
        <v>27</v>
      </c>
      <c r="F94" s="11" t="str">
        <f>IF(E20="","",E20)</f>
        <v/>
      </c>
      <c r="I94" s="10" t="s">
        <v>33</v>
      </c>
      <c r="J94" s="95" t="str">
        <f>E26</f>
        <v>Sandtner Vladimír</v>
      </c>
      <c r="L94" s="15"/>
    </row>
    <row r="95" spans="2:12" s="14" customFormat="1" ht="9.75" customHeight="1">
      <c r="B95" s="15"/>
      <c r="L95" s="15"/>
    </row>
    <row r="96" spans="2:12" s="14" customFormat="1" ht="29.25" customHeight="1">
      <c r="B96" s="15"/>
      <c r="C96" s="96" t="s">
        <v>99</v>
      </c>
      <c r="D96" s="87"/>
      <c r="E96" s="87"/>
      <c r="F96" s="87"/>
      <c r="G96" s="87"/>
      <c r="H96" s="87"/>
      <c r="I96" s="87"/>
      <c r="J96" s="97" t="s">
        <v>100</v>
      </c>
      <c r="K96" s="87"/>
      <c r="L96" s="15"/>
    </row>
    <row r="97" spans="2:47" s="14" customFormat="1" ht="9.75" customHeight="1">
      <c r="B97" s="15"/>
      <c r="L97" s="15"/>
    </row>
    <row r="98" spans="2:47" s="14" customFormat="1" ht="22.5" customHeight="1">
      <c r="B98" s="15"/>
      <c r="C98" s="98" t="s">
        <v>101</v>
      </c>
      <c r="J98" s="83">
        <f>J147</f>
        <v>0</v>
      </c>
      <c r="L98" s="15"/>
      <c r="AU98" s="2" t="s">
        <v>102</v>
      </c>
    </row>
    <row r="99" spans="2:47" s="99" customFormat="1" ht="24.75" customHeight="1">
      <c r="B99" s="100"/>
      <c r="D99" s="101" t="s">
        <v>103</v>
      </c>
      <c r="E99" s="102"/>
      <c r="F99" s="102"/>
      <c r="G99" s="102"/>
      <c r="H99" s="102"/>
      <c r="I99" s="102"/>
      <c r="J99" s="103">
        <f>J148</f>
        <v>0</v>
      </c>
      <c r="L99" s="100"/>
    </row>
    <row r="100" spans="2:47" s="68" customFormat="1" ht="19.5" customHeight="1">
      <c r="B100" s="104"/>
      <c r="D100" s="105" t="s">
        <v>104</v>
      </c>
      <c r="E100" s="106"/>
      <c r="F100" s="106"/>
      <c r="G100" s="106"/>
      <c r="H100" s="106"/>
      <c r="I100" s="106"/>
      <c r="J100" s="107">
        <f>J149</f>
        <v>0</v>
      </c>
      <c r="L100" s="104"/>
    </row>
    <row r="101" spans="2:47" s="68" customFormat="1" ht="19.5" customHeight="1">
      <c r="B101" s="104"/>
      <c r="D101" s="105" t="s">
        <v>105</v>
      </c>
      <c r="E101" s="106"/>
      <c r="F101" s="106"/>
      <c r="G101" s="106"/>
      <c r="H101" s="106"/>
      <c r="I101" s="106"/>
      <c r="J101" s="107">
        <f>J191</f>
        <v>0</v>
      </c>
      <c r="L101" s="104"/>
    </row>
    <row r="102" spans="2:47" s="68" customFormat="1" ht="19.5" customHeight="1">
      <c r="B102" s="104"/>
      <c r="D102" s="105" t="s">
        <v>106</v>
      </c>
      <c r="E102" s="106"/>
      <c r="F102" s="106"/>
      <c r="G102" s="106"/>
      <c r="H102" s="106"/>
      <c r="I102" s="106"/>
      <c r="J102" s="107">
        <f>J305</f>
        <v>0</v>
      </c>
      <c r="L102" s="104"/>
    </row>
    <row r="103" spans="2:47" s="68" customFormat="1" ht="19.5" customHeight="1">
      <c r="B103" s="104"/>
      <c r="D103" s="105" t="s">
        <v>107</v>
      </c>
      <c r="E103" s="106"/>
      <c r="F103" s="106"/>
      <c r="G103" s="106"/>
      <c r="H103" s="106"/>
      <c r="I103" s="106"/>
      <c r="J103" s="107">
        <f>J501</f>
        <v>0</v>
      </c>
      <c r="L103" s="104"/>
    </row>
    <row r="104" spans="2:47" s="68" customFormat="1" ht="19.5" customHeight="1">
      <c r="B104" s="104"/>
      <c r="D104" s="105" t="s">
        <v>108</v>
      </c>
      <c r="E104" s="106"/>
      <c r="F104" s="106"/>
      <c r="G104" s="106"/>
      <c r="H104" s="106"/>
      <c r="I104" s="106"/>
      <c r="J104" s="107">
        <f>J553</f>
        <v>0</v>
      </c>
      <c r="L104" s="104"/>
    </row>
    <row r="105" spans="2:47" s="68" customFormat="1" ht="19.5" customHeight="1">
      <c r="B105" s="104"/>
      <c r="D105" s="105" t="s">
        <v>109</v>
      </c>
      <c r="E105" s="106"/>
      <c r="F105" s="106"/>
      <c r="G105" s="106"/>
      <c r="H105" s="106"/>
      <c r="I105" s="106"/>
      <c r="J105" s="107">
        <f>J674</f>
        <v>0</v>
      </c>
      <c r="L105" s="104"/>
    </row>
    <row r="106" spans="2:47" s="68" customFormat="1" ht="19.5" customHeight="1">
      <c r="B106" s="104"/>
      <c r="D106" s="105" t="s">
        <v>110</v>
      </c>
      <c r="E106" s="106"/>
      <c r="F106" s="106"/>
      <c r="G106" s="106"/>
      <c r="H106" s="106"/>
      <c r="I106" s="106"/>
      <c r="J106" s="107">
        <f>J684</f>
        <v>0</v>
      </c>
      <c r="L106" s="104"/>
    </row>
    <row r="107" spans="2:47" s="99" customFormat="1" ht="24.75" customHeight="1">
      <c r="B107" s="100"/>
      <c r="D107" s="101" t="s">
        <v>111</v>
      </c>
      <c r="E107" s="102"/>
      <c r="F107" s="102"/>
      <c r="G107" s="102"/>
      <c r="H107" s="102"/>
      <c r="I107" s="102"/>
      <c r="J107" s="103">
        <f>J686</f>
        <v>0</v>
      </c>
      <c r="L107" s="100"/>
    </row>
    <row r="108" spans="2:47" s="68" customFormat="1" ht="19.5" customHeight="1">
      <c r="B108" s="104"/>
      <c r="D108" s="105" t="s">
        <v>112</v>
      </c>
      <c r="E108" s="106"/>
      <c r="F108" s="106"/>
      <c r="G108" s="106"/>
      <c r="H108" s="106"/>
      <c r="I108" s="106"/>
      <c r="J108" s="107">
        <f>J687</f>
        <v>0</v>
      </c>
      <c r="L108" s="104"/>
    </row>
    <row r="109" spans="2:47" s="68" customFormat="1" ht="19.5" customHeight="1">
      <c r="B109" s="104"/>
      <c r="D109" s="105" t="s">
        <v>113</v>
      </c>
      <c r="E109" s="106"/>
      <c r="F109" s="106"/>
      <c r="G109" s="106"/>
      <c r="H109" s="106"/>
      <c r="I109" s="106"/>
      <c r="J109" s="107">
        <f>J708</f>
        <v>0</v>
      </c>
      <c r="L109" s="104"/>
    </row>
    <row r="110" spans="2:47" s="68" customFormat="1" ht="19.5" customHeight="1">
      <c r="B110" s="104"/>
      <c r="D110" s="105" t="s">
        <v>114</v>
      </c>
      <c r="E110" s="106"/>
      <c r="F110" s="106"/>
      <c r="G110" s="106"/>
      <c r="H110" s="106"/>
      <c r="I110" s="106"/>
      <c r="J110" s="107">
        <f>J744</f>
        <v>0</v>
      </c>
      <c r="L110" s="104"/>
    </row>
    <row r="111" spans="2:47" s="68" customFormat="1" ht="19.5" customHeight="1">
      <c r="B111" s="104"/>
      <c r="D111" s="105" t="s">
        <v>115</v>
      </c>
      <c r="E111" s="106"/>
      <c r="F111" s="106"/>
      <c r="G111" s="106"/>
      <c r="H111" s="106"/>
      <c r="I111" s="106"/>
      <c r="J111" s="107">
        <f>J788</f>
        <v>0</v>
      </c>
      <c r="L111" s="104"/>
    </row>
    <row r="112" spans="2:47" s="68" customFormat="1" ht="19.5" customHeight="1">
      <c r="B112" s="104"/>
      <c r="D112" s="105" t="s">
        <v>116</v>
      </c>
      <c r="E112" s="106"/>
      <c r="F112" s="106"/>
      <c r="G112" s="106"/>
      <c r="H112" s="106"/>
      <c r="I112" s="106"/>
      <c r="J112" s="107">
        <f>J835</f>
        <v>0</v>
      </c>
      <c r="L112" s="104"/>
    </row>
    <row r="113" spans="2:12" s="68" customFormat="1" ht="19.5" customHeight="1">
      <c r="B113" s="104"/>
      <c r="D113" s="105" t="s">
        <v>117</v>
      </c>
      <c r="E113" s="106"/>
      <c r="F113" s="106"/>
      <c r="G113" s="106"/>
      <c r="H113" s="106"/>
      <c r="I113" s="106"/>
      <c r="J113" s="107">
        <f>J848</f>
        <v>0</v>
      </c>
      <c r="L113" s="104"/>
    </row>
    <row r="114" spans="2:12" s="68" customFormat="1" ht="19.5" customHeight="1">
      <c r="B114" s="104"/>
      <c r="D114" s="105" t="s">
        <v>118</v>
      </c>
      <c r="E114" s="106"/>
      <c r="F114" s="106"/>
      <c r="G114" s="106"/>
      <c r="H114" s="106"/>
      <c r="I114" s="106"/>
      <c r="J114" s="107">
        <f>J909</f>
        <v>0</v>
      </c>
      <c r="L114" s="104"/>
    </row>
    <row r="115" spans="2:12" s="68" customFormat="1" ht="19.5" customHeight="1">
      <c r="B115" s="104"/>
      <c r="D115" s="105" t="s">
        <v>119</v>
      </c>
      <c r="E115" s="106"/>
      <c r="F115" s="106"/>
      <c r="G115" s="106"/>
      <c r="H115" s="106"/>
      <c r="I115" s="106"/>
      <c r="J115" s="107">
        <f>J918</f>
        <v>0</v>
      </c>
      <c r="L115" s="104"/>
    </row>
    <row r="116" spans="2:12" s="68" customFormat="1" ht="19.5" customHeight="1">
      <c r="B116" s="104"/>
      <c r="D116" s="105" t="s">
        <v>120</v>
      </c>
      <c r="E116" s="106"/>
      <c r="F116" s="106"/>
      <c r="G116" s="106"/>
      <c r="H116" s="106"/>
      <c r="I116" s="106"/>
      <c r="J116" s="107">
        <f>J991</f>
        <v>0</v>
      </c>
      <c r="L116" s="104"/>
    </row>
    <row r="117" spans="2:12" s="68" customFormat="1" ht="19.5" customHeight="1">
      <c r="B117" s="104"/>
      <c r="D117" s="105" t="s">
        <v>121</v>
      </c>
      <c r="E117" s="106"/>
      <c r="F117" s="106"/>
      <c r="G117" s="106"/>
      <c r="H117" s="106"/>
      <c r="I117" s="106"/>
      <c r="J117" s="107">
        <f>J1008</f>
        <v>0</v>
      </c>
      <c r="L117" s="104"/>
    </row>
    <row r="118" spans="2:12" s="68" customFormat="1" ht="19.5" customHeight="1">
      <c r="B118" s="104"/>
      <c r="D118" s="105" t="s">
        <v>122</v>
      </c>
      <c r="E118" s="106"/>
      <c r="F118" s="106"/>
      <c r="G118" s="106"/>
      <c r="H118" s="106"/>
      <c r="I118" s="106"/>
      <c r="J118" s="107">
        <f>J1048</f>
        <v>0</v>
      </c>
      <c r="L118" s="104"/>
    </row>
    <row r="119" spans="2:12" s="68" customFormat="1" ht="19.5" customHeight="1">
      <c r="B119" s="104"/>
      <c r="D119" s="105" t="s">
        <v>123</v>
      </c>
      <c r="E119" s="106"/>
      <c r="F119" s="106"/>
      <c r="G119" s="106"/>
      <c r="H119" s="106"/>
      <c r="I119" s="106"/>
      <c r="J119" s="107">
        <f>J1089</f>
        <v>0</v>
      </c>
      <c r="L119" s="104"/>
    </row>
    <row r="120" spans="2:12" s="68" customFormat="1" ht="19.5" customHeight="1">
      <c r="B120" s="104"/>
      <c r="D120" s="105" t="s">
        <v>124</v>
      </c>
      <c r="E120" s="106"/>
      <c r="F120" s="106"/>
      <c r="G120" s="106"/>
      <c r="H120" s="106"/>
      <c r="I120" s="106"/>
      <c r="J120" s="107">
        <f>J1117</f>
        <v>0</v>
      </c>
      <c r="L120" s="104"/>
    </row>
    <row r="121" spans="2:12" s="68" customFormat="1" ht="19.5" customHeight="1">
      <c r="B121" s="104"/>
      <c r="D121" s="105" t="s">
        <v>125</v>
      </c>
      <c r="E121" s="106"/>
      <c r="F121" s="106"/>
      <c r="G121" s="106"/>
      <c r="H121" s="106"/>
      <c r="I121" s="106"/>
      <c r="J121" s="107">
        <f>J1151</f>
        <v>0</v>
      </c>
      <c r="L121" s="104"/>
    </row>
    <row r="122" spans="2:12" s="68" customFormat="1" ht="19.5" customHeight="1">
      <c r="B122" s="104"/>
      <c r="D122" s="105" t="s">
        <v>126</v>
      </c>
      <c r="E122" s="106"/>
      <c r="F122" s="106"/>
      <c r="G122" s="106"/>
      <c r="H122" s="106"/>
      <c r="I122" s="106"/>
      <c r="J122" s="107">
        <f>J1160</f>
        <v>0</v>
      </c>
      <c r="L122" s="104"/>
    </row>
    <row r="123" spans="2:12" s="99" customFormat="1" ht="24.75" customHeight="1">
      <c r="B123" s="100"/>
      <c r="D123" s="101" t="s">
        <v>127</v>
      </c>
      <c r="E123" s="102"/>
      <c r="F123" s="102"/>
      <c r="G123" s="102"/>
      <c r="H123" s="102"/>
      <c r="I123" s="102"/>
      <c r="J123" s="103">
        <f>J1184</f>
        <v>0</v>
      </c>
      <c r="L123" s="100"/>
    </row>
    <row r="124" spans="2:12" s="68" customFormat="1" ht="19.5" customHeight="1">
      <c r="B124" s="104"/>
      <c r="D124" s="105" t="s">
        <v>128</v>
      </c>
      <c r="E124" s="106"/>
      <c r="F124" s="106"/>
      <c r="G124" s="106"/>
      <c r="H124" s="106"/>
      <c r="I124" s="106"/>
      <c r="J124" s="107">
        <f>J1185</f>
        <v>0</v>
      </c>
      <c r="L124" s="104"/>
    </row>
    <row r="125" spans="2:12" s="68" customFormat="1" ht="19.5" customHeight="1">
      <c r="B125" s="104"/>
      <c r="D125" s="105" t="s">
        <v>129</v>
      </c>
      <c r="E125" s="106"/>
      <c r="F125" s="106"/>
      <c r="G125" s="106"/>
      <c r="H125" s="106"/>
      <c r="I125" s="106"/>
      <c r="J125" s="107">
        <f>J1191</f>
        <v>0</v>
      </c>
      <c r="L125" s="104"/>
    </row>
    <row r="126" spans="2:12" s="14" customFormat="1" ht="21.75" customHeight="1">
      <c r="B126" s="15"/>
      <c r="L126" s="15"/>
    </row>
    <row r="127" spans="2:12" s="14" customFormat="1" ht="6.75" customHeight="1">
      <c r="B127" s="27"/>
      <c r="C127" s="28"/>
      <c r="D127" s="28"/>
      <c r="E127" s="28"/>
      <c r="F127" s="28"/>
      <c r="G127" s="28"/>
      <c r="H127" s="28"/>
      <c r="I127" s="28"/>
      <c r="J127" s="28"/>
      <c r="K127" s="28"/>
      <c r="L127" s="15"/>
    </row>
    <row r="131" spans="2:12" s="14" customFormat="1" ht="6.75" customHeight="1"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15"/>
    </row>
    <row r="132" spans="2:12" s="14" customFormat="1" ht="24.75" customHeight="1">
      <c r="B132" s="15"/>
      <c r="C132" s="6" t="s">
        <v>130</v>
      </c>
      <c r="L132" s="15"/>
    </row>
    <row r="133" spans="2:12" s="14" customFormat="1" ht="6.75" customHeight="1">
      <c r="B133" s="15"/>
      <c r="L133" s="15"/>
    </row>
    <row r="134" spans="2:12" s="14" customFormat="1" ht="12" customHeight="1">
      <c r="B134" s="15"/>
      <c r="C134" s="10" t="s">
        <v>13</v>
      </c>
      <c r="L134" s="15"/>
    </row>
    <row r="135" spans="2:12" s="14" customFormat="1" ht="27" customHeight="1">
      <c r="B135" s="15"/>
      <c r="E135" s="419" t="str">
        <f>E7</f>
        <v>Dobudování podkroví a rekonstrukce objektů Hradecká 17, Opava - část financovaná ERDF-Kvalita</v>
      </c>
      <c r="F135" s="419"/>
      <c r="G135" s="419"/>
      <c r="H135" s="419"/>
      <c r="L135" s="15"/>
    </row>
    <row r="136" spans="2:12" ht="12" customHeight="1">
      <c r="B136" s="5"/>
      <c r="C136" s="10" t="s">
        <v>94</v>
      </c>
      <c r="L136" s="5"/>
    </row>
    <row r="137" spans="2:12" s="14" customFormat="1" ht="23.25" customHeight="1">
      <c r="B137" s="15"/>
      <c r="E137" s="419" t="s">
        <v>95</v>
      </c>
      <c r="F137" s="419"/>
      <c r="G137" s="419"/>
      <c r="H137" s="419"/>
      <c r="L137" s="15"/>
    </row>
    <row r="138" spans="2:12" s="14" customFormat="1" ht="12" customHeight="1">
      <c r="B138" s="15"/>
      <c r="C138" s="10" t="s">
        <v>96</v>
      </c>
      <c r="L138" s="15"/>
    </row>
    <row r="139" spans="2:12" s="14" customFormat="1" ht="30" customHeight="1">
      <c r="B139" s="15"/>
      <c r="E139" s="409" t="str">
        <f>E11</f>
        <v>01-1a - Architektonicko-stavební řešení (bez oken 2.np a výtahu)</v>
      </c>
      <c r="F139" s="409"/>
      <c r="G139" s="409"/>
      <c r="H139" s="409"/>
      <c r="L139" s="15"/>
    </row>
    <row r="140" spans="2:12" s="14" customFormat="1" ht="6.75" customHeight="1">
      <c r="B140" s="15"/>
      <c r="L140" s="15"/>
    </row>
    <row r="141" spans="2:12" s="14" customFormat="1" ht="12" customHeight="1">
      <c r="B141" s="15"/>
      <c r="C141" s="10" t="s">
        <v>17</v>
      </c>
      <c r="F141" s="11" t="str">
        <f>F14</f>
        <v>Opava</v>
      </c>
      <c r="I141" s="10" t="s">
        <v>19</v>
      </c>
      <c r="J141" s="79">
        <f>IF(J14="","",J14)</f>
        <v>45439</v>
      </c>
      <c r="L141" s="15"/>
    </row>
    <row r="142" spans="2:12" s="14" customFormat="1" ht="6.75" customHeight="1">
      <c r="B142" s="15"/>
      <c r="L142" s="15"/>
    </row>
    <row r="143" spans="2:12" s="14" customFormat="1" ht="15" customHeight="1">
      <c r="B143" s="15"/>
      <c r="C143" s="10" t="s">
        <v>21</v>
      </c>
      <c r="F143" s="11" t="str">
        <f>E17</f>
        <v>Slezská univerzita v Opavě</v>
      </c>
      <c r="I143" s="10" t="s">
        <v>30</v>
      </c>
      <c r="J143" s="95" t="str">
        <f>E23</f>
        <v xml:space="preserve">ing. Václav Č e c h </v>
      </c>
      <c r="L143" s="15"/>
    </row>
    <row r="144" spans="2:12" s="14" customFormat="1" ht="15" customHeight="1">
      <c r="B144" s="15"/>
      <c r="C144" s="10" t="s">
        <v>27</v>
      </c>
      <c r="F144" s="11" t="str">
        <f>IF(E20="","",E20)</f>
        <v/>
      </c>
      <c r="I144" s="10" t="s">
        <v>33</v>
      </c>
      <c r="J144" s="95" t="str">
        <f>E26</f>
        <v>Sandtner Vladimír</v>
      </c>
      <c r="L144" s="15"/>
    </row>
    <row r="145" spans="2:65" s="14" customFormat="1" ht="9.75" customHeight="1">
      <c r="B145" s="15"/>
      <c r="L145" s="15"/>
    </row>
    <row r="146" spans="2:65" s="108" customFormat="1" ht="29.25" customHeight="1">
      <c r="B146" s="109"/>
      <c r="C146" s="110" t="s">
        <v>131</v>
      </c>
      <c r="D146" s="111" t="s">
        <v>61</v>
      </c>
      <c r="E146" s="111" t="s">
        <v>57</v>
      </c>
      <c r="F146" s="111" t="s">
        <v>58</v>
      </c>
      <c r="G146" s="111" t="s">
        <v>132</v>
      </c>
      <c r="H146" s="111" t="s">
        <v>133</v>
      </c>
      <c r="I146" s="111" t="s">
        <v>134</v>
      </c>
      <c r="J146" s="112" t="s">
        <v>100</v>
      </c>
      <c r="K146" s="113" t="s">
        <v>135</v>
      </c>
      <c r="L146" s="109"/>
      <c r="M146" s="42"/>
      <c r="N146" s="43" t="s">
        <v>40</v>
      </c>
      <c r="O146" s="43" t="s">
        <v>136</v>
      </c>
      <c r="P146" s="43" t="s">
        <v>137</v>
      </c>
      <c r="Q146" s="43" t="s">
        <v>138</v>
      </c>
      <c r="R146" s="43" t="s">
        <v>139</v>
      </c>
      <c r="S146" s="43" t="s">
        <v>140</v>
      </c>
      <c r="T146" s="44" t="s">
        <v>141</v>
      </c>
    </row>
    <row r="147" spans="2:65" s="14" customFormat="1" ht="22.5" customHeight="1">
      <c r="B147" s="15"/>
      <c r="C147" s="48" t="s">
        <v>142</v>
      </c>
      <c r="J147" s="114">
        <f>BK147</f>
        <v>0</v>
      </c>
      <c r="L147" s="15"/>
      <c r="M147" s="45"/>
      <c r="N147" s="37"/>
      <c r="O147" s="37"/>
      <c r="P147" s="115">
        <f>P148+P686+P1184</f>
        <v>16805.643910999999</v>
      </c>
      <c r="Q147" s="37"/>
      <c r="R147" s="115">
        <f>R148+R686+R1184</f>
        <v>452.82640103999995</v>
      </c>
      <c r="S147" s="37"/>
      <c r="T147" s="116">
        <f>T148+T686+T1184</f>
        <v>356.63394639999996</v>
      </c>
      <c r="AT147" s="2" t="s">
        <v>75</v>
      </c>
      <c r="AU147" s="2" t="s">
        <v>102</v>
      </c>
      <c r="BK147" s="117">
        <f>BK148+BK686+BK1184</f>
        <v>0</v>
      </c>
    </row>
    <row r="148" spans="2:65" s="118" customFormat="1" ht="25.5" customHeight="1">
      <c r="B148" s="119"/>
      <c r="D148" s="120" t="s">
        <v>75</v>
      </c>
      <c r="E148" s="121" t="s">
        <v>143</v>
      </c>
      <c r="F148" s="121" t="s">
        <v>144</v>
      </c>
      <c r="J148" s="122">
        <f>BK148</f>
        <v>0</v>
      </c>
      <c r="L148" s="119"/>
      <c r="M148" s="123"/>
      <c r="P148" s="124">
        <f>P149+P191+P305+P501+P553+P674+P684</f>
        <v>8912.5480660000012</v>
      </c>
      <c r="R148" s="124">
        <f>R149+R191+R305+R501+R553+R674+R684</f>
        <v>327.71555511999998</v>
      </c>
      <c r="T148" s="125">
        <f>T149+T191+T305+T501+T553+T674+T684</f>
        <v>264.25955499999998</v>
      </c>
      <c r="AR148" s="120" t="s">
        <v>20</v>
      </c>
      <c r="AT148" s="126" t="s">
        <v>75</v>
      </c>
      <c r="AU148" s="126" t="s">
        <v>76</v>
      </c>
      <c r="AY148" s="120" t="s">
        <v>145</v>
      </c>
      <c r="BK148" s="127">
        <f>BK149+BK191+BK305+BK501+BK553+BK674+BK684</f>
        <v>0</v>
      </c>
    </row>
    <row r="149" spans="2:65" s="118" customFormat="1" ht="22.5" customHeight="1">
      <c r="B149" s="119"/>
      <c r="D149" s="120" t="s">
        <v>75</v>
      </c>
      <c r="E149" s="128" t="s">
        <v>146</v>
      </c>
      <c r="F149" s="128" t="s">
        <v>147</v>
      </c>
      <c r="J149" s="129">
        <f>BK149</f>
        <v>0</v>
      </c>
      <c r="L149" s="119"/>
      <c r="M149" s="123"/>
      <c r="P149" s="124">
        <f>SUM(P150:P190)</f>
        <v>705.73158000000001</v>
      </c>
      <c r="R149" s="124">
        <f>SUM(R150:R190)</f>
        <v>153.68214005999994</v>
      </c>
      <c r="T149" s="125">
        <f>SUM(T150:T190)</f>
        <v>0</v>
      </c>
      <c r="AR149" s="120" t="s">
        <v>20</v>
      </c>
      <c r="AT149" s="126" t="s">
        <v>75</v>
      </c>
      <c r="AU149" s="126" t="s">
        <v>20</v>
      </c>
      <c r="AY149" s="120" t="s">
        <v>145</v>
      </c>
      <c r="BK149" s="127">
        <f>SUM(BK150:BK190)</f>
        <v>0</v>
      </c>
    </row>
    <row r="150" spans="2:65" s="14" customFormat="1" ht="24" customHeight="1">
      <c r="B150" s="15"/>
      <c r="C150" s="130" t="s">
        <v>148</v>
      </c>
      <c r="D150" s="130" t="s">
        <v>149</v>
      </c>
      <c r="E150" s="131" t="s">
        <v>150</v>
      </c>
      <c r="F150" s="132" t="s">
        <v>151</v>
      </c>
      <c r="G150" s="133" t="s">
        <v>152</v>
      </c>
      <c r="H150" s="134">
        <v>6.0999999999999999E-2</v>
      </c>
      <c r="I150" s="359"/>
      <c r="J150" s="135">
        <f>ROUND(I150*H150,1)</f>
        <v>0</v>
      </c>
      <c r="K150" s="136"/>
      <c r="L150" s="15"/>
      <c r="M150" s="137"/>
      <c r="N150" s="138" t="s">
        <v>41</v>
      </c>
      <c r="O150" s="139">
        <v>40.5</v>
      </c>
      <c r="P150" s="139">
        <f>O150*H150</f>
        <v>2.4704999999999999</v>
      </c>
      <c r="Q150" s="139">
        <v>1.0900000000000001</v>
      </c>
      <c r="R150" s="139">
        <f>Q150*H150</f>
        <v>6.6490000000000007E-2</v>
      </c>
      <c r="S150" s="139">
        <v>0</v>
      </c>
      <c r="T150" s="140">
        <f>S150*H150</f>
        <v>0</v>
      </c>
      <c r="AR150" s="141" t="s">
        <v>153</v>
      </c>
      <c r="AT150" s="141" t="s">
        <v>149</v>
      </c>
      <c r="AU150" s="141" t="s">
        <v>84</v>
      </c>
      <c r="AY150" s="2" t="s">
        <v>145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2" t="s">
        <v>20</v>
      </c>
      <c r="BK150" s="142">
        <f>ROUND(I150*H150,1)</f>
        <v>0</v>
      </c>
      <c r="BL150" s="2" t="s">
        <v>153</v>
      </c>
      <c r="BM150" s="141" t="s">
        <v>154</v>
      </c>
    </row>
    <row r="151" spans="2:65" s="143" customFormat="1">
      <c r="B151" s="144"/>
      <c r="D151" s="145" t="s">
        <v>155</v>
      </c>
      <c r="E151" s="146"/>
      <c r="F151" s="147" t="s">
        <v>156</v>
      </c>
      <c r="H151" s="148">
        <v>6.0999999999999999E-2</v>
      </c>
      <c r="I151" s="360"/>
      <c r="L151" s="144"/>
      <c r="M151" s="149"/>
      <c r="T151" s="150"/>
      <c r="AT151" s="146" t="s">
        <v>155</v>
      </c>
      <c r="AU151" s="146" t="s">
        <v>84</v>
      </c>
      <c r="AV151" s="143" t="s">
        <v>84</v>
      </c>
      <c r="AW151" s="143" t="s">
        <v>29</v>
      </c>
      <c r="AX151" s="143" t="s">
        <v>20</v>
      </c>
      <c r="AY151" s="146" t="s">
        <v>145</v>
      </c>
    </row>
    <row r="152" spans="2:65" s="14" customFormat="1" ht="16.5" customHeight="1">
      <c r="B152" s="15"/>
      <c r="C152" s="130" t="s">
        <v>157</v>
      </c>
      <c r="D152" s="130" t="s">
        <v>149</v>
      </c>
      <c r="E152" s="131" t="s">
        <v>158</v>
      </c>
      <c r="F152" s="132" t="s">
        <v>159</v>
      </c>
      <c r="G152" s="133" t="s">
        <v>160</v>
      </c>
      <c r="H152" s="134">
        <v>5.2999999999999999E-2</v>
      </c>
      <c r="I152" s="359"/>
      <c r="J152" s="135">
        <f>ROUND(I152*H152,1)</f>
        <v>0</v>
      </c>
      <c r="K152" s="136"/>
      <c r="L152" s="15"/>
      <c r="M152" s="137"/>
      <c r="N152" s="138" t="s">
        <v>41</v>
      </c>
      <c r="O152" s="139">
        <v>6.77</v>
      </c>
      <c r="P152" s="139">
        <f>O152*H152</f>
        <v>0.35880999999999996</v>
      </c>
      <c r="Q152" s="139">
        <v>1.94302</v>
      </c>
      <c r="R152" s="139">
        <f>Q152*H152</f>
        <v>0.10298006</v>
      </c>
      <c r="S152" s="139">
        <v>0</v>
      </c>
      <c r="T152" s="140">
        <f>S152*H152</f>
        <v>0</v>
      </c>
      <c r="AR152" s="141" t="s">
        <v>153</v>
      </c>
      <c r="AT152" s="141" t="s">
        <v>149</v>
      </c>
      <c r="AU152" s="141" t="s">
        <v>84</v>
      </c>
      <c r="AY152" s="2" t="s">
        <v>145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2" t="s">
        <v>20</v>
      </c>
      <c r="BK152" s="142">
        <f>ROUND(I152*H152,1)</f>
        <v>0</v>
      </c>
      <c r="BL152" s="2" t="s">
        <v>153</v>
      </c>
      <c r="BM152" s="141" t="s">
        <v>161</v>
      </c>
    </row>
    <row r="153" spans="2:65" s="143" customFormat="1">
      <c r="B153" s="144"/>
      <c r="D153" s="145" t="s">
        <v>155</v>
      </c>
      <c r="E153" s="146"/>
      <c r="F153" s="147" t="s">
        <v>162</v>
      </c>
      <c r="H153" s="148">
        <v>5.2999999999999999E-2</v>
      </c>
      <c r="I153" s="360"/>
      <c r="L153" s="144"/>
      <c r="M153" s="149"/>
      <c r="T153" s="150"/>
      <c r="AT153" s="146" t="s">
        <v>155</v>
      </c>
      <c r="AU153" s="146" t="s">
        <v>84</v>
      </c>
      <c r="AV153" s="143" t="s">
        <v>84</v>
      </c>
      <c r="AW153" s="143" t="s">
        <v>29</v>
      </c>
      <c r="AX153" s="143" t="s">
        <v>20</v>
      </c>
      <c r="AY153" s="146" t="s">
        <v>145</v>
      </c>
    </row>
    <row r="154" spans="2:65" s="14" customFormat="1" ht="24" customHeight="1">
      <c r="B154" s="15"/>
      <c r="C154" s="130" t="s">
        <v>163</v>
      </c>
      <c r="D154" s="130" t="s">
        <v>149</v>
      </c>
      <c r="E154" s="131" t="s">
        <v>164</v>
      </c>
      <c r="F154" s="132" t="s">
        <v>165</v>
      </c>
      <c r="G154" s="133" t="s">
        <v>166</v>
      </c>
      <c r="H154" s="134">
        <v>0.33</v>
      </c>
      <c r="I154" s="359"/>
      <c r="J154" s="135">
        <f>ROUND(I154*H154,1)</f>
        <v>0</v>
      </c>
      <c r="K154" s="136"/>
      <c r="L154" s="15"/>
      <c r="M154" s="137"/>
      <c r="N154" s="138" t="s">
        <v>41</v>
      </c>
      <c r="O154" s="139">
        <v>1.21</v>
      </c>
      <c r="P154" s="139">
        <f>O154*H154</f>
        <v>0.39929999999999999</v>
      </c>
      <c r="Q154" s="139">
        <v>0.17818000000000001</v>
      </c>
      <c r="R154" s="139">
        <f>Q154*H154</f>
        <v>5.8799400000000002E-2</v>
      </c>
      <c r="S154" s="139">
        <v>0</v>
      </c>
      <c r="T154" s="140">
        <f>S154*H154</f>
        <v>0</v>
      </c>
      <c r="AR154" s="141" t="s">
        <v>153</v>
      </c>
      <c r="AT154" s="141" t="s">
        <v>149</v>
      </c>
      <c r="AU154" s="141" t="s">
        <v>84</v>
      </c>
      <c r="AY154" s="2" t="s">
        <v>145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2" t="s">
        <v>20</v>
      </c>
      <c r="BK154" s="142">
        <f>ROUND(I154*H154,1)</f>
        <v>0</v>
      </c>
      <c r="BL154" s="2" t="s">
        <v>153</v>
      </c>
      <c r="BM154" s="141" t="s">
        <v>167</v>
      </c>
    </row>
    <row r="155" spans="2:65" s="143" customFormat="1">
      <c r="B155" s="144"/>
      <c r="D155" s="145" t="s">
        <v>155</v>
      </c>
      <c r="E155" s="146"/>
      <c r="F155" s="147" t="s">
        <v>168</v>
      </c>
      <c r="H155" s="148">
        <v>0.33</v>
      </c>
      <c r="I155" s="360"/>
      <c r="L155" s="144"/>
      <c r="M155" s="149"/>
      <c r="T155" s="150"/>
      <c r="AT155" s="146" t="s">
        <v>155</v>
      </c>
      <c r="AU155" s="146" t="s">
        <v>84</v>
      </c>
      <c r="AV155" s="143" t="s">
        <v>84</v>
      </c>
      <c r="AW155" s="143" t="s">
        <v>29</v>
      </c>
      <c r="AX155" s="143" t="s">
        <v>20</v>
      </c>
      <c r="AY155" s="146" t="s">
        <v>145</v>
      </c>
    </row>
    <row r="156" spans="2:65" s="14" customFormat="1" ht="24" customHeight="1">
      <c r="B156" s="15"/>
      <c r="C156" s="130" t="s">
        <v>6</v>
      </c>
      <c r="D156" s="130" t="s">
        <v>149</v>
      </c>
      <c r="E156" s="131" t="s">
        <v>169</v>
      </c>
      <c r="F156" s="132" t="s">
        <v>170</v>
      </c>
      <c r="G156" s="133" t="s">
        <v>160</v>
      </c>
      <c r="H156" s="134">
        <v>2.5</v>
      </c>
      <c r="I156" s="359"/>
      <c r="J156" s="135">
        <f>ROUND(I156*H156,1)</f>
        <v>0</v>
      </c>
      <c r="K156" s="136"/>
      <c r="L156" s="15"/>
      <c r="M156" s="137"/>
      <c r="N156" s="138" t="s">
        <v>41</v>
      </c>
      <c r="O156" s="139">
        <v>3.8420000000000001</v>
      </c>
      <c r="P156" s="139">
        <f>O156*H156</f>
        <v>9.6050000000000004</v>
      </c>
      <c r="Q156" s="139">
        <v>1.8774999999999999</v>
      </c>
      <c r="R156" s="139">
        <f>Q156*H156</f>
        <v>4.6937499999999996</v>
      </c>
      <c r="S156" s="139">
        <v>0</v>
      </c>
      <c r="T156" s="140">
        <f>S156*H156</f>
        <v>0</v>
      </c>
      <c r="AR156" s="141" t="s">
        <v>153</v>
      </c>
      <c r="AT156" s="141" t="s">
        <v>149</v>
      </c>
      <c r="AU156" s="141" t="s">
        <v>84</v>
      </c>
      <c r="AY156" s="2" t="s">
        <v>145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2" t="s">
        <v>20</v>
      </c>
      <c r="BK156" s="142">
        <f>ROUND(I156*H156,1)</f>
        <v>0</v>
      </c>
      <c r="BL156" s="2" t="s">
        <v>153</v>
      </c>
      <c r="BM156" s="141" t="s">
        <v>171</v>
      </c>
    </row>
    <row r="157" spans="2:65" s="143" customFormat="1">
      <c r="B157" s="144"/>
      <c r="D157" s="145" t="s">
        <v>155</v>
      </c>
      <c r="E157" s="146"/>
      <c r="F157" s="147" t="s">
        <v>172</v>
      </c>
      <c r="H157" s="148">
        <v>0.99199999999999999</v>
      </c>
      <c r="I157" s="360"/>
      <c r="L157" s="144"/>
      <c r="M157" s="149"/>
      <c r="T157" s="150"/>
      <c r="AT157" s="146" t="s">
        <v>155</v>
      </c>
      <c r="AU157" s="146" t="s">
        <v>84</v>
      </c>
      <c r="AV157" s="143" t="s">
        <v>84</v>
      </c>
      <c r="AW157" s="143" t="s">
        <v>29</v>
      </c>
      <c r="AX157" s="143" t="s">
        <v>76</v>
      </c>
      <c r="AY157" s="146" t="s">
        <v>145</v>
      </c>
    </row>
    <row r="158" spans="2:65" s="143" customFormat="1">
      <c r="B158" s="144"/>
      <c r="D158" s="145" t="s">
        <v>155</v>
      </c>
      <c r="E158" s="146"/>
      <c r="F158" s="147" t="s">
        <v>173</v>
      </c>
      <c r="H158" s="148">
        <v>1.508</v>
      </c>
      <c r="I158" s="360"/>
      <c r="L158" s="144"/>
      <c r="M158" s="149"/>
      <c r="T158" s="150"/>
      <c r="AT158" s="146" t="s">
        <v>155</v>
      </c>
      <c r="AU158" s="146" t="s">
        <v>84</v>
      </c>
      <c r="AV158" s="143" t="s">
        <v>84</v>
      </c>
      <c r="AW158" s="143" t="s">
        <v>29</v>
      </c>
      <c r="AX158" s="143" t="s">
        <v>76</v>
      </c>
      <c r="AY158" s="146" t="s">
        <v>145</v>
      </c>
    </row>
    <row r="159" spans="2:65" s="151" customFormat="1">
      <c r="B159" s="152"/>
      <c r="D159" s="145" t="s">
        <v>155</v>
      </c>
      <c r="E159" s="153"/>
      <c r="F159" s="154" t="s">
        <v>174</v>
      </c>
      <c r="H159" s="155">
        <v>2.5</v>
      </c>
      <c r="I159" s="361"/>
      <c r="L159" s="152"/>
      <c r="M159" s="156"/>
      <c r="T159" s="157"/>
      <c r="AT159" s="153" t="s">
        <v>155</v>
      </c>
      <c r="AU159" s="153" t="s">
        <v>84</v>
      </c>
      <c r="AV159" s="151" t="s">
        <v>153</v>
      </c>
      <c r="AW159" s="151" t="s">
        <v>29</v>
      </c>
      <c r="AX159" s="151" t="s">
        <v>20</v>
      </c>
      <c r="AY159" s="153" t="s">
        <v>145</v>
      </c>
    </row>
    <row r="160" spans="2:65" s="14" customFormat="1" ht="24" customHeight="1">
      <c r="B160" s="15"/>
      <c r="C160" s="130" t="s">
        <v>175</v>
      </c>
      <c r="D160" s="130" t="s">
        <v>149</v>
      </c>
      <c r="E160" s="131" t="s">
        <v>176</v>
      </c>
      <c r="F160" s="132" t="s">
        <v>177</v>
      </c>
      <c r="G160" s="133" t="s">
        <v>166</v>
      </c>
      <c r="H160" s="134">
        <v>1.8</v>
      </c>
      <c r="I160" s="359"/>
      <c r="J160" s="135">
        <f>ROUND(I160*H160,1)</f>
        <v>0</v>
      </c>
      <c r="K160" s="136"/>
      <c r="L160" s="15"/>
      <c r="M160" s="137"/>
      <c r="N160" s="138" t="s">
        <v>41</v>
      </c>
      <c r="O160" s="139">
        <v>0.79900000000000004</v>
      </c>
      <c r="P160" s="139">
        <f>O160*H160</f>
        <v>1.4382000000000001</v>
      </c>
      <c r="Q160" s="139">
        <v>0.25364999999999999</v>
      </c>
      <c r="R160" s="139">
        <f>Q160*H160</f>
        <v>0.45656999999999998</v>
      </c>
      <c r="S160" s="139">
        <v>0</v>
      </c>
      <c r="T160" s="140">
        <f>S160*H160</f>
        <v>0</v>
      </c>
      <c r="AR160" s="141" t="s">
        <v>153</v>
      </c>
      <c r="AT160" s="141" t="s">
        <v>149</v>
      </c>
      <c r="AU160" s="141" t="s">
        <v>84</v>
      </c>
      <c r="AY160" s="2" t="s">
        <v>145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2" t="s">
        <v>20</v>
      </c>
      <c r="BK160" s="142">
        <f>ROUND(I160*H160,1)</f>
        <v>0</v>
      </c>
      <c r="BL160" s="2" t="s">
        <v>153</v>
      </c>
      <c r="BM160" s="141" t="s">
        <v>178</v>
      </c>
    </row>
    <row r="161" spans="2:65" s="143" customFormat="1">
      <c r="B161" s="144"/>
      <c r="D161" s="145" t="s">
        <v>155</v>
      </c>
      <c r="E161" s="146"/>
      <c r="F161" s="147" t="s">
        <v>179</v>
      </c>
      <c r="H161" s="148">
        <v>1.8</v>
      </c>
      <c r="I161" s="360"/>
      <c r="L161" s="144"/>
      <c r="M161" s="149"/>
      <c r="T161" s="150"/>
      <c r="AT161" s="146" t="s">
        <v>155</v>
      </c>
      <c r="AU161" s="146" t="s">
        <v>84</v>
      </c>
      <c r="AV161" s="143" t="s">
        <v>84</v>
      </c>
      <c r="AW161" s="143" t="s">
        <v>29</v>
      </c>
      <c r="AX161" s="143" t="s">
        <v>20</v>
      </c>
      <c r="AY161" s="146" t="s">
        <v>145</v>
      </c>
    </row>
    <row r="162" spans="2:65" s="14" customFormat="1" ht="24" customHeight="1">
      <c r="B162" s="15"/>
      <c r="C162" s="130" t="s">
        <v>180</v>
      </c>
      <c r="D162" s="130" t="s">
        <v>149</v>
      </c>
      <c r="E162" s="131" t="s">
        <v>181</v>
      </c>
      <c r="F162" s="132" t="s">
        <v>182</v>
      </c>
      <c r="G162" s="133" t="s">
        <v>166</v>
      </c>
      <c r="H162" s="134">
        <v>30.47</v>
      </c>
      <c r="I162" s="359"/>
      <c r="J162" s="135">
        <f>ROUND(I162*H162,1)</f>
        <v>0</v>
      </c>
      <c r="K162" s="136"/>
      <c r="L162" s="15"/>
      <c r="M162" s="137"/>
      <c r="N162" s="138" t="s">
        <v>41</v>
      </c>
      <c r="O162" s="139">
        <v>1.0409999999999999</v>
      </c>
      <c r="P162" s="139">
        <f>O162*H162</f>
        <v>31.719269999999998</v>
      </c>
      <c r="Q162" s="139">
        <v>0.26878000000000002</v>
      </c>
      <c r="R162" s="139">
        <f>Q162*H162</f>
        <v>8.1897266000000002</v>
      </c>
      <c r="S162" s="139">
        <v>0</v>
      </c>
      <c r="T162" s="140">
        <f>S162*H162</f>
        <v>0</v>
      </c>
      <c r="AR162" s="141" t="s">
        <v>153</v>
      </c>
      <c r="AT162" s="141" t="s">
        <v>149</v>
      </c>
      <c r="AU162" s="141" t="s">
        <v>84</v>
      </c>
      <c r="AY162" s="2" t="s">
        <v>145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2" t="s">
        <v>20</v>
      </c>
      <c r="BK162" s="142">
        <f>ROUND(I162*H162,1)</f>
        <v>0</v>
      </c>
      <c r="BL162" s="2" t="s">
        <v>153</v>
      </c>
      <c r="BM162" s="141" t="s">
        <v>183</v>
      </c>
    </row>
    <row r="163" spans="2:65" s="143" customFormat="1">
      <c r="B163" s="144"/>
      <c r="D163" s="145" t="s">
        <v>155</v>
      </c>
      <c r="E163" s="146"/>
      <c r="F163" s="147" t="s">
        <v>184</v>
      </c>
      <c r="H163" s="148">
        <v>15.234999999999999</v>
      </c>
      <c r="I163" s="360"/>
      <c r="L163" s="144"/>
      <c r="M163" s="149"/>
      <c r="T163" s="150"/>
      <c r="AT163" s="146" t="s">
        <v>155</v>
      </c>
      <c r="AU163" s="146" t="s">
        <v>84</v>
      </c>
      <c r="AV163" s="143" t="s">
        <v>84</v>
      </c>
      <c r="AW163" s="143" t="s">
        <v>29</v>
      </c>
      <c r="AX163" s="143" t="s">
        <v>76</v>
      </c>
      <c r="AY163" s="146" t="s">
        <v>145</v>
      </c>
    </row>
    <row r="164" spans="2:65" s="143" customFormat="1">
      <c r="B164" s="144"/>
      <c r="D164" s="145" t="s">
        <v>155</v>
      </c>
      <c r="E164" s="146"/>
      <c r="F164" s="147" t="s">
        <v>185</v>
      </c>
      <c r="H164" s="148">
        <v>15.234999999999999</v>
      </c>
      <c r="I164" s="360"/>
      <c r="L164" s="144"/>
      <c r="M164" s="149"/>
      <c r="T164" s="150"/>
      <c r="AT164" s="146" t="s">
        <v>155</v>
      </c>
      <c r="AU164" s="146" t="s">
        <v>84</v>
      </c>
      <c r="AV164" s="143" t="s">
        <v>84</v>
      </c>
      <c r="AW164" s="143" t="s">
        <v>29</v>
      </c>
      <c r="AX164" s="143" t="s">
        <v>76</v>
      </c>
      <c r="AY164" s="146" t="s">
        <v>145</v>
      </c>
    </row>
    <row r="165" spans="2:65" s="143" customFormat="1">
      <c r="B165" s="144"/>
      <c r="D165" s="145" t="s">
        <v>155</v>
      </c>
      <c r="E165" s="146"/>
      <c r="F165" s="147" t="s">
        <v>186</v>
      </c>
      <c r="H165" s="148">
        <v>0</v>
      </c>
      <c r="I165" s="360"/>
      <c r="L165" s="144"/>
      <c r="M165" s="149"/>
      <c r="T165" s="150"/>
      <c r="AT165" s="146" t="s">
        <v>155</v>
      </c>
      <c r="AU165" s="146" t="s">
        <v>84</v>
      </c>
      <c r="AV165" s="143" t="s">
        <v>84</v>
      </c>
      <c r="AW165" s="143" t="s">
        <v>29</v>
      </c>
      <c r="AX165" s="143" t="s">
        <v>76</v>
      </c>
      <c r="AY165" s="146" t="s">
        <v>145</v>
      </c>
    </row>
    <row r="166" spans="2:65" s="151" customFormat="1">
      <c r="B166" s="152"/>
      <c r="D166" s="145" t="s">
        <v>155</v>
      </c>
      <c r="E166" s="153"/>
      <c r="F166" s="154" t="s">
        <v>174</v>
      </c>
      <c r="H166" s="155">
        <v>30.47</v>
      </c>
      <c r="I166" s="361"/>
      <c r="L166" s="152"/>
      <c r="M166" s="156"/>
      <c r="T166" s="157"/>
      <c r="AT166" s="153" t="s">
        <v>155</v>
      </c>
      <c r="AU166" s="153" t="s">
        <v>84</v>
      </c>
      <c r="AV166" s="151" t="s">
        <v>153</v>
      </c>
      <c r="AW166" s="151" t="s">
        <v>29</v>
      </c>
      <c r="AX166" s="151" t="s">
        <v>20</v>
      </c>
      <c r="AY166" s="153" t="s">
        <v>145</v>
      </c>
    </row>
    <row r="167" spans="2:65" s="14" customFormat="1" ht="37.5" customHeight="1">
      <c r="B167" s="15"/>
      <c r="C167" s="130" t="s">
        <v>187</v>
      </c>
      <c r="D167" s="130" t="s">
        <v>149</v>
      </c>
      <c r="E167" s="131" t="s">
        <v>188</v>
      </c>
      <c r="F167" s="132" t="s">
        <v>189</v>
      </c>
      <c r="G167" s="133" t="s">
        <v>166</v>
      </c>
      <c r="H167" s="134">
        <v>460.4</v>
      </c>
      <c r="I167" s="359"/>
      <c r="J167" s="135">
        <f>ROUND(I167*H167,1)</f>
        <v>0</v>
      </c>
      <c r="K167" s="136"/>
      <c r="L167" s="15"/>
      <c r="M167" s="137"/>
      <c r="N167" s="138" t="s">
        <v>41</v>
      </c>
      <c r="O167" s="139">
        <v>1.2629999999999999</v>
      </c>
      <c r="P167" s="139">
        <f>O167*H167</f>
        <v>581.48519999999996</v>
      </c>
      <c r="Q167" s="139">
        <v>0.26307999999999998</v>
      </c>
      <c r="R167" s="139">
        <f>Q167*H167</f>
        <v>121.12203199999999</v>
      </c>
      <c r="S167" s="139">
        <v>0</v>
      </c>
      <c r="T167" s="140">
        <f>S167*H167</f>
        <v>0</v>
      </c>
      <c r="AR167" s="141" t="s">
        <v>153</v>
      </c>
      <c r="AT167" s="141" t="s">
        <v>149</v>
      </c>
      <c r="AU167" s="141" t="s">
        <v>84</v>
      </c>
      <c r="AY167" s="2" t="s">
        <v>145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2" t="s">
        <v>20</v>
      </c>
      <c r="BK167" s="142">
        <f>ROUND(I167*H167,1)</f>
        <v>0</v>
      </c>
      <c r="BL167" s="2" t="s">
        <v>153</v>
      </c>
      <c r="BM167" s="141" t="s">
        <v>190</v>
      </c>
    </row>
    <row r="168" spans="2:65" s="143" customFormat="1">
      <c r="B168" s="144"/>
      <c r="D168" s="145" t="s">
        <v>155</v>
      </c>
      <c r="E168" s="146"/>
      <c r="F168" s="147" t="s">
        <v>191</v>
      </c>
      <c r="H168" s="148">
        <v>503.47</v>
      </c>
      <c r="I168" s="360"/>
      <c r="L168" s="144"/>
      <c r="M168" s="149"/>
      <c r="T168" s="150"/>
      <c r="AT168" s="146" t="s">
        <v>155</v>
      </c>
      <c r="AU168" s="146" t="s">
        <v>84</v>
      </c>
      <c r="AV168" s="143" t="s">
        <v>84</v>
      </c>
      <c r="AW168" s="143" t="s">
        <v>29</v>
      </c>
      <c r="AX168" s="143" t="s">
        <v>76</v>
      </c>
      <c r="AY168" s="146" t="s">
        <v>145</v>
      </c>
    </row>
    <row r="169" spans="2:65" s="143" customFormat="1" ht="20.399999999999999">
      <c r="B169" s="144"/>
      <c r="D169" s="145" t="s">
        <v>155</v>
      </c>
      <c r="E169" s="146"/>
      <c r="F169" s="147" t="s">
        <v>192</v>
      </c>
      <c r="H169" s="148">
        <v>-111.65300000000001</v>
      </c>
      <c r="I169" s="360"/>
      <c r="L169" s="144"/>
      <c r="M169" s="149"/>
      <c r="T169" s="150"/>
      <c r="AT169" s="146" t="s">
        <v>155</v>
      </c>
      <c r="AU169" s="146" t="s">
        <v>84</v>
      </c>
      <c r="AV169" s="143" t="s">
        <v>84</v>
      </c>
      <c r="AW169" s="143" t="s">
        <v>29</v>
      </c>
      <c r="AX169" s="143" t="s">
        <v>76</v>
      </c>
      <c r="AY169" s="146" t="s">
        <v>145</v>
      </c>
    </row>
    <row r="170" spans="2:65" s="143" customFormat="1">
      <c r="B170" s="144"/>
      <c r="D170" s="145" t="s">
        <v>155</v>
      </c>
      <c r="E170" s="146"/>
      <c r="F170" s="147" t="s">
        <v>193</v>
      </c>
      <c r="H170" s="148">
        <v>-9.2870000000000008</v>
      </c>
      <c r="I170" s="360"/>
      <c r="L170" s="144"/>
      <c r="M170" s="149"/>
      <c r="T170" s="150"/>
      <c r="AT170" s="146" t="s">
        <v>155</v>
      </c>
      <c r="AU170" s="146" t="s">
        <v>84</v>
      </c>
      <c r="AV170" s="143" t="s">
        <v>84</v>
      </c>
      <c r="AW170" s="143" t="s">
        <v>29</v>
      </c>
      <c r="AX170" s="143" t="s">
        <v>76</v>
      </c>
      <c r="AY170" s="146" t="s">
        <v>145</v>
      </c>
    </row>
    <row r="171" spans="2:65" s="143" customFormat="1">
      <c r="B171" s="144"/>
      <c r="D171" s="145" t="s">
        <v>155</v>
      </c>
      <c r="E171" s="146"/>
      <c r="F171" s="147" t="s">
        <v>194</v>
      </c>
      <c r="H171" s="148">
        <v>45.77</v>
      </c>
      <c r="I171" s="360"/>
      <c r="L171" s="144"/>
      <c r="M171" s="149"/>
      <c r="T171" s="150"/>
      <c r="AT171" s="146" t="s">
        <v>155</v>
      </c>
      <c r="AU171" s="146" t="s">
        <v>84</v>
      </c>
      <c r="AV171" s="143" t="s">
        <v>84</v>
      </c>
      <c r="AW171" s="143" t="s">
        <v>29</v>
      </c>
      <c r="AX171" s="143" t="s">
        <v>76</v>
      </c>
      <c r="AY171" s="146" t="s">
        <v>145</v>
      </c>
    </row>
    <row r="172" spans="2:65" s="143" customFormat="1">
      <c r="B172" s="144"/>
      <c r="D172" s="145" t="s">
        <v>155</v>
      </c>
      <c r="E172" s="146"/>
      <c r="F172" s="147" t="s">
        <v>195</v>
      </c>
      <c r="H172" s="148">
        <v>13.064</v>
      </c>
      <c r="I172" s="360"/>
      <c r="L172" s="144"/>
      <c r="M172" s="149"/>
      <c r="T172" s="150"/>
      <c r="AT172" s="146" t="s">
        <v>155</v>
      </c>
      <c r="AU172" s="146" t="s">
        <v>84</v>
      </c>
      <c r="AV172" s="143" t="s">
        <v>84</v>
      </c>
      <c r="AW172" s="143" t="s">
        <v>29</v>
      </c>
      <c r="AX172" s="143" t="s">
        <v>76</v>
      </c>
      <c r="AY172" s="146" t="s">
        <v>145</v>
      </c>
    </row>
    <row r="173" spans="2:65" s="143" customFormat="1">
      <c r="B173" s="144"/>
      <c r="D173" s="145" t="s">
        <v>155</v>
      </c>
      <c r="E173" s="146"/>
      <c r="F173" s="147" t="s">
        <v>196</v>
      </c>
      <c r="H173" s="148">
        <v>19.036000000000001</v>
      </c>
      <c r="I173" s="360"/>
      <c r="L173" s="144"/>
      <c r="M173" s="149"/>
      <c r="T173" s="150"/>
      <c r="AT173" s="146" t="s">
        <v>155</v>
      </c>
      <c r="AU173" s="146" t="s">
        <v>84</v>
      </c>
      <c r="AV173" s="143" t="s">
        <v>84</v>
      </c>
      <c r="AW173" s="143" t="s">
        <v>29</v>
      </c>
      <c r="AX173" s="143" t="s">
        <v>76</v>
      </c>
      <c r="AY173" s="146" t="s">
        <v>145</v>
      </c>
    </row>
    <row r="174" spans="2:65" s="151" customFormat="1">
      <c r="B174" s="152"/>
      <c r="D174" s="145" t="s">
        <v>155</v>
      </c>
      <c r="E174" s="153"/>
      <c r="F174" s="154" t="s">
        <v>174</v>
      </c>
      <c r="H174" s="155">
        <v>460.4</v>
      </c>
      <c r="I174" s="361"/>
      <c r="L174" s="152"/>
      <c r="M174" s="156"/>
      <c r="T174" s="157"/>
      <c r="AT174" s="153" t="s">
        <v>155</v>
      </c>
      <c r="AU174" s="153" t="s">
        <v>84</v>
      </c>
      <c r="AV174" s="151" t="s">
        <v>153</v>
      </c>
      <c r="AW174" s="151" t="s">
        <v>29</v>
      </c>
      <c r="AX174" s="151" t="s">
        <v>20</v>
      </c>
      <c r="AY174" s="153" t="s">
        <v>145</v>
      </c>
    </row>
    <row r="175" spans="2:65" s="14" customFormat="1" ht="21.75" customHeight="1">
      <c r="B175" s="15"/>
      <c r="C175" s="130" t="s">
        <v>197</v>
      </c>
      <c r="D175" s="130" t="s">
        <v>149</v>
      </c>
      <c r="E175" s="131" t="s">
        <v>198</v>
      </c>
      <c r="F175" s="132" t="s">
        <v>199</v>
      </c>
      <c r="G175" s="133" t="s">
        <v>200</v>
      </c>
      <c r="H175" s="134">
        <v>20</v>
      </c>
      <c r="I175" s="359"/>
      <c r="J175" s="135">
        <f>ROUND(I175*H175,1)</f>
        <v>0</v>
      </c>
      <c r="K175" s="136"/>
      <c r="L175" s="15"/>
      <c r="M175" s="137"/>
      <c r="N175" s="138" t="s">
        <v>41</v>
      </c>
      <c r="O175" s="139">
        <v>0.245</v>
      </c>
      <c r="P175" s="139">
        <f>O175*H175</f>
        <v>4.9000000000000004</v>
      </c>
      <c r="Q175" s="139">
        <v>3.6549999999999999E-2</v>
      </c>
      <c r="R175" s="139">
        <f>Q175*H175</f>
        <v>0.73099999999999998</v>
      </c>
      <c r="S175" s="139">
        <v>0</v>
      </c>
      <c r="T175" s="140">
        <f>S175*H175</f>
        <v>0</v>
      </c>
      <c r="AR175" s="141" t="s">
        <v>153</v>
      </c>
      <c r="AT175" s="141" t="s">
        <v>149</v>
      </c>
      <c r="AU175" s="141" t="s">
        <v>84</v>
      </c>
      <c r="AY175" s="2" t="s">
        <v>145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2" t="s">
        <v>20</v>
      </c>
      <c r="BK175" s="142">
        <f>ROUND(I175*H175,1)</f>
        <v>0</v>
      </c>
      <c r="BL175" s="2" t="s">
        <v>153</v>
      </c>
      <c r="BM175" s="141" t="s">
        <v>201</v>
      </c>
    </row>
    <row r="176" spans="2:65" s="143" customFormat="1">
      <c r="B176" s="144"/>
      <c r="D176" s="145" t="s">
        <v>155</v>
      </c>
      <c r="E176" s="146"/>
      <c r="F176" s="147" t="s">
        <v>202</v>
      </c>
      <c r="H176" s="148">
        <v>20</v>
      </c>
      <c r="I176" s="360"/>
      <c r="L176" s="144"/>
      <c r="M176" s="149"/>
      <c r="T176" s="150"/>
      <c r="AT176" s="146" t="s">
        <v>155</v>
      </c>
      <c r="AU176" s="146" t="s">
        <v>84</v>
      </c>
      <c r="AV176" s="143" t="s">
        <v>84</v>
      </c>
      <c r="AW176" s="143" t="s">
        <v>29</v>
      </c>
      <c r="AX176" s="143" t="s">
        <v>20</v>
      </c>
      <c r="AY176" s="146" t="s">
        <v>145</v>
      </c>
    </row>
    <row r="177" spans="2:65" s="14" customFormat="1" ht="21.75" customHeight="1">
      <c r="B177" s="15"/>
      <c r="C177" s="130" t="s">
        <v>203</v>
      </c>
      <c r="D177" s="130" t="s">
        <v>149</v>
      </c>
      <c r="E177" s="131" t="s">
        <v>204</v>
      </c>
      <c r="F177" s="132" t="s">
        <v>205</v>
      </c>
      <c r="G177" s="133" t="s">
        <v>200</v>
      </c>
      <c r="H177" s="134">
        <v>11</v>
      </c>
      <c r="I177" s="359"/>
      <c r="J177" s="135">
        <f>ROUND(I177*H177,1)</f>
        <v>0</v>
      </c>
      <c r="K177" s="136"/>
      <c r="L177" s="15"/>
      <c r="M177" s="137"/>
      <c r="N177" s="138" t="s">
        <v>41</v>
      </c>
      <c r="O177" s="139">
        <v>0.253</v>
      </c>
      <c r="P177" s="139">
        <f>O177*H177</f>
        <v>2.7829999999999999</v>
      </c>
      <c r="Q177" s="139">
        <v>4.555E-2</v>
      </c>
      <c r="R177" s="139">
        <f>Q177*H177</f>
        <v>0.50105</v>
      </c>
      <c r="S177" s="139">
        <v>0</v>
      </c>
      <c r="T177" s="140">
        <f>S177*H177</f>
        <v>0</v>
      </c>
      <c r="AR177" s="141" t="s">
        <v>153</v>
      </c>
      <c r="AT177" s="141" t="s">
        <v>149</v>
      </c>
      <c r="AU177" s="141" t="s">
        <v>84</v>
      </c>
      <c r="AY177" s="2" t="s">
        <v>145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2" t="s">
        <v>20</v>
      </c>
      <c r="BK177" s="142">
        <f>ROUND(I177*H177,1)</f>
        <v>0</v>
      </c>
      <c r="BL177" s="2" t="s">
        <v>153</v>
      </c>
      <c r="BM177" s="141" t="s">
        <v>206</v>
      </c>
    </row>
    <row r="178" spans="2:65" s="143" customFormat="1">
      <c r="B178" s="144"/>
      <c r="D178" s="145" t="s">
        <v>155</v>
      </c>
      <c r="E178" s="146"/>
      <c r="F178" s="147" t="s">
        <v>207</v>
      </c>
      <c r="H178" s="148">
        <v>14</v>
      </c>
      <c r="I178" s="360"/>
      <c r="L178" s="144"/>
      <c r="M178" s="149"/>
      <c r="T178" s="150"/>
      <c r="AT178" s="146" t="s">
        <v>155</v>
      </c>
      <c r="AU178" s="146" t="s">
        <v>84</v>
      </c>
      <c r="AV178" s="143" t="s">
        <v>84</v>
      </c>
      <c r="AW178" s="143" t="s">
        <v>29</v>
      </c>
      <c r="AX178" s="143" t="s">
        <v>76</v>
      </c>
      <c r="AY178" s="146" t="s">
        <v>145</v>
      </c>
    </row>
    <row r="179" spans="2:65" s="143" customFormat="1">
      <c r="B179" s="144"/>
      <c r="D179" s="145" t="s">
        <v>155</v>
      </c>
      <c r="E179" s="146"/>
      <c r="F179" s="147" t="s">
        <v>208</v>
      </c>
      <c r="H179" s="148">
        <v>-3</v>
      </c>
      <c r="I179" s="360"/>
      <c r="L179" s="144"/>
      <c r="M179" s="149"/>
      <c r="T179" s="150"/>
      <c r="AT179" s="146" t="s">
        <v>155</v>
      </c>
      <c r="AU179" s="146" t="s">
        <v>84</v>
      </c>
      <c r="AV179" s="143" t="s">
        <v>84</v>
      </c>
      <c r="AW179" s="143" t="s">
        <v>29</v>
      </c>
      <c r="AX179" s="143" t="s">
        <v>76</v>
      </c>
      <c r="AY179" s="146" t="s">
        <v>145</v>
      </c>
    </row>
    <row r="180" spans="2:65" s="151" customFormat="1">
      <c r="B180" s="152"/>
      <c r="D180" s="145" t="s">
        <v>155</v>
      </c>
      <c r="E180" s="153"/>
      <c r="F180" s="154" t="s">
        <v>174</v>
      </c>
      <c r="H180" s="155">
        <v>11</v>
      </c>
      <c r="I180" s="361"/>
      <c r="L180" s="152"/>
      <c r="M180" s="156"/>
      <c r="T180" s="157"/>
      <c r="AT180" s="153" t="s">
        <v>155</v>
      </c>
      <c r="AU180" s="153" t="s">
        <v>84</v>
      </c>
      <c r="AV180" s="151" t="s">
        <v>153</v>
      </c>
      <c r="AW180" s="151" t="s">
        <v>29</v>
      </c>
      <c r="AX180" s="151" t="s">
        <v>20</v>
      </c>
      <c r="AY180" s="153" t="s">
        <v>145</v>
      </c>
    </row>
    <row r="181" spans="2:65" s="14" customFormat="1" ht="21.75" customHeight="1">
      <c r="B181" s="15"/>
      <c r="C181" s="130" t="s">
        <v>209</v>
      </c>
      <c r="D181" s="130" t="s">
        <v>149</v>
      </c>
      <c r="E181" s="131" t="s">
        <v>210</v>
      </c>
      <c r="F181" s="132" t="s">
        <v>211</v>
      </c>
      <c r="G181" s="133" t="s">
        <v>200</v>
      </c>
      <c r="H181" s="134">
        <v>9</v>
      </c>
      <c r="I181" s="359"/>
      <c r="J181" s="135">
        <f>ROUND(I181*H181,1)</f>
        <v>0</v>
      </c>
      <c r="K181" s="136"/>
      <c r="L181" s="15"/>
      <c r="M181" s="137"/>
      <c r="N181" s="138" t="s">
        <v>41</v>
      </c>
      <c r="O181" s="139">
        <v>0.26800000000000002</v>
      </c>
      <c r="P181" s="139">
        <f>O181*H181</f>
        <v>2.4119999999999999</v>
      </c>
      <c r="Q181" s="139">
        <v>6.3549999999999995E-2</v>
      </c>
      <c r="R181" s="139">
        <f>Q181*H181</f>
        <v>0.57194999999999996</v>
      </c>
      <c r="S181" s="139">
        <v>0</v>
      </c>
      <c r="T181" s="140">
        <f>S181*H181</f>
        <v>0</v>
      </c>
      <c r="AR181" s="141" t="s">
        <v>153</v>
      </c>
      <c r="AT181" s="141" t="s">
        <v>149</v>
      </c>
      <c r="AU181" s="141" t="s">
        <v>84</v>
      </c>
      <c r="AY181" s="2" t="s">
        <v>145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2" t="s">
        <v>20</v>
      </c>
      <c r="BK181" s="142">
        <f>ROUND(I181*H181,1)</f>
        <v>0</v>
      </c>
      <c r="BL181" s="2" t="s">
        <v>153</v>
      </c>
      <c r="BM181" s="141" t="s">
        <v>212</v>
      </c>
    </row>
    <row r="182" spans="2:65" s="143" customFormat="1">
      <c r="B182" s="144"/>
      <c r="D182" s="145" t="s">
        <v>155</v>
      </c>
      <c r="E182" s="146"/>
      <c r="F182" s="147" t="s">
        <v>213</v>
      </c>
      <c r="H182" s="148">
        <v>9</v>
      </c>
      <c r="I182" s="360"/>
      <c r="L182" s="144"/>
      <c r="M182" s="149"/>
      <c r="T182" s="150"/>
      <c r="AT182" s="146" t="s">
        <v>155</v>
      </c>
      <c r="AU182" s="146" t="s">
        <v>84</v>
      </c>
      <c r="AV182" s="143" t="s">
        <v>84</v>
      </c>
      <c r="AW182" s="143" t="s">
        <v>29</v>
      </c>
      <c r="AX182" s="143" t="s">
        <v>20</v>
      </c>
      <c r="AY182" s="146" t="s">
        <v>145</v>
      </c>
    </row>
    <row r="183" spans="2:65" s="14" customFormat="1" ht="21.75" customHeight="1">
      <c r="B183" s="15"/>
      <c r="C183" s="130" t="s">
        <v>214</v>
      </c>
      <c r="D183" s="130" t="s">
        <v>149</v>
      </c>
      <c r="E183" s="131" t="s">
        <v>215</v>
      </c>
      <c r="F183" s="132" t="s">
        <v>216</v>
      </c>
      <c r="G183" s="133" t="s">
        <v>200</v>
      </c>
      <c r="H183" s="134">
        <v>4</v>
      </c>
      <c r="I183" s="359"/>
      <c r="J183" s="135">
        <f>ROUND(I183*H183,1)</f>
        <v>0</v>
      </c>
      <c r="K183" s="136"/>
      <c r="L183" s="15"/>
      <c r="M183" s="137"/>
      <c r="N183" s="138" t="s">
        <v>41</v>
      </c>
      <c r="O183" s="139">
        <v>0.4</v>
      </c>
      <c r="P183" s="139">
        <f>O183*H183</f>
        <v>1.6</v>
      </c>
      <c r="Q183" s="139">
        <v>9.1050000000000006E-2</v>
      </c>
      <c r="R183" s="139">
        <f>Q183*H183</f>
        <v>0.36420000000000002</v>
      </c>
      <c r="S183" s="139">
        <v>0</v>
      </c>
      <c r="T183" s="140">
        <f>S183*H183</f>
        <v>0</v>
      </c>
      <c r="AR183" s="141" t="s">
        <v>153</v>
      </c>
      <c r="AT183" s="141" t="s">
        <v>149</v>
      </c>
      <c r="AU183" s="141" t="s">
        <v>84</v>
      </c>
      <c r="AY183" s="2" t="s">
        <v>145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2" t="s">
        <v>20</v>
      </c>
      <c r="BK183" s="142">
        <f>ROUND(I183*H183,1)</f>
        <v>0</v>
      </c>
      <c r="BL183" s="2" t="s">
        <v>153</v>
      </c>
      <c r="BM183" s="141" t="s">
        <v>217</v>
      </c>
    </row>
    <row r="184" spans="2:65" s="143" customFormat="1">
      <c r="B184" s="144"/>
      <c r="D184" s="145" t="s">
        <v>155</v>
      </c>
      <c r="E184" s="146"/>
      <c r="F184" s="147" t="s">
        <v>218</v>
      </c>
      <c r="H184" s="148">
        <v>4</v>
      </c>
      <c r="I184" s="360"/>
      <c r="L184" s="144"/>
      <c r="M184" s="149"/>
      <c r="T184" s="150"/>
      <c r="AT184" s="146" t="s">
        <v>155</v>
      </c>
      <c r="AU184" s="146" t="s">
        <v>84</v>
      </c>
      <c r="AV184" s="143" t="s">
        <v>84</v>
      </c>
      <c r="AW184" s="143" t="s">
        <v>29</v>
      </c>
      <c r="AX184" s="143" t="s">
        <v>20</v>
      </c>
      <c r="AY184" s="146" t="s">
        <v>145</v>
      </c>
    </row>
    <row r="185" spans="2:65" s="14" customFormat="1" ht="21.75" customHeight="1">
      <c r="B185" s="15"/>
      <c r="C185" s="130" t="s">
        <v>219</v>
      </c>
      <c r="D185" s="130" t="s">
        <v>149</v>
      </c>
      <c r="E185" s="131" t="s">
        <v>220</v>
      </c>
      <c r="F185" s="132" t="s">
        <v>221</v>
      </c>
      <c r="G185" s="133" t="s">
        <v>200</v>
      </c>
      <c r="H185" s="134">
        <v>8</v>
      </c>
      <c r="I185" s="359"/>
      <c r="J185" s="135">
        <f>ROUND(I185*H185,1)</f>
        <v>0</v>
      </c>
      <c r="K185" s="136"/>
      <c r="L185" s="15"/>
      <c r="M185" s="137"/>
      <c r="N185" s="138" t="s">
        <v>41</v>
      </c>
      <c r="O185" s="139">
        <v>0.44</v>
      </c>
      <c r="P185" s="139">
        <f>O185*H185</f>
        <v>3.52</v>
      </c>
      <c r="Q185" s="139">
        <v>0.10005</v>
      </c>
      <c r="R185" s="139">
        <f>Q185*H185</f>
        <v>0.8004</v>
      </c>
      <c r="S185" s="139">
        <v>0</v>
      </c>
      <c r="T185" s="140">
        <f>S185*H185</f>
        <v>0</v>
      </c>
      <c r="AR185" s="141" t="s">
        <v>153</v>
      </c>
      <c r="AT185" s="141" t="s">
        <v>149</v>
      </c>
      <c r="AU185" s="141" t="s">
        <v>84</v>
      </c>
      <c r="AY185" s="2" t="s">
        <v>145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2" t="s">
        <v>20</v>
      </c>
      <c r="BK185" s="142">
        <f>ROUND(I185*H185,1)</f>
        <v>0</v>
      </c>
      <c r="BL185" s="2" t="s">
        <v>153</v>
      </c>
      <c r="BM185" s="141" t="s">
        <v>222</v>
      </c>
    </row>
    <row r="186" spans="2:65" s="14" customFormat="1" ht="21.75" customHeight="1">
      <c r="B186" s="15"/>
      <c r="C186" s="130" t="s">
        <v>223</v>
      </c>
      <c r="D186" s="130" t="s">
        <v>149</v>
      </c>
      <c r="E186" s="131" t="s">
        <v>224</v>
      </c>
      <c r="F186" s="132" t="s">
        <v>225</v>
      </c>
      <c r="G186" s="133" t="s">
        <v>200</v>
      </c>
      <c r="H186" s="134">
        <v>96</v>
      </c>
      <c r="I186" s="359"/>
      <c r="J186" s="135">
        <f>ROUND(I186*H186,1)</f>
        <v>0</v>
      </c>
      <c r="K186" s="136"/>
      <c r="L186" s="15"/>
      <c r="M186" s="137"/>
      <c r="N186" s="138" t="s">
        <v>41</v>
      </c>
      <c r="O186" s="139">
        <v>0.48</v>
      </c>
      <c r="P186" s="139">
        <f>O186*H186</f>
        <v>46.08</v>
      </c>
      <c r="Q186" s="139">
        <v>0.10904999999999999</v>
      </c>
      <c r="R186" s="139">
        <f>Q186*H186</f>
        <v>10.4688</v>
      </c>
      <c r="S186" s="139">
        <v>0</v>
      </c>
      <c r="T186" s="140">
        <f>S186*H186</f>
        <v>0</v>
      </c>
      <c r="AR186" s="141" t="s">
        <v>153</v>
      </c>
      <c r="AT186" s="141" t="s">
        <v>149</v>
      </c>
      <c r="AU186" s="141" t="s">
        <v>84</v>
      </c>
      <c r="AY186" s="2" t="s">
        <v>145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2" t="s">
        <v>20</v>
      </c>
      <c r="BK186" s="142">
        <f>ROUND(I186*H186,1)</f>
        <v>0</v>
      </c>
      <c r="BL186" s="2" t="s">
        <v>153</v>
      </c>
      <c r="BM186" s="141" t="s">
        <v>226</v>
      </c>
    </row>
    <row r="187" spans="2:65" s="14" customFormat="1" ht="33" customHeight="1">
      <c r="B187" s="15"/>
      <c r="C187" s="130" t="s">
        <v>227</v>
      </c>
      <c r="D187" s="130" t="s">
        <v>149</v>
      </c>
      <c r="E187" s="131" t="s">
        <v>228</v>
      </c>
      <c r="F187" s="132" t="s">
        <v>229</v>
      </c>
      <c r="G187" s="133" t="s">
        <v>160</v>
      </c>
      <c r="H187" s="134">
        <v>2.5</v>
      </c>
      <c r="I187" s="359"/>
      <c r="J187" s="135">
        <f>ROUND(I187*H187,1)</f>
        <v>0</v>
      </c>
      <c r="K187" s="136"/>
      <c r="L187" s="15"/>
      <c r="M187" s="137"/>
      <c r="N187" s="138" t="s">
        <v>41</v>
      </c>
      <c r="O187" s="139">
        <v>6.2679999999999998</v>
      </c>
      <c r="P187" s="139">
        <f>O187*H187</f>
        <v>15.67</v>
      </c>
      <c r="Q187" s="139">
        <v>2.1286</v>
      </c>
      <c r="R187" s="139">
        <f>Q187*H187</f>
        <v>5.3215000000000003</v>
      </c>
      <c r="S187" s="139">
        <v>0</v>
      </c>
      <c r="T187" s="140">
        <f>S187*H187</f>
        <v>0</v>
      </c>
      <c r="AR187" s="141" t="s">
        <v>153</v>
      </c>
      <c r="AT187" s="141" t="s">
        <v>149</v>
      </c>
      <c r="AU187" s="141" t="s">
        <v>84</v>
      </c>
      <c r="AY187" s="2" t="s">
        <v>145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2" t="s">
        <v>20</v>
      </c>
      <c r="BK187" s="142">
        <f>ROUND(I187*H187,1)</f>
        <v>0</v>
      </c>
      <c r="BL187" s="2" t="s">
        <v>153</v>
      </c>
      <c r="BM187" s="141" t="s">
        <v>230</v>
      </c>
    </row>
    <row r="188" spans="2:65" s="143" customFormat="1">
      <c r="B188" s="144"/>
      <c r="D188" s="145" t="s">
        <v>155</v>
      </c>
      <c r="E188" s="146"/>
      <c r="F188" s="147" t="s">
        <v>231</v>
      </c>
      <c r="H188" s="148">
        <v>2.5</v>
      </c>
      <c r="I188" s="360"/>
      <c r="L188" s="144"/>
      <c r="M188" s="149"/>
      <c r="T188" s="150"/>
      <c r="AT188" s="146" t="s">
        <v>155</v>
      </c>
      <c r="AU188" s="146" t="s">
        <v>84</v>
      </c>
      <c r="AV188" s="143" t="s">
        <v>84</v>
      </c>
      <c r="AW188" s="143" t="s">
        <v>29</v>
      </c>
      <c r="AX188" s="143" t="s">
        <v>20</v>
      </c>
      <c r="AY188" s="146" t="s">
        <v>145</v>
      </c>
    </row>
    <row r="189" spans="2:65" s="14" customFormat="1" ht="33" customHeight="1">
      <c r="B189" s="15"/>
      <c r="C189" s="130" t="s">
        <v>232</v>
      </c>
      <c r="D189" s="130" t="s">
        <v>149</v>
      </c>
      <c r="E189" s="131" t="s">
        <v>233</v>
      </c>
      <c r="F189" s="132" t="s">
        <v>234</v>
      </c>
      <c r="G189" s="133" t="s">
        <v>166</v>
      </c>
      <c r="H189" s="134">
        <v>1.1000000000000001</v>
      </c>
      <c r="I189" s="359"/>
      <c r="J189" s="135">
        <f>ROUND(I189*H189,1)</f>
        <v>0</v>
      </c>
      <c r="K189" s="136"/>
      <c r="L189" s="15"/>
      <c r="M189" s="137"/>
      <c r="N189" s="138" t="s">
        <v>41</v>
      </c>
      <c r="O189" s="139">
        <v>1.173</v>
      </c>
      <c r="P189" s="139">
        <f>O189*H189</f>
        <v>1.2903000000000002</v>
      </c>
      <c r="Q189" s="139">
        <v>0.21171999999999999</v>
      </c>
      <c r="R189" s="139">
        <f>Q189*H189</f>
        <v>0.23289200000000002</v>
      </c>
      <c r="S189" s="139">
        <v>0</v>
      </c>
      <c r="T189" s="140">
        <f>S189*H189</f>
        <v>0</v>
      </c>
      <c r="AR189" s="141" t="s">
        <v>153</v>
      </c>
      <c r="AT189" s="141" t="s">
        <v>149</v>
      </c>
      <c r="AU189" s="141" t="s">
        <v>84</v>
      </c>
      <c r="AY189" s="2" t="s">
        <v>145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2" t="s">
        <v>20</v>
      </c>
      <c r="BK189" s="142">
        <f>ROUND(I189*H189,1)</f>
        <v>0</v>
      </c>
      <c r="BL189" s="2" t="s">
        <v>153</v>
      </c>
      <c r="BM189" s="141" t="s">
        <v>235</v>
      </c>
    </row>
    <row r="190" spans="2:65" s="143" customFormat="1">
      <c r="B190" s="144"/>
      <c r="D190" s="145" t="s">
        <v>155</v>
      </c>
      <c r="E190" s="146"/>
      <c r="F190" s="147" t="s">
        <v>236</v>
      </c>
      <c r="H190" s="148">
        <v>1.1000000000000001</v>
      </c>
      <c r="I190" s="360"/>
      <c r="L190" s="144"/>
      <c r="M190" s="149"/>
      <c r="T190" s="150"/>
      <c r="AT190" s="146" t="s">
        <v>155</v>
      </c>
      <c r="AU190" s="146" t="s">
        <v>84</v>
      </c>
      <c r="AV190" s="143" t="s">
        <v>84</v>
      </c>
      <c r="AW190" s="143" t="s">
        <v>29</v>
      </c>
      <c r="AX190" s="143" t="s">
        <v>20</v>
      </c>
      <c r="AY190" s="146" t="s">
        <v>145</v>
      </c>
    </row>
    <row r="191" spans="2:65" s="118" customFormat="1" ht="22.5" customHeight="1">
      <c r="B191" s="119"/>
      <c r="D191" s="120" t="s">
        <v>75</v>
      </c>
      <c r="E191" s="128" t="s">
        <v>153</v>
      </c>
      <c r="F191" s="128" t="s">
        <v>237</v>
      </c>
      <c r="I191" s="362"/>
      <c r="J191" s="129">
        <f>BK191</f>
        <v>0</v>
      </c>
      <c r="L191" s="119"/>
      <c r="M191" s="123"/>
      <c r="P191" s="124">
        <f>SUM(P192:P304)</f>
        <v>793.77763999999991</v>
      </c>
      <c r="R191" s="124">
        <f>SUM(R192:R304)</f>
        <v>99.397760750000003</v>
      </c>
      <c r="T191" s="125">
        <f>SUM(T192:T304)</f>
        <v>0</v>
      </c>
      <c r="AR191" s="120" t="s">
        <v>20</v>
      </c>
      <c r="AT191" s="126" t="s">
        <v>75</v>
      </c>
      <c r="AU191" s="126" t="s">
        <v>20</v>
      </c>
      <c r="AY191" s="120" t="s">
        <v>145</v>
      </c>
      <c r="BK191" s="127">
        <f>SUM(BK192:BK304)</f>
        <v>0</v>
      </c>
    </row>
    <row r="192" spans="2:65" s="14" customFormat="1" ht="16.5" customHeight="1">
      <c r="B192" s="15"/>
      <c r="C192" s="130" t="s">
        <v>238</v>
      </c>
      <c r="D192" s="130" t="s">
        <v>149</v>
      </c>
      <c r="E192" s="131" t="s">
        <v>239</v>
      </c>
      <c r="F192" s="132" t="s">
        <v>240</v>
      </c>
      <c r="G192" s="133" t="s">
        <v>160</v>
      </c>
      <c r="H192" s="134">
        <v>23.577000000000002</v>
      </c>
      <c r="I192" s="359"/>
      <c r="J192" s="135">
        <f>ROUND(I192*H192,1)</f>
        <v>0</v>
      </c>
      <c r="K192" s="136"/>
      <c r="L192" s="15"/>
      <c r="M192" s="137"/>
      <c r="N192" s="138" t="s">
        <v>41</v>
      </c>
      <c r="O192" s="139">
        <v>1.448</v>
      </c>
      <c r="P192" s="139">
        <f>O192*H192</f>
        <v>34.139496000000001</v>
      </c>
      <c r="Q192" s="139">
        <v>2.5019800000000001</v>
      </c>
      <c r="R192" s="139">
        <f>Q192*H192</f>
        <v>58.989182460000009</v>
      </c>
      <c r="S192" s="139">
        <v>0</v>
      </c>
      <c r="T192" s="140">
        <f>S192*H192</f>
        <v>0</v>
      </c>
      <c r="AR192" s="141" t="s">
        <v>153</v>
      </c>
      <c r="AT192" s="141" t="s">
        <v>149</v>
      </c>
      <c r="AU192" s="141" t="s">
        <v>84</v>
      </c>
      <c r="AY192" s="2" t="s">
        <v>145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2" t="s">
        <v>20</v>
      </c>
      <c r="BK192" s="142">
        <f>ROUND(I192*H192,1)</f>
        <v>0</v>
      </c>
      <c r="BL192" s="2" t="s">
        <v>153</v>
      </c>
      <c r="BM192" s="141" t="s">
        <v>241</v>
      </c>
    </row>
    <row r="193" spans="2:65" s="143" customFormat="1">
      <c r="B193" s="144"/>
      <c r="D193" s="145" t="s">
        <v>155</v>
      </c>
      <c r="E193" s="146"/>
      <c r="F193" s="147" t="s">
        <v>242</v>
      </c>
      <c r="H193" s="148">
        <v>8.8940000000000001</v>
      </c>
      <c r="I193" s="360"/>
      <c r="L193" s="144"/>
      <c r="M193" s="149"/>
      <c r="T193" s="150"/>
      <c r="AT193" s="146" t="s">
        <v>155</v>
      </c>
      <c r="AU193" s="146" t="s">
        <v>84</v>
      </c>
      <c r="AV193" s="143" t="s">
        <v>84</v>
      </c>
      <c r="AW193" s="143" t="s">
        <v>29</v>
      </c>
      <c r="AX193" s="143" t="s">
        <v>76</v>
      </c>
      <c r="AY193" s="146" t="s">
        <v>145</v>
      </c>
    </row>
    <row r="194" spans="2:65" s="143" customFormat="1">
      <c r="B194" s="144"/>
      <c r="D194" s="145" t="s">
        <v>155</v>
      </c>
      <c r="E194" s="146"/>
      <c r="F194" s="147" t="s">
        <v>243</v>
      </c>
      <c r="H194" s="148">
        <v>12.452</v>
      </c>
      <c r="I194" s="360"/>
      <c r="L194" s="144"/>
      <c r="M194" s="149"/>
      <c r="T194" s="150"/>
      <c r="AT194" s="146" t="s">
        <v>155</v>
      </c>
      <c r="AU194" s="146" t="s">
        <v>84</v>
      </c>
      <c r="AV194" s="143" t="s">
        <v>84</v>
      </c>
      <c r="AW194" s="143" t="s">
        <v>29</v>
      </c>
      <c r="AX194" s="143" t="s">
        <v>76</v>
      </c>
      <c r="AY194" s="146" t="s">
        <v>145</v>
      </c>
    </row>
    <row r="195" spans="2:65" s="143" customFormat="1">
      <c r="B195" s="144"/>
      <c r="D195" s="145" t="s">
        <v>155</v>
      </c>
      <c r="E195" s="146"/>
      <c r="F195" s="147" t="s">
        <v>244</v>
      </c>
      <c r="H195" s="148">
        <v>0.29299999999999998</v>
      </c>
      <c r="I195" s="360"/>
      <c r="L195" s="144"/>
      <c r="M195" s="149"/>
      <c r="T195" s="150"/>
      <c r="AT195" s="146" t="s">
        <v>155</v>
      </c>
      <c r="AU195" s="146" t="s">
        <v>84</v>
      </c>
      <c r="AV195" s="143" t="s">
        <v>84</v>
      </c>
      <c r="AW195" s="143" t="s">
        <v>29</v>
      </c>
      <c r="AX195" s="143" t="s">
        <v>76</v>
      </c>
      <c r="AY195" s="146" t="s">
        <v>145</v>
      </c>
    </row>
    <row r="196" spans="2:65" s="143" customFormat="1">
      <c r="B196" s="144"/>
      <c r="D196" s="145" t="s">
        <v>155</v>
      </c>
      <c r="E196" s="146"/>
      <c r="F196" s="147" t="s">
        <v>245</v>
      </c>
      <c r="H196" s="148">
        <v>0.189</v>
      </c>
      <c r="I196" s="360"/>
      <c r="L196" s="144"/>
      <c r="M196" s="149"/>
      <c r="T196" s="150"/>
      <c r="AT196" s="146" t="s">
        <v>155</v>
      </c>
      <c r="AU196" s="146" t="s">
        <v>84</v>
      </c>
      <c r="AV196" s="143" t="s">
        <v>84</v>
      </c>
      <c r="AW196" s="143" t="s">
        <v>29</v>
      </c>
      <c r="AX196" s="143" t="s">
        <v>76</v>
      </c>
      <c r="AY196" s="146" t="s">
        <v>145</v>
      </c>
    </row>
    <row r="197" spans="2:65" s="143" customFormat="1">
      <c r="B197" s="144"/>
      <c r="D197" s="145" t="s">
        <v>155</v>
      </c>
      <c r="E197" s="146"/>
      <c r="F197" s="147" t="s">
        <v>246</v>
      </c>
      <c r="H197" s="148">
        <v>0.28899999999999998</v>
      </c>
      <c r="I197" s="360"/>
      <c r="L197" s="144"/>
      <c r="M197" s="149"/>
      <c r="T197" s="150"/>
      <c r="AT197" s="146" t="s">
        <v>155</v>
      </c>
      <c r="AU197" s="146" t="s">
        <v>84</v>
      </c>
      <c r="AV197" s="143" t="s">
        <v>84</v>
      </c>
      <c r="AW197" s="143" t="s">
        <v>29</v>
      </c>
      <c r="AX197" s="143" t="s">
        <v>76</v>
      </c>
      <c r="AY197" s="146" t="s">
        <v>145</v>
      </c>
    </row>
    <row r="198" spans="2:65" s="143" customFormat="1">
      <c r="B198" s="144"/>
      <c r="D198" s="145" t="s">
        <v>155</v>
      </c>
      <c r="E198" s="146"/>
      <c r="F198" s="147" t="s">
        <v>247</v>
      </c>
      <c r="H198" s="148">
        <v>2.2309999999999999</v>
      </c>
      <c r="I198" s="360"/>
      <c r="L198" s="144"/>
      <c r="M198" s="149"/>
      <c r="T198" s="150"/>
      <c r="AT198" s="146" t="s">
        <v>155</v>
      </c>
      <c r="AU198" s="146" t="s">
        <v>84</v>
      </c>
      <c r="AV198" s="143" t="s">
        <v>84</v>
      </c>
      <c r="AW198" s="143" t="s">
        <v>29</v>
      </c>
      <c r="AX198" s="143" t="s">
        <v>76</v>
      </c>
      <c r="AY198" s="146" t="s">
        <v>145</v>
      </c>
    </row>
    <row r="199" spans="2:65" s="143" customFormat="1">
      <c r="B199" s="144"/>
      <c r="D199" s="145" t="s">
        <v>155</v>
      </c>
      <c r="E199" s="146"/>
      <c r="F199" s="147" t="s">
        <v>248</v>
      </c>
      <c r="H199" s="148">
        <v>-0.77100000000000002</v>
      </c>
      <c r="I199" s="360"/>
      <c r="L199" s="144"/>
      <c r="M199" s="149"/>
      <c r="T199" s="150"/>
      <c r="AT199" s="146" t="s">
        <v>155</v>
      </c>
      <c r="AU199" s="146" t="s">
        <v>84</v>
      </c>
      <c r="AV199" s="143" t="s">
        <v>84</v>
      </c>
      <c r="AW199" s="143" t="s">
        <v>29</v>
      </c>
      <c r="AX199" s="143" t="s">
        <v>76</v>
      </c>
      <c r="AY199" s="146" t="s">
        <v>145</v>
      </c>
    </row>
    <row r="200" spans="2:65" s="151" customFormat="1">
      <c r="B200" s="152"/>
      <c r="D200" s="145" t="s">
        <v>155</v>
      </c>
      <c r="E200" s="153"/>
      <c r="F200" s="154" t="s">
        <v>174</v>
      </c>
      <c r="H200" s="155">
        <v>23.577000000000002</v>
      </c>
      <c r="I200" s="361"/>
      <c r="L200" s="152"/>
      <c r="M200" s="156"/>
      <c r="T200" s="157"/>
      <c r="AT200" s="153" t="s">
        <v>155</v>
      </c>
      <c r="AU200" s="153" t="s">
        <v>84</v>
      </c>
      <c r="AV200" s="151" t="s">
        <v>153</v>
      </c>
      <c r="AW200" s="151" t="s">
        <v>29</v>
      </c>
      <c r="AX200" s="151" t="s">
        <v>20</v>
      </c>
      <c r="AY200" s="153" t="s">
        <v>145</v>
      </c>
    </row>
    <row r="201" spans="2:65" s="14" customFormat="1" ht="16.5" customHeight="1">
      <c r="B201" s="15"/>
      <c r="C201" s="130" t="s">
        <v>249</v>
      </c>
      <c r="D201" s="130" t="s">
        <v>149</v>
      </c>
      <c r="E201" s="131" t="s">
        <v>250</v>
      </c>
      <c r="F201" s="132" t="s">
        <v>251</v>
      </c>
      <c r="G201" s="133" t="s">
        <v>166</v>
      </c>
      <c r="H201" s="134">
        <v>181.31200000000001</v>
      </c>
      <c r="I201" s="359"/>
      <c r="J201" s="135">
        <f>ROUND(I201*H201,1)</f>
        <v>0</v>
      </c>
      <c r="K201" s="136"/>
      <c r="L201" s="15"/>
      <c r="M201" s="137"/>
      <c r="N201" s="138" t="s">
        <v>41</v>
      </c>
      <c r="O201" s="139">
        <v>0.755</v>
      </c>
      <c r="P201" s="139">
        <f>O201*H201</f>
        <v>136.89056000000002</v>
      </c>
      <c r="Q201" s="139">
        <v>5.7600000000000004E-3</v>
      </c>
      <c r="R201" s="139">
        <f>Q201*H201</f>
        <v>1.0443571200000001</v>
      </c>
      <c r="S201" s="139">
        <v>0</v>
      </c>
      <c r="T201" s="140">
        <f>S201*H201</f>
        <v>0</v>
      </c>
      <c r="AR201" s="141" t="s">
        <v>153</v>
      </c>
      <c r="AT201" s="141" t="s">
        <v>149</v>
      </c>
      <c r="AU201" s="141" t="s">
        <v>84</v>
      </c>
      <c r="AY201" s="2" t="s">
        <v>145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2" t="s">
        <v>20</v>
      </c>
      <c r="BK201" s="142">
        <f>ROUND(I201*H201,1)</f>
        <v>0</v>
      </c>
      <c r="BL201" s="2" t="s">
        <v>153</v>
      </c>
      <c r="BM201" s="141" t="s">
        <v>252</v>
      </c>
    </row>
    <row r="202" spans="2:65" s="143" customFormat="1">
      <c r="B202" s="144"/>
      <c r="D202" s="145" t="s">
        <v>155</v>
      </c>
      <c r="E202" s="146"/>
      <c r="F202" s="147" t="s">
        <v>253</v>
      </c>
      <c r="H202" s="148">
        <v>88.944000000000003</v>
      </c>
      <c r="I202" s="360"/>
      <c r="L202" s="144"/>
      <c r="M202" s="149"/>
      <c r="T202" s="150"/>
      <c r="AT202" s="146" t="s">
        <v>155</v>
      </c>
      <c r="AU202" s="146" t="s">
        <v>84</v>
      </c>
      <c r="AV202" s="143" t="s">
        <v>84</v>
      </c>
      <c r="AW202" s="143" t="s">
        <v>29</v>
      </c>
      <c r="AX202" s="143" t="s">
        <v>76</v>
      </c>
      <c r="AY202" s="146" t="s">
        <v>145</v>
      </c>
    </row>
    <row r="203" spans="2:65" s="143" customFormat="1">
      <c r="B203" s="144"/>
      <c r="D203" s="145" t="s">
        <v>155</v>
      </c>
      <c r="E203" s="146"/>
      <c r="F203" s="147" t="s">
        <v>254</v>
      </c>
      <c r="H203" s="148">
        <v>77.825999999999993</v>
      </c>
      <c r="I203" s="360"/>
      <c r="L203" s="144"/>
      <c r="M203" s="149"/>
      <c r="T203" s="150"/>
      <c r="AT203" s="146" t="s">
        <v>155</v>
      </c>
      <c r="AU203" s="146" t="s">
        <v>84</v>
      </c>
      <c r="AV203" s="143" t="s">
        <v>84</v>
      </c>
      <c r="AW203" s="143" t="s">
        <v>29</v>
      </c>
      <c r="AX203" s="143" t="s">
        <v>76</v>
      </c>
      <c r="AY203" s="146" t="s">
        <v>145</v>
      </c>
    </row>
    <row r="204" spans="2:65" s="143" customFormat="1">
      <c r="B204" s="144"/>
      <c r="D204" s="145" t="s">
        <v>155</v>
      </c>
      <c r="E204" s="146"/>
      <c r="F204" s="147" t="s">
        <v>255</v>
      </c>
      <c r="H204" s="148">
        <v>3.444</v>
      </c>
      <c r="I204" s="360"/>
      <c r="L204" s="144"/>
      <c r="M204" s="149"/>
      <c r="T204" s="150"/>
      <c r="AT204" s="146" t="s">
        <v>155</v>
      </c>
      <c r="AU204" s="146" t="s">
        <v>84</v>
      </c>
      <c r="AV204" s="143" t="s">
        <v>84</v>
      </c>
      <c r="AW204" s="143" t="s">
        <v>29</v>
      </c>
      <c r="AX204" s="143" t="s">
        <v>76</v>
      </c>
      <c r="AY204" s="146" t="s">
        <v>145</v>
      </c>
    </row>
    <row r="205" spans="2:65" s="143" customFormat="1">
      <c r="B205" s="144"/>
      <c r="D205" s="145" t="s">
        <v>155</v>
      </c>
      <c r="E205" s="146"/>
      <c r="F205" s="147" t="s">
        <v>256</v>
      </c>
      <c r="H205" s="148">
        <v>1.512</v>
      </c>
      <c r="I205" s="360"/>
      <c r="L205" s="144"/>
      <c r="M205" s="149"/>
      <c r="T205" s="150"/>
      <c r="AT205" s="146" t="s">
        <v>155</v>
      </c>
      <c r="AU205" s="146" t="s">
        <v>84</v>
      </c>
      <c r="AV205" s="143" t="s">
        <v>84</v>
      </c>
      <c r="AW205" s="143" t="s">
        <v>29</v>
      </c>
      <c r="AX205" s="143" t="s">
        <v>76</v>
      </c>
      <c r="AY205" s="146" t="s">
        <v>145</v>
      </c>
    </row>
    <row r="206" spans="2:65" s="143" customFormat="1">
      <c r="B206" s="144"/>
      <c r="D206" s="145" t="s">
        <v>155</v>
      </c>
      <c r="E206" s="146"/>
      <c r="F206" s="147" t="s">
        <v>257</v>
      </c>
      <c r="H206" s="148">
        <v>2.7519999999999998</v>
      </c>
      <c r="I206" s="360"/>
      <c r="L206" s="144"/>
      <c r="M206" s="149"/>
      <c r="T206" s="150"/>
      <c r="AT206" s="146" t="s">
        <v>155</v>
      </c>
      <c r="AU206" s="146" t="s">
        <v>84</v>
      </c>
      <c r="AV206" s="143" t="s">
        <v>84</v>
      </c>
      <c r="AW206" s="143" t="s">
        <v>29</v>
      </c>
      <c r="AX206" s="143" t="s">
        <v>76</v>
      </c>
      <c r="AY206" s="146" t="s">
        <v>145</v>
      </c>
    </row>
    <row r="207" spans="2:65" s="143" customFormat="1">
      <c r="B207" s="144"/>
      <c r="D207" s="145" t="s">
        <v>155</v>
      </c>
      <c r="E207" s="146"/>
      <c r="F207" s="147" t="s">
        <v>258</v>
      </c>
      <c r="H207" s="148">
        <v>14.542</v>
      </c>
      <c r="I207" s="360"/>
      <c r="L207" s="144"/>
      <c r="M207" s="149"/>
      <c r="T207" s="150"/>
      <c r="AT207" s="146" t="s">
        <v>155</v>
      </c>
      <c r="AU207" s="146" t="s">
        <v>84</v>
      </c>
      <c r="AV207" s="143" t="s">
        <v>84</v>
      </c>
      <c r="AW207" s="143" t="s">
        <v>29</v>
      </c>
      <c r="AX207" s="143" t="s">
        <v>76</v>
      </c>
      <c r="AY207" s="146" t="s">
        <v>145</v>
      </c>
    </row>
    <row r="208" spans="2:65" s="143" customFormat="1">
      <c r="B208" s="144"/>
      <c r="D208" s="145" t="s">
        <v>155</v>
      </c>
      <c r="E208" s="146"/>
      <c r="F208" s="147" t="s">
        <v>259</v>
      </c>
      <c r="H208" s="148">
        <v>-7.7080000000000002</v>
      </c>
      <c r="I208" s="360"/>
      <c r="L208" s="144"/>
      <c r="M208" s="149"/>
      <c r="T208" s="150"/>
      <c r="AT208" s="146" t="s">
        <v>155</v>
      </c>
      <c r="AU208" s="146" t="s">
        <v>84</v>
      </c>
      <c r="AV208" s="143" t="s">
        <v>84</v>
      </c>
      <c r="AW208" s="143" t="s">
        <v>29</v>
      </c>
      <c r="AX208" s="143" t="s">
        <v>76</v>
      </c>
      <c r="AY208" s="146" t="s">
        <v>145</v>
      </c>
    </row>
    <row r="209" spans="2:65" s="151" customFormat="1">
      <c r="B209" s="152"/>
      <c r="D209" s="145" t="s">
        <v>155</v>
      </c>
      <c r="E209" s="153"/>
      <c r="F209" s="154" t="s">
        <v>174</v>
      </c>
      <c r="H209" s="155">
        <v>181.31200000000001</v>
      </c>
      <c r="I209" s="361"/>
      <c r="L209" s="152"/>
      <c r="M209" s="156"/>
      <c r="T209" s="157"/>
      <c r="AT209" s="153" t="s">
        <v>155</v>
      </c>
      <c r="AU209" s="153" t="s">
        <v>84</v>
      </c>
      <c r="AV209" s="151" t="s">
        <v>153</v>
      </c>
      <c r="AW209" s="151" t="s">
        <v>29</v>
      </c>
      <c r="AX209" s="151" t="s">
        <v>20</v>
      </c>
      <c r="AY209" s="153" t="s">
        <v>145</v>
      </c>
    </row>
    <row r="210" spans="2:65" s="14" customFormat="1" ht="16.5" customHeight="1">
      <c r="B210" s="15"/>
      <c r="C210" s="130" t="s">
        <v>260</v>
      </c>
      <c r="D210" s="130" t="s">
        <v>149</v>
      </c>
      <c r="E210" s="131" t="s">
        <v>261</v>
      </c>
      <c r="F210" s="132" t="s">
        <v>262</v>
      </c>
      <c r="G210" s="133" t="s">
        <v>166</v>
      </c>
      <c r="H210" s="134">
        <v>181.31200000000001</v>
      </c>
      <c r="I210" s="359"/>
      <c r="J210" s="135">
        <f>ROUND(I210*H210,1)</f>
        <v>0</v>
      </c>
      <c r="K210" s="136"/>
      <c r="L210" s="15"/>
      <c r="M210" s="137"/>
      <c r="N210" s="138" t="s">
        <v>41</v>
      </c>
      <c r="O210" s="139">
        <v>0.26</v>
      </c>
      <c r="P210" s="139">
        <f>O210*H210</f>
        <v>47.141120000000008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153</v>
      </c>
      <c r="AT210" s="141" t="s">
        <v>149</v>
      </c>
      <c r="AU210" s="141" t="s">
        <v>84</v>
      </c>
      <c r="AY210" s="2" t="s">
        <v>145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2" t="s">
        <v>20</v>
      </c>
      <c r="BK210" s="142">
        <f>ROUND(I210*H210,1)</f>
        <v>0</v>
      </c>
      <c r="BL210" s="2" t="s">
        <v>153</v>
      </c>
      <c r="BM210" s="141" t="s">
        <v>263</v>
      </c>
    </row>
    <row r="211" spans="2:65" s="14" customFormat="1" ht="24" customHeight="1">
      <c r="B211" s="15"/>
      <c r="C211" s="130" t="s">
        <v>264</v>
      </c>
      <c r="D211" s="130" t="s">
        <v>149</v>
      </c>
      <c r="E211" s="131" t="s">
        <v>265</v>
      </c>
      <c r="F211" s="132" t="s">
        <v>266</v>
      </c>
      <c r="G211" s="133" t="s">
        <v>152</v>
      </c>
      <c r="H211" s="134">
        <v>1.4219999999999999</v>
      </c>
      <c r="I211" s="359"/>
      <c r="J211" s="135">
        <f>ROUND(I211*H211,1)</f>
        <v>0</v>
      </c>
      <c r="K211" s="136"/>
      <c r="L211" s="15"/>
      <c r="M211" s="137"/>
      <c r="N211" s="138" t="s">
        <v>41</v>
      </c>
      <c r="O211" s="139">
        <v>28.692</v>
      </c>
      <c r="P211" s="139">
        <f>O211*H211</f>
        <v>40.800024000000001</v>
      </c>
      <c r="Q211" s="139">
        <v>1.05291</v>
      </c>
      <c r="R211" s="139">
        <f>Q211*H211</f>
        <v>1.4972380199999999</v>
      </c>
      <c r="S211" s="139">
        <v>0</v>
      </c>
      <c r="T211" s="140">
        <f>S211*H211</f>
        <v>0</v>
      </c>
      <c r="AR211" s="141" t="s">
        <v>153</v>
      </c>
      <c r="AT211" s="141" t="s">
        <v>149</v>
      </c>
      <c r="AU211" s="141" t="s">
        <v>84</v>
      </c>
      <c r="AY211" s="2" t="s">
        <v>145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2" t="s">
        <v>20</v>
      </c>
      <c r="BK211" s="142">
        <f>ROUND(I211*H211,1)</f>
        <v>0</v>
      </c>
      <c r="BL211" s="2" t="s">
        <v>153</v>
      </c>
      <c r="BM211" s="141" t="s">
        <v>267</v>
      </c>
    </row>
    <row r="212" spans="2:65" s="143" customFormat="1">
      <c r="B212" s="144"/>
      <c r="D212" s="145" t="s">
        <v>155</v>
      </c>
      <c r="E212" s="146"/>
      <c r="F212" s="147" t="s">
        <v>268</v>
      </c>
      <c r="H212" s="148">
        <v>0.65800000000000003</v>
      </c>
      <c r="I212" s="360"/>
      <c r="L212" s="144"/>
      <c r="M212" s="149"/>
      <c r="T212" s="150"/>
      <c r="AT212" s="146" t="s">
        <v>155</v>
      </c>
      <c r="AU212" s="146" t="s">
        <v>84</v>
      </c>
      <c r="AV212" s="143" t="s">
        <v>84</v>
      </c>
      <c r="AW212" s="143" t="s">
        <v>29</v>
      </c>
      <c r="AX212" s="143" t="s">
        <v>76</v>
      </c>
      <c r="AY212" s="146" t="s">
        <v>145</v>
      </c>
    </row>
    <row r="213" spans="2:65" s="143" customFormat="1">
      <c r="B213" s="144"/>
      <c r="D213" s="145" t="s">
        <v>155</v>
      </c>
      <c r="E213" s="146"/>
      <c r="F213" s="147" t="s">
        <v>269</v>
      </c>
      <c r="H213" s="148">
        <v>0.65800000000000003</v>
      </c>
      <c r="I213" s="360"/>
      <c r="L213" s="144"/>
      <c r="M213" s="149"/>
      <c r="T213" s="150"/>
      <c r="AT213" s="146" t="s">
        <v>155</v>
      </c>
      <c r="AU213" s="146" t="s">
        <v>84</v>
      </c>
      <c r="AV213" s="143" t="s">
        <v>84</v>
      </c>
      <c r="AW213" s="143" t="s">
        <v>29</v>
      </c>
      <c r="AX213" s="143" t="s">
        <v>76</v>
      </c>
      <c r="AY213" s="146" t="s">
        <v>145</v>
      </c>
    </row>
    <row r="214" spans="2:65" s="143" customFormat="1">
      <c r="B214" s="144"/>
      <c r="D214" s="145" t="s">
        <v>155</v>
      </c>
      <c r="E214" s="146"/>
      <c r="F214" s="147" t="s">
        <v>270</v>
      </c>
      <c r="H214" s="148">
        <v>2.9000000000000001E-2</v>
      </c>
      <c r="I214" s="360"/>
      <c r="L214" s="144"/>
      <c r="M214" s="149"/>
      <c r="T214" s="150"/>
      <c r="AT214" s="146" t="s">
        <v>155</v>
      </c>
      <c r="AU214" s="146" t="s">
        <v>84</v>
      </c>
      <c r="AV214" s="143" t="s">
        <v>84</v>
      </c>
      <c r="AW214" s="143" t="s">
        <v>29</v>
      </c>
      <c r="AX214" s="143" t="s">
        <v>76</v>
      </c>
      <c r="AY214" s="146" t="s">
        <v>145</v>
      </c>
    </row>
    <row r="215" spans="2:65" s="143" customFormat="1">
      <c r="B215" s="144"/>
      <c r="D215" s="145" t="s">
        <v>155</v>
      </c>
      <c r="E215" s="146"/>
      <c r="F215" s="147" t="s">
        <v>271</v>
      </c>
      <c r="H215" s="148">
        <v>1.2999999999999999E-2</v>
      </c>
      <c r="I215" s="360"/>
      <c r="L215" s="144"/>
      <c r="M215" s="149"/>
      <c r="T215" s="150"/>
      <c r="AT215" s="146" t="s">
        <v>155</v>
      </c>
      <c r="AU215" s="146" t="s">
        <v>84</v>
      </c>
      <c r="AV215" s="143" t="s">
        <v>84</v>
      </c>
      <c r="AW215" s="143" t="s">
        <v>29</v>
      </c>
      <c r="AX215" s="143" t="s">
        <v>76</v>
      </c>
      <c r="AY215" s="146" t="s">
        <v>145</v>
      </c>
    </row>
    <row r="216" spans="2:65" s="143" customFormat="1">
      <c r="B216" s="144"/>
      <c r="D216" s="145" t="s">
        <v>155</v>
      </c>
      <c r="E216" s="146"/>
      <c r="F216" s="147" t="s">
        <v>272</v>
      </c>
      <c r="H216" s="148">
        <v>3.1E-2</v>
      </c>
      <c r="I216" s="360"/>
      <c r="L216" s="144"/>
      <c r="M216" s="149"/>
      <c r="T216" s="150"/>
      <c r="AT216" s="146" t="s">
        <v>155</v>
      </c>
      <c r="AU216" s="146" t="s">
        <v>84</v>
      </c>
      <c r="AV216" s="143" t="s">
        <v>84</v>
      </c>
      <c r="AW216" s="143" t="s">
        <v>29</v>
      </c>
      <c r="AX216" s="143" t="s">
        <v>76</v>
      </c>
      <c r="AY216" s="146" t="s">
        <v>145</v>
      </c>
    </row>
    <row r="217" spans="2:65" s="143" customFormat="1">
      <c r="B217" s="144"/>
      <c r="D217" s="145" t="s">
        <v>155</v>
      </c>
      <c r="E217" s="146"/>
      <c r="F217" s="147" t="s">
        <v>273</v>
      </c>
      <c r="H217" s="148">
        <v>0.106</v>
      </c>
      <c r="I217" s="360"/>
      <c r="L217" s="144"/>
      <c r="M217" s="149"/>
      <c r="T217" s="150"/>
      <c r="AT217" s="146" t="s">
        <v>155</v>
      </c>
      <c r="AU217" s="146" t="s">
        <v>84</v>
      </c>
      <c r="AV217" s="143" t="s">
        <v>84</v>
      </c>
      <c r="AW217" s="143" t="s">
        <v>29</v>
      </c>
      <c r="AX217" s="143" t="s">
        <v>76</v>
      </c>
      <c r="AY217" s="146" t="s">
        <v>145</v>
      </c>
    </row>
    <row r="218" spans="2:65" s="143" customFormat="1">
      <c r="B218" s="144"/>
      <c r="D218" s="145" t="s">
        <v>155</v>
      </c>
      <c r="E218" s="146"/>
      <c r="F218" s="147" t="s">
        <v>274</v>
      </c>
      <c r="H218" s="148">
        <v>-7.2999999999999995E-2</v>
      </c>
      <c r="I218" s="360"/>
      <c r="L218" s="144"/>
      <c r="M218" s="149"/>
      <c r="T218" s="150"/>
      <c r="AT218" s="146" t="s">
        <v>155</v>
      </c>
      <c r="AU218" s="146" t="s">
        <v>84</v>
      </c>
      <c r="AV218" s="143" t="s">
        <v>84</v>
      </c>
      <c r="AW218" s="143" t="s">
        <v>29</v>
      </c>
      <c r="AX218" s="143" t="s">
        <v>76</v>
      </c>
      <c r="AY218" s="146" t="s">
        <v>145</v>
      </c>
    </row>
    <row r="219" spans="2:65" s="151" customFormat="1">
      <c r="B219" s="152"/>
      <c r="D219" s="145" t="s">
        <v>155</v>
      </c>
      <c r="E219" s="153"/>
      <c r="F219" s="154" t="s">
        <v>174</v>
      </c>
      <c r="H219" s="155">
        <v>1.4219999999999999</v>
      </c>
      <c r="I219" s="361"/>
      <c r="L219" s="152"/>
      <c r="M219" s="156"/>
      <c r="T219" s="157"/>
      <c r="AT219" s="153" t="s">
        <v>155</v>
      </c>
      <c r="AU219" s="153" t="s">
        <v>84</v>
      </c>
      <c r="AV219" s="151" t="s">
        <v>153</v>
      </c>
      <c r="AW219" s="151" t="s">
        <v>29</v>
      </c>
      <c r="AX219" s="151" t="s">
        <v>20</v>
      </c>
      <c r="AY219" s="153" t="s">
        <v>145</v>
      </c>
    </row>
    <row r="220" spans="2:65" s="14" customFormat="1" ht="24" customHeight="1">
      <c r="B220" s="15"/>
      <c r="C220" s="130" t="s">
        <v>275</v>
      </c>
      <c r="D220" s="130" t="s">
        <v>149</v>
      </c>
      <c r="E220" s="131" t="s">
        <v>276</v>
      </c>
      <c r="F220" s="132" t="s">
        <v>277</v>
      </c>
      <c r="G220" s="133" t="s">
        <v>152</v>
      </c>
      <c r="H220" s="134">
        <v>0.308</v>
      </c>
      <c r="I220" s="359"/>
      <c r="J220" s="135">
        <f>ROUND(I220*H220,1)</f>
        <v>0</v>
      </c>
      <c r="K220" s="136"/>
      <c r="L220" s="15"/>
      <c r="M220" s="137"/>
      <c r="N220" s="138" t="s">
        <v>41</v>
      </c>
      <c r="O220" s="139">
        <v>24.728000000000002</v>
      </c>
      <c r="P220" s="139">
        <f>O220*H220</f>
        <v>7.6162240000000008</v>
      </c>
      <c r="Q220" s="139">
        <v>1.0519099999999999</v>
      </c>
      <c r="R220" s="139">
        <f>Q220*H220</f>
        <v>0.32398827999999996</v>
      </c>
      <c r="S220" s="139">
        <v>0</v>
      </c>
      <c r="T220" s="140">
        <f>S220*H220</f>
        <v>0</v>
      </c>
      <c r="AR220" s="141" t="s">
        <v>153</v>
      </c>
      <c r="AT220" s="141" t="s">
        <v>149</v>
      </c>
      <c r="AU220" s="141" t="s">
        <v>84</v>
      </c>
      <c r="AY220" s="2" t="s">
        <v>145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2" t="s">
        <v>20</v>
      </c>
      <c r="BK220" s="142">
        <f>ROUND(I220*H220,1)</f>
        <v>0</v>
      </c>
      <c r="BL220" s="2" t="s">
        <v>153</v>
      </c>
      <c r="BM220" s="141" t="s">
        <v>278</v>
      </c>
    </row>
    <row r="221" spans="2:65" s="143" customFormat="1">
      <c r="B221" s="144"/>
      <c r="D221" s="145" t="s">
        <v>155</v>
      </c>
      <c r="E221" s="146"/>
      <c r="F221" s="147" t="s">
        <v>279</v>
      </c>
      <c r="H221" s="148">
        <v>0.14000000000000001</v>
      </c>
      <c r="I221" s="360"/>
      <c r="L221" s="144"/>
      <c r="M221" s="149"/>
      <c r="T221" s="150"/>
      <c r="AT221" s="146" t="s">
        <v>155</v>
      </c>
      <c r="AU221" s="146" t="s">
        <v>84</v>
      </c>
      <c r="AV221" s="143" t="s">
        <v>84</v>
      </c>
      <c r="AW221" s="143" t="s">
        <v>29</v>
      </c>
      <c r="AX221" s="143" t="s">
        <v>76</v>
      </c>
      <c r="AY221" s="146" t="s">
        <v>145</v>
      </c>
    </row>
    <row r="222" spans="2:65" s="143" customFormat="1">
      <c r="B222" s="144"/>
      <c r="D222" s="145" t="s">
        <v>155</v>
      </c>
      <c r="E222" s="146"/>
      <c r="F222" s="147" t="s">
        <v>280</v>
      </c>
      <c r="H222" s="148">
        <v>0.14000000000000001</v>
      </c>
      <c r="I222" s="360"/>
      <c r="L222" s="144"/>
      <c r="M222" s="149"/>
      <c r="T222" s="150"/>
      <c r="AT222" s="146" t="s">
        <v>155</v>
      </c>
      <c r="AU222" s="146" t="s">
        <v>84</v>
      </c>
      <c r="AV222" s="143" t="s">
        <v>84</v>
      </c>
      <c r="AW222" s="143" t="s">
        <v>29</v>
      </c>
      <c r="AX222" s="143" t="s">
        <v>76</v>
      </c>
      <c r="AY222" s="146" t="s">
        <v>145</v>
      </c>
    </row>
    <row r="223" spans="2:65" s="143" customFormat="1">
      <c r="B223" s="144"/>
      <c r="D223" s="145" t="s">
        <v>155</v>
      </c>
      <c r="E223" s="146"/>
      <c r="F223" s="147" t="s">
        <v>281</v>
      </c>
      <c r="H223" s="148">
        <v>6.0000000000000001E-3</v>
      </c>
      <c r="I223" s="360"/>
      <c r="L223" s="144"/>
      <c r="M223" s="149"/>
      <c r="T223" s="150"/>
      <c r="AT223" s="146" t="s">
        <v>155</v>
      </c>
      <c r="AU223" s="146" t="s">
        <v>84</v>
      </c>
      <c r="AV223" s="143" t="s">
        <v>84</v>
      </c>
      <c r="AW223" s="143" t="s">
        <v>29</v>
      </c>
      <c r="AX223" s="143" t="s">
        <v>76</v>
      </c>
      <c r="AY223" s="146" t="s">
        <v>145</v>
      </c>
    </row>
    <row r="224" spans="2:65" s="143" customFormat="1">
      <c r="B224" s="144"/>
      <c r="D224" s="145" t="s">
        <v>155</v>
      </c>
      <c r="E224" s="146"/>
      <c r="F224" s="147" t="s">
        <v>282</v>
      </c>
      <c r="H224" s="148">
        <v>3.0000000000000001E-3</v>
      </c>
      <c r="I224" s="360"/>
      <c r="L224" s="144"/>
      <c r="M224" s="149"/>
      <c r="T224" s="150"/>
      <c r="AT224" s="146" t="s">
        <v>155</v>
      </c>
      <c r="AU224" s="146" t="s">
        <v>84</v>
      </c>
      <c r="AV224" s="143" t="s">
        <v>84</v>
      </c>
      <c r="AW224" s="143" t="s">
        <v>29</v>
      </c>
      <c r="AX224" s="143" t="s">
        <v>76</v>
      </c>
      <c r="AY224" s="146" t="s">
        <v>145</v>
      </c>
    </row>
    <row r="225" spans="2:65" s="143" customFormat="1">
      <c r="B225" s="144"/>
      <c r="D225" s="145" t="s">
        <v>155</v>
      </c>
      <c r="E225" s="146"/>
      <c r="F225" s="147" t="s">
        <v>283</v>
      </c>
      <c r="H225" s="148">
        <v>5.0000000000000001E-3</v>
      </c>
      <c r="I225" s="360"/>
      <c r="L225" s="144"/>
      <c r="M225" s="149"/>
      <c r="T225" s="150"/>
      <c r="AT225" s="146" t="s">
        <v>155</v>
      </c>
      <c r="AU225" s="146" t="s">
        <v>84</v>
      </c>
      <c r="AV225" s="143" t="s">
        <v>84</v>
      </c>
      <c r="AW225" s="143" t="s">
        <v>29</v>
      </c>
      <c r="AX225" s="143" t="s">
        <v>76</v>
      </c>
      <c r="AY225" s="146" t="s">
        <v>145</v>
      </c>
    </row>
    <row r="226" spans="2:65" s="143" customFormat="1">
      <c r="B226" s="144"/>
      <c r="D226" s="145" t="s">
        <v>155</v>
      </c>
      <c r="E226" s="146"/>
      <c r="F226" s="147" t="s">
        <v>284</v>
      </c>
      <c r="H226" s="148">
        <v>2.8000000000000001E-2</v>
      </c>
      <c r="I226" s="360"/>
      <c r="L226" s="144"/>
      <c r="M226" s="149"/>
      <c r="T226" s="150"/>
      <c r="AT226" s="146" t="s">
        <v>155</v>
      </c>
      <c r="AU226" s="146" t="s">
        <v>84</v>
      </c>
      <c r="AV226" s="143" t="s">
        <v>84</v>
      </c>
      <c r="AW226" s="143" t="s">
        <v>29</v>
      </c>
      <c r="AX226" s="143" t="s">
        <v>76</v>
      </c>
      <c r="AY226" s="146" t="s">
        <v>145</v>
      </c>
    </row>
    <row r="227" spans="2:65" s="143" customFormat="1">
      <c r="B227" s="144"/>
      <c r="D227" s="145" t="s">
        <v>155</v>
      </c>
      <c r="E227" s="146"/>
      <c r="F227" s="147" t="s">
        <v>285</v>
      </c>
      <c r="H227" s="148">
        <v>-1.4E-2</v>
      </c>
      <c r="I227" s="360"/>
      <c r="L227" s="144"/>
      <c r="M227" s="149"/>
      <c r="T227" s="150"/>
      <c r="AT227" s="146" t="s">
        <v>155</v>
      </c>
      <c r="AU227" s="146" t="s">
        <v>84</v>
      </c>
      <c r="AV227" s="143" t="s">
        <v>84</v>
      </c>
      <c r="AW227" s="143" t="s">
        <v>29</v>
      </c>
      <c r="AX227" s="143" t="s">
        <v>76</v>
      </c>
      <c r="AY227" s="146" t="s">
        <v>145</v>
      </c>
    </row>
    <row r="228" spans="2:65" s="151" customFormat="1">
      <c r="B228" s="152"/>
      <c r="D228" s="145" t="s">
        <v>155</v>
      </c>
      <c r="E228" s="153"/>
      <c r="F228" s="154" t="s">
        <v>174</v>
      </c>
      <c r="H228" s="155">
        <v>0.308</v>
      </c>
      <c r="I228" s="361"/>
      <c r="L228" s="152"/>
      <c r="M228" s="156"/>
      <c r="T228" s="157"/>
      <c r="AT228" s="153" t="s">
        <v>155</v>
      </c>
      <c r="AU228" s="153" t="s">
        <v>84</v>
      </c>
      <c r="AV228" s="151" t="s">
        <v>153</v>
      </c>
      <c r="AW228" s="151" t="s">
        <v>29</v>
      </c>
      <c r="AX228" s="151" t="s">
        <v>20</v>
      </c>
      <c r="AY228" s="153" t="s">
        <v>145</v>
      </c>
    </row>
    <row r="229" spans="2:65" s="14" customFormat="1" ht="33" customHeight="1">
      <c r="B229" s="15"/>
      <c r="C229" s="130" t="s">
        <v>286</v>
      </c>
      <c r="D229" s="130" t="s">
        <v>149</v>
      </c>
      <c r="E229" s="131" t="s">
        <v>287</v>
      </c>
      <c r="F229" s="132" t="s">
        <v>288</v>
      </c>
      <c r="G229" s="133" t="s">
        <v>289</v>
      </c>
      <c r="H229" s="134">
        <v>185.3</v>
      </c>
      <c r="I229" s="359"/>
      <c r="J229" s="135">
        <f>ROUND(I229*H229,1)</f>
        <v>0</v>
      </c>
      <c r="K229" s="136"/>
      <c r="L229" s="15"/>
      <c r="M229" s="137"/>
      <c r="N229" s="138" t="s">
        <v>41</v>
      </c>
      <c r="O229" s="139">
        <v>0.28000000000000003</v>
      </c>
      <c r="P229" s="139">
        <f>O229*H229</f>
        <v>51.884000000000007</v>
      </c>
      <c r="Q229" s="139">
        <v>1.6199999999999999E-2</v>
      </c>
      <c r="R229" s="139">
        <f>Q229*H229</f>
        <v>3.0018600000000002</v>
      </c>
      <c r="S229" s="139">
        <v>0</v>
      </c>
      <c r="T229" s="140">
        <f>S229*H229</f>
        <v>0</v>
      </c>
      <c r="AR229" s="141" t="s">
        <v>153</v>
      </c>
      <c r="AT229" s="141" t="s">
        <v>149</v>
      </c>
      <c r="AU229" s="141" t="s">
        <v>84</v>
      </c>
      <c r="AY229" s="2" t="s">
        <v>145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2" t="s">
        <v>20</v>
      </c>
      <c r="BK229" s="142">
        <f>ROUND(I229*H229,1)</f>
        <v>0</v>
      </c>
      <c r="BL229" s="2" t="s">
        <v>153</v>
      </c>
      <c r="BM229" s="141" t="s">
        <v>290</v>
      </c>
    </row>
    <row r="230" spans="2:65" s="143" customFormat="1">
      <c r="B230" s="144"/>
      <c r="D230" s="145" t="s">
        <v>155</v>
      </c>
      <c r="E230" s="146"/>
      <c r="F230" s="147" t="s">
        <v>291</v>
      </c>
      <c r="H230" s="148">
        <v>185.3</v>
      </c>
      <c r="I230" s="360"/>
      <c r="L230" s="144"/>
      <c r="M230" s="149"/>
      <c r="T230" s="150"/>
      <c r="AT230" s="146" t="s">
        <v>155</v>
      </c>
      <c r="AU230" s="146" t="s">
        <v>84</v>
      </c>
      <c r="AV230" s="143" t="s">
        <v>84</v>
      </c>
      <c r="AW230" s="143" t="s">
        <v>29</v>
      </c>
      <c r="AX230" s="143" t="s">
        <v>20</v>
      </c>
      <c r="AY230" s="146" t="s">
        <v>145</v>
      </c>
    </row>
    <row r="231" spans="2:65" s="14" customFormat="1" ht="33" customHeight="1">
      <c r="B231" s="15"/>
      <c r="C231" s="130" t="s">
        <v>292</v>
      </c>
      <c r="D231" s="130" t="s">
        <v>149</v>
      </c>
      <c r="E231" s="131" t="s">
        <v>293</v>
      </c>
      <c r="F231" s="132" t="s">
        <v>294</v>
      </c>
      <c r="G231" s="133" t="s">
        <v>289</v>
      </c>
      <c r="H231" s="134">
        <v>185.3</v>
      </c>
      <c r="I231" s="359"/>
      <c r="J231" s="135">
        <f>ROUND(I231*H231,1)</f>
        <v>0</v>
      </c>
      <c r="K231" s="136"/>
      <c r="L231" s="15"/>
      <c r="M231" s="137"/>
      <c r="N231" s="138" t="s">
        <v>41</v>
      </c>
      <c r="O231" s="139">
        <v>0.32</v>
      </c>
      <c r="P231" s="139">
        <f>O231*H231</f>
        <v>59.296000000000006</v>
      </c>
      <c r="Q231" s="139">
        <v>1.6369999999999999E-2</v>
      </c>
      <c r="R231" s="139">
        <f>Q231*H231</f>
        <v>3.0333610000000002</v>
      </c>
      <c r="S231" s="139">
        <v>0</v>
      </c>
      <c r="T231" s="140">
        <f>S231*H231</f>
        <v>0</v>
      </c>
      <c r="AR231" s="141" t="s">
        <v>153</v>
      </c>
      <c r="AT231" s="141" t="s">
        <v>149</v>
      </c>
      <c r="AU231" s="141" t="s">
        <v>84</v>
      </c>
      <c r="AY231" s="2" t="s">
        <v>145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2" t="s">
        <v>20</v>
      </c>
      <c r="BK231" s="142">
        <f>ROUND(I231*H231,1)</f>
        <v>0</v>
      </c>
      <c r="BL231" s="2" t="s">
        <v>153</v>
      </c>
      <c r="BM231" s="141" t="s">
        <v>295</v>
      </c>
    </row>
    <row r="232" spans="2:65" s="143" customFormat="1">
      <c r="B232" s="144"/>
      <c r="D232" s="145" t="s">
        <v>155</v>
      </c>
      <c r="E232" s="146"/>
      <c r="F232" s="147" t="s">
        <v>296</v>
      </c>
      <c r="H232" s="148">
        <v>185.3</v>
      </c>
      <c r="I232" s="360"/>
      <c r="L232" s="144"/>
      <c r="M232" s="149"/>
      <c r="T232" s="150"/>
      <c r="AT232" s="146" t="s">
        <v>155</v>
      </c>
      <c r="AU232" s="146" t="s">
        <v>84</v>
      </c>
      <c r="AV232" s="143" t="s">
        <v>84</v>
      </c>
      <c r="AW232" s="143" t="s">
        <v>29</v>
      </c>
      <c r="AX232" s="143" t="s">
        <v>20</v>
      </c>
      <c r="AY232" s="146" t="s">
        <v>145</v>
      </c>
    </row>
    <row r="233" spans="2:65" s="14" customFormat="1" ht="33" customHeight="1">
      <c r="B233" s="15"/>
      <c r="C233" s="130" t="s">
        <v>297</v>
      </c>
      <c r="D233" s="130" t="s">
        <v>149</v>
      </c>
      <c r="E233" s="131" t="s">
        <v>298</v>
      </c>
      <c r="F233" s="132" t="s">
        <v>299</v>
      </c>
      <c r="G233" s="133" t="s">
        <v>152</v>
      </c>
      <c r="H233" s="134">
        <v>4.1000000000000002E-2</v>
      </c>
      <c r="I233" s="359"/>
      <c r="J233" s="135">
        <f>ROUND(I233*H233,1)</f>
        <v>0</v>
      </c>
      <c r="K233" s="136"/>
      <c r="L233" s="15"/>
      <c r="M233" s="137"/>
      <c r="N233" s="138" t="s">
        <v>41</v>
      </c>
      <c r="O233" s="139">
        <v>18.175000000000001</v>
      </c>
      <c r="P233" s="139">
        <f>O233*H233</f>
        <v>0.74517500000000003</v>
      </c>
      <c r="Q233" s="139">
        <v>1.9539999999999998E-2</v>
      </c>
      <c r="R233" s="139">
        <f>Q233*H233</f>
        <v>8.0113999999999999E-4</v>
      </c>
      <c r="S233" s="139">
        <v>0</v>
      </c>
      <c r="T233" s="140">
        <f>S233*H233</f>
        <v>0</v>
      </c>
      <c r="AR233" s="141" t="s">
        <v>153</v>
      </c>
      <c r="AT233" s="141" t="s">
        <v>149</v>
      </c>
      <c r="AU233" s="141" t="s">
        <v>84</v>
      </c>
      <c r="AY233" s="2" t="s">
        <v>145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2" t="s">
        <v>20</v>
      </c>
      <c r="BK233" s="142">
        <f>ROUND(I233*H233,1)</f>
        <v>0</v>
      </c>
      <c r="BL233" s="2" t="s">
        <v>153</v>
      </c>
      <c r="BM233" s="141" t="s">
        <v>300</v>
      </c>
    </row>
    <row r="234" spans="2:65" s="143" customFormat="1">
      <c r="B234" s="144"/>
      <c r="D234" s="145" t="s">
        <v>155</v>
      </c>
      <c r="E234" s="146"/>
      <c r="F234" s="147" t="s">
        <v>301</v>
      </c>
      <c r="H234" s="148">
        <v>4.1000000000000002E-2</v>
      </c>
      <c r="I234" s="360"/>
      <c r="L234" s="144"/>
      <c r="M234" s="149"/>
      <c r="T234" s="150"/>
      <c r="AT234" s="146" t="s">
        <v>155</v>
      </c>
      <c r="AU234" s="146" t="s">
        <v>84</v>
      </c>
      <c r="AV234" s="143" t="s">
        <v>84</v>
      </c>
      <c r="AW234" s="143" t="s">
        <v>29</v>
      </c>
      <c r="AX234" s="143" t="s">
        <v>20</v>
      </c>
      <c r="AY234" s="146" t="s">
        <v>145</v>
      </c>
    </row>
    <row r="235" spans="2:65" s="14" customFormat="1" ht="24" customHeight="1">
      <c r="B235" s="15"/>
      <c r="C235" s="158" t="s">
        <v>302</v>
      </c>
      <c r="D235" s="158" t="s">
        <v>303</v>
      </c>
      <c r="E235" s="159" t="s">
        <v>304</v>
      </c>
      <c r="F235" s="160" t="s">
        <v>305</v>
      </c>
      <c r="G235" s="161" t="s">
        <v>152</v>
      </c>
      <c r="H235" s="162">
        <v>4.3999999999999997E-2</v>
      </c>
      <c r="I235" s="359"/>
      <c r="J235" s="163">
        <f>ROUND(I235*H235,1)</f>
        <v>0</v>
      </c>
      <c r="K235" s="164"/>
      <c r="L235" s="165"/>
      <c r="M235" s="166"/>
      <c r="N235" s="167" t="s">
        <v>41</v>
      </c>
      <c r="O235" s="139">
        <v>0</v>
      </c>
      <c r="P235" s="139">
        <f>O235*H235</f>
        <v>0</v>
      </c>
      <c r="Q235" s="139">
        <v>1</v>
      </c>
      <c r="R235" s="139">
        <f>Q235*H235</f>
        <v>4.3999999999999997E-2</v>
      </c>
      <c r="S235" s="139">
        <v>0</v>
      </c>
      <c r="T235" s="140">
        <f>S235*H235</f>
        <v>0</v>
      </c>
      <c r="AR235" s="141" t="s">
        <v>306</v>
      </c>
      <c r="AT235" s="141" t="s">
        <v>303</v>
      </c>
      <c r="AU235" s="141" t="s">
        <v>84</v>
      </c>
      <c r="AY235" s="2" t="s">
        <v>145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2" t="s">
        <v>20</v>
      </c>
      <c r="BK235" s="142">
        <f>ROUND(I235*H235,1)</f>
        <v>0</v>
      </c>
      <c r="BL235" s="2" t="s">
        <v>153</v>
      </c>
      <c r="BM235" s="141" t="s">
        <v>307</v>
      </c>
    </row>
    <row r="236" spans="2:65" s="143" customFormat="1">
      <c r="B236" s="144"/>
      <c r="D236" s="145" t="s">
        <v>155</v>
      </c>
      <c r="E236" s="146"/>
      <c r="F236" s="147" t="s">
        <v>308</v>
      </c>
      <c r="H236" s="148">
        <v>4.3999999999999997E-2</v>
      </c>
      <c r="I236" s="360"/>
      <c r="L236" s="144"/>
      <c r="M236" s="149"/>
      <c r="T236" s="150"/>
      <c r="AT236" s="146" t="s">
        <v>155</v>
      </c>
      <c r="AU236" s="146" t="s">
        <v>84</v>
      </c>
      <c r="AV236" s="143" t="s">
        <v>84</v>
      </c>
      <c r="AW236" s="143" t="s">
        <v>29</v>
      </c>
      <c r="AX236" s="143" t="s">
        <v>20</v>
      </c>
      <c r="AY236" s="146" t="s">
        <v>145</v>
      </c>
    </row>
    <row r="237" spans="2:65" s="14" customFormat="1" ht="24" customHeight="1">
      <c r="B237" s="15"/>
      <c r="C237" s="130" t="s">
        <v>309</v>
      </c>
      <c r="D237" s="130" t="s">
        <v>149</v>
      </c>
      <c r="E237" s="131" t="s">
        <v>310</v>
      </c>
      <c r="F237" s="132" t="s">
        <v>311</v>
      </c>
      <c r="G237" s="133" t="s">
        <v>152</v>
      </c>
      <c r="H237" s="134">
        <v>0.14699999999999999</v>
      </c>
      <c r="I237" s="359"/>
      <c r="J237" s="135">
        <f>ROUND(I237*H237,1)</f>
        <v>0</v>
      </c>
      <c r="K237" s="136"/>
      <c r="L237" s="15"/>
      <c r="M237" s="137"/>
      <c r="N237" s="138" t="s">
        <v>41</v>
      </c>
      <c r="O237" s="139">
        <v>16.582999999999998</v>
      </c>
      <c r="P237" s="139">
        <f>O237*H237</f>
        <v>2.4377009999999997</v>
      </c>
      <c r="Q237" s="139">
        <v>1.7090000000000001E-2</v>
      </c>
      <c r="R237" s="139">
        <f>Q237*H237</f>
        <v>2.5122299999999998E-3</v>
      </c>
      <c r="S237" s="139">
        <v>0</v>
      </c>
      <c r="T237" s="140">
        <f>S237*H237</f>
        <v>0</v>
      </c>
      <c r="AR237" s="141" t="s">
        <v>153</v>
      </c>
      <c r="AT237" s="141" t="s">
        <v>149</v>
      </c>
      <c r="AU237" s="141" t="s">
        <v>84</v>
      </c>
      <c r="AY237" s="2" t="s">
        <v>145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2" t="s">
        <v>20</v>
      </c>
      <c r="BK237" s="142">
        <f>ROUND(I237*H237,1)</f>
        <v>0</v>
      </c>
      <c r="BL237" s="2" t="s">
        <v>153</v>
      </c>
      <c r="BM237" s="141" t="s">
        <v>312</v>
      </c>
    </row>
    <row r="238" spans="2:65" s="143" customFormat="1">
      <c r="B238" s="144"/>
      <c r="D238" s="145" t="s">
        <v>155</v>
      </c>
      <c r="E238" s="146"/>
      <c r="F238" s="147" t="s">
        <v>313</v>
      </c>
      <c r="H238" s="148">
        <v>0.14699999999999999</v>
      </c>
      <c r="I238" s="360"/>
      <c r="L238" s="144"/>
      <c r="M238" s="149"/>
      <c r="T238" s="150"/>
      <c r="AT238" s="146" t="s">
        <v>155</v>
      </c>
      <c r="AU238" s="146" t="s">
        <v>84</v>
      </c>
      <c r="AV238" s="143" t="s">
        <v>84</v>
      </c>
      <c r="AW238" s="143" t="s">
        <v>29</v>
      </c>
      <c r="AX238" s="143" t="s">
        <v>20</v>
      </c>
      <c r="AY238" s="146" t="s">
        <v>145</v>
      </c>
    </row>
    <row r="239" spans="2:65" s="14" customFormat="1" ht="21.75" customHeight="1">
      <c r="B239" s="15"/>
      <c r="C239" s="158" t="s">
        <v>314</v>
      </c>
      <c r="D239" s="158" t="s">
        <v>303</v>
      </c>
      <c r="E239" s="159" t="s">
        <v>315</v>
      </c>
      <c r="F239" s="160" t="s">
        <v>316</v>
      </c>
      <c r="G239" s="161" t="s">
        <v>152</v>
      </c>
      <c r="H239" s="162">
        <v>0.159</v>
      </c>
      <c r="I239" s="359"/>
      <c r="J239" s="163">
        <f>ROUND(I239*H239,1)</f>
        <v>0</v>
      </c>
      <c r="K239" s="164"/>
      <c r="L239" s="165"/>
      <c r="M239" s="166"/>
      <c r="N239" s="167" t="s">
        <v>41</v>
      </c>
      <c r="O239" s="139">
        <v>0</v>
      </c>
      <c r="P239" s="139">
        <f>O239*H239</f>
        <v>0</v>
      </c>
      <c r="Q239" s="139">
        <v>1</v>
      </c>
      <c r="R239" s="139">
        <f>Q239*H239</f>
        <v>0.159</v>
      </c>
      <c r="S239" s="139">
        <v>0</v>
      </c>
      <c r="T239" s="140">
        <f>S239*H239</f>
        <v>0</v>
      </c>
      <c r="AR239" s="141" t="s">
        <v>306</v>
      </c>
      <c r="AT239" s="141" t="s">
        <v>303</v>
      </c>
      <c r="AU239" s="141" t="s">
        <v>84</v>
      </c>
      <c r="AY239" s="2" t="s">
        <v>145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2" t="s">
        <v>20</v>
      </c>
      <c r="BK239" s="142">
        <f>ROUND(I239*H239,1)</f>
        <v>0</v>
      </c>
      <c r="BL239" s="2" t="s">
        <v>153</v>
      </c>
      <c r="BM239" s="141" t="s">
        <v>317</v>
      </c>
    </row>
    <row r="240" spans="2:65" s="143" customFormat="1">
      <c r="B240" s="144"/>
      <c r="D240" s="145" t="s">
        <v>155</v>
      </c>
      <c r="E240" s="146"/>
      <c r="F240" s="147" t="s">
        <v>318</v>
      </c>
      <c r="H240" s="148">
        <v>0.159</v>
      </c>
      <c r="I240" s="360"/>
      <c r="L240" s="144"/>
      <c r="M240" s="149"/>
      <c r="T240" s="150"/>
      <c r="AT240" s="146" t="s">
        <v>155</v>
      </c>
      <c r="AU240" s="146" t="s">
        <v>84</v>
      </c>
      <c r="AV240" s="143" t="s">
        <v>84</v>
      </c>
      <c r="AW240" s="143" t="s">
        <v>29</v>
      </c>
      <c r="AX240" s="143" t="s">
        <v>20</v>
      </c>
      <c r="AY240" s="146" t="s">
        <v>145</v>
      </c>
    </row>
    <row r="241" spans="2:65" s="14" customFormat="1" ht="37.5" customHeight="1">
      <c r="B241" s="15"/>
      <c r="C241" s="130" t="s">
        <v>319</v>
      </c>
      <c r="D241" s="130" t="s">
        <v>149</v>
      </c>
      <c r="E241" s="131" t="s">
        <v>320</v>
      </c>
      <c r="F241" s="132" t="s">
        <v>321</v>
      </c>
      <c r="G241" s="133" t="s">
        <v>152</v>
      </c>
      <c r="H241" s="134">
        <v>19.454999999999998</v>
      </c>
      <c r="I241" s="359"/>
      <c r="J241" s="135">
        <f>ROUND(I241*H241,1)</f>
        <v>0</v>
      </c>
      <c r="K241" s="136"/>
      <c r="L241" s="15"/>
      <c r="M241" s="137"/>
      <c r="N241" s="138" t="s">
        <v>41</v>
      </c>
      <c r="O241" s="139">
        <v>16.582999999999998</v>
      </c>
      <c r="P241" s="139">
        <f>O241*H241</f>
        <v>322.62226499999991</v>
      </c>
      <c r="Q241" s="139">
        <v>1.7090000000000001E-2</v>
      </c>
      <c r="R241" s="139">
        <f>Q241*H241</f>
        <v>0.33248594999999997</v>
      </c>
      <c r="S241" s="139">
        <v>0</v>
      </c>
      <c r="T241" s="140">
        <f>S241*H241</f>
        <v>0</v>
      </c>
      <c r="AR241" s="141" t="s">
        <v>153</v>
      </c>
      <c r="AT241" s="141" t="s">
        <v>149</v>
      </c>
      <c r="AU241" s="141" t="s">
        <v>84</v>
      </c>
      <c r="AY241" s="2" t="s">
        <v>145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2" t="s">
        <v>20</v>
      </c>
      <c r="BK241" s="142">
        <f>ROUND(I241*H241,1)</f>
        <v>0</v>
      </c>
      <c r="BL241" s="2" t="s">
        <v>153</v>
      </c>
      <c r="BM241" s="141" t="s">
        <v>322</v>
      </c>
    </row>
    <row r="242" spans="2:65" s="143" customFormat="1">
      <c r="B242" s="144"/>
      <c r="D242" s="145" t="s">
        <v>155</v>
      </c>
      <c r="E242" s="146"/>
      <c r="F242" s="147" t="s">
        <v>323</v>
      </c>
      <c r="H242" s="148">
        <v>0.46300000000000002</v>
      </c>
      <c r="I242" s="360"/>
      <c r="L242" s="144"/>
      <c r="M242" s="149"/>
      <c r="T242" s="150"/>
      <c r="AT242" s="146" t="s">
        <v>155</v>
      </c>
      <c r="AU242" s="146" t="s">
        <v>84</v>
      </c>
      <c r="AV242" s="143" t="s">
        <v>84</v>
      </c>
      <c r="AW242" s="143" t="s">
        <v>29</v>
      </c>
      <c r="AX242" s="143" t="s">
        <v>76</v>
      </c>
      <c r="AY242" s="146" t="s">
        <v>145</v>
      </c>
    </row>
    <row r="243" spans="2:65" s="143" customFormat="1">
      <c r="B243" s="144"/>
      <c r="D243" s="145" t="s">
        <v>155</v>
      </c>
      <c r="E243" s="146"/>
      <c r="F243" s="147" t="s">
        <v>324</v>
      </c>
      <c r="H243" s="148">
        <v>0.16800000000000001</v>
      </c>
      <c r="I243" s="360"/>
      <c r="L243" s="144"/>
      <c r="M243" s="149"/>
      <c r="T243" s="150"/>
      <c r="AT243" s="146" t="s">
        <v>155</v>
      </c>
      <c r="AU243" s="146" t="s">
        <v>84</v>
      </c>
      <c r="AV243" s="143" t="s">
        <v>84</v>
      </c>
      <c r="AW243" s="143" t="s">
        <v>29</v>
      </c>
      <c r="AX243" s="143" t="s">
        <v>76</v>
      </c>
      <c r="AY243" s="146" t="s">
        <v>145</v>
      </c>
    </row>
    <row r="244" spans="2:65" s="143" customFormat="1" ht="20.399999999999999">
      <c r="B244" s="144"/>
      <c r="D244" s="145" t="s">
        <v>155</v>
      </c>
      <c r="E244" s="146"/>
      <c r="F244" s="147" t="s">
        <v>325</v>
      </c>
      <c r="H244" s="148">
        <v>0.69599999999999995</v>
      </c>
      <c r="I244" s="360"/>
      <c r="L244" s="144"/>
      <c r="M244" s="149"/>
      <c r="T244" s="150"/>
      <c r="AT244" s="146" t="s">
        <v>155</v>
      </c>
      <c r="AU244" s="146" t="s">
        <v>84</v>
      </c>
      <c r="AV244" s="143" t="s">
        <v>84</v>
      </c>
      <c r="AW244" s="143" t="s">
        <v>29</v>
      </c>
      <c r="AX244" s="143" t="s">
        <v>76</v>
      </c>
      <c r="AY244" s="146" t="s">
        <v>145</v>
      </c>
    </row>
    <row r="245" spans="2:65" s="143" customFormat="1" ht="30.6">
      <c r="B245" s="144"/>
      <c r="D245" s="145" t="s">
        <v>155</v>
      </c>
      <c r="E245" s="146"/>
      <c r="F245" s="147" t="s">
        <v>326</v>
      </c>
      <c r="H245" s="148">
        <v>17.975999999999999</v>
      </c>
      <c r="I245" s="360"/>
      <c r="L245" s="144"/>
      <c r="M245" s="149"/>
      <c r="T245" s="150"/>
      <c r="AT245" s="146" t="s">
        <v>155</v>
      </c>
      <c r="AU245" s="146" t="s">
        <v>84</v>
      </c>
      <c r="AV245" s="143" t="s">
        <v>84</v>
      </c>
      <c r="AW245" s="143" t="s">
        <v>29</v>
      </c>
      <c r="AX245" s="143" t="s">
        <v>76</v>
      </c>
      <c r="AY245" s="146" t="s">
        <v>145</v>
      </c>
    </row>
    <row r="246" spans="2:65" s="168" customFormat="1">
      <c r="B246" s="169"/>
      <c r="D246" s="145" t="s">
        <v>155</v>
      </c>
      <c r="E246" s="170"/>
      <c r="F246" s="171" t="s">
        <v>327</v>
      </c>
      <c r="H246" s="172">
        <v>19.303000000000001</v>
      </c>
      <c r="I246" s="363"/>
      <c r="L246" s="169"/>
      <c r="M246" s="173"/>
      <c r="T246" s="174"/>
      <c r="AT246" s="170" t="s">
        <v>155</v>
      </c>
      <c r="AU246" s="170" t="s">
        <v>84</v>
      </c>
      <c r="AV246" s="168" t="s">
        <v>146</v>
      </c>
      <c r="AW246" s="168" t="s">
        <v>29</v>
      </c>
      <c r="AX246" s="168" t="s">
        <v>76</v>
      </c>
      <c r="AY246" s="170" t="s">
        <v>145</v>
      </c>
    </row>
    <row r="247" spans="2:65" s="143" customFormat="1">
      <c r="B247" s="144"/>
      <c r="D247" s="145" t="s">
        <v>155</v>
      </c>
      <c r="E247" s="146"/>
      <c r="F247" s="147" t="s">
        <v>328</v>
      </c>
      <c r="H247" s="148">
        <v>0.152</v>
      </c>
      <c r="I247" s="360"/>
      <c r="L247" s="144"/>
      <c r="M247" s="149"/>
      <c r="T247" s="150"/>
      <c r="AT247" s="146" t="s">
        <v>155</v>
      </c>
      <c r="AU247" s="146" t="s">
        <v>84</v>
      </c>
      <c r="AV247" s="143" t="s">
        <v>84</v>
      </c>
      <c r="AW247" s="143" t="s">
        <v>29</v>
      </c>
      <c r="AX247" s="143" t="s">
        <v>76</v>
      </c>
      <c r="AY247" s="146" t="s">
        <v>145</v>
      </c>
    </row>
    <row r="248" spans="2:65" s="151" customFormat="1">
      <c r="B248" s="152"/>
      <c r="D248" s="145" t="s">
        <v>155</v>
      </c>
      <c r="E248" s="153"/>
      <c r="F248" s="154" t="s">
        <v>174</v>
      </c>
      <c r="H248" s="155">
        <v>19.454999999999998</v>
      </c>
      <c r="I248" s="361"/>
      <c r="L248" s="152"/>
      <c r="M248" s="156"/>
      <c r="T248" s="157"/>
      <c r="AT248" s="153" t="s">
        <v>155</v>
      </c>
      <c r="AU248" s="153" t="s">
        <v>84</v>
      </c>
      <c r="AV248" s="151" t="s">
        <v>153</v>
      </c>
      <c r="AW248" s="151" t="s">
        <v>29</v>
      </c>
      <c r="AX248" s="151" t="s">
        <v>20</v>
      </c>
      <c r="AY248" s="153" t="s">
        <v>145</v>
      </c>
    </row>
    <row r="249" spans="2:65" s="14" customFormat="1" ht="24" customHeight="1">
      <c r="B249" s="15"/>
      <c r="C249" s="158" t="s">
        <v>329</v>
      </c>
      <c r="D249" s="158" t="s">
        <v>303</v>
      </c>
      <c r="E249" s="159" t="s">
        <v>330</v>
      </c>
      <c r="F249" s="160" t="s">
        <v>331</v>
      </c>
      <c r="G249" s="161" t="s">
        <v>152</v>
      </c>
      <c r="H249" s="162">
        <v>0.5</v>
      </c>
      <c r="I249" s="359"/>
      <c r="J249" s="163">
        <f>ROUND(I249*H249,1)</f>
        <v>0</v>
      </c>
      <c r="K249" s="164"/>
      <c r="L249" s="165"/>
      <c r="M249" s="166"/>
      <c r="N249" s="167" t="s">
        <v>41</v>
      </c>
      <c r="O249" s="139">
        <v>0</v>
      </c>
      <c r="P249" s="139">
        <f>O249*H249</f>
        <v>0</v>
      </c>
      <c r="Q249" s="139">
        <v>1</v>
      </c>
      <c r="R249" s="139">
        <f>Q249*H249</f>
        <v>0.5</v>
      </c>
      <c r="S249" s="139">
        <v>0</v>
      </c>
      <c r="T249" s="140">
        <f>S249*H249</f>
        <v>0</v>
      </c>
      <c r="AR249" s="141" t="s">
        <v>306</v>
      </c>
      <c r="AT249" s="141" t="s">
        <v>303</v>
      </c>
      <c r="AU249" s="141" t="s">
        <v>84</v>
      </c>
      <c r="AY249" s="2" t="s">
        <v>145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2" t="s">
        <v>20</v>
      </c>
      <c r="BK249" s="142">
        <f>ROUND(I249*H249,1)</f>
        <v>0</v>
      </c>
      <c r="BL249" s="2" t="s">
        <v>153</v>
      </c>
      <c r="BM249" s="141" t="s">
        <v>332</v>
      </c>
    </row>
    <row r="250" spans="2:65" s="143" customFormat="1">
      <c r="B250" s="144"/>
      <c r="D250" s="145" t="s">
        <v>155</v>
      </c>
      <c r="E250" s="146"/>
      <c r="F250" s="147" t="s">
        <v>333</v>
      </c>
      <c r="H250" s="148">
        <v>0.5</v>
      </c>
      <c r="I250" s="360"/>
      <c r="L250" s="144"/>
      <c r="M250" s="149"/>
      <c r="T250" s="150"/>
      <c r="AT250" s="146" t="s">
        <v>155</v>
      </c>
      <c r="AU250" s="146" t="s">
        <v>84</v>
      </c>
      <c r="AV250" s="143" t="s">
        <v>84</v>
      </c>
      <c r="AW250" s="143" t="s">
        <v>29</v>
      </c>
      <c r="AX250" s="143" t="s">
        <v>20</v>
      </c>
      <c r="AY250" s="146" t="s">
        <v>145</v>
      </c>
    </row>
    <row r="251" spans="2:65" s="14" customFormat="1" ht="21.75" customHeight="1">
      <c r="B251" s="15"/>
      <c r="C251" s="158" t="s">
        <v>334</v>
      </c>
      <c r="D251" s="158" t="s">
        <v>303</v>
      </c>
      <c r="E251" s="159" t="s">
        <v>335</v>
      </c>
      <c r="F251" s="160" t="s">
        <v>336</v>
      </c>
      <c r="G251" s="161" t="s">
        <v>152</v>
      </c>
      <c r="H251" s="162">
        <v>0.18099999999999999</v>
      </c>
      <c r="I251" s="359"/>
      <c r="J251" s="163">
        <f>ROUND(I251*H251,1)</f>
        <v>0</v>
      </c>
      <c r="K251" s="164"/>
      <c r="L251" s="165"/>
      <c r="M251" s="166"/>
      <c r="N251" s="167" t="s">
        <v>41</v>
      </c>
      <c r="O251" s="139">
        <v>0</v>
      </c>
      <c r="P251" s="139">
        <f>O251*H251</f>
        <v>0</v>
      </c>
      <c r="Q251" s="139">
        <v>1</v>
      </c>
      <c r="R251" s="139">
        <f>Q251*H251</f>
        <v>0.18099999999999999</v>
      </c>
      <c r="S251" s="139">
        <v>0</v>
      </c>
      <c r="T251" s="140">
        <f>S251*H251</f>
        <v>0</v>
      </c>
      <c r="AR251" s="141" t="s">
        <v>306</v>
      </c>
      <c r="AT251" s="141" t="s">
        <v>303</v>
      </c>
      <c r="AU251" s="141" t="s">
        <v>84</v>
      </c>
      <c r="AY251" s="2" t="s">
        <v>145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2" t="s">
        <v>20</v>
      </c>
      <c r="BK251" s="142">
        <f>ROUND(I251*H251,1)</f>
        <v>0</v>
      </c>
      <c r="BL251" s="2" t="s">
        <v>153</v>
      </c>
      <c r="BM251" s="141" t="s">
        <v>337</v>
      </c>
    </row>
    <row r="252" spans="2:65" s="143" customFormat="1">
      <c r="B252" s="144"/>
      <c r="D252" s="145" t="s">
        <v>155</v>
      </c>
      <c r="E252" s="146"/>
      <c r="F252" s="147" t="s">
        <v>338</v>
      </c>
      <c r="H252" s="148">
        <v>0.18099999999999999</v>
      </c>
      <c r="I252" s="360"/>
      <c r="L252" s="144"/>
      <c r="M252" s="149"/>
      <c r="T252" s="150"/>
      <c r="AT252" s="146" t="s">
        <v>155</v>
      </c>
      <c r="AU252" s="146" t="s">
        <v>84</v>
      </c>
      <c r="AV252" s="143" t="s">
        <v>84</v>
      </c>
      <c r="AW252" s="143" t="s">
        <v>29</v>
      </c>
      <c r="AX252" s="143" t="s">
        <v>20</v>
      </c>
      <c r="AY252" s="146" t="s">
        <v>145</v>
      </c>
    </row>
    <row r="253" spans="2:65" s="14" customFormat="1" ht="24" customHeight="1">
      <c r="B253" s="15"/>
      <c r="C253" s="158" t="s">
        <v>339</v>
      </c>
      <c r="D253" s="158" t="s">
        <v>303</v>
      </c>
      <c r="E253" s="159" t="s">
        <v>340</v>
      </c>
      <c r="F253" s="160" t="s">
        <v>341</v>
      </c>
      <c r="G253" s="161" t="s">
        <v>152</v>
      </c>
      <c r="H253" s="162">
        <v>1.143</v>
      </c>
      <c r="I253" s="359"/>
      <c r="J253" s="163">
        <f>ROUND(I253*H253,1)</f>
        <v>0</v>
      </c>
      <c r="K253" s="164"/>
      <c r="L253" s="165"/>
      <c r="M253" s="166"/>
      <c r="N253" s="167" t="s">
        <v>41</v>
      </c>
      <c r="O253" s="139">
        <v>0</v>
      </c>
      <c r="P253" s="139">
        <f>O253*H253</f>
        <v>0</v>
      </c>
      <c r="Q253" s="139">
        <v>1</v>
      </c>
      <c r="R253" s="139">
        <f>Q253*H253</f>
        <v>1.143</v>
      </c>
      <c r="S253" s="139">
        <v>0</v>
      </c>
      <c r="T253" s="140">
        <f>S253*H253</f>
        <v>0</v>
      </c>
      <c r="AR253" s="141" t="s">
        <v>306</v>
      </c>
      <c r="AT253" s="141" t="s">
        <v>303</v>
      </c>
      <c r="AU253" s="141" t="s">
        <v>84</v>
      </c>
      <c r="AY253" s="2" t="s">
        <v>145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2" t="s">
        <v>20</v>
      </c>
      <c r="BK253" s="142">
        <f>ROUND(I253*H253,1)</f>
        <v>0</v>
      </c>
      <c r="BL253" s="2" t="s">
        <v>153</v>
      </c>
      <c r="BM253" s="141" t="s">
        <v>342</v>
      </c>
    </row>
    <row r="254" spans="2:65" s="143" customFormat="1">
      <c r="B254" s="144"/>
      <c r="D254" s="145" t="s">
        <v>155</v>
      </c>
      <c r="E254" s="146"/>
      <c r="F254" s="147" t="s">
        <v>343</v>
      </c>
      <c r="H254" s="148">
        <v>1.143</v>
      </c>
      <c r="I254" s="360"/>
      <c r="L254" s="144"/>
      <c r="M254" s="149"/>
      <c r="T254" s="150"/>
      <c r="AT254" s="146" t="s">
        <v>155</v>
      </c>
      <c r="AU254" s="146" t="s">
        <v>84</v>
      </c>
      <c r="AV254" s="143" t="s">
        <v>84</v>
      </c>
      <c r="AW254" s="143" t="s">
        <v>29</v>
      </c>
      <c r="AX254" s="143" t="s">
        <v>20</v>
      </c>
      <c r="AY254" s="146" t="s">
        <v>145</v>
      </c>
    </row>
    <row r="255" spans="2:65" s="14" customFormat="1" ht="24" customHeight="1">
      <c r="B255" s="15"/>
      <c r="C255" s="158" t="s">
        <v>344</v>
      </c>
      <c r="D255" s="158" t="s">
        <v>303</v>
      </c>
      <c r="E255" s="159" t="s">
        <v>345</v>
      </c>
      <c r="F255" s="160" t="s">
        <v>346</v>
      </c>
      <c r="G255" s="161" t="s">
        <v>152</v>
      </c>
      <c r="H255" s="162">
        <v>19.414000000000001</v>
      </c>
      <c r="I255" s="359"/>
      <c r="J255" s="163">
        <f>ROUND(I255*H255,1)</f>
        <v>0</v>
      </c>
      <c r="K255" s="164"/>
      <c r="L255" s="165"/>
      <c r="M255" s="166"/>
      <c r="N255" s="167" t="s">
        <v>41</v>
      </c>
      <c r="O255" s="139">
        <v>0</v>
      </c>
      <c r="P255" s="139">
        <f>O255*H255</f>
        <v>0</v>
      </c>
      <c r="Q255" s="139">
        <v>1</v>
      </c>
      <c r="R255" s="139">
        <f>Q255*H255</f>
        <v>19.414000000000001</v>
      </c>
      <c r="S255" s="139">
        <v>0</v>
      </c>
      <c r="T255" s="140">
        <f>S255*H255</f>
        <v>0</v>
      </c>
      <c r="AR255" s="141" t="s">
        <v>306</v>
      </c>
      <c r="AT255" s="141" t="s">
        <v>303</v>
      </c>
      <c r="AU255" s="141" t="s">
        <v>84</v>
      </c>
      <c r="AY255" s="2" t="s">
        <v>145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2" t="s">
        <v>20</v>
      </c>
      <c r="BK255" s="142">
        <f>ROUND(I255*H255,1)</f>
        <v>0</v>
      </c>
      <c r="BL255" s="2" t="s">
        <v>153</v>
      </c>
      <c r="BM255" s="141" t="s">
        <v>347</v>
      </c>
    </row>
    <row r="256" spans="2:65" s="143" customFormat="1">
      <c r="B256" s="144"/>
      <c r="D256" s="145" t="s">
        <v>155</v>
      </c>
      <c r="E256" s="146"/>
      <c r="F256" s="147" t="s">
        <v>348</v>
      </c>
      <c r="H256" s="148">
        <v>19.414000000000001</v>
      </c>
      <c r="I256" s="360"/>
      <c r="L256" s="144"/>
      <c r="M256" s="149"/>
      <c r="T256" s="150"/>
      <c r="AT256" s="146" t="s">
        <v>155</v>
      </c>
      <c r="AU256" s="146" t="s">
        <v>84</v>
      </c>
      <c r="AV256" s="143" t="s">
        <v>84</v>
      </c>
      <c r="AW256" s="143" t="s">
        <v>29</v>
      </c>
      <c r="AX256" s="143" t="s">
        <v>20</v>
      </c>
      <c r="AY256" s="146" t="s">
        <v>145</v>
      </c>
    </row>
    <row r="257" spans="2:65" s="14" customFormat="1" ht="33" customHeight="1">
      <c r="B257" s="15"/>
      <c r="C257" s="130" t="s">
        <v>349</v>
      </c>
      <c r="D257" s="130" t="s">
        <v>149</v>
      </c>
      <c r="E257" s="131" t="s">
        <v>350</v>
      </c>
      <c r="F257" s="132" t="s">
        <v>351</v>
      </c>
      <c r="G257" s="133" t="s">
        <v>152</v>
      </c>
      <c r="H257" s="134">
        <v>0.92700000000000005</v>
      </c>
      <c r="I257" s="359"/>
      <c r="J257" s="135">
        <f>ROUND(I257*H257,1)</f>
        <v>0</v>
      </c>
      <c r="K257" s="136"/>
      <c r="L257" s="15"/>
      <c r="M257" s="137"/>
      <c r="N257" s="138" t="s">
        <v>41</v>
      </c>
      <c r="O257" s="139">
        <v>15.532999999999999</v>
      </c>
      <c r="P257" s="139">
        <f>O257*H257</f>
        <v>14.399091</v>
      </c>
      <c r="Q257" s="139">
        <v>1.221E-2</v>
      </c>
      <c r="R257" s="139">
        <f>Q257*H257</f>
        <v>1.1318670000000001E-2</v>
      </c>
      <c r="S257" s="139">
        <v>0</v>
      </c>
      <c r="T257" s="140">
        <f>S257*H257</f>
        <v>0</v>
      </c>
      <c r="AR257" s="141" t="s">
        <v>153</v>
      </c>
      <c r="AT257" s="141" t="s">
        <v>149</v>
      </c>
      <c r="AU257" s="141" t="s">
        <v>84</v>
      </c>
      <c r="AY257" s="2" t="s">
        <v>145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2" t="s">
        <v>20</v>
      </c>
      <c r="BK257" s="142">
        <f>ROUND(I257*H257,1)</f>
        <v>0</v>
      </c>
      <c r="BL257" s="2" t="s">
        <v>153</v>
      </c>
      <c r="BM257" s="141" t="s">
        <v>352</v>
      </c>
    </row>
    <row r="258" spans="2:65" s="143" customFormat="1">
      <c r="B258" s="144"/>
      <c r="D258" s="145" t="s">
        <v>155</v>
      </c>
      <c r="E258" s="146"/>
      <c r="F258" s="147" t="s">
        <v>353</v>
      </c>
      <c r="H258" s="148">
        <v>0.39100000000000001</v>
      </c>
      <c r="I258" s="360"/>
      <c r="L258" s="144"/>
      <c r="M258" s="149"/>
      <c r="T258" s="150"/>
      <c r="AT258" s="146" t="s">
        <v>155</v>
      </c>
      <c r="AU258" s="146" t="s">
        <v>84</v>
      </c>
      <c r="AV258" s="143" t="s">
        <v>84</v>
      </c>
      <c r="AW258" s="143" t="s">
        <v>29</v>
      </c>
      <c r="AX258" s="143" t="s">
        <v>76</v>
      </c>
      <c r="AY258" s="146" t="s">
        <v>145</v>
      </c>
    </row>
    <row r="259" spans="2:65" s="143" customFormat="1">
      <c r="B259" s="144"/>
      <c r="D259" s="145" t="s">
        <v>155</v>
      </c>
      <c r="E259" s="146"/>
      <c r="F259" s="147" t="s">
        <v>354</v>
      </c>
      <c r="H259" s="148">
        <v>0.53600000000000003</v>
      </c>
      <c r="I259" s="360"/>
      <c r="L259" s="144"/>
      <c r="M259" s="149"/>
      <c r="T259" s="150"/>
      <c r="AT259" s="146" t="s">
        <v>155</v>
      </c>
      <c r="AU259" s="146" t="s">
        <v>84</v>
      </c>
      <c r="AV259" s="143" t="s">
        <v>84</v>
      </c>
      <c r="AW259" s="143" t="s">
        <v>29</v>
      </c>
      <c r="AX259" s="143" t="s">
        <v>76</v>
      </c>
      <c r="AY259" s="146" t="s">
        <v>145</v>
      </c>
    </row>
    <row r="260" spans="2:65" s="151" customFormat="1">
      <c r="B260" s="152"/>
      <c r="D260" s="145" t="s">
        <v>155</v>
      </c>
      <c r="E260" s="153"/>
      <c r="F260" s="154" t="s">
        <v>174</v>
      </c>
      <c r="H260" s="155">
        <v>0.92700000000000005</v>
      </c>
      <c r="I260" s="361"/>
      <c r="L260" s="152"/>
      <c r="M260" s="156"/>
      <c r="T260" s="157"/>
      <c r="AT260" s="153" t="s">
        <v>155</v>
      </c>
      <c r="AU260" s="153" t="s">
        <v>84</v>
      </c>
      <c r="AV260" s="151" t="s">
        <v>153</v>
      </c>
      <c r="AW260" s="151" t="s">
        <v>29</v>
      </c>
      <c r="AX260" s="151" t="s">
        <v>20</v>
      </c>
      <c r="AY260" s="153" t="s">
        <v>145</v>
      </c>
    </row>
    <row r="261" spans="2:65" s="14" customFormat="1" ht="24" customHeight="1">
      <c r="B261" s="15"/>
      <c r="C261" s="158" t="s">
        <v>355</v>
      </c>
      <c r="D261" s="158" t="s">
        <v>303</v>
      </c>
      <c r="E261" s="159" t="s">
        <v>356</v>
      </c>
      <c r="F261" s="160" t="s">
        <v>357</v>
      </c>
      <c r="G261" s="161" t="s">
        <v>152</v>
      </c>
      <c r="H261" s="162">
        <v>0.42199999999999999</v>
      </c>
      <c r="I261" s="359"/>
      <c r="J261" s="163">
        <f>ROUND(I261*H261,1)</f>
        <v>0</v>
      </c>
      <c r="K261" s="164"/>
      <c r="L261" s="165"/>
      <c r="M261" s="166"/>
      <c r="N261" s="167" t="s">
        <v>41</v>
      </c>
      <c r="O261" s="139">
        <v>0</v>
      </c>
      <c r="P261" s="139">
        <f>O261*H261</f>
        <v>0</v>
      </c>
      <c r="Q261" s="139">
        <v>1</v>
      </c>
      <c r="R261" s="139">
        <f>Q261*H261</f>
        <v>0.42199999999999999</v>
      </c>
      <c r="S261" s="139">
        <v>0</v>
      </c>
      <c r="T261" s="140">
        <f>S261*H261</f>
        <v>0</v>
      </c>
      <c r="AR261" s="141" t="s">
        <v>306</v>
      </c>
      <c r="AT261" s="141" t="s">
        <v>303</v>
      </c>
      <c r="AU261" s="141" t="s">
        <v>84</v>
      </c>
      <c r="AY261" s="2" t="s">
        <v>145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2" t="s">
        <v>20</v>
      </c>
      <c r="BK261" s="142">
        <f>ROUND(I261*H261,1)</f>
        <v>0</v>
      </c>
      <c r="BL261" s="2" t="s">
        <v>153</v>
      </c>
      <c r="BM261" s="141" t="s">
        <v>358</v>
      </c>
    </row>
    <row r="262" spans="2:65" s="143" customFormat="1">
      <c r="B262" s="144"/>
      <c r="D262" s="145" t="s">
        <v>155</v>
      </c>
      <c r="E262" s="146"/>
      <c r="F262" s="147" t="s">
        <v>359</v>
      </c>
      <c r="H262" s="148">
        <v>0.42199999999999999</v>
      </c>
      <c r="I262" s="360"/>
      <c r="L262" s="144"/>
      <c r="M262" s="149"/>
      <c r="T262" s="150"/>
      <c r="AT262" s="146" t="s">
        <v>155</v>
      </c>
      <c r="AU262" s="146" t="s">
        <v>84</v>
      </c>
      <c r="AV262" s="143" t="s">
        <v>84</v>
      </c>
      <c r="AW262" s="143" t="s">
        <v>29</v>
      </c>
      <c r="AX262" s="143" t="s">
        <v>20</v>
      </c>
      <c r="AY262" s="146" t="s">
        <v>145</v>
      </c>
    </row>
    <row r="263" spans="2:65" s="14" customFormat="1" ht="24" customHeight="1">
      <c r="B263" s="15"/>
      <c r="C263" s="158" t="s">
        <v>360</v>
      </c>
      <c r="D263" s="158" t="s">
        <v>303</v>
      </c>
      <c r="E263" s="159" t="s">
        <v>361</v>
      </c>
      <c r="F263" s="160" t="s">
        <v>362</v>
      </c>
      <c r="G263" s="161" t="s">
        <v>152</v>
      </c>
      <c r="H263" s="162">
        <v>0.57899999999999996</v>
      </c>
      <c r="I263" s="359"/>
      <c r="J263" s="163">
        <f>ROUND(I263*H263,1)</f>
        <v>0</v>
      </c>
      <c r="K263" s="164"/>
      <c r="L263" s="165"/>
      <c r="M263" s="166"/>
      <c r="N263" s="167" t="s">
        <v>41</v>
      </c>
      <c r="O263" s="139">
        <v>0</v>
      </c>
      <c r="P263" s="139">
        <f>O263*H263</f>
        <v>0</v>
      </c>
      <c r="Q263" s="139">
        <v>1</v>
      </c>
      <c r="R263" s="139">
        <f>Q263*H263</f>
        <v>0.57899999999999996</v>
      </c>
      <c r="S263" s="139">
        <v>0</v>
      </c>
      <c r="T263" s="140">
        <f>S263*H263</f>
        <v>0</v>
      </c>
      <c r="AR263" s="141" t="s">
        <v>306</v>
      </c>
      <c r="AT263" s="141" t="s">
        <v>303</v>
      </c>
      <c r="AU263" s="141" t="s">
        <v>84</v>
      </c>
      <c r="AY263" s="2" t="s">
        <v>145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2" t="s">
        <v>20</v>
      </c>
      <c r="BK263" s="142">
        <f>ROUND(I263*H263,1)</f>
        <v>0</v>
      </c>
      <c r="BL263" s="2" t="s">
        <v>153</v>
      </c>
      <c r="BM263" s="141" t="s">
        <v>363</v>
      </c>
    </row>
    <row r="264" spans="2:65" s="143" customFormat="1">
      <c r="B264" s="144"/>
      <c r="D264" s="145" t="s">
        <v>155</v>
      </c>
      <c r="E264" s="146"/>
      <c r="F264" s="147" t="s">
        <v>364</v>
      </c>
      <c r="H264" s="148">
        <v>0.57899999999999996</v>
      </c>
      <c r="I264" s="360"/>
      <c r="L264" s="144"/>
      <c r="M264" s="149"/>
      <c r="T264" s="150"/>
      <c r="AT264" s="146" t="s">
        <v>155</v>
      </c>
      <c r="AU264" s="146" t="s">
        <v>84</v>
      </c>
      <c r="AV264" s="143" t="s">
        <v>84</v>
      </c>
      <c r="AW264" s="143" t="s">
        <v>29</v>
      </c>
      <c r="AX264" s="143" t="s">
        <v>20</v>
      </c>
      <c r="AY264" s="146" t="s">
        <v>145</v>
      </c>
    </row>
    <row r="265" spans="2:65" s="14" customFormat="1" ht="33" customHeight="1">
      <c r="B265" s="15"/>
      <c r="C265" s="130" t="s">
        <v>365</v>
      </c>
      <c r="D265" s="130" t="s">
        <v>149</v>
      </c>
      <c r="E265" s="131" t="s">
        <v>366</v>
      </c>
      <c r="F265" s="132" t="s">
        <v>367</v>
      </c>
      <c r="G265" s="133" t="s">
        <v>289</v>
      </c>
      <c r="H265" s="134">
        <v>36.200000000000003</v>
      </c>
      <c r="I265" s="359"/>
      <c r="J265" s="135">
        <f>ROUND(I265*H265,1)</f>
        <v>0</v>
      </c>
      <c r="K265" s="136"/>
      <c r="L265" s="15"/>
      <c r="M265" s="137"/>
      <c r="N265" s="138" t="s">
        <v>41</v>
      </c>
      <c r="O265" s="139">
        <v>0.76300000000000001</v>
      </c>
      <c r="P265" s="139">
        <f>O265*H265</f>
        <v>27.620600000000003</v>
      </c>
      <c r="Q265" s="139">
        <v>4.8000000000000001E-4</v>
      </c>
      <c r="R265" s="139">
        <f>Q265*H265</f>
        <v>1.7376000000000003E-2</v>
      </c>
      <c r="S265" s="139">
        <v>0</v>
      </c>
      <c r="T265" s="140">
        <f>S265*H265</f>
        <v>0</v>
      </c>
      <c r="AR265" s="141" t="s">
        <v>153</v>
      </c>
      <c r="AT265" s="141" t="s">
        <v>149</v>
      </c>
      <c r="AU265" s="141" t="s">
        <v>84</v>
      </c>
      <c r="AY265" s="2" t="s">
        <v>145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2" t="s">
        <v>20</v>
      </c>
      <c r="BK265" s="142">
        <f>ROUND(I265*H265,1)</f>
        <v>0</v>
      </c>
      <c r="BL265" s="2" t="s">
        <v>153</v>
      </c>
      <c r="BM265" s="141" t="s">
        <v>368</v>
      </c>
    </row>
    <row r="266" spans="2:65" s="143" customFormat="1">
      <c r="B266" s="144"/>
      <c r="D266" s="145" t="s">
        <v>155</v>
      </c>
      <c r="E266" s="146"/>
      <c r="F266" s="147" t="s">
        <v>369</v>
      </c>
      <c r="H266" s="148">
        <v>0.7</v>
      </c>
      <c r="I266" s="360"/>
      <c r="L266" s="144"/>
      <c r="M266" s="149"/>
      <c r="T266" s="150"/>
      <c r="AT266" s="146" t="s">
        <v>155</v>
      </c>
      <c r="AU266" s="146" t="s">
        <v>84</v>
      </c>
      <c r="AV266" s="143" t="s">
        <v>84</v>
      </c>
      <c r="AW266" s="143" t="s">
        <v>29</v>
      </c>
      <c r="AX266" s="143" t="s">
        <v>76</v>
      </c>
      <c r="AY266" s="146" t="s">
        <v>145</v>
      </c>
    </row>
    <row r="267" spans="2:65" s="143" customFormat="1">
      <c r="B267" s="144"/>
      <c r="D267" s="145" t="s">
        <v>155</v>
      </c>
      <c r="E267" s="146"/>
      <c r="F267" s="147" t="s">
        <v>370</v>
      </c>
      <c r="H267" s="148">
        <v>4.8</v>
      </c>
      <c r="I267" s="360"/>
      <c r="L267" s="144"/>
      <c r="M267" s="149"/>
      <c r="T267" s="150"/>
      <c r="AT267" s="146" t="s">
        <v>155</v>
      </c>
      <c r="AU267" s="146" t="s">
        <v>84</v>
      </c>
      <c r="AV267" s="143" t="s">
        <v>84</v>
      </c>
      <c r="AW267" s="143" t="s">
        <v>29</v>
      </c>
      <c r="AX267" s="143" t="s">
        <v>76</v>
      </c>
      <c r="AY267" s="146" t="s">
        <v>145</v>
      </c>
    </row>
    <row r="268" spans="2:65" s="143" customFormat="1">
      <c r="B268" s="144"/>
      <c r="D268" s="145" t="s">
        <v>155</v>
      </c>
      <c r="E268" s="146"/>
      <c r="F268" s="147" t="s">
        <v>371</v>
      </c>
      <c r="H268" s="148">
        <v>3.2</v>
      </c>
      <c r="I268" s="360"/>
      <c r="L268" s="144"/>
      <c r="M268" s="149"/>
      <c r="T268" s="150"/>
      <c r="AT268" s="146" t="s">
        <v>155</v>
      </c>
      <c r="AU268" s="146" t="s">
        <v>84</v>
      </c>
      <c r="AV268" s="143" t="s">
        <v>84</v>
      </c>
      <c r="AW268" s="143" t="s">
        <v>29</v>
      </c>
      <c r="AX268" s="143" t="s">
        <v>76</v>
      </c>
      <c r="AY268" s="146" t="s">
        <v>145</v>
      </c>
    </row>
    <row r="269" spans="2:65" s="143" customFormat="1">
      <c r="B269" s="144"/>
      <c r="D269" s="145" t="s">
        <v>155</v>
      </c>
      <c r="E269" s="146"/>
      <c r="F269" s="147" t="s">
        <v>372</v>
      </c>
      <c r="H269" s="148">
        <v>1.88</v>
      </c>
      <c r="I269" s="360"/>
      <c r="L269" s="144"/>
      <c r="M269" s="149"/>
      <c r="T269" s="150"/>
      <c r="AT269" s="146" t="s">
        <v>155</v>
      </c>
      <c r="AU269" s="146" t="s">
        <v>84</v>
      </c>
      <c r="AV269" s="143" t="s">
        <v>84</v>
      </c>
      <c r="AW269" s="143" t="s">
        <v>29</v>
      </c>
      <c r="AX269" s="143" t="s">
        <v>76</v>
      </c>
      <c r="AY269" s="146" t="s">
        <v>145</v>
      </c>
    </row>
    <row r="270" spans="2:65" s="143" customFormat="1">
      <c r="B270" s="144"/>
      <c r="D270" s="145" t="s">
        <v>155</v>
      </c>
      <c r="E270" s="146"/>
      <c r="F270" s="147" t="s">
        <v>373</v>
      </c>
      <c r="H270" s="148">
        <v>25.62</v>
      </c>
      <c r="I270" s="360"/>
      <c r="L270" s="144"/>
      <c r="M270" s="149"/>
      <c r="T270" s="150"/>
      <c r="AT270" s="146" t="s">
        <v>155</v>
      </c>
      <c r="AU270" s="146" t="s">
        <v>84</v>
      </c>
      <c r="AV270" s="143" t="s">
        <v>84</v>
      </c>
      <c r="AW270" s="143" t="s">
        <v>29</v>
      </c>
      <c r="AX270" s="143" t="s">
        <v>76</v>
      </c>
      <c r="AY270" s="146" t="s">
        <v>145</v>
      </c>
    </row>
    <row r="271" spans="2:65" s="151" customFormat="1">
      <c r="B271" s="152"/>
      <c r="D271" s="145" t="s">
        <v>155</v>
      </c>
      <c r="E271" s="153"/>
      <c r="F271" s="154" t="s">
        <v>174</v>
      </c>
      <c r="H271" s="155">
        <v>36.200000000000003</v>
      </c>
      <c r="I271" s="361"/>
      <c r="L271" s="152"/>
      <c r="M271" s="156"/>
      <c r="T271" s="157"/>
      <c r="AT271" s="153" t="s">
        <v>155</v>
      </c>
      <c r="AU271" s="153" t="s">
        <v>84</v>
      </c>
      <c r="AV271" s="151" t="s">
        <v>153</v>
      </c>
      <c r="AW271" s="151" t="s">
        <v>29</v>
      </c>
      <c r="AX271" s="151" t="s">
        <v>20</v>
      </c>
      <c r="AY271" s="153" t="s">
        <v>145</v>
      </c>
    </row>
    <row r="272" spans="2:65" s="14" customFormat="1" ht="24" customHeight="1">
      <c r="B272" s="15"/>
      <c r="C272" s="130" t="s">
        <v>374</v>
      </c>
      <c r="D272" s="130" t="s">
        <v>149</v>
      </c>
      <c r="E272" s="131" t="s">
        <v>375</v>
      </c>
      <c r="F272" s="132" t="s">
        <v>376</v>
      </c>
      <c r="G272" s="133" t="s">
        <v>200</v>
      </c>
      <c r="H272" s="134">
        <v>40</v>
      </c>
      <c r="I272" s="359"/>
      <c r="J272" s="135">
        <f>ROUND(I272*H272,1)</f>
        <v>0</v>
      </c>
      <c r="K272" s="136"/>
      <c r="L272" s="15"/>
      <c r="M272" s="137"/>
      <c r="N272" s="138" t="s">
        <v>41</v>
      </c>
      <c r="O272" s="139">
        <v>0.29299999999999998</v>
      </c>
      <c r="P272" s="139">
        <f>O272*H272</f>
        <v>11.719999999999999</v>
      </c>
      <c r="Q272" s="139">
        <v>2.2899999999999999E-3</v>
      </c>
      <c r="R272" s="139">
        <f>Q272*H272</f>
        <v>9.1600000000000001E-2</v>
      </c>
      <c r="S272" s="139">
        <v>0</v>
      </c>
      <c r="T272" s="140">
        <f>S272*H272</f>
        <v>0</v>
      </c>
      <c r="AR272" s="141" t="s">
        <v>153</v>
      </c>
      <c r="AT272" s="141" t="s">
        <v>149</v>
      </c>
      <c r="AU272" s="141" t="s">
        <v>84</v>
      </c>
      <c r="AY272" s="2" t="s">
        <v>145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2" t="s">
        <v>20</v>
      </c>
      <c r="BK272" s="142">
        <f>ROUND(I272*H272,1)</f>
        <v>0</v>
      </c>
      <c r="BL272" s="2" t="s">
        <v>153</v>
      </c>
      <c r="BM272" s="141" t="s">
        <v>377</v>
      </c>
    </row>
    <row r="273" spans="2:65" s="143" customFormat="1">
      <c r="B273" s="144"/>
      <c r="D273" s="145" t="s">
        <v>155</v>
      </c>
      <c r="E273" s="146"/>
      <c r="F273" s="147" t="s">
        <v>378</v>
      </c>
      <c r="H273" s="148">
        <v>32</v>
      </c>
      <c r="I273" s="360"/>
      <c r="L273" s="144"/>
      <c r="M273" s="149"/>
      <c r="T273" s="150"/>
      <c r="AT273" s="146" t="s">
        <v>155</v>
      </c>
      <c r="AU273" s="146" t="s">
        <v>84</v>
      </c>
      <c r="AV273" s="143" t="s">
        <v>84</v>
      </c>
      <c r="AW273" s="143" t="s">
        <v>29</v>
      </c>
      <c r="AX273" s="143" t="s">
        <v>76</v>
      </c>
      <c r="AY273" s="146" t="s">
        <v>145</v>
      </c>
    </row>
    <row r="274" spans="2:65" s="143" customFormat="1">
      <c r="B274" s="144"/>
      <c r="D274" s="145" t="s">
        <v>155</v>
      </c>
      <c r="E274" s="146"/>
      <c r="F274" s="147" t="s">
        <v>306</v>
      </c>
      <c r="H274" s="148">
        <v>8</v>
      </c>
      <c r="I274" s="360"/>
      <c r="L274" s="144"/>
      <c r="M274" s="149"/>
      <c r="T274" s="150"/>
      <c r="AT274" s="146" t="s">
        <v>155</v>
      </c>
      <c r="AU274" s="146" t="s">
        <v>84</v>
      </c>
      <c r="AV274" s="143" t="s">
        <v>84</v>
      </c>
      <c r="AW274" s="143" t="s">
        <v>29</v>
      </c>
      <c r="AX274" s="143" t="s">
        <v>76</v>
      </c>
      <c r="AY274" s="146" t="s">
        <v>145</v>
      </c>
    </row>
    <row r="275" spans="2:65" s="151" customFormat="1">
      <c r="B275" s="152"/>
      <c r="D275" s="145" t="s">
        <v>155</v>
      </c>
      <c r="E275" s="153"/>
      <c r="F275" s="154" t="s">
        <v>174</v>
      </c>
      <c r="H275" s="155">
        <v>40</v>
      </c>
      <c r="I275" s="361"/>
      <c r="L275" s="152"/>
      <c r="M275" s="156"/>
      <c r="T275" s="157"/>
      <c r="AT275" s="153" t="s">
        <v>155</v>
      </c>
      <c r="AU275" s="153" t="s">
        <v>84</v>
      </c>
      <c r="AV275" s="151" t="s">
        <v>153</v>
      </c>
      <c r="AW275" s="151" t="s">
        <v>29</v>
      </c>
      <c r="AX275" s="151" t="s">
        <v>20</v>
      </c>
      <c r="AY275" s="153" t="s">
        <v>145</v>
      </c>
    </row>
    <row r="276" spans="2:65" s="14" customFormat="1" ht="16.5" customHeight="1">
      <c r="B276" s="15"/>
      <c r="C276" s="158" t="s">
        <v>379</v>
      </c>
      <c r="D276" s="158" t="s">
        <v>303</v>
      </c>
      <c r="E276" s="159" t="s">
        <v>380</v>
      </c>
      <c r="F276" s="160" t="s">
        <v>381</v>
      </c>
      <c r="G276" s="161" t="s">
        <v>200</v>
      </c>
      <c r="H276" s="162">
        <v>24.24</v>
      </c>
      <c r="I276" s="359"/>
      <c r="J276" s="163">
        <f>ROUND(I276*H276,1)</f>
        <v>0</v>
      </c>
      <c r="K276" s="164"/>
      <c r="L276" s="165"/>
      <c r="M276" s="166"/>
      <c r="N276" s="167" t="s">
        <v>41</v>
      </c>
      <c r="O276" s="139">
        <v>0</v>
      </c>
      <c r="P276" s="139">
        <f>O276*H276</f>
        <v>0</v>
      </c>
      <c r="Q276" s="139">
        <v>4.4999999999999998E-2</v>
      </c>
      <c r="R276" s="139">
        <f>Q276*H276</f>
        <v>1.0908</v>
      </c>
      <c r="S276" s="139">
        <v>0</v>
      </c>
      <c r="T276" s="140">
        <f>S276*H276</f>
        <v>0</v>
      </c>
      <c r="AR276" s="141" t="s">
        <v>306</v>
      </c>
      <c r="AT276" s="141" t="s">
        <v>303</v>
      </c>
      <c r="AU276" s="141" t="s">
        <v>84</v>
      </c>
      <c r="AY276" s="2" t="s">
        <v>145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2" t="s">
        <v>20</v>
      </c>
      <c r="BK276" s="142">
        <f>ROUND(I276*H276,1)</f>
        <v>0</v>
      </c>
      <c r="BL276" s="2" t="s">
        <v>153</v>
      </c>
      <c r="BM276" s="141" t="s">
        <v>382</v>
      </c>
    </row>
    <row r="277" spans="2:65" s="143" customFormat="1">
      <c r="B277" s="144"/>
      <c r="D277" s="145" t="s">
        <v>155</v>
      </c>
      <c r="E277" s="146"/>
      <c r="F277" s="147" t="s">
        <v>383</v>
      </c>
      <c r="H277" s="148">
        <v>24.24</v>
      </c>
      <c r="I277" s="360"/>
      <c r="L277" s="144"/>
      <c r="M277" s="149"/>
      <c r="T277" s="150"/>
      <c r="AT277" s="146" t="s">
        <v>155</v>
      </c>
      <c r="AU277" s="146" t="s">
        <v>84</v>
      </c>
      <c r="AV277" s="143" t="s">
        <v>84</v>
      </c>
      <c r="AW277" s="143" t="s">
        <v>29</v>
      </c>
      <c r="AX277" s="143" t="s">
        <v>20</v>
      </c>
      <c r="AY277" s="146" t="s">
        <v>145</v>
      </c>
    </row>
    <row r="278" spans="2:65" s="14" customFormat="1" ht="16.5" customHeight="1">
      <c r="B278" s="15"/>
      <c r="C278" s="158" t="s">
        <v>384</v>
      </c>
      <c r="D278" s="158" t="s">
        <v>303</v>
      </c>
      <c r="E278" s="159" t="s">
        <v>385</v>
      </c>
      <c r="F278" s="160" t="s">
        <v>386</v>
      </c>
      <c r="G278" s="161" t="s">
        <v>200</v>
      </c>
      <c r="H278" s="162">
        <v>16.16</v>
      </c>
      <c r="I278" s="359"/>
      <c r="J278" s="163">
        <f>ROUND(I278*H278,1)</f>
        <v>0</v>
      </c>
      <c r="K278" s="164"/>
      <c r="L278" s="165"/>
      <c r="M278" s="166"/>
      <c r="N278" s="167" t="s">
        <v>41</v>
      </c>
      <c r="O278" s="139">
        <v>0</v>
      </c>
      <c r="P278" s="139">
        <f>O278*H278</f>
        <v>0</v>
      </c>
      <c r="Q278" s="139">
        <v>5.3999999999999999E-2</v>
      </c>
      <c r="R278" s="139">
        <f>Q278*H278</f>
        <v>0.87263999999999997</v>
      </c>
      <c r="S278" s="139">
        <v>0</v>
      </c>
      <c r="T278" s="140">
        <f>S278*H278</f>
        <v>0</v>
      </c>
      <c r="AR278" s="141" t="s">
        <v>306</v>
      </c>
      <c r="AT278" s="141" t="s">
        <v>303</v>
      </c>
      <c r="AU278" s="141" t="s">
        <v>84</v>
      </c>
      <c r="AY278" s="2" t="s">
        <v>145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2" t="s">
        <v>20</v>
      </c>
      <c r="BK278" s="142">
        <f>ROUND(I278*H278,1)</f>
        <v>0</v>
      </c>
      <c r="BL278" s="2" t="s">
        <v>153</v>
      </c>
      <c r="BM278" s="141" t="s">
        <v>387</v>
      </c>
    </row>
    <row r="279" spans="2:65" s="143" customFormat="1">
      <c r="B279" s="144"/>
      <c r="D279" s="145" t="s">
        <v>155</v>
      </c>
      <c r="E279" s="146"/>
      <c r="F279" s="147" t="s">
        <v>388</v>
      </c>
      <c r="H279" s="148">
        <v>16.16</v>
      </c>
      <c r="I279" s="360"/>
      <c r="L279" s="144"/>
      <c r="M279" s="149"/>
      <c r="T279" s="150"/>
      <c r="AT279" s="146" t="s">
        <v>155</v>
      </c>
      <c r="AU279" s="146" t="s">
        <v>84</v>
      </c>
      <c r="AV279" s="143" t="s">
        <v>84</v>
      </c>
      <c r="AW279" s="143" t="s">
        <v>29</v>
      </c>
      <c r="AX279" s="143" t="s">
        <v>20</v>
      </c>
      <c r="AY279" s="146" t="s">
        <v>145</v>
      </c>
    </row>
    <row r="280" spans="2:65" s="14" customFormat="1" ht="24" customHeight="1">
      <c r="B280" s="15"/>
      <c r="C280" s="130" t="s">
        <v>389</v>
      </c>
      <c r="D280" s="130" t="s">
        <v>149</v>
      </c>
      <c r="E280" s="131" t="s">
        <v>390</v>
      </c>
      <c r="F280" s="132" t="s">
        <v>391</v>
      </c>
      <c r="G280" s="133" t="s">
        <v>200</v>
      </c>
      <c r="H280" s="134">
        <v>42</v>
      </c>
      <c r="I280" s="359"/>
      <c r="J280" s="135">
        <f>ROUND(I280*H280,1)</f>
        <v>0</v>
      </c>
      <c r="K280" s="136"/>
      <c r="L280" s="15"/>
      <c r="M280" s="137"/>
      <c r="N280" s="138" t="s">
        <v>41</v>
      </c>
      <c r="O280" s="139">
        <v>0.35299999999999998</v>
      </c>
      <c r="P280" s="139">
        <f>O280*H280</f>
        <v>14.825999999999999</v>
      </c>
      <c r="Q280" s="139">
        <v>4.5900000000000003E-3</v>
      </c>
      <c r="R280" s="139">
        <f>Q280*H280</f>
        <v>0.19278000000000001</v>
      </c>
      <c r="S280" s="139">
        <v>0</v>
      </c>
      <c r="T280" s="140">
        <f>S280*H280</f>
        <v>0</v>
      </c>
      <c r="AR280" s="141" t="s">
        <v>153</v>
      </c>
      <c r="AT280" s="141" t="s">
        <v>149</v>
      </c>
      <c r="AU280" s="141" t="s">
        <v>84</v>
      </c>
      <c r="AY280" s="2" t="s">
        <v>145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2" t="s">
        <v>20</v>
      </c>
      <c r="BK280" s="142">
        <f>ROUND(I280*H280,1)</f>
        <v>0</v>
      </c>
      <c r="BL280" s="2" t="s">
        <v>153</v>
      </c>
      <c r="BM280" s="141" t="s">
        <v>392</v>
      </c>
    </row>
    <row r="281" spans="2:65" s="143" customFormat="1">
      <c r="B281" s="144"/>
      <c r="D281" s="145" t="s">
        <v>155</v>
      </c>
      <c r="E281" s="146"/>
      <c r="F281" s="147" t="s">
        <v>393</v>
      </c>
      <c r="H281" s="148">
        <v>34</v>
      </c>
      <c r="I281" s="360"/>
      <c r="L281" s="144"/>
      <c r="M281" s="149"/>
      <c r="T281" s="150"/>
      <c r="AT281" s="146" t="s">
        <v>155</v>
      </c>
      <c r="AU281" s="146" t="s">
        <v>84</v>
      </c>
      <c r="AV281" s="143" t="s">
        <v>84</v>
      </c>
      <c r="AW281" s="143" t="s">
        <v>29</v>
      </c>
      <c r="AX281" s="143" t="s">
        <v>76</v>
      </c>
      <c r="AY281" s="146" t="s">
        <v>145</v>
      </c>
    </row>
    <row r="282" spans="2:65" s="143" customFormat="1">
      <c r="B282" s="144"/>
      <c r="D282" s="145" t="s">
        <v>155</v>
      </c>
      <c r="E282" s="146"/>
      <c r="F282" s="147" t="s">
        <v>306</v>
      </c>
      <c r="H282" s="148">
        <v>8</v>
      </c>
      <c r="I282" s="360"/>
      <c r="L282" s="144"/>
      <c r="M282" s="149"/>
      <c r="T282" s="150"/>
      <c r="AT282" s="146" t="s">
        <v>155</v>
      </c>
      <c r="AU282" s="146" t="s">
        <v>84</v>
      </c>
      <c r="AV282" s="143" t="s">
        <v>84</v>
      </c>
      <c r="AW282" s="143" t="s">
        <v>29</v>
      </c>
      <c r="AX282" s="143" t="s">
        <v>76</v>
      </c>
      <c r="AY282" s="146" t="s">
        <v>145</v>
      </c>
    </row>
    <row r="283" spans="2:65" s="151" customFormat="1">
      <c r="B283" s="152"/>
      <c r="D283" s="145" t="s">
        <v>155</v>
      </c>
      <c r="E283" s="153"/>
      <c r="F283" s="154" t="s">
        <v>174</v>
      </c>
      <c r="H283" s="155">
        <v>42</v>
      </c>
      <c r="I283" s="361"/>
      <c r="L283" s="152"/>
      <c r="M283" s="156"/>
      <c r="T283" s="157"/>
      <c r="AT283" s="153" t="s">
        <v>155</v>
      </c>
      <c r="AU283" s="153" t="s">
        <v>84</v>
      </c>
      <c r="AV283" s="151" t="s">
        <v>153</v>
      </c>
      <c r="AW283" s="151" t="s">
        <v>29</v>
      </c>
      <c r="AX283" s="151" t="s">
        <v>20</v>
      </c>
      <c r="AY283" s="153" t="s">
        <v>145</v>
      </c>
    </row>
    <row r="284" spans="2:65" s="14" customFormat="1" ht="21.75" customHeight="1">
      <c r="B284" s="15"/>
      <c r="C284" s="158" t="s">
        <v>394</v>
      </c>
      <c r="D284" s="158" t="s">
        <v>303</v>
      </c>
      <c r="E284" s="159" t="s">
        <v>395</v>
      </c>
      <c r="F284" s="160" t="s">
        <v>396</v>
      </c>
      <c r="G284" s="161" t="s">
        <v>200</v>
      </c>
      <c r="H284" s="162">
        <v>8.08</v>
      </c>
      <c r="I284" s="359"/>
      <c r="J284" s="163">
        <f>ROUND(I284*H284,1)</f>
        <v>0</v>
      </c>
      <c r="K284" s="164"/>
      <c r="L284" s="165"/>
      <c r="M284" s="166"/>
      <c r="N284" s="167" t="s">
        <v>41</v>
      </c>
      <c r="O284" s="139">
        <v>0</v>
      </c>
      <c r="P284" s="139">
        <f>O284*H284</f>
        <v>0</v>
      </c>
      <c r="Q284" s="139">
        <v>6.3E-2</v>
      </c>
      <c r="R284" s="139">
        <f>Q284*H284</f>
        <v>0.50904000000000005</v>
      </c>
      <c r="S284" s="139">
        <v>0</v>
      </c>
      <c r="T284" s="140">
        <f>S284*H284</f>
        <v>0</v>
      </c>
      <c r="AR284" s="141" t="s">
        <v>306</v>
      </c>
      <c r="AT284" s="141" t="s">
        <v>303</v>
      </c>
      <c r="AU284" s="141" t="s">
        <v>84</v>
      </c>
      <c r="AY284" s="2" t="s">
        <v>145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2" t="s">
        <v>20</v>
      </c>
      <c r="BK284" s="142">
        <f>ROUND(I284*H284,1)</f>
        <v>0</v>
      </c>
      <c r="BL284" s="2" t="s">
        <v>153</v>
      </c>
      <c r="BM284" s="141" t="s">
        <v>397</v>
      </c>
    </row>
    <row r="285" spans="2:65" s="143" customFormat="1">
      <c r="B285" s="144"/>
      <c r="D285" s="145" t="s">
        <v>155</v>
      </c>
      <c r="E285" s="146"/>
      <c r="F285" s="147" t="s">
        <v>398</v>
      </c>
      <c r="H285" s="148">
        <v>8.08</v>
      </c>
      <c r="I285" s="360"/>
      <c r="L285" s="144"/>
      <c r="M285" s="149"/>
      <c r="T285" s="150"/>
      <c r="AT285" s="146" t="s">
        <v>155</v>
      </c>
      <c r="AU285" s="146" t="s">
        <v>84</v>
      </c>
      <c r="AV285" s="143" t="s">
        <v>84</v>
      </c>
      <c r="AW285" s="143" t="s">
        <v>29</v>
      </c>
      <c r="AX285" s="143" t="s">
        <v>20</v>
      </c>
      <c r="AY285" s="146" t="s">
        <v>145</v>
      </c>
    </row>
    <row r="286" spans="2:65" s="14" customFormat="1" ht="24" customHeight="1">
      <c r="B286" s="15"/>
      <c r="C286" s="158" t="s">
        <v>399</v>
      </c>
      <c r="D286" s="158" t="s">
        <v>303</v>
      </c>
      <c r="E286" s="159" t="s">
        <v>400</v>
      </c>
      <c r="F286" s="160" t="s">
        <v>401</v>
      </c>
      <c r="G286" s="161" t="s">
        <v>200</v>
      </c>
      <c r="H286" s="162">
        <v>34.340000000000003</v>
      </c>
      <c r="I286" s="359"/>
      <c r="J286" s="163">
        <f>ROUND(I286*H286,1)</f>
        <v>0</v>
      </c>
      <c r="K286" s="164"/>
      <c r="L286" s="165"/>
      <c r="M286" s="166"/>
      <c r="N286" s="167" t="s">
        <v>41</v>
      </c>
      <c r="O286" s="139">
        <v>0</v>
      </c>
      <c r="P286" s="139">
        <f>O286*H286</f>
        <v>0</v>
      </c>
      <c r="Q286" s="139">
        <v>6.0999999999999999E-2</v>
      </c>
      <c r="R286" s="139">
        <f>Q286*H286</f>
        <v>2.0947400000000003</v>
      </c>
      <c r="S286" s="139">
        <v>0</v>
      </c>
      <c r="T286" s="140">
        <f>S286*H286</f>
        <v>0</v>
      </c>
      <c r="AR286" s="141" t="s">
        <v>306</v>
      </c>
      <c r="AT286" s="141" t="s">
        <v>303</v>
      </c>
      <c r="AU286" s="141" t="s">
        <v>84</v>
      </c>
      <c r="AY286" s="2" t="s">
        <v>145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2" t="s">
        <v>20</v>
      </c>
      <c r="BK286" s="142">
        <f>ROUND(I286*H286,1)</f>
        <v>0</v>
      </c>
      <c r="BL286" s="2" t="s">
        <v>153</v>
      </c>
      <c r="BM286" s="141" t="s">
        <v>402</v>
      </c>
    </row>
    <row r="287" spans="2:65" s="143" customFormat="1">
      <c r="B287" s="144"/>
      <c r="D287" s="145" t="s">
        <v>155</v>
      </c>
      <c r="E287" s="146"/>
      <c r="F287" s="147" t="s">
        <v>403</v>
      </c>
      <c r="H287" s="148">
        <v>34.340000000000003</v>
      </c>
      <c r="I287" s="360"/>
      <c r="L287" s="144"/>
      <c r="M287" s="149"/>
      <c r="T287" s="150"/>
      <c r="AT287" s="146" t="s">
        <v>155</v>
      </c>
      <c r="AU287" s="146" t="s">
        <v>84</v>
      </c>
      <c r="AV287" s="143" t="s">
        <v>84</v>
      </c>
      <c r="AW287" s="143" t="s">
        <v>29</v>
      </c>
      <c r="AX287" s="143" t="s">
        <v>20</v>
      </c>
      <c r="AY287" s="146" t="s">
        <v>145</v>
      </c>
    </row>
    <row r="288" spans="2:65" s="14" customFormat="1" ht="24" customHeight="1">
      <c r="B288" s="15"/>
      <c r="C288" s="130" t="s">
        <v>404</v>
      </c>
      <c r="D288" s="130" t="s">
        <v>149</v>
      </c>
      <c r="E288" s="131" t="s">
        <v>405</v>
      </c>
      <c r="F288" s="132" t="s">
        <v>406</v>
      </c>
      <c r="G288" s="133" t="s">
        <v>160</v>
      </c>
      <c r="H288" s="134">
        <v>0.3</v>
      </c>
      <c r="I288" s="359"/>
      <c r="J288" s="135">
        <f>ROUND(I288*H288,1)</f>
        <v>0</v>
      </c>
      <c r="K288" s="136"/>
      <c r="L288" s="15"/>
      <c r="M288" s="137"/>
      <c r="N288" s="138" t="s">
        <v>41</v>
      </c>
      <c r="O288" s="139">
        <v>16.620999999999999</v>
      </c>
      <c r="P288" s="139">
        <f>O288*H288</f>
        <v>4.9862999999999991</v>
      </c>
      <c r="Q288" s="139">
        <v>2.40978</v>
      </c>
      <c r="R288" s="139">
        <f>Q288*H288</f>
        <v>0.72293399999999997</v>
      </c>
      <c r="S288" s="139">
        <v>0</v>
      </c>
      <c r="T288" s="140">
        <f>S288*H288</f>
        <v>0</v>
      </c>
      <c r="AR288" s="141" t="s">
        <v>153</v>
      </c>
      <c r="AT288" s="141" t="s">
        <v>149</v>
      </c>
      <c r="AU288" s="141" t="s">
        <v>84</v>
      </c>
      <c r="AY288" s="2" t="s">
        <v>145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2" t="s">
        <v>20</v>
      </c>
      <c r="BK288" s="142">
        <f>ROUND(I288*H288,1)</f>
        <v>0</v>
      </c>
      <c r="BL288" s="2" t="s">
        <v>153</v>
      </c>
      <c r="BM288" s="141" t="s">
        <v>407</v>
      </c>
    </row>
    <row r="289" spans="2:65" s="175" customFormat="1">
      <c r="B289" s="176"/>
      <c r="D289" s="145" t="s">
        <v>155</v>
      </c>
      <c r="E289" s="177"/>
      <c r="F289" s="178" t="s">
        <v>408</v>
      </c>
      <c r="H289" s="177"/>
      <c r="I289" s="364"/>
      <c r="L289" s="176"/>
      <c r="M289" s="179"/>
      <c r="T289" s="180"/>
      <c r="AT289" s="177" t="s">
        <v>155</v>
      </c>
      <c r="AU289" s="177" t="s">
        <v>84</v>
      </c>
      <c r="AV289" s="175" t="s">
        <v>20</v>
      </c>
      <c r="AW289" s="175" t="s">
        <v>29</v>
      </c>
      <c r="AX289" s="175" t="s">
        <v>76</v>
      </c>
      <c r="AY289" s="177" t="s">
        <v>145</v>
      </c>
    </row>
    <row r="290" spans="2:65" s="143" customFormat="1">
      <c r="B290" s="144"/>
      <c r="D290" s="145" t="s">
        <v>155</v>
      </c>
      <c r="E290" s="146"/>
      <c r="F290" s="147" t="s">
        <v>409</v>
      </c>
      <c r="H290" s="148">
        <v>0.22700000000000001</v>
      </c>
      <c r="I290" s="360"/>
      <c r="L290" s="144"/>
      <c r="M290" s="149"/>
      <c r="T290" s="150"/>
      <c r="AT290" s="146" t="s">
        <v>155</v>
      </c>
      <c r="AU290" s="146" t="s">
        <v>84</v>
      </c>
      <c r="AV290" s="143" t="s">
        <v>84</v>
      </c>
      <c r="AW290" s="143" t="s">
        <v>29</v>
      </c>
      <c r="AX290" s="143" t="s">
        <v>76</v>
      </c>
      <c r="AY290" s="146" t="s">
        <v>145</v>
      </c>
    </row>
    <row r="291" spans="2:65" s="143" customFormat="1">
      <c r="B291" s="144"/>
      <c r="D291" s="145" t="s">
        <v>155</v>
      </c>
      <c r="E291" s="146"/>
      <c r="F291" s="147" t="s">
        <v>410</v>
      </c>
      <c r="H291" s="148">
        <v>7.2999999999999995E-2</v>
      </c>
      <c r="I291" s="360"/>
      <c r="L291" s="144"/>
      <c r="M291" s="149"/>
      <c r="T291" s="150"/>
      <c r="AT291" s="146" t="s">
        <v>155</v>
      </c>
      <c r="AU291" s="146" t="s">
        <v>84</v>
      </c>
      <c r="AV291" s="143" t="s">
        <v>84</v>
      </c>
      <c r="AW291" s="143" t="s">
        <v>29</v>
      </c>
      <c r="AX291" s="143" t="s">
        <v>76</v>
      </c>
      <c r="AY291" s="146" t="s">
        <v>145</v>
      </c>
    </row>
    <row r="292" spans="2:65" s="151" customFormat="1">
      <c r="B292" s="152"/>
      <c r="D292" s="145" t="s">
        <v>155</v>
      </c>
      <c r="E292" s="153"/>
      <c r="F292" s="154" t="s">
        <v>174</v>
      </c>
      <c r="H292" s="155">
        <v>0.3</v>
      </c>
      <c r="I292" s="361"/>
      <c r="L292" s="152"/>
      <c r="M292" s="156"/>
      <c r="T292" s="157"/>
      <c r="AT292" s="153" t="s">
        <v>155</v>
      </c>
      <c r="AU292" s="153" t="s">
        <v>84</v>
      </c>
      <c r="AV292" s="151" t="s">
        <v>153</v>
      </c>
      <c r="AW292" s="151" t="s">
        <v>29</v>
      </c>
      <c r="AX292" s="151" t="s">
        <v>20</v>
      </c>
      <c r="AY292" s="153" t="s">
        <v>145</v>
      </c>
    </row>
    <row r="293" spans="2:65" s="14" customFormat="1" ht="21.75" customHeight="1">
      <c r="B293" s="15"/>
      <c r="C293" s="130" t="s">
        <v>411</v>
      </c>
      <c r="D293" s="130" t="s">
        <v>149</v>
      </c>
      <c r="E293" s="131" t="s">
        <v>412</v>
      </c>
      <c r="F293" s="132" t="s">
        <v>413</v>
      </c>
      <c r="G293" s="133" t="s">
        <v>160</v>
      </c>
      <c r="H293" s="134">
        <v>1.2</v>
      </c>
      <c r="I293" s="359"/>
      <c r="J293" s="135">
        <f>ROUND(I293*H293,1)</f>
        <v>0</v>
      </c>
      <c r="K293" s="136"/>
      <c r="L293" s="15"/>
      <c r="M293" s="137"/>
      <c r="N293" s="138" t="s">
        <v>41</v>
      </c>
      <c r="O293" s="139">
        <v>2.5129999999999999</v>
      </c>
      <c r="P293" s="139">
        <f>O293*H293</f>
        <v>3.0155999999999996</v>
      </c>
      <c r="Q293" s="139">
        <v>2.5019499999999999</v>
      </c>
      <c r="R293" s="139">
        <f>Q293*H293</f>
        <v>3.0023399999999998</v>
      </c>
      <c r="S293" s="139">
        <v>0</v>
      </c>
      <c r="T293" s="140">
        <f>S293*H293</f>
        <v>0</v>
      </c>
      <c r="AR293" s="141" t="s">
        <v>153</v>
      </c>
      <c r="AT293" s="141" t="s">
        <v>149</v>
      </c>
      <c r="AU293" s="141" t="s">
        <v>84</v>
      </c>
      <c r="AY293" s="2" t="s">
        <v>145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2" t="s">
        <v>20</v>
      </c>
      <c r="BK293" s="142">
        <f>ROUND(I293*H293,1)</f>
        <v>0</v>
      </c>
      <c r="BL293" s="2" t="s">
        <v>153</v>
      </c>
      <c r="BM293" s="141" t="s">
        <v>414</v>
      </c>
    </row>
    <row r="294" spans="2:65" s="143" customFormat="1">
      <c r="B294" s="144"/>
      <c r="D294" s="145" t="s">
        <v>155</v>
      </c>
      <c r="E294" s="146"/>
      <c r="F294" s="147" t="s">
        <v>415</v>
      </c>
      <c r="H294" s="148">
        <v>0.34799999999999998</v>
      </c>
      <c r="I294" s="360"/>
      <c r="L294" s="144"/>
      <c r="M294" s="149"/>
      <c r="T294" s="150"/>
      <c r="AT294" s="146" t="s">
        <v>155</v>
      </c>
      <c r="AU294" s="146" t="s">
        <v>84</v>
      </c>
      <c r="AV294" s="143" t="s">
        <v>84</v>
      </c>
      <c r="AW294" s="143" t="s">
        <v>29</v>
      </c>
      <c r="AX294" s="143" t="s">
        <v>76</v>
      </c>
      <c r="AY294" s="146" t="s">
        <v>145</v>
      </c>
    </row>
    <row r="295" spans="2:65" s="143" customFormat="1">
      <c r="B295" s="144"/>
      <c r="D295" s="145" t="s">
        <v>155</v>
      </c>
      <c r="E295" s="146"/>
      <c r="F295" s="147" t="s">
        <v>416</v>
      </c>
      <c r="H295" s="148">
        <v>0.17699999999999999</v>
      </c>
      <c r="I295" s="360"/>
      <c r="L295" s="144"/>
      <c r="M295" s="149"/>
      <c r="T295" s="150"/>
      <c r="AT295" s="146" t="s">
        <v>155</v>
      </c>
      <c r="AU295" s="146" t="s">
        <v>84</v>
      </c>
      <c r="AV295" s="143" t="s">
        <v>84</v>
      </c>
      <c r="AW295" s="143" t="s">
        <v>29</v>
      </c>
      <c r="AX295" s="143" t="s">
        <v>76</v>
      </c>
      <c r="AY295" s="146" t="s">
        <v>145</v>
      </c>
    </row>
    <row r="296" spans="2:65" s="143" customFormat="1">
      <c r="B296" s="144"/>
      <c r="D296" s="145" t="s">
        <v>155</v>
      </c>
      <c r="E296" s="146"/>
      <c r="F296" s="147" t="s">
        <v>417</v>
      </c>
      <c r="H296" s="148">
        <v>0.67500000000000004</v>
      </c>
      <c r="I296" s="360"/>
      <c r="L296" s="144"/>
      <c r="M296" s="149"/>
      <c r="T296" s="150"/>
      <c r="AT296" s="146" t="s">
        <v>155</v>
      </c>
      <c r="AU296" s="146" t="s">
        <v>84</v>
      </c>
      <c r="AV296" s="143" t="s">
        <v>84</v>
      </c>
      <c r="AW296" s="143" t="s">
        <v>29</v>
      </c>
      <c r="AX296" s="143" t="s">
        <v>76</v>
      </c>
      <c r="AY296" s="146" t="s">
        <v>145</v>
      </c>
    </row>
    <row r="297" spans="2:65" s="151" customFormat="1">
      <c r="B297" s="152"/>
      <c r="D297" s="145" t="s">
        <v>155</v>
      </c>
      <c r="E297" s="153"/>
      <c r="F297" s="154" t="s">
        <v>174</v>
      </c>
      <c r="H297" s="155">
        <v>1.2</v>
      </c>
      <c r="I297" s="361"/>
      <c r="L297" s="152"/>
      <c r="M297" s="156"/>
      <c r="T297" s="157"/>
      <c r="AT297" s="153" t="s">
        <v>155</v>
      </c>
      <c r="AU297" s="153" t="s">
        <v>84</v>
      </c>
      <c r="AV297" s="151" t="s">
        <v>153</v>
      </c>
      <c r="AW297" s="151" t="s">
        <v>29</v>
      </c>
      <c r="AX297" s="151" t="s">
        <v>20</v>
      </c>
      <c r="AY297" s="153" t="s">
        <v>145</v>
      </c>
    </row>
    <row r="298" spans="2:65" s="14" customFormat="1" ht="24" customHeight="1">
      <c r="B298" s="15"/>
      <c r="C298" s="130" t="s">
        <v>418</v>
      </c>
      <c r="D298" s="130" t="s">
        <v>149</v>
      </c>
      <c r="E298" s="131" t="s">
        <v>419</v>
      </c>
      <c r="F298" s="132" t="s">
        <v>420</v>
      </c>
      <c r="G298" s="133" t="s">
        <v>152</v>
      </c>
      <c r="H298" s="134">
        <v>4.3999999999999997E-2</v>
      </c>
      <c r="I298" s="359"/>
      <c r="J298" s="135">
        <f>ROUND(I298*H298,1)</f>
        <v>0</v>
      </c>
      <c r="K298" s="136"/>
      <c r="L298" s="15"/>
      <c r="M298" s="137"/>
      <c r="N298" s="138" t="s">
        <v>41</v>
      </c>
      <c r="O298" s="139">
        <v>15.211</v>
      </c>
      <c r="P298" s="139">
        <f>O298*H298</f>
        <v>0.66928399999999999</v>
      </c>
      <c r="Q298" s="139">
        <v>1.06277</v>
      </c>
      <c r="R298" s="139">
        <f>Q298*H298</f>
        <v>4.6761879999999999E-2</v>
      </c>
      <c r="S298" s="139">
        <v>0</v>
      </c>
      <c r="T298" s="140">
        <f>S298*H298</f>
        <v>0</v>
      </c>
      <c r="AR298" s="141" t="s">
        <v>153</v>
      </c>
      <c r="AT298" s="141" t="s">
        <v>149</v>
      </c>
      <c r="AU298" s="141" t="s">
        <v>84</v>
      </c>
      <c r="AY298" s="2" t="s">
        <v>145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2" t="s">
        <v>20</v>
      </c>
      <c r="BK298" s="142">
        <f>ROUND(I298*H298,1)</f>
        <v>0</v>
      </c>
      <c r="BL298" s="2" t="s">
        <v>153</v>
      </c>
      <c r="BM298" s="141" t="s">
        <v>421</v>
      </c>
    </row>
    <row r="299" spans="2:65" s="143" customFormat="1">
      <c r="B299" s="144"/>
      <c r="D299" s="145" t="s">
        <v>155</v>
      </c>
      <c r="E299" s="146"/>
      <c r="F299" s="147" t="s">
        <v>422</v>
      </c>
      <c r="H299" s="148">
        <v>4.3999999999999997E-2</v>
      </c>
      <c r="I299" s="360"/>
      <c r="L299" s="144"/>
      <c r="M299" s="149"/>
      <c r="T299" s="150"/>
      <c r="AT299" s="146" t="s">
        <v>155</v>
      </c>
      <c r="AU299" s="146" t="s">
        <v>84</v>
      </c>
      <c r="AV299" s="143" t="s">
        <v>84</v>
      </c>
      <c r="AW299" s="143" t="s">
        <v>29</v>
      </c>
      <c r="AX299" s="143" t="s">
        <v>20</v>
      </c>
      <c r="AY299" s="146" t="s">
        <v>145</v>
      </c>
    </row>
    <row r="300" spans="2:65" s="14" customFormat="1" ht="16.5" customHeight="1">
      <c r="B300" s="15"/>
      <c r="C300" s="130" t="s">
        <v>423</v>
      </c>
      <c r="D300" s="130" t="s">
        <v>149</v>
      </c>
      <c r="E300" s="131" t="s">
        <v>424</v>
      </c>
      <c r="F300" s="132" t="s">
        <v>425</v>
      </c>
      <c r="G300" s="133" t="s">
        <v>166</v>
      </c>
      <c r="H300" s="134">
        <v>11.8</v>
      </c>
      <c r="I300" s="359"/>
      <c r="J300" s="135">
        <f>ROUND(I300*H300,1)</f>
        <v>0</v>
      </c>
      <c r="K300" s="136"/>
      <c r="L300" s="15"/>
      <c r="M300" s="137"/>
      <c r="N300" s="138" t="s">
        <v>41</v>
      </c>
      <c r="O300" s="139">
        <v>0.83899999999999997</v>
      </c>
      <c r="P300" s="139">
        <f>O300*H300</f>
        <v>9.9001999999999999</v>
      </c>
      <c r="Q300" s="139">
        <v>6.5799999999999999E-3</v>
      </c>
      <c r="R300" s="139">
        <f>Q300*H300</f>
        <v>7.7644000000000005E-2</v>
      </c>
      <c r="S300" s="139">
        <v>0</v>
      </c>
      <c r="T300" s="140">
        <f>S300*H300</f>
        <v>0</v>
      </c>
      <c r="AR300" s="141" t="s">
        <v>153</v>
      </c>
      <c r="AT300" s="141" t="s">
        <v>149</v>
      </c>
      <c r="AU300" s="141" t="s">
        <v>84</v>
      </c>
      <c r="AY300" s="2" t="s">
        <v>145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2" t="s">
        <v>20</v>
      </c>
      <c r="BK300" s="142">
        <f>ROUND(I300*H300,1)</f>
        <v>0</v>
      </c>
      <c r="BL300" s="2" t="s">
        <v>153</v>
      </c>
      <c r="BM300" s="141" t="s">
        <v>426</v>
      </c>
    </row>
    <row r="301" spans="2:65" s="143" customFormat="1">
      <c r="B301" s="144"/>
      <c r="D301" s="145" t="s">
        <v>155</v>
      </c>
      <c r="E301" s="146"/>
      <c r="F301" s="147" t="s">
        <v>427</v>
      </c>
      <c r="H301" s="148">
        <v>10.714</v>
      </c>
      <c r="I301" s="360"/>
      <c r="L301" s="144"/>
      <c r="M301" s="149"/>
      <c r="T301" s="150"/>
      <c r="AT301" s="146" t="s">
        <v>155</v>
      </c>
      <c r="AU301" s="146" t="s">
        <v>84</v>
      </c>
      <c r="AV301" s="143" t="s">
        <v>84</v>
      </c>
      <c r="AW301" s="143" t="s">
        <v>29</v>
      </c>
      <c r="AX301" s="143" t="s">
        <v>76</v>
      </c>
      <c r="AY301" s="146" t="s">
        <v>145</v>
      </c>
    </row>
    <row r="302" spans="2:65" s="143" customFormat="1">
      <c r="B302" s="144"/>
      <c r="D302" s="145" t="s">
        <v>155</v>
      </c>
      <c r="E302" s="146"/>
      <c r="F302" s="147" t="s">
        <v>428</v>
      </c>
      <c r="H302" s="148">
        <v>1.0860000000000001</v>
      </c>
      <c r="I302" s="360"/>
      <c r="L302" s="144"/>
      <c r="M302" s="149"/>
      <c r="T302" s="150"/>
      <c r="AT302" s="146" t="s">
        <v>155</v>
      </c>
      <c r="AU302" s="146" t="s">
        <v>84</v>
      </c>
      <c r="AV302" s="143" t="s">
        <v>84</v>
      </c>
      <c r="AW302" s="143" t="s">
        <v>29</v>
      </c>
      <c r="AX302" s="143" t="s">
        <v>76</v>
      </c>
      <c r="AY302" s="146" t="s">
        <v>145</v>
      </c>
    </row>
    <row r="303" spans="2:65" s="151" customFormat="1">
      <c r="B303" s="152"/>
      <c r="D303" s="145" t="s">
        <v>155</v>
      </c>
      <c r="E303" s="153"/>
      <c r="F303" s="154" t="s">
        <v>174</v>
      </c>
      <c r="H303" s="155">
        <v>11.8</v>
      </c>
      <c r="I303" s="361"/>
      <c r="L303" s="152"/>
      <c r="M303" s="156"/>
      <c r="T303" s="157"/>
      <c r="AT303" s="153" t="s">
        <v>155</v>
      </c>
      <c r="AU303" s="153" t="s">
        <v>84</v>
      </c>
      <c r="AV303" s="151" t="s">
        <v>153</v>
      </c>
      <c r="AW303" s="151" t="s">
        <v>29</v>
      </c>
      <c r="AX303" s="151" t="s">
        <v>20</v>
      </c>
      <c r="AY303" s="153" t="s">
        <v>145</v>
      </c>
    </row>
    <row r="304" spans="2:65" s="14" customFormat="1" ht="16.5" customHeight="1">
      <c r="B304" s="15"/>
      <c r="C304" s="130" t="s">
        <v>429</v>
      </c>
      <c r="D304" s="130" t="s">
        <v>149</v>
      </c>
      <c r="E304" s="131" t="s">
        <v>430</v>
      </c>
      <c r="F304" s="132" t="s">
        <v>431</v>
      </c>
      <c r="G304" s="133" t="s">
        <v>166</v>
      </c>
      <c r="H304" s="134">
        <v>11.8</v>
      </c>
      <c r="I304" s="359"/>
      <c r="J304" s="135">
        <f>ROUND(I304*H304,1)</f>
        <v>0</v>
      </c>
      <c r="K304" s="136"/>
      <c r="L304" s="15"/>
      <c r="M304" s="137"/>
      <c r="N304" s="138" t="s">
        <v>41</v>
      </c>
      <c r="O304" s="139">
        <v>0.26</v>
      </c>
      <c r="P304" s="139">
        <f>O304*H304</f>
        <v>3.0680000000000005</v>
      </c>
      <c r="Q304" s="139">
        <v>0</v>
      </c>
      <c r="R304" s="139">
        <f>Q304*H304</f>
        <v>0</v>
      </c>
      <c r="S304" s="139">
        <v>0</v>
      </c>
      <c r="T304" s="140">
        <f>S304*H304</f>
        <v>0</v>
      </c>
      <c r="AR304" s="141" t="s">
        <v>153</v>
      </c>
      <c r="AT304" s="141" t="s">
        <v>149</v>
      </c>
      <c r="AU304" s="141" t="s">
        <v>84</v>
      </c>
      <c r="AY304" s="2" t="s">
        <v>145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2" t="s">
        <v>20</v>
      </c>
      <c r="BK304" s="142">
        <f>ROUND(I304*H304,1)</f>
        <v>0</v>
      </c>
      <c r="BL304" s="2" t="s">
        <v>153</v>
      </c>
      <c r="BM304" s="141" t="s">
        <v>432</v>
      </c>
    </row>
    <row r="305" spans="2:65" s="118" customFormat="1" ht="22.5" customHeight="1">
      <c r="B305" s="119"/>
      <c r="D305" s="120" t="s">
        <v>75</v>
      </c>
      <c r="E305" s="128" t="s">
        <v>433</v>
      </c>
      <c r="F305" s="128" t="s">
        <v>434</v>
      </c>
      <c r="I305" s="362"/>
      <c r="J305" s="129">
        <f>BK305</f>
        <v>0</v>
      </c>
      <c r="L305" s="119"/>
      <c r="M305" s="123"/>
      <c r="P305" s="124">
        <f>SUM(P306:P500)</f>
        <v>2872.684811000001</v>
      </c>
      <c r="R305" s="124">
        <f>SUM(R306:R500)</f>
        <v>67.411415309999995</v>
      </c>
      <c r="T305" s="125">
        <f>SUM(T306:T500)</f>
        <v>0</v>
      </c>
      <c r="AR305" s="120" t="s">
        <v>20</v>
      </c>
      <c r="AT305" s="126" t="s">
        <v>75</v>
      </c>
      <c r="AU305" s="126" t="s">
        <v>20</v>
      </c>
      <c r="AY305" s="120" t="s">
        <v>145</v>
      </c>
      <c r="BK305" s="127">
        <f>SUM(BK306:BK500)</f>
        <v>0</v>
      </c>
    </row>
    <row r="306" spans="2:65" s="14" customFormat="1" ht="24" customHeight="1">
      <c r="B306" s="15"/>
      <c r="C306" s="130" t="s">
        <v>435</v>
      </c>
      <c r="D306" s="130" t="s">
        <v>149</v>
      </c>
      <c r="E306" s="131" t="s">
        <v>436</v>
      </c>
      <c r="F306" s="132" t="s">
        <v>437</v>
      </c>
      <c r="G306" s="133" t="s">
        <v>166</v>
      </c>
      <c r="H306" s="134">
        <v>14.3</v>
      </c>
      <c r="I306" s="359"/>
      <c r="J306" s="135">
        <f>ROUND(I306*H306,1)</f>
        <v>0</v>
      </c>
      <c r="K306" s="136"/>
      <c r="L306" s="15"/>
      <c r="M306" s="137"/>
      <c r="N306" s="138" t="s">
        <v>41</v>
      </c>
      <c r="O306" s="139">
        <v>0.154</v>
      </c>
      <c r="P306" s="139">
        <f>O306*H306</f>
        <v>2.2021999999999999</v>
      </c>
      <c r="Q306" s="139">
        <v>7.3499999999999998E-3</v>
      </c>
      <c r="R306" s="139">
        <f>Q306*H306</f>
        <v>0.105105</v>
      </c>
      <c r="S306" s="139">
        <v>0</v>
      </c>
      <c r="T306" s="140">
        <f>S306*H306</f>
        <v>0</v>
      </c>
      <c r="AR306" s="141" t="s">
        <v>153</v>
      </c>
      <c r="AT306" s="141" t="s">
        <v>149</v>
      </c>
      <c r="AU306" s="141" t="s">
        <v>84</v>
      </c>
      <c r="AY306" s="2" t="s">
        <v>145</v>
      </c>
      <c r="BE306" s="142">
        <f>IF(N306="základní",J306,0)</f>
        <v>0</v>
      </c>
      <c r="BF306" s="142">
        <f>IF(N306="snížená",J306,0)</f>
        <v>0</v>
      </c>
      <c r="BG306" s="142">
        <f>IF(N306="zákl. přenesená",J306,0)</f>
        <v>0</v>
      </c>
      <c r="BH306" s="142">
        <f>IF(N306="sníž. přenesená",J306,0)</f>
        <v>0</v>
      </c>
      <c r="BI306" s="142">
        <f>IF(N306="nulová",J306,0)</f>
        <v>0</v>
      </c>
      <c r="BJ306" s="2" t="s">
        <v>20</v>
      </c>
      <c r="BK306" s="142">
        <f>ROUND(I306*H306,1)</f>
        <v>0</v>
      </c>
      <c r="BL306" s="2" t="s">
        <v>153</v>
      </c>
      <c r="BM306" s="141" t="s">
        <v>438</v>
      </c>
    </row>
    <row r="307" spans="2:65" s="143" customFormat="1">
      <c r="B307" s="144"/>
      <c r="D307" s="145" t="s">
        <v>155</v>
      </c>
      <c r="E307" s="146"/>
      <c r="F307" s="147" t="s">
        <v>439</v>
      </c>
      <c r="H307" s="148">
        <v>3.33</v>
      </c>
      <c r="I307" s="360"/>
      <c r="L307" s="144"/>
      <c r="M307" s="149"/>
      <c r="T307" s="150"/>
      <c r="AT307" s="146" t="s">
        <v>155</v>
      </c>
      <c r="AU307" s="146" t="s">
        <v>84</v>
      </c>
      <c r="AV307" s="143" t="s">
        <v>84</v>
      </c>
      <c r="AW307" s="143" t="s">
        <v>29</v>
      </c>
      <c r="AX307" s="143" t="s">
        <v>76</v>
      </c>
      <c r="AY307" s="146" t="s">
        <v>145</v>
      </c>
    </row>
    <row r="308" spans="2:65" s="143" customFormat="1">
      <c r="B308" s="144"/>
      <c r="D308" s="145" t="s">
        <v>155</v>
      </c>
      <c r="E308" s="146"/>
      <c r="F308" s="147" t="s">
        <v>440</v>
      </c>
      <c r="H308" s="148">
        <v>10.99</v>
      </c>
      <c r="I308" s="360"/>
      <c r="L308" s="144"/>
      <c r="M308" s="149"/>
      <c r="T308" s="150"/>
      <c r="AT308" s="146" t="s">
        <v>155</v>
      </c>
      <c r="AU308" s="146" t="s">
        <v>84</v>
      </c>
      <c r="AV308" s="143" t="s">
        <v>84</v>
      </c>
      <c r="AW308" s="143" t="s">
        <v>29</v>
      </c>
      <c r="AX308" s="143" t="s">
        <v>76</v>
      </c>
      <c r="AY308" s="146" t="s">
        <v>145</v>
      </c>
    </row>
    <row r="309" spans="2:65" s="143" customFormat="1">
      <c r="B309" s="144"/>
      <c r="D309" s="145" t="s">
        <v>155</v>
      </c>
      <c r="E309" s="146"/>
      <c r="F309" s="147" t="s">
        <v>441</v>
      </c>
      <c r="H309" s="148">
        <v>3.07</v>
      </c>
      <c r="I309" s="360"/>
      <c r="L309" s="144"/>
      <c r="M309" s="149"/>
      <c r="T309" s="150"/>
      <c r="AT309" s="146" t="s">
        <v>155</v>
      </c>
      <c r="AU309" s="146" t="s">
        <v>84</v>
      </c>
      <c r="AV309" s="143" t="s">
        <v>84</v>
      </c>
      <c r="AW309" s="143" t="s">
        <v>29</v>
      </c>
      <c r="AX309" s="143" t="s">
        <v>76</v>
      </c>
      <c r="AY309" s="146" t="s">
        <v>145</v>
      </c>
    </row>
    <row r="310" spans="2:65" s="168" customFormat="1">
      <c r="B310" s="169"/>
      <c r="D310" s="145" t="s">
        <v>155</v>
      </c>
      <c r="E310" s="170"/>
      <c r="F310" s="171" t="s">
        <v>442</v>
      </c>
      <c r="H310" s="172">
        <v>17.39</v>
      </c>
      <c r="I310" s="363"/>
      <c r="L310" s="169"/>
      <c r="M310" s="173"/>
      <c r="T310" s="174"/>
      <c r="AT310" s="170" t="s">
        <v>155</v>
      </c>
      <c r="AU310" s="170" t="s">
        <v>84</v>
      </c>
      <c r="AV310" s="168" t="s">
        <v>146</v>
      </c>
      <c r="AW310" s="168" t="s">
        <v>29</v>
      </c>
      <c r="AX310" s="168" t="s">
        <v>76</v>
      </c>
      <c r="AY310" s="170" t="s">
        <v>145</v>
      </c>
    </row>
    <row r="311" spans="2:65" s="143" customFormat="1">
      <c r="B311" s="144"/>
      <c r="D311" s="145" t="s">
        <v>155</v>
      </c>
      <c r="E311" s="146"/>
      <c r="F311" s="147" t="s">
        <v>443</v>
      </c>
      <c r="H311" s="148">
        <v>-3.08</v>
      </c>
      <c r="I311" s="360"/>
      <c r="L311" s="144"/>
      <c r="M311" s="149"/>
      <c r="T311" s="150"/>
      <c r="AT311" s="146" t="s">
        <v>155</v>
      </c>
      <c r="AU311" s="146" t="s">
        <v>84</v>
      </c>
      <c r="AV311" s="143" t="s">
        <v>84</v>
      </c>
      <c r="AW311" s="143" t="s">
        <v>29</v>
      </c>
      <c r="AX311" s="143" t="s">
        <v>76</v>
      </c>
      <c r="AY311" s="146" t="s">
        <v>145</v>
      </c>
    </row>
    <row r="312" spans="2:65" s="143" customFormat="1">
      <c r="B312" s="144"/>
      <c r="D312" s="145" t="s">
        <v>155</v>
      </c>
      <c r="E312" s="146"/>
      <c r="F312" s="147" t="s">
        <v>444</v>
      </c>
      <c r="H312" s="148">
        <v>-0.01</v>
      </c>
      <c r="I312" s="360"/>
      <c r="L312" s="144"/>
      <c r="M312" s="149"/>
      <c r="T312" s="150"/>
      <c r="AT312" s="146" t="s">
        <v>155</v>
      </c>
      <c r="AU312" s="146" t="s">
        <v>84</v>
      </c>
      <c r="AV312" s="143" t="s">
        <v>84</v>
      </c>
      <c r="AW312" s="143" t="s">
        <v>29</v>
      </c>
      <c r="AX312" s="143" t="s">
        <v>76</v>
      </c>
      <c r="AY312" s="146" t="s">
        <v>145</v>
      </c>
    </row>
    <row r="313" spans="2:65" s="151" customFormat="1">
      <c r="B313" s="152"/>
      <c r="D313" s="145" t="s">
        <v>155</v>
      </c>
      <c r="E313" s="153"/>
      <c r="F313" s="154" t="s">
        <v>174</v>
      </c>
      <c r="H313" s="155">
        <v>14.3</v>
      </c>
      <c r="I313" s="361"/>
      <c r="L313" s="152"/>
      <c r="M313" s="156"/>
      <c r="T313" s="157"/>
      <c r="AT313" s="153" t="s">
        <v>155</v>
      </c>
      <c r="AU313" s="153" t="s">
        <v>84</v>
      </c>
      <c r="AV313" s="151" t="s">
        <v>153</v>
      </c>
      <c r="AW313" s="151" t="s">
        <v>29</v>
      </c>
      <c r="AX313" s="151" t="s">
        <v>20</v>
      </c>
      <c r="AY313" s="153" t="s">
        <v>145</v>
      </c>
    </row>
    <row r="314" spans="2:65" s="14" customFormat="1" ht="24" customHeight="1">
      <c r="B314" s="15"/>
      <c r="C314" s="130" t="s">
        <v>445</v>
      </c>
      <c r="D314" s="130" t="s">
        <v>149</v>
      </c>
      <c r="E314" s="131" t="s">
        <v>446</v>
      </c>
      <c r="F314" s="132" t="s">
        <v>447</v>
      </c>
      <c r="G314" s="133" t="s">
        <v>166</v>
      </c>
      <c r="H314" s="134">
        <v>14.3</v>
      </c>
      <c r="I314" s="359"/>
      <c r="J314" s="135">
        <f>ROUND(I314*H314,1)</f>
        <v>0</v>
      </c>
      <c r="K314" s="136"/>
      <c r="L314" s="15"/>
      <c r="M314" s="137"/>
      <c r="N314" s="138" t="s">
        <v>41</v>
      </c>
      <c r="O314" s="139">
        <v>0.56999999999999995</v>
      </c>
      <c r="P314" s="139">
        <f>O314*H314</f>
        <v>8.1509999999999998</v>
      </c>
      <c r="Q314" s="139">
        <v>1.8380000000000001E-2</v>
      </c>
      <c r="R314" s="139">
        <f>Q314*H314</f>
        <v>0.26283400000000001</v>
      </c>
      <c r="S314" s="139">
        <v>0</v>
      </c>
      <c r="T314" s="140">
        <f>S314*H314</f>
        <v>0</v>
      </c>
      <c r="AR314" s="141" t="s">
        <v>153</v>
      </c>
      <c r="AT314" s="141" t="s">
        <v>149</v>
      </c>
      <c r="AU314" s="141" t="s">
        <v>84</v>
      </c>
      <c r="AY314" s="2" t="s">
        <v>145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2" t="s">
        <v>20</v>
      </c>
      <c r="BK314" s="142">
        <f>ROUND(I314*H314,1)</f>
        <v>0</v>
      </c>
      <c r="BL314" s="2" t="s">
        <v>153</v>
      </c>
      <c r="BM314" s="141" t="s">
        <v>448</v>
      </c>
    </row>
    <row r="315" spans="2:65" s="14" customFormat="1" ht="24" customHeight="1">
      <c r="B315" s="15"/>
      <c r="C315" s="130" t="s">
        <v>449</v>
      </c>
      <c r="D315" s="130" t="s">
        <v>149</v>
      </c>
      <c r="E315" s="131" t="s">
        <v>450</v>
      </c>
      <c r="F315" s="132" t="s">
        <v>451</v>
      </c>
      <c r="G315" s="133" t="s">
        <v>166</v>
      </c>
      <c r="H315" s="134">
        <v>14.3</v>
      </c>
      <c r="I315" s="359"/>
      <c r="J315" s="135">
        <f>ROUND(I315*H315,1)</f>
        <v>0</v>
      </c>
      <c r="K315" s="136"/>
      <c r="L315" s="15"/>
      <c r="M315" s="137"/>
      <c r="N315" s="138" t="s">
        <v>41</v>
      </c>
      <c r="O315" s="139">
        <v>0.1</v>
      </c>
      <c r="P315" s="139">
        <f>O315*H315</f>
        <v>1.4300000000000002</v>
      </c>
      <c r="Q315" s="139">
        <v>7.9000000000000008E-3</v>
      </c>
      <c r="R315" s="139">
        <f>Q315*H315</f>
        <v>0.11297000000000001</v>
      </c>
      <c r="S315" s="139">
        <v>0</v>
      </c>
      <c r="T315" s="140">
        <f>S315*H315</f>
        <v>0</v>
      </c>
      <c r="AR315" s="141" t="s">
        <v>153</v>
      </c>
      <c r="AT315" s="141" t="s">
        <v>149</v>
      </c>
      <c r="AU315" s="141" t="s">
        <v>84</v>
      </c>
      <c r="AY315" s="2" t="s">
        <v>145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2" t="s">
        <v>20</v>
      </c>
      <c r="BK315" s="142">
        <f>ROUND(I315*H315,1)</f>
        <v>0</v>
      </c>
      <c r="BL315" s="2" t="s">
        <v>153</v>
      </c>
      <c r="BM315" s="141" t="s">
        <v>452</v>
      </c>
    </row>
    <row r="316" spans="2:65" s="14" customFormat="1" ht="24" customHeight="1">
      <c r="B316" s="15"/>
      <c r="C316" s="130" t="s">
        <v>453</v>
      </c>
      <c r="D316" s="130" t="s">
        <v>149</v>
      </c>
      <c r="E316" s="131" t="s">
        <v>454</v>
      </c>
      <c r="F316" s="132" t="s">
        <v>455</v>
      </c>
      <c r="G316" s="133" t="s">
        <v>166</v>
      </c>
      <c r="H316" s="134">
        <v>11.7</v>
      </c>
      <c r="I316" s="359"/>
      <c r="J316" s="135">
        <f>ROUND(I316*H316,1)</f>
        <v>0</v>
      </c>
      <c r="K316" s="136"/>
      <c r="L316" s="15"/>
      <c r="M316" s="137"/>
      <c r="N316" s="138" t="s">
        <v>41</v>
      </c>
      <c r="O316" s="139">
        <v>0.16900000000000001</v>
      </c>
      <c r="P316" s="139">
        <f>O316*H316</f>
        <v>1.9773000000000001</v>
      </c>
      <c r="Q316" s="139">
        <v>7.3499999999999998E-3</v>
      </c>
      <c r="R316" s="139">
        <f>Q316*H316</f>
        <v>8.5994999999999988E-2</v>
      </c>
      <c r="S316" s="139">
        <v>0</v>
      </c>
      <c r="T316" s="140">
        <f>S316*H316</f>
        <v>0</v>
      </c>
      <c r="AR316" s="141" t="s">
        <v>153</v>
      </c>
      <c r="AT316" s="141" t="s">
        <v>149</v>
      </c>
      <c r="AU316" s="141" t="s">
        <v>84</v>
      </c>
      <c r="AY316" s="2" t="s">
        <v>145</v>
      </c>
      <c r="BE316" s="142">
        <f>IF(N316="základní",J316,0)</f>
        <v>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2" t="s">
        <v>20</v>
      </c>
      <c r="BK316" s="142">
        <f>ROUND(I316*H316,1)</f>
        <v>0</v>
      </c>
      <c r="BL316" s="2" t="s">
        <v>153</v>
      </c>
      <c r="BM316" s="141" t="s">
        <v>456</v>
      </c>
    </row>
    <row r="317" spans="2:65" s="143" customFormat="1">
      <c r="B317" s="144"/>
      <c r="D317" s="145" t="s">
        <v>155</v>
      </c>
      <c r="E317" s="146"/>
      <c r="F317" s="147" t="s">
        <v>457</v>
      </c>
      <c r="H317" s="148">
        <v>11.7</v>
      </c>
      <c r="I317" s="360"/>
      <c r="L317" s="144"/>
      <c r="M317" s="149"/>
      <c r="T317" s="150"/>
      <c r="AT317" s="146" t="s">
        <v>155</v>
      </c>
      <c r="AU317" s="146" t="s">
        <v>84</v>
      </c>
      <c r="AV317" s="143" t="s">
        <v>84</v>
      </c>
      <c r="AW317" s="143" t="s">
        <v>29</v>
      </c>
      <c r="AX317" s="143" t="s">
        <v>20</v>
      </c>
      <c r="AY317" s="146" t="s">
        <v>145</v>
      </c>
    </row>
    <row r="318" spans="2:65" s="14" customFormat="1" ht="24" customHeight="1">
      <c r="B318" s="15"/>
      <c r="C318" s="130" t="s">
        <v>458</v>
      </c>
      <c r="D318" s="130" t="s">
        <v>149</v>
      </c>
      <c r="E318" s="131" t="s">
        <v>459</v>
      </c>
      <c r="F318" s="132" t="s">
        <v>460</v>
      </c>
      <c r="G318" s="133" t="s">
        <v>166</v>
      </c>
      <c r="H318" s="134">
        <v>11.7</v>
      </c>
      <c r="I318" s="359"/>
      <c r="J318" s="135">
        <f>ROUND(I318*H318,1)</f>
        <v>0</v>
      </c>
      <c r="K318" s="136"/>
      <c r="L318" s="15"/>
      <c r="M318" s="137"/>
      <c r="N318" s="138" t="s">
        <v>41</v>
      </c>
      <c r="O318" s="139">
        <v>0.59199999999999997</v>
      </c>
      <c r="P318" s="139">
        <f>O318*H318</f>
        <v>6.9263999999999992</v>
      </c>
      <c r="Q318" s="139">
        <v>1.8380000000000001E-2</v>
      </c>
      <c r="R318" s="139">
        <f>Q318*H318</f>
        <v>0.21504599999999999</v>
      </c>
      <c r="S318" s="139">
        <v>0</v>
      </c>
      <c r="T318" s="140">
        <f>S318*H318</f>
        <v>0</v>
      </c>
      <c r="AR318" s="141" t="s">
        <v>153</v>
      </c>
      <c r="AT318" s="141" t="s">
        <v>149</v>
      </c>
      <c r="AU318" s="141" t="s">
        <v>84</v>
      </c>
      <c r="AY318" s="2" t="s">
        <v>145</v>
      </c>
      <c r="BE318" s="142">
        <f>IF(N318="základní",J318,0)</f>
        <v>0</v>
      </c>
      <c r="BF318" s="142">
        <f>IF(N318="snížená",J318,0)</f>
        <v>0</v>
      </c>
      <c r="BG318" s="142">
        <f>IF(N318="zákl. přenesená",J318,0)</f>
        <v>0</v>
      </c>
      <c r="BH318" s="142">
        <f>IF(N318="sníž. přenesená",J318,0)</f>
        <v>0</v>
      </c>
      <c r="BI318" s="142">
        <f>IF(N318="nulová",J318,0)</f>
        <v>0</v>
      </c>
      <c r="BJ318" s="2" t="s">
        <v>20</v>
      </c>
      <c r="BK318" s="142">
        <f>ROUND(I318*H318,1)</f>
        <v>0</v>
      </c>
      <c r="BL318" s="2" t="s">
        <v>153</v>
      </c>
      <c r="BM318" s="141" t="s">
        <v>461</v>
      </c>
    </row>
    <row r="319" spans="2:65" s="14" customFormat="1" ht="33" customHeight="1">
      <c r="B319" s="15"/>
      <c r="C319" s="130" t="s">
        <v>462</v>
      </c>
      <c r="D319" s="130" t="s">
        <v>149</v>
      </c>
      <c r="E319" s="131" t="s">
        <v>463</v>
      </c>
      <c r="F319" s="132" t="s">
        <v>464</v>
      </c>
      <c r="G319" s="133" t="s">
        <v>166</v>
      </c>
      <c r="H319" s="134">
        <v>11.7</v>
      </c>
      <c r="I319" s="359"/>
      <c r="J319" s="135">
        <f>ROUND(I319*H319,1)</f>
        <v>0</v>
      </c>
      <c r="K319" s="136"/>
      <c r="L319" s="15"/>
      <c r="M319" s="137"/>
      <c r="N319" s="138" t="s">
        <v>41</v>
      </c>
      <c r="O319" s="139">
        <v>0.105</v>
      </c>
      <c r="P319" s="139">
        <f>O319*H319</f>
        <v>1.2284999999999999</v>
      </c>
      <c r="Q319" s="139">
        <v>7.9000000000000008E-3</v>
      </c>
      <c r="R319" s="139">
        <f>Q319*H319</f>
        <v>9.2429999999999998E-2</v>
      </c>
      <c r="S319" s="139">
        <v>0</v>
      </c>
      <c r="T319" s="140">
        <f>S319*H319</f>
        <v>0</v>
      </c>
      <c r="AR319" s="141" t="s">
        <v>153</v>
      </c>
      <c r="AT319" s="141" t="s">
        <v>149</v>
      </c>
      <c r="AU319" s="141" t="s">
        <v>84</v>
      </c>
      <c r="AY319" s="2" t="s">
        <v>145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2" t="s">
        <v>20</v>
      </c>
      <c r="BK319" s="142">
        <f>ROUND(I319*H319,1)</f>
        <v>0</v>
      </c>
      <c r="BL319" s="2" t="s">
        <v>153</v>
      </c>
      <c r="BM319" s="141" t="s">
        <v>465</v>
      </c>
    </row>
    <row r="320" spans="2:65" s="14" customFormat="1" ht="24" customHeight="1">
      <c r="B320" s="15"/>
      <c r="C320" s="130" t="s">
        <v>466</v>
      </c>
      <c r="D320" s="130" t="s">
        <v>149</v>
      </c>
      <c r="E320" s="131" t="s">
        <v>467</v>
      </c>
      <c r="F320" s="132" t="s">
        <v>468</v>
      </c>
      <c r="G320" s="133" t="s">
        <v>166</v>
      </c>
      <c r="H320" s="134">
        <v>11.7</v>
      </c>
      <c r="I320" s="359"/>
      <c r="J320" s="135">
        <f>ROUND(I320*H320,1)</f>
        <v>0</v>
      </c>
      <c r="K320" s="136"/>
      <c r="L320" s="15"/>
      <c r="M320" s="137"/>
      <c r="N320" s="138" t="s">
        <v>41</v>
      </c>
      <c r="O320" s="139">
        <v>0.09</v>
      </c>
      <c r="P320" s="139">
        <f>O320*H320</f>
        <v>1.0529999999999999</v>
      </c>
      <c r="Q320" s="139">
        <v>7.9000000000000008E-3</v>
      </c>
      <c r="R320" s="139">
        <f>Q320*H320</f>
        <v>9.2429999999999998E-2</v>
      </c>
      <c r="S320" s="139">
        <v>0</v>
      </c>
      <c r="T320" s="140">
        <f>S320*H320</f>
        <v>0</v>
      </c>
      <c r="AR320" s="141" t="s">
        <v>153</v>
      </c>
      <c r="AT320" s="141" t="s">
        <v>149</v>
      </c>
      <c r="AU320" s="141" t="s">
        <v>84</v>
      </c>
      <c r="AY320" s="2" t="s">
        <v>145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2" t="s">
        <v>20</v>
      </c>
      <c r="BK320" s="142">
        <f>ROUND(I320*H320,1)</f>
        <v>0</v>
      </c>
      <c r="BL320" s="2" t="s">
        <v>153</v>
      </c>
      <c r="BM320" s="141" t="s">
        <v>469</v>
      </c>
    </row>
    <row r="321" spans="2:65" s="14" customFormat="1" ht="24" customHeight="1">
      <c r="B321" s="15"/>
      <c r="C321" s="130" t="s">
        <v>470</v>
      </c>
      <c r="D321" s="130" t="s">
        <v>149</v>
      </c>
      <c r="E321" s="131" t="s">
        <v>471</v>
      </c>
      <c r="F321" s="132" t="s">
        <v>472</v>
      </c>
      <c r="G321" s="133" t="s">
        <v>166</v>
      </c>
      <c r="H321" s="134">
        <v>840.3</v>
      </c>
      <c r="I321" s="359"/>
      <c r="J321" s="135">
        <f>ROUND(I321*H321,1)</f>
        <v>0</v>
      </c>
      <c r="K321" s="136"/>
      <c r="L321" s="15"/>
      <c r="M321" s="137"/>
      <c r="N321" s="138" t="s">
        <v>41</v>
      </c>
      <c r="O321" s="139">
        <v>0.11700000000000001</v>
      </c>
      <c r="P321" s="139">
        <f>O321*H321</f>
        <v>98.315100000000001</v>
      </c>
      <c r="Q321" s="139">
        <v>7.3499999999999998E-3</v>
      </c>
      <c r="R321" s="139">
        <f>Q321*H321</f>
        <v>6.1762049999999995</v>
      </c>
      <c r="S321" s="139">
        <v>0</v>
      </c>
      <c r="T321" s="140">
        <f>S321*H321</f>
        <v>0</v>
      </c>
      <c r="AR321" s="141" t="s">
        <v>153</v>
      </c>
      <c r="AT321" s="141" t="s">
        <v>149</v>
      </c>
      <c r="AU321" s="141" t="s">
        <v>84</v>
      </c>
      <c r="AY321" s="2" t="s">
        <v>145</v>
      </c>
      <c r="BE321" s="142">
        <f>IF(N321="základní",J321,0)</f>
        <v>0</v>
      </c>
      <c r="BF321" s="142">
        <f>IF(N321="snížená",J321,0)</f>
        <v>0</v>
      </c>
      <c r="BG321" s="142">
        <f>IF(N321="zákl. přenesená",J321,0)</f>
        <v>0</v>
      </c>
      <c r="BH321" s="142">
        <f>IF(N321="sníž. přenesená",J321,0)</f>
        <v>0</v>
      </c>
      <c r="BI321" s="142">
        <f>IF(N321="nulová",J321,0)</f>
        <v>0</v>
      </c>
      <c r="BJ321" s="2" t="s">
        <v>20</v>
      </c>
      <c r="BK321" s="142">
        <f>ROUND(I321*H321,1)</f>
        <v>0</v>
      </c>
      <c r="BL321" s="2" t="s">
        <v>153</v>
      </c>
      <c r="BM321" s="141" t="s">
        <v>473</v>
      </c>
    </row>
    <row r="322" spans="2:65" s="143" customFormat="1" ht="30.6">
      <c r="B322" s="144"/>
      <c r="D322" s="145" t="s">
        <v>155</v>
      </c>
      <c r="E322" s="146"/>
      <c r="F322" s="147" t="s">
        <v>474</v>
      </c>
      <c r="H322" s="148">
        <v>0</v>
      </c>
      <c r="I322" s="360"/>
      <c r="L322" s="144"/>
      <c r="M322" s="149"/>
      <c r="T322" s="150"/>
      <c r="AT322" s="146" t="s">
        <v>155</v>
      </c>
      <c r="AU322" s="146" t="s">
        <v>84</v>
      </c>
      <c r="AV322" s="143" t="s">
        <v>84</v>
      </c>
      <c r="AW322" s="143" t="s">
        <v>29</v>
      </c>
      <c r="AX322" s="143" t="s">
        <v>76</v>
      </c>
      <c r="AY322" s="146" t="s">
        <v>145</v>
      </c>
    </row>
    <row r="323" spans="2:65" s="143" customFormat="1">
      <c r="B323" s="144"/>
      <c r="D323" s="145" t="s">
        <v>155</v>
      </c>
      <c r="E323" s="146"/>
      <c r="F323" s="147" t="s">
        <v>475</v>
      </c>
      <c r="H323" s="148">
        <v>0</v>
      </c>
      <c r="I323" s="360"/>
      <c r="L323" s="144"/>
      <c r="M323" s="149"/>
      <c r="T323" s="150"/>
      <c r="AT323" s="146" t="s">
        <v>155</v>
      </c>
      <c r="AU323" s="146" t="s">
        <v>84</v>
      </c>
      <c r="AV323" s="143" t="s">
        <v>84</v>
      </c>
      <c r="AW323" s="143" t="s">
        <v>29</v>
      </c>
      <c r="AX323" s="143" t="s">
        <v>76</v>
      </c>
      <c r="AY323" s="146" t="s">
        <v>145</v>
      </c>
    </row>
    <row r="324" spans="2:65" s="143" customFormat="1">
      <c r="B324" s="144"/>
      <c r="D324" s="145" t="s">
        <v>155</v>
      </c>
      <c r="E324" s="146"/>
      <c r="F324" s="147" t="s">
        <v>476</v>
      </c>
      <c r="H324" s="148">
        <v>0</v>
      </c>
      <c r="I324" s="360"/>
      <c r="L324" s="144"/>
      <c r="M324" s="149"/>
      <c r="T324" s="150"/>
      <c r="AT324" s="146" t="s">
        <v>155</v>
      </c>
      <c r="AU324" s="146" t="s">
        <v>84</v>
      </c>
      <c r="AV324" s="143" t="s">
        <v>84</v>
      </c>
      <c r="AW324" s="143" t="s">
        <v>29</v>
      </c>
      <c r="AX324" s="143" t="s">
        <v>76</v>
      </c>
      <c r="AY324" s="146" t="s">
        <v>145</v>
      </c>
    </row>
    <row r="325" spans="2:65" s="143" customFormat="1">
      <c r="B325" s="144"/>
      <c r="D325" s="145" t="s">
        <v>155</v>
      </c>
      <c r="E325" s="146"/>
      <c r="F325" s="147" t="s">
        <v>477</v>
      </c>
      <c r="H325" s="148">
        <v>0</v>
      </c>
      <c r="I325" s="360"/>
      <c r="L325" s="144"/>
      <c r="M325" s="149"/>
      <c r="T325" s="150"/>
      <c r="AT325" s="146" t="s">
        <v>155</v>
      </c>
      <c r="AU325" s="146" t="s">
        <v>84</v>
      </c>
      <c r="AV325" s="143" t="s">
        <v>84</v>
      </c>
      <c r="AW325" s="143" t="s">
        <v>29</v>
      </c>
      <c r="AX325" s="143" t="s">
        <v>76</v>
      </c>
      <c r="AY325" s="146" t="s">
        <v>145</v>
      </c>
    </row>
    <row r="326" spans="2:65" s="143" customFormat="1">
      <c r="B326" s="144"/>
      <c r="D326" s="145" t="s">
        <v>155</v>
      </c>
      <c r="E326" s="146"/>
      <c r="F326" s="147" t="s">
        <v>478</v>
      </c>
      <c r="H326" s="148">
        <v>504.75599999999997</v>
      </c>
      <c r="I326" s="360"/>
      <c r="L326" s="144"/>
      <c r="M326" s="149"/>
      <c r="T326" s="150"/>
      <c r="AT326" s="146" t="s">
        <v>155</v>
      </c>
      <c r="AU326" s="146" t="s">
        <v>84</v>
      </c>
      <c r="AV326" s="143" t="s">
        <v>84</v>
      </c>
      <c r="AW326" s="143" t="s">
        <v>29</v>
      </c>
      <c r="AX326" s="143" t="s">
        <v>76</v>
      </c>
      <c r="AY326" s="146" t="s">
        <v>145</v>
      </c>
    </row>
    <row r="327" spans="2:65" s="143" customFormat="1" ht="20.399999999999999">
      <c r="B327" s="144"/>
      <c r="D327" s="145" t="s">
        <v>155</v>
      </c>
      <c r="E327" s="146"/>
      <c r="F327" s="147" t="s">
        <v>479</v>
      </c>
      <c r="H327" s="148">
        <v>66.891000000000005</v>
      </c>
      <c r="I327" s="360"/>
      <c r="L327" s="144"/>
      <c r="M327" s="149"/>
      <c r="T327" s="150"/>
      <c r="AT327" s="146" t="s">
        <v>155</v>
      </c>
      <c r="AU327" s="146" t="s">
        <v>84</v>
      </c>
      <c r="AV327" s="143" t="s">
        <v>84</v>
      </c>
      <c r="AW327" s="143" t="s">
        <v>29</v>
      </c>
      <c r="AX327" s="143" t="s">
        <v>76</v>
      </c>
      <c r="AY327" s="146" t="s">
        <v>145</v>
      </c>
    </row>
    <row r="328" spans="2:65" s="143" customFormat="1" ht="30.6">
      <c r="B328" s="144"/>
      <c r="D328" s="145" t="s">
        <v>155</v>
      </c>
      <c r="E328" s="146"/>
      <c r="F328" s="147" t="s">
        <v>480</v>
      </c>
      <c r="H328" s="148">
        <v>2.31</v>
      </c>
      <c r="I328" s="360"/>
      <c r="L328" s="144"/>
      <c r="M328" s="149"/>
      <c r="T328" s="150"/>
      <c r="AT328" s="146" t="s">
        <v>155</v>
      </c>
      <c r="AU328" s="146" t="s">
        <v>84</v>
      </c>
      <c r="AV328" s="143" t="s">
        <v>84</v>
      </c>
      <c r="AW328" s="143" t="s">
        <v>29</v>
      </c>
      <c r="AX328" s="143" t="s">
        <v>76</v>
      </c>
      <c r="AY328" s="146" t="s">
        <v>145</v>
      </c>
    </row>
    <row r="329" spans="2:65" s="143" customFormat="1" ht="30.6">
      <c r="B329" s="144"/>
      <c r="D329" s="145" t="s">
        <v>155</v>
      </c>
      <c r="E329" s="146"/>
      <c r="F329" s="147" t="s">
        <v>481</v>
      </c>
      <c r="H329" s="148">
        <v>37.31</v>
      </c>
      <c r="I329" s="360"/>
      <c r="L329" s="144"/>
      <c r="M329" s="149"/>
      <c r="T329" s="150"/>
      <c r="AT329" s="146" t="s">
        <v>155</v>
      </c>
      <c r="AU329" s="146" t="s">
        <v>84</v>
      </c>
      <c r="AV329" s="143" t="s">
        <v>84</v>
      </c>
      <c r="AW329" s="143" t="s">
        <v>29</v>
      </c>
      <c r="AX329" s="143" t="s">
        <v>76</v>
      </c>
      <c r="AY329" s="146" t="s">
        <v>145</v>
      </c>
    </row>
    <row r="330" spans="2:65" s="143" customFormat="1">
      <c r="B330" s="144"/>
      <c r="D330" s="145" t="s">
        <v>155</v>
      </c>
      <c r="E330" s="146"/>
      <c r="F330" s="147" t="s">
        <v>482</v>
      </c>
      <c r="H330" s="148">
        <v>47.15</v>
      </c>
      <c r="I330" s="360"/>
      <c r="L330" s="144"/>
      <c r="M330" s="149"/>
      <c r="T330" s="150"/>
      <c r="AT330" s="146" t="s">
        <v>155</v>
      </c>
      <c r="AU330" s="146" t="s">
        <v>84</v>
      </c>
      <c r="AV330" s="143" t="s">
        <v>84</v>
      </c>
      <c r="AW330" s="143" t="s">
        <v>29</v>
      </c>
      <c r="AX330" s="143" t="s">
        <v>76</v>
      </c>
      <c r="AY330" s="146" t="s">
        <v>145</v>
      </c>
    </row>
    <row r="331" spans="2:65" s="143" customFormat="1">
      <c r="B331" s="144"/>
      <c r="D331" s="145" t="s">
        <v>155</v>
      </c>
      <c r="E331" s="146"/>
      <c r="F331" s="147" t="s">
        <v>483</v>
      </c>
      <c r="H331" s="148">
        <v>28.106000000000002</v>
      </c>
      <c r="I331" s="360"/>
      <c r="L331" s="144"/>
      <c r="M331" s="149"/>
      <c r="T331" s="150"/>
      <c r="AT331" s="146" t="s">
        <v>155</v>
      </c>
      <c r="AU331" s="146" t="s">
        <v>84</v>
      </c>
      <c r="AV331" s="143" t="s">
        <v>84</v>
      </c>
      <c r="AW331" s="143" t="s">
        <v>29</v>
      </c>
      <c r="AX331" s="143" t="s">
        <v>76</v>
      </c>
      <c r="AY331" s="146" t="s">
        <v>145</v>
      </c>
    </row>
    <row r="332" spans="2:65" s="143" customFormat="1" ht="20.399999999999999">
      <c r="B332" s="144"/>
      <c r="D332" s="145" t="s">
        <v>155</v>
      </c>
      <c r="E332" s="146"/>
      <c r="F332" s="147" t="s">
        <v>484</v>
      </c>
      <c r="H332" s="148">
        <v>34.508000000000003</v>
      </c>
      <c r="I332" s="360"/>
      <c r="L332" s="144"/>
      <c r="M332" s="149"/>
      <c r="T332" s="150"/>
      <c r="AT332" s="146" t="s">
        <v>155</v>
      </c>
      <c r="AU332" s="146" t="s">
        <v>84</v>
      </c>
      <c r="AV332" s="143" t="s">
        <v>84</v>
      </c>
      <c r="AW332" s="143" t="s">
        <v>29</v>
      </c>
      <c r="AX332" s="143" t="s">
        <v>76</v>
      </c>
      <c r="AY332" s="146" t="s">
        <v>145</v>
      </c>
    </row>
    <row r="333" spans="2:65" s="143" customFormat="1">
      <c r="B333" s="144"/>
      <c r="D333" s="145" t="s">
        <v>155</v>
      </c>
      <c r="E333" s="146"/>
      <c r="F333" s="147" t="s">
        <v>485</v>
      </c>
      <c r="H333" s="148">
        <v>-3.1E-2</v>
      </c>
      <c r="I333" s="360"/>
      <c r="L333" s="144"/>
      <c r="M333" s="149"/>
      <c r="T333" s="150"/>
      <c r="AT333" s="146" t="s">
        <v>155</v>
      </c>
      <c r="AU333" s="146" t="s">
        <v>84</v>
      </c>
      <c r="AV333" s="143" t="s">
        <v>84</v>
      </c>
      <c r="AW333" s="143" t="s">
        <v>29</v>
      </c>
      <c r="AX333" s="143" t="s">
        <v>76</v>
      </c>
      <c r="AY333" s="146" t="s">
        <v>145</v>
      </c>
    </row>
    <row r="334" spans="2:65" s="168" customFormat="1">
      <c r="B334" s="169"/>
      <c r="D334" s="145" t="s">
        <v>155</v>
      </c>
      <c r="E334" s="170"/>
      <c r="F334" s="171" t="s">
        <v>486</v>
      </c>
      <c r="H334" s="172">
        <v>721</v>
      </c>
      <c r="I334" s="363"/>
      <c r="L334" s="169"/>
      <c r="M334" s="173"/>
      <c r="T334" s="174"/>
      <c r="AT334" s="170" t="s">
        <v>155</v>
      </c>
      <c r="AU334" s="170" t="s">
        <v>84</v>
      </c>
      <c r="AV334" s="168" t="s">
        <v>146</v>
      </c>
      <c r="AW334" s="168" t="s">
        <v>29</v>
      </c>
      <c r="AX334" s="168" t="s">
        <v>76</v>
      </c>
      <c r="AY334" s="170" t="s">
        <v>145</v>
      </c>
    </row>
    <row r="335" spans="2:65" s="143" customFormat="1" ht="20.399999999999999">
      <c r="B335" s="144"/>
      <c r="D335" s="145" t="s">
        <v>155</v>
      </c>
      <c r="E335" s="146"/>
      <c r="F335" s="147" t="s">
        <v>487</v>
      </c>
      <c r="H335" s="148">
        <v>14.984</v>
      </c>
      <c r="I335" s="360"/>
      <c r="L335" s="144"/>
      <c r="M335" s="149"/>
      <c r="T335" s="150"/>
      <c r="AT335" s="146" t="s">
        <v>155</v>
      </c>
      <c r="AU335" s="146" t="s">
        <v>84</v>
      </c>
      <c r="AV335" s="143" t="s">
        <v>84</v>
      </c>
      <c r="AW335" s="143" t="s">
        <v>29</v>
      </c>
      <c r="AX335" s="143" t="s">
        <v>76</v>
      </c>
      <c r="AY335" s="146" t="s">
        <v>145</v>
      </c>
    </row>
    <row r="336" spans="2:65" s="143" customFormat="1">
      <c r="B336" s="144"/>
      <c r="D336" s="145" t="s">
        <v>155</v>
      </c>
      <c r="E336" s="146"/>
      <c r="F336" s="147" t="s">
        <v>488</v>
      </c>
      <c r="H336" s="148">
        <v>10.98</v>
      </c>
      <c r="I336" s="360"/>
      <c r="L336" s="144"/>
      <c r="M336" s="149"/>
      <c r="T336" s="150"/>
      <c r="AT336" s="146" t="s">
        <v>155</v>
      </c>
      <c r="AU336" s="146" t="s">
        <v>84</v>
      </c>
      <c r="AV336" s="143" t="s">
        <v>84</v>
      </c>
      <c r="AW336" s="143" t="s">
        <v>29</v>
      </c>
      <c r="AX336" s="143" t="s">
        <v>76</v>
      </c>
      <c r="AY336" s="146" t="s">
        <v>145</v>
      </c>
    </row>
    <row r="337" spans="2:65" s="143" customFormat="1">
      <c r="B337" s="144"/>
      <c r="D337" s="145" t="s">
        <v>155</v>
      </c>
      <c r="E337" s="146"/>
      <c r="F337" s="147" t="s">
        <v>489</v>
      </c>
      <c r="H337" s="148">
        <v>13.14</v>
      </c>
      <c r="I337" s="360"/>
      <c r="L337" s="144"/>
      <c r="M337" s="149"/>
      <c r="T337" s="150"/>
      <c r="AT337" s="146" t="s">
        <v>155</v>
      </c>
      <c r="AU337" s="146" t="s">
        <v>84</v>
      </c>
      <c r="AV337" s="143" t="s">
        <v>84</v>
      </c>
      <c r="AW337" s="143" t="s">
        <v>29</v>
      </c>
      <c r="AX337" s="143" t="s">
        <v>76</v>
      </c>
      <c r="AY337" s="146" t="s">
        <v>145</v>
      </c>
    </row>
    <row r="338" spans="2:65" s="143" customFormat="1" ht="20.399999999999999">
      <c r="B338" s="144"/>
      <c r="D338" s="145" t="s">
        <v>155</v>
      </c>
      <c r="E338" s="146"/>
      <c r="F338" s="147" t="s">
        <v>490</v>
      </c>
      <c r="H338" s="148">
        <v>7.2880000000000003</v>
      </c>
      <c r="I338" s="360"/>
      <c r="L338" s="144"/>
      <c r="M338" s="149"/>
      <c r="T338" s="150"/>
      <c r="AT338" s="146" t="s">
        <v>155</v>
      </c>
      <c r="AU338" s="146" t="s">
        <v>84</v>
      </c>
      <c r="AV338" s="143" t="s">
        <v>84</v>
      </c>
      <c r="AW338" s="143" t="s">
        <v>29</v>
      </c>
      <c r="AX338" s="143" t="s">
        <v>76</v>
      </c>
      <c r="AY338" s="146" t="s">
        <v>145</v>
      </c>
    </row>
    <row r="339" spans="2:65" s="143" customFormat="1" ht="20.399999999999999">
      <c r="B339" s="144"/>
      <c r="D339" s="145" t="s">
        <v>155</v>
      </c>
      <c r="E339" s="146"/>
      <c r="F339" s="147" t="s">
        <v>491</v>
      </c>
      <c r="H339" s="148">
        <v>7.4790000000000001</v>
      </c>
      <c r="I339" s="360"/>
      <c r="L339" s="144"/>
      <c r="M339" s="149"/>
      <c r="T339" s="150"/>
      <c r="AT339" s="146" t="s">
        <v>155</v>
      </c>
      <c r="AU339" s="146" t="s">
        <v>84</v>
      </c>
      <c r="AV339" s="143" t="s">
        <v>84</v>
      </c>
      <c r="AW339" s="143" t="s">
        <v>29</v>
      </c>
      <c r="AX339" s="143" t="s">
        <v>76</v>
      </c>
      <c r="AY339" s="146" t="s">
        <v>145</v>
      </c>
    </row>
    <row r="340" spans="2:65" s="143" customFormat="1" ht="20.399999999999999">
      <c r="B340" s="144"/>
      <c r="D340" s="145" t="s">
        <v>155</v>
      </c>
      <c r="E340" s="146"/>
      <c r="F340" s="147" t="s">
        <v>492</v>
      </c>
      <c r="H340" s="148">
        <v>10.62</v>
      </c>
      <c r="I340" s="360"/>
      <c r="L340" s="144"/>
      <c r="M340" s="149"/>
      <c r="T340" s="150"/>
      <c r="AT340" s="146" t="s">
        <v>155</v>
      </c>
      <c r="AU340" s="146" t="s">
        <v>84</v>
      </c>
      <c r="AV340" s="143" t="s">
        <v>84</v>
      </c>
      <c r="AW340" s="143" t="s">
        <v>29</v>
      </c>
      <c r="AX340" s="143" t="s">
        <v>76</v>
      </c>
      <c r="AY340" s="146" t="s">
        <v>145</v>
      </c>
    </row>
    <row r="341" spans="2:65" s="143" customFormat="1">
      <c r="B341" s="144"/>
      <c r="D341" s="145" t="s">
        <v>155</v>
      </c>
      <c r="E341" s="146"/>
      <c r="F341" s="147" t="s">
        <v>493</v>
      </c>
      <c r="H341" s="148">
        <v>6.42</v>
      </c>
      <c r="I341" s="360"/>
      <c r="L341" s="144"/>
      <c r="M341" s="149"/>
      <c r="T341" s="150"/>
      <c r="AT341" s="146" t="s">
        <v>155</v>
      </c>
      <c r="AU341" s="146" t="s">
        <v>84</v>
      </c>
      <c r="AV341" s="143" t="s">
        <v>84</v>
      </c>
      <c r="AW341" s="143" t="s">
        <v>29</v>
      </c>
      <c r="AX341" s="143" t="s">
        <v>76</v>
      </c>
      <c r="AY341" s="146" t="s">
        <v>145</v>
      </c>
    </row>
    <row r="342" spans="2:65" s="143" customFormat="1" ht="20.399999999999999">
      <c r="B342" s="144"/>
      <c r="D342" s="145" t="s">
        <v>155</v>
      </c>
      <c r="E342" s="146"/>
      <c r="F342" s="147" t="s">
        <v>494</v>
      </c>
      <c r="H342" s="148">
        <v>7.085</v>
      </c>
      <c r="I342" s="360"/>
      <c r="L342" s="144"/>
      <c r="M342" s="149"/>
      <c r="T342" s="150"/>
      <c r="AT342" s="146" t="s">
        <v>155</v>
      </c>
      <c r="AU342" s="146" t="s">
        <v>84</v>
      </c>
      <c r="AV342" s="143" t="s">
        <v>84</v>
      </c>
      <c r="AW342" s="143" t="s">
        <v>29</v>
      </c>
      <c r="AX342" s="143" t="s">
        <v>76</v>
      </c>
      <c r="AY342" s="146" t="s">
        <v>145</v>
      </c>
    </row>
    <row r="343" spans="2:65" s="143" customFormat="1">
      <c r="B343" s="144"/>
      <c r="D343" s="145" t="s">
        <v>155</v>
      </c>
      <c r="E343" s="146"/>
      <c r="F343" s="147" t="s">
        <v>495</v>
      </c>
      <c r="H343" s="148">
        <v>6.36</v>
      </c>
      <c r="I343" s="360"/>
      <c r="L343" s="144"/>
      <c r="M343" s="149"/>
      <c r="T343" s="150"/>
      <c r="AT343" s="146" t="s">
        <v>155</v>
      </c>
      <c r="AU343" s="146" t="s">
        <v>84</v>
      </c>
      <c r="AV343" s="143" t="s">
        <v>84</v>
      </c>
      <c r="AW343" s="143" t="s">
        <v>29</v>
      </c>
      <c r="AX343" s="143" t="s">
        <v>76</v>
      </c>
      <c r="AY343" s="146" t="s">
        <v>145</v>
      </c>
    </row>
    <row r="344" spans="2:65" s="143" customFormat="1">
      <c r="B344" s="144"/>
      <c r="D344" s="145" t="s">
        <v>155</v>
      </c>
      <c r="E344" s="146"/>
      <c r="F344" s="147" t="s">
        <v>496</v>
      </c>
      <c r="H344" s="148">
        <v>11.07</v>
      </c>
      <c r="I344" s="360"/>
      <c r="L344" s="144"/>
      <c r="M344" s="149"/>
      <c r="T344" s="150"/>
      <c r="AT344" s="146" t="s">
        <v>155</v>
      </c>
      <c r="AU344" s="146" t="s">
        <v>84</v>
      </c>
      <c r="AV344" s="143" t="s">
        <v>84</v>
      </c>
      <c r="AW344" s="143" t="s">
        <v>29</v>
      </c>
      <c r="AX344" s="143" t="s">
        <v>76</v>
      </c>
      <c r="AY344" s="146" t="s">
        <v>145</v>
      </c>
    </row>
    <row r="345" spans="2:65" s="143" customFormat="1">
      <c r="B345" s="144"/>
      <c r="D345" s="145" t="s">
        <v>155</v>
      </c>
      <c r="E345" s="146"/>
      <c r="F345" s="147" t="s">
        <v>497</v>
      </c>
      <c r="H345" s="148">
        <v>8.85</v>
      </c>
      <c r="I345" s="360"/>
      <c r="L345" s="144"/>
      <c r="M345" s="149"/>
      <c r="T345" s="150"/>
      <c r="AT345" s="146" t="s">
        <v>155</v>
      </c>
      <c r="AU345" s="146" t="s">
        <v>84</v>
      </c>
      <c r="AV345" s="143" t="s">
        <v>84</v>
      </c>
      <c r="AW345" s="143" t="s">
        <v>29</v>
      </c>
      <c r="AX345" s="143" t="s">
        <v>76</v>
      </c>
      <c r="AY345" s="146" t="s">
        <v>145</v>
      </c>
    </row>
    <row r="346" spans="2:65" s="143" customFormat="1">
      <c r="B346" s="144"/>
      <c r="D346" s="145" t="s">
        <v>155</v>
      </c>
      <c r="E346" s="146"/>
      <c r="F346" s="147" t="s">
        <v>498</v>
      </c>
      <c r="H346" s="148">
        <v>9.5399999999999991</v>
      </c>
      <c r="I346" s="360"/>
      <c r="L346" s="144"/>
      <c r="M346" s="149"/>
      <c r="T346" s="150"/>
      <c r="AT346" s="146" t="s">
        <v>155</v>
      </c>
      <c r="AU346" s="146" t="s">
        <v>84</v>
      </c>
      <c r="AV346" s="143" t="s">
        <v>84</v>
      </c>
      <c r="AW346" s="143" t="s">
        <v>29</v>
      </c>
      <c r="AX346" s="143" t="s">
        <v>76</v>
      </c>
      <c r="AY346" s="146" t="s">
        <v>145</v>
      </c>
    </row>
    <row r="347" spans="2:65" s="143" customFormat="1" ht="20.399999999999999">
      <c r="B347" s="144"/>
      <c r="D347" s="145" t="s">
        <v>155</v>
      </c>
      <c r="E347" s="146"/>
      <c r="F347" s="147" t="s">
        <v>499</v>
      </c>
      <c r="H347" s="148">
        <v>1.208</v>
      </c>
      <c r="I347" s="360"/>
      <c r="L347" s="144"/>
      <c r="M347" s="149"/>
      <c r="T347" s="150"/>
      <c r="AT347" s="146" t="s">
        <v>155</v>
      </c>
      <c r="AU347" s="146" t="s">
        <v>84</v>
      </c>
      <c r="AV347" s="143" t="s">
        <v>84</v>
      </c>
      <c r="AW347" s="143" t="s">
        <v>29</v>
      </c>
      <c r="AX347" s="143" t="s">
        <v>76</v>
      </c>
      <c r="AY347" s="146" t="s">
        <v>145</v>
      </c>
    </row>
    <row r="348" spans="2:65" s="143" customFormat="1">
      <c r="B348" s="144"/>
      <c r="D348" s="145" t="s">
        <v>155</v>
      </c>
      <c r="E348" s="146"/>
      <c r="F348" s="147" t="s">
        <v>500</v>
      </c>
      <c r="H348" s="148">
        <v>4.1879999999999997</v>
      </c>
      <c r="I348" s="360"/>
      <c r="L348" s="144"/>
      <c r="M348" s="149"/>
      <c r="T348" s="150"/>
      <c r="AT348" s="146" t="s">
        <v>155</v>
      </c>
      <c r="AU348" s="146" t="s">
        <v>84</v>
      </c>
      <c r="AV348" s="143" t="s">
        <v>84</v>
      </c>
      <c r="AW348" s="143" t="s">
        <v>29</v>
      </c>
      <c r="AX348" s="143" t="s">
        <v>76</v>
      </c>
      <c r="AY348" s="146" t="s">
        <v>145</v>
      </c>
    </row>
    <row r="349" spans="2:65" s="143" customFormat="1">
      <c r="B349" s="144"/>
      <c r="D349" s="145" t="s">
        <v>155</v>
      </c>
      <c r="E349" s="146"/>
      <c r="F349" s="147" t="s">
        <v>501</v>
      </c>
      <c r="H349" s="148">
        <v>8.7999999999999995E-2</v>
      </c>
      <c r="I349" s="360"/>
      <c r="L349" s="144"/>
      <c r="M349" s="149"/>
      <c r="T349" s="150"/>
      <c r="AT349" s="146" t="s">
        <v>155</v>
      </c>
      <c r="AU349" s="146" t="s">
        <v>84</v>
      </c>
      <c r="AV349" s="143" t="s">
        <v>84</v>
      </c>
      <c r="AW349" s="143" t="s">
        <v>29</v>
      </c>
      <c r="AX349" s="143" t="s">
        <v>76</v>
      </c>
      <c r="AY349" s="146" t="s">
        <v>145</v>
      </c>
    </row>
    <row r="350" spans="2:65" s="168" customFormat="1">
      <c r="B350" s="169"/>
      <c r="D350" s="145" t="s">
        <v>155</v>
      </c>
      <c r="E350" s="170"/>
      <c r="F350" s="171" t="s">
        <v>502</v>
      </c>
      <c r="H350" s="172">
        <v>119.3</v>
      </c>
      <c r="I350" s="363"/>
      <c r="L350" s="169"/>
      <c r="M350" s="173"/>
      <c r="T350" s="174"/>
      <c r="AT350" s="170" t="s">
        <v>155</v>
      </c>
      <c r="AU350" s="170" t="s">
        <v>84</v>
      </c>
      <c r="AV350" s="168" t="s">
        <v>146</v>
      </c>
      <c r="AW350" s="168" t="s">
        <v>29</v>
      </c>
      <c r="AX350" s="168" t="s">
        <v>76</v>
      </c>
      <c r="AY350" s="170" t="s">
        <v>145</v>
      </c>
    </row>
    <row r="351" spans="2:65" s="151" customFormat="1">
      <c r="B351" s="152"/>
      <c r="D351" s="145" t="s">
        <v>155</v>
      </c>
      <c r="E351" s="153"/>
      <c r="F351" s="154" t="s">
        <v>174</v>
      </c>
      <c r="H351" s="155">
        <v>840.3</v>
      </c>
      <c r="I351" s="361"/>
      <c r="L351" s="152"/>
      <c r="M351" s="156"/>
      <c r="T351" s="157"/>
      <c r="AT351" s="153" t="s">
        <v>155</v>
      </c>
      <c r="AU351" s="153" t="s">
        <v>84</v>
      </c>
      <c r="AV351" s="151" t="s">
        <v>153</v>
      </c>
      <c r="AW351" s="151" t="s">
        <v>29</v>
      </c>
      <c r="AX351" s="151" t="s">
        <v>20</v>
      </c>
      <c r="AY351" s="153" t="s">
        <v>145</v>
      </c>
    </row>
    <row r="352" spans="2:65" s="14" customFormat="1" ht="24" customHeight="1">
      <c r="B352" s="15"/>
      <c r="C352" s="130" t="s">
        <v>503</v>
      </c>
      <c r="D352" s="130" t="s">
        <v>149</v>
      </c>
      <c r="E352" s="131" t="s">
        <v>504</v>
      </c>
      <c r="F352" s="132" t="s">
        <v>505</v>
      </c>
      <c r="G352" s="133" t="s">
        <v>166</v>
      </c>
      <c r="H352" s="134">
        <v>721</v>
      </c>
      <c r="I352" s="359"/>
      <c r="J352" s="135">
        <f>ROUND(I352*H352,1)</f>
        <v>0</v>
      </c>
      <c r="K352" s="136"/>
      <c r="L352" s="15"/>
      <c r="M352" s="137"/>
      <c r="N352" s="138" t="s">
        <v>41</v>
      </c>
      <c r="O352" s="139">
        <v>0.47</v>
      </c>
      <c r="P352" s="139">
        <f>O352*H352</f>
        <v>338.87</v>
      </c>
      <c r="Q352" s="139">
        <v>1.8380000000000001E-2</v>
      </c>
      <c r="R352" s="139">
        <f>Q352*H352</f>
        <v>13.25198</v>
      </c>
      <c r="S352" s="139">
        <v>0</v>
      </c>
      <c r="T352" s="140">
        <f>S352*H352</f>
        <v>0</v>
      </c>
      <c r="AR352" s="141" t="s">
        <v>153</v>
      </c>
      <c r="AT352" s="141" t="s">
        <v>149</v>
      </c>
      <c r="AU352" s="141" t="s">
        <v>84</v>
      </c>
      <c r="AY352" s="2" t="s">
        <v>145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2" t="s">
        <v>20</v>
      </c>
      <c r="BK352" s="142">
        <f>ROUND(I352*H352,1)</f>
        <v>0</v>
      </c>
      <c r="BL352" s="2" t="s">
        <v>153</v>
      </c>
      <c r="BM352" s="141" t="s">
        <v>506</v>
      </c>
    </row>
    <row r="353" spans="2:65" s="14" customFormat="1" ht="24" customHeight="1">
      <c r="B353" s="15"/>
      <c r="C353" s="130" t="s">
        <v>507</v>
      </c>
      <c r="D353" s="130" t="s">
        <v>149</v>
      </c>
      <c r="E353" s="131" t="s">
        <v>508</v>
      </c>
      <c r="F353" s="132" t="s">
        <v>509</v>
      </c>
      <c r="G353" s="133" t="s">
        <v>166</v>
      </c>
      <c r="H353" s="134">
        <v>119.21</v>
      </c>
      <c r="I353" s="359"/>
      <c r="J353" s="135">
        <f>ROUND(I353*H353,1)</f>
        <v>0</v>
      </c>
      <c r="K353" s="136"/>
      <c r="L353" s="15"/>
      <c r="M353" s="137"/>
      <c r="N353" s="138" t="s">
        <v>41</v>
      </c>
      <c r="O353" s="139">
        <v>0.47</v>
      </c>
      <c r="P353" s="139">
        <f>O353*H353</f>
        <v>56.028699999999994</v>
      </c>
      <c r="Q353" s="139">
        <v>2.1000000000000001E-2</v>
      </c>
      <c r="R353" s="139">
        <f>Q353*H353</f>
        <v>2.5034100000000001</v>
      </c>
      <c r="S353" s="139">
        <v>0</v>
      </c>
      <c r="T353" s="140">
        <f>S353*H353</f>
        <v>0</v>
      </c>
      <c r="AR353" s="141" t="s">
        <v>153</v>
      </c>
      <c r="AT353" s="141" t="s">
        <v>149</v>
      </c>
      <c r="AU353" s="141" t="s">
        <v>84</v>
      </c>
      <c r="AY353" s="2" t="s">
        <v>145</v>
      </c>
      <c r="BE353" s="142">
        <f>IF(N353="základní",J353,0)</f>
        <v>0</v>
      </c>
      <c r="BF353" s="142">
        <f>IF(N353="snížená",J353,0)</f>
        <v>0</v>
      </c>
      <c r="BG353" s="142">
        <f>IF(N353="zákl. přenesená",J353,0)</f>
        <v>0</v>
      </c>
      <c r="BH353" s="142">
        <f>IF(N353="sníž. přenesená",J353,0)</f>
        <v>0</v>
      </c>
      <c r="BI353" s="142">
        <f>IF(N353="nulová",J353,0)</f>
        <v>0</v>
      </c>
      <c r="BJ353" s="2" t="s">
        <v>20</v>
      </c>
      <c r="BK353" s="142">
        <f>ROUND(I353*H353,1)</f>
        <v>0</v>
      </c>
      <c r="BL353" s="2" t="s">
        <v>153</v>
      </c>
      <c r="BM353" s="141" t="s">
        <v>510</v>
      </c>
    </row>
    <row r="354" spans="2:65" s="14" customFormat="1" ht="24" customHeight="1">
      <c r="B354" s="15"/>
      <c r="C354" s="130" t="s">
        <v>511</v>
      </c>
      <c r="D354" s="130" t="s">
        <v>149</v>
      </c>
      <c r="E354" s="131" t="s">
        <v>512</v>
      </c>
      <c r="F354" s="132" t="s">
        <v>513</v>
      </c>
      <c r="G354" s="133" t="s">
        <v>166</v>
      </c>
      <c r="H354" s="134">
        <v>16.3</v>
      </c>
      <c r="I354" s="359"/>
      <c r="J354" s="135">
        <f>ROUND(I354*H354,1)</f>
        <v>0</v>
      </c>
      <c r="K354" s="136"/>
      <c r="L354" s="15"/>
      <c r="M354" s="137"/>
      <c r="N354" s="138" t="s">
        <v>41</v>
      </c>
      <c r="O354" s="139">
        <v>0.56000000000000005</v>
      </c>
      <c r="P354" s="139">
        <f>O354*H354</f>
        <v>9.1280000000000019</v>
      </c>
      <c r="Q354" s="139">
        <v>2.7300000000000001E-2</v>
      </c>
      <c r="R354" s="139">
        <f>Q354*H354</f>
        <v>0.44499000000000005</v>
      </c>
      <c r="S354" s="139">
        <v>0</v>
      </c>
      <c r="T354" s="140">
        <f>S354*H354</f>
        <v>0</v>
      </c>
      <c r="AR354" s="141" t="s">
        <v>153</v>
      </c>
      <c r="AT354" s="141" t="s">
        <v>149</v>
      </c>
      <c r="AU354" s="141" t="s">
        <v>84</v>
      </c>
      <c r="AY354" s="2" t="s">
        <v>145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2" t="s">
        <v>20</v>
      </c>
      <c r="BK354" s="142">
        <f>ROUND(I354*H354,1)</f>
        <v>0</v>
      </c>
      <c r="BL354" s="2" t="s">
        <v>153</v>
      </c>
      <c r="BM354" s="141" t="s">
        <v>514</v>
      </c>
    </row>
    <row r="355" spans="2:65" s="143" customFormat="1">
      <c r="B355" s="144"/>
      <c r="D355" s="145" t="s">
        <v>155</v>
      </c>
      <c r="E355" s="146"/>
      <c r="F355" s="147" t="s">
        <v>515</v>
      </c>
      <c r="H355" s="148">
        <v>16.3</v>
      </c>
      <c r="I355" s="360"/>
      <c r="L355" s="144"/>
      <c r="M355" s="149"/>
      <c r="T355" s="150"/>
      <c r="AT355" s="146" t="s">
        <v>155</v>
      </c>
      <c r="AU355" s="146" t="s">
        <v>84</v>
      </c>
      <c r="AV355" s="143" t="s">
        <v>84</v>
      </c>
      <c r="AW355" s="143" t="s">
        <v>29</v>
      </c>
      <c r="AX355" s="143" t="s">
        <v>20</v>
      </c>
      <c r="AY355" s="146" t="s">
        <v>145</v>
      </c>
    </row>
    <row r="356" spans="2:65" s="14" customFormat="1" ht="24" customHeight="1">
      <c r="B356" s="15"/>
      <c r="C356" s="130" t="s">
        <v>516</v>
      </c>
      <c r="D356" s="130" t="s">
        <v>149</v>
      </c>
      <c r="E356" s="131" t="s">
        <v>517</v>
      </c>
      <c r="F356" s="132" t="s">
        <v>518</v>
      </c>
      <c r="G356" s="133" t="s">
        <v>166</v>
      </c>
      <c r="H356" s="134">
        <v>16.3</v>
      </c>
      <c r="I356" s="359"/>
      <c r="J356" s="135">
        <f>ROUND(I356*H356,1)</f>
        <v>0</v>
      </c>
      <c r="K356" s="136"/>
      <c r="L356" s="15"/>
      <c r="M356" s="137"/>
      <c r="N356" s="138" t="s">
        <v>41</v>
      </c>
      <c r="O356" s="139">
        <v>0.11</v>
      </c>
      <c r="P356" s="139">
        <f>O356*H356</f>
        <v>1.7930000000000001</v>
      </c>
      <c r="Q356" s="139">
        <v>1.0500000000000001E-2</v>
      </c>
      <c r="R356" s="139">
        <f>Q356*H356</f>
        <v>0.17115000000000002</v>
      </c>
      <c r="S356" s="139">
        <v>0</v>
      </c>
      <c r="T356" s="140">
        <f>S356*H356</f>
        <v>0</v>
      </c>
      <c r="AR356" s="141" t="s">
        <v>153</v>
      </c>
      <c r="AT356" s="141" t="s">
        <v>149</v>
      </c>
      <c r="AU356" s="141" t="s">
        <v>84</v>
      </c>
      <c r="AY356" s="2" t="s">
        <v>145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2" t="s">
        <v>20</v>
      </c>
      <c r="BK356" s="142">
        <f>ROUND(I356*H356,1)</f>
        <v>0</v>
      </c>
      <c r="BL356" s="2" t="s">
        <v>153</v>
      </c>
      <c r="BM356" s="141" t="s">
        <v>519</v>
      </c>
    </row>
    <row r="357" spans="2:65" s="14" customFormat="1" ht="24" customHeight="1">
      <c r="B357" s="15"/>
      <c r="C357" s="130" t="s">
        <v>520</v>
      </c>
      <c r="D357" s="130" t="s">
        <v>149</v>
      </c>
      <c r="E357" s="131" t="s">
        <v>521</v>
      </c>
      <c r="F357" s="132" t="s">
        <v>522</v>
      </c>
      <c r="G357" s="133" t="s">
        <v>166</v>
      </c>
      <c r="H357" s="134">
        <v>92</v>
      </c>
      <c r="I357" s="359"/>
      <c r="J357" s="135">
        <f>ROUND(I357*H357,1)</f>
        <v>0</v>
      </c>
      <c r="K357" s="136"/>
      <c r="L357" s="15"/>
      <c r="M357" s="137"/>
      <c r="N357" s="138" t="s">
        <v>41</v>
      </c>
      <c r="O357" s="139">
        <v>0.252</v>
      </c>
      <c r="P357" s="139">
        <f>O357*H357</f>
        <v>23.184000000000001</v>
      </c>
      <c r="Q357" s="139">
        <v>5.7000000000000002E-3</v>
      </c>
      <c r="R357" s="139">
        <f>Q357*H357</f>
        <v>0.52439999999999998</v>
      </c>
      <c r="S357" s="139">
        <v>0</v>
      </c>
      <c r="T357" s="140">
        <f>S357*H357</f>
        <v>0</v>
      </c>
      <c r="AR357" s="141" t="s">
        <v>153</v>
      </c>
      <c r="AT357" s="141" t="s">
        <v>149</v>
      </c>
      <c r="AU357" s="141" t="s">
        <v>84</v>
      </c>
      <c r="AY357" s="2" t="s">
        <v>145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2" t="s">
        <v>20</v>
      </c>
      <c r="BK357" s="142">
        <f>ROUND(I357*H357,1)</f>
        <v>0</v>
      </c>
      <c r="BL357" s="2" t="s">
        <v>153</v>
      </c>
      <c r="BM357" s="141" t="s">
        <v>523</v>
      </c>
    </row>
    <row r="358" spans="2:65" s="143" customFormat="1" ht="20.399999999999999">
      <c r="B358" s="144"/>
      <c r="D358" s="145" t="s">
        <v>155</v>
      </c>
      <c r="E358" s="146"/>
      <c r="F358" s="147" t="s">
        <v>524</v>
      </c>
      <c r="H358" s="148">
        <v>29.96</v>
      </c>
      <c r="I358" s="360"/>
      <c r="L358" s="144"/>
      <c r="M358" s="149"/>
      <c r="T358" s="150"/>
      <c r="AT358" s="146" t="s">
        <v>155</v>
      </c>
      <c r="AU358" s="146" t="s">
        <v>84</v>
      </c>
      <c r="AV358" s="143" t="s">
        <v>84</v>
      </c>
      <c r="AW358" s="143" t="s">
        <v>29</v>
      </c>
      <c r="AX358" s="143" t="s">
        <v>76</v>
      </c>
      <c r="AY358" s="146" t="s">
        <v>145</v>
      </c>
    </row>
    <row r="359" spans="2:65" s="143" customFormat="1">
      <c r="B359" s="144"/>
      <c r="D359" s="145" t="s">
        <v>155</v>
      </c>
      <c r="E359" s="146"/>
      <c r="F359" s="147" t="s">
        <v>525</v>
      </c>
      <c r="H359" s="148">
        <v>62.04</v>
      </c>
      <c r="I359" s="360"/>
      <c r="L359" s="144"/>
      <c r="M359" s="149"/>
      <c r="T359" s="150"/>
      <c r="AT359" s="146" t="s">
        <v>155</v>
      </c>
      <c r="AU359" s="146" t="s">
        <v>84</v>
      </c>
      <c r="AV359" s="143" t="s">
        <v>84</v>
      </c>
      <c r="AW359" s="143" t="s">
        <v>29</v>
      </c>
      <c r="AX359" s="143" t="s">
        <v>76</v>
      </c>
      <c r="AY359" s="146" t="s">
        <v>145</v>
      </c>
    </row>
    <row r="360" spans="2:65" s="151" customFormat="1">
      <c r="B360" s="152"/>
      <c r="D360" s="145" t="s">
        <v>155</v>
      </c>
      <c r="E360" s="153"/>
      <c r="F360" s="154" t="s">
        <v>174</v>
      </c>
      <c r="H360" s="155">
        <v>92</v>
      </c>
      <c r="I360" s="361"/>
      <c r="L360" s="152"/>
      <c r="M360" s="156"/>
      <c r="T360" s="157"/>
      <c r="AT360" s="153" t="s">
        <v>155</v>
      </c>
      <c r="AU360" s="153" t="s">
        <v>84</v>
      </c>
      <c r="AV360" s="151" t="s">
        <v>153</v>
      </c>
      <c r="AW360" s="151" t="s">
        <v>29</v>
      </c>
      <c r="AX360" s="151" t="s">
        <v>20</v>
      </c>
      <c r="AY360" s="153" t="s">
        <v>145</v>
      </c>
    </row>
    <row r="361" spans="2:65" s="14" customFormat="1" ht="24" customHeight="1">
      <c r="B361" s="15"/>
      <c r="C361" s="130" t="s">
        <v>526</v>
      </c>
      <c r="D361" s="130" t="s">
        <v>149</v>
      </c>
      <c r="E361" s="131" t="s">
        <v>527</v>
      </c>
      <c r="F361" s="132" t="s">
        <v>528</v>
      </c>
      <c r="G361" s="133" t="s">
        <v>166</v>
      </c>
      <c r="H361" s="134">
        <v>85</v>
      </c>
      <c r="I361" s="359"/>
      <c r="J361" s="135">
        <f>ROUND(I361*H361,1)</f>
        <v>0</v>
      </c>
      <c r="K361" s="136"/>
      <c r="L361" s="15"/>
      <c r="M361" s="137"/>
      <c r="N361" s="138" t="s">
        <v>41</v>
      </c>
      <c r="O361" s="139">
        <v>0.34399999999999997</v>
      </c>
      <c r="P361" s="139">
        <f>O361*H361</f>
        <v>29.24</v>
      </c>
      <c r="Q361" s="139">
        <v>1.7000000000000001E-2</v>
      </c>
      <c r="R361" s="139">
        <f>Q361*H361</f>
        <v>1.4450000000000001</v>
      </c>
      <c r="S361" s="139">
        <v>0</v>
      </c>
      <c r="T361" s="140">
        <f>S361*H361</f>
        <v>0</v>
      </c>
      <c r="AR361" s="141" t="s">
        <v>153</v>
      </c>
      <c r="AT361" s="141" t="s">
        <v>149</v>
      </c>
      <c r="AU361" s="141" t="s">
        <v>84</v>
      </c>
      <c r="AY361" s="2" t="s">
        <v>145</v>
      </c>
      <c r="BE361" s="142">
        <f>IF(N361="základní",J361,0)</f>
        <v>0</v>
      </c>
      <c r="BF361" s="142">
        <f>IF(N361="snížená",J361,0)</f>
        <v>0</v>
      </c>
      <c r="BG361" s="142">
        <f>IF(N361="zákl. přenesená",J361,0)</f>
        <v>0</v>
      </c>
      <c r="BH361" s="142">
        <f>IF(N361="sníž. přenesená",J361,0)</f>
        <v>0</v>
      </c>
      <c r="BI361" s="142">
        <f>IF(N361="nulová",J361,0)</f>
        <v>0</v>
      </c>
      <c r="BJ361" s="2" t="s">
        <v>20</v>
      </c>
      <c r="BK361" s="142">
        <f>ROUND(I361*H361,1)</f>
        <v>0</v>
      </c>
      <c r="BL361" s="2" t="s">
        <v>153</v>
      </c>
      <c r="BM361" s="141" t="s">
        <v>529</v>
      </c>
    </row>
    <row r="362" spans="2:65" s="143" customFormat="1">
      <c r="B362" s="144"/>
      <c r="D362" s="145" t="s">
        <v>155</v>
      </c>
      <c r="E362" s="146"/>
      <c r="F362" s="147" t="s">
        <v>530</v>
      </c>
      <c r="H362" s="148">
        <v>31.388000000000002</v>
      </c>
      <c r="I362" s="360"/>
      <c r="L362" s="144"/>
      <c r="M362" s="149"/>
      <c r="T362" s="150"/>
      <c r="AT362" s="146" t="s">
        <v>155</v>
      </c>
      <c r="AU362" s="146" t="s">
        <v>84</v>
      </c>
      <c r="AV362" s="143" t="s">
        <v>84</v>
      </c>
      <c r="AW362" s="143" t="s">
        <v>29</v>
      </c>
      <c r="AX362" s="143" t="s">
        <v>76</v>
      </c>
      <c r="AY362" s="146" t="s">
        <v>145</v>
      </c>
    </row>
    <row r="363" spans="2:65" s="143" customFormat="1" ht="20.399999999999999">
      <c r="B363" s="144"/>
      <c r="D363" s="145" t="s">
        <v>155</v>
      </c>
      <c r="E363" s="146"/>
      <c r="F363" s="147" t="s">
        <v>531</v>
      </c>
      <c r="H363" s="148">
        <v>50.497</v>
      </c>
      <c r="I363" s="360"/>
      <c r="L363" s="144"/>
      <c r="M363" s="149"/>
      <c r="T363" s="150"/>
      <c r="AT363" s="146" t="s">
        <v>155</v>
      </c>
      <c r="AU363" s="146" t="s">
        <v>84</v>
      </c>
      <c r="AV363" s="143" t="s">
        <v>84</v>
      </c>
      <c r="AW363" s="143" t="s">
        <v>29</v>
      </c>
      <c r="AX363" s="143" t="s">
        <v>76</v>
      </c>
      <c r="AY363" s="146" t="s">
        <v>145</v>
      </c>
    </row>
    <row r="364" spans="2:65" s="143" customFormat="1">
      <c r="B364" s="144"/>
      <c r="D364" s="145" t="s">
        <v>155</v>
      </c>
      <c r="E364" s="146"/>
      <c r="F364" s="147" t="s">
        <v>532</v>
      </c>
      <c r="H364" s="148">
        <v>3.1150000000000002</v>
      </c>
      <c r="I364" s="360"/>
      <c r="L364" s="144"/>
      <c r="M364" s="149"/>
      <c r="T364" s="150"/>
      <c r="AT364" s="146" t="s">
        <v>155</v>
      </c>
      <c r="AU364" s="146" t="s">
        <v>84</v>
      </c>
      <c r="AV364" s="143" t="s">
        <v>84</v>
      </c>
      <c r="AW364" s="143" t="s">
        <v>29</v>
      </c>
      <c r="AX364" s="143" t="s">
        <v>76</v>
      </c>
      <c r="AY364" s="146" t="s">
        <v>145</v>
      </c>
    </row>
    <row r="365" spans="2:65" s="151" customFormat="1">
      <c r="B365" s="152"/>
      <c r="D365" s="145" t="s">
        <v>155</v>
      </c>
      <c r="E365" s="153"/>
      <c r="F365" s="154" t="s">
        <v>174</v>
      </c>
      <c r="H365" s="155">
        <v>85</v>
      </c>
      <c r="I365" s="361"/>
      <c r="L365" s="152"/>
      <c r="M365" s="156"/>
      <c r="T365" s="157"/>
      <c r="AT365" s="153" t="s">
        <v>155</v>
      </c>
      <c r="AU365" s="153" t="s">
        <v>84</v>
      </c>
      <c r="AV365" s="151" t="s">
        <v>153</v>
      </c>
      <c r="AW365" s="151" t="s">
        <v>29</v>
      </c>
      <c r="AX365" s="151" t="s">
        <v>20</v>
      </c>
      <c r="AY365" s="153" t="s">
        <v>145</v>
      </c>
    </row>
    <row r="366" spans="2:65" s="14" customFormat="1" ht="24" customHeight="1">
      <c r="B366" s="15"/>
      <c r="C366" s="130" t="s">
        <v>533</v>
      </c>
      <c r="D366" s="130" t="s">
        <v>149</v>
      </c>
      <c r="E366" s="131" t="s">
        <v>534</v>
      </c>
      <c r="F366" s="132" t="s">
        <v>535</v>
      </c>
      <c r="G366" s="133" t="s">
        <v>200</v>
      </c>
      <c r="H366" s="134">
        <v>1</v>
      </c>
      <c r="I366" s="359"/>
      <c r="J366" s="135">
        <f>ROUND(I366*H366,1)</f>
        <v>0</v>
      </c>
      <c r="K366" s="136"/>
      <c r="L366" s="15"/>
      <c r="M366" s="137"/>
      <c r="N366" s="138" t="s">
        <v>41</v>
      </c>
      <c r="O366" s="139">
        <v>2.431</v>
      </c>
      <c r="P366" s="139">
        <f>O366*H366</f>
        <v>2.431</v>
      </c>
      <c r="Q366" s="139">
        <v>0.1575</v>
      </c>
      <c r="R366" s="139">
        <f>Q366*H366</f>
        <v>0.1575</v>
      </c>
      <c r="S366" s="139">
        <v>0</v>
      </c>
      <c r="T366" s="140">
        <f>S366*H366</f>
        <v>0</v>
      </c>
      <c r="AR366" s="141" t="s">
        <v>153</v>
      </c>
      <c r="AT366" s="141" t="s">
        <v>149</v>
      </c>
      <c r="AU366" s="141" t="s">
        <v>84</v>
      </c>
      <c r="AY366" s="2" t="s">
        <v>145</v>
      </c>
      <c r="BE366" s="142">
        <f>IF(N366="základní",J366,0)</f>
        <v>0</v>
      </c>
      <c r="BF366" s="142">
        <f>IF(N366="snížená",J366,0)</f>
        <v>0</v>
      </c>
      <c r="BG366" s="142">
        <f>IF(N366="zákl. přenesená",J366,0)</f>
        <v>0</v>
      </c>
      <c r="BH366" s="142">
        <f>IF(N366="sníž. přenesená",J366,0)</f>
        <v>0</v>
      </c>
      <c r="BI366" s="142">
        <f>IF(N366="nulová",J366,0)</f>
        <v>0</v>
      </c>
      <c r="BJ366" s="2" t="s">
        <v>20</v>
      </c>
      <c r="BK366" s="142">
        <f>ROUND(I366*H366,1)</f>
        <v>0</v>
      </c>
      <c r="BL366" s="2" t="s">
        <v>153</v>
      </c>
      <c r="BM366" s="141" t="s">
        <v>536</v>
      </c>
    </row>
    <row r="367" spans="2:65" s="143" customFormat="1">
      <c r="B367" s="144"/>
      <c r="D367" s="145" t="s">
        <v>155</v>
      </c>
      <c r="E367" s="146"/>
      <c r="F367" s="147" t="s">
        <v>537</v>
      </c>
      <c r="H367" s="148">
        <v>1</v>
      </c>
      <c r="I367" s="360"/>
      <c r="L367" s="144"/>
      <c r="M367" s="149"/>
      <c r="T367" s="150"/>
      <c r="AT367" s="146" t="s">
        <v>155</v>
      </c>
      <c r="AU367" s="146" t="s">
        <v>84</v>
      </c>
      <c r="AV367" s="143" t="s">
        <v>84</v>
      </c>
      <c r="AW367" s="143" t="s">
        <v>29</v>
      </c>
      <c r="AX367" s="143" t="s">
        <v>20</v>
      </c>
      <c r="AY367" s="146" t="s">
        <v>145</v>
      </c>
    </row>
    <row r="368" spans="2:65" s="14" customFormat="1" ht="24" customHeight="1">
      <c r="B368" s="15"/>
      <c r="C368" s="130" t="s">
        <v>538</v>
      </c>
      <c r="D368" s="130" t="s">
        <v>149</v>
      </c>
      <c r="E368" s="131" t="s">
        <v>539</v>
      </c>
      <c r="F368" s="132" t="s">
        <v>540</v>
      </c>
      <c r="G368" s="133" t="s">
        <v>200</v>
      </c>
      <c r="H368" s="134">
        <v>1</v>
      </c>
      <c r="I368" s="359"/>
      <c r="J368" s="135">
        <f>ROUND(I368*H368,1)</f>
        <v>0</v>
      </c>
      <c r="K368" s="136"/>
      <c r="L368" s="15"/>
      <c r="M368" s="137"/>
      <c r="N368" s="138" t="s">
        <v>41</v>
      </c>
      <c r="O368" s="139">
        <v>1.9079999999999999</v>
      </c>
      <c r="P368" s="139">
        <f>O368*H368</f>
        <v>1.9079999999999999</v>
      </c>
      <c r="Q368" s="139">
        <v>0.14699999999999999</v>
      </c>
      <c r="R368" s="139">
        <f>Q368*H368</f>
        <v>0.14699999999999999</v>
      </c>
      <c r="S368" s="139">
        <v>0</v>
      </c>
      <c r="T368" s="140">
        <f>S368*H368</f>
        <v>0</v>
      </c>
      <c r="AR368" s="141" t="s">
        <v>153</v>
      </c>
      <c r="AT368" s="141" t="s">
        <v>149</v>
      </c>
      <c r="AU368" s="141" t="s">
        <v>84</v>
      </c>
      <c r="AY368" s="2" t="s">
        <v>145</v>
      </c>
      <c r="BE368" s="142">
        <f>IF(N368="základní",J368,0)</f>
        <v>0</v>
      </c>
      <c r="BF368" s="142">
        <f>IF(N368="snížená",J368,0)</f>
        <v>0</v>
      </c>
      <c r="BG368" s="142">
        <f>IF(N368="zákl. přenesená",J368,0)</f>
        <v>0</v>
      </c>
      <c r="BH368" s="142">
        <f>IF(N368="sníž. přenesená",J368,0)</f>
        <v>0</v>
      </c>
      <c r="BI368" s="142">
        <f>IF(N368="nulová",J368,0)</f>
        <v>0</v>
      </c>
      <c r="BJ368" s="2" t="s">
        <v>20</v>
      </c>
      <c r="BK368" s="142">
        <f>ROUND(I368*H368,1)</f>
        <v>0</v>
      </c>
      <c r="BL368" s="2" t="s">
        <v>153</v>
      </c>
      <c r="BM368" s="141" t="s">
        <v>541</v>
      </c>
    </row>
    <row r="369" spans="2:65" s="143" customFormat="1">
      <c r="B369" s="144"/>
      <c r="D369" s="145" t="s">
        <v>155</v>
      </c>
      <c r="E369" s="146"/>
      <c r="F369" s="147" t="s">
        <v>542</v>
      </c>
      <c r="H369" s="148">
        <v>1</v>
      </c>
      <c r="I369" s="360"/>
      <c r="L369" s="144"/>
      <c r="M369" s="149"/>
      <c r="T369" s="150"/>
      <c r="AT369" s="146" t="s">
        <v>155</v>
      </c>
      <c r="AU369" s="146" t="s">
        <v>84</v>
      </c>
      <c r="AV369" s="143" t="s">
        <v>84</v>
      </c>
      <c r="AW369" s="143" t="s">
        <v>29</v>
      </c>
      <c r="AX369" s="143" t="s">
        <v>20</v>
      </c>
      <c r="AY369" s="146" t="s">
        <v>145</v>
      </c>
    </row>
    <row r="370" spans="2:65" s="14" customFormat="1" ht="24" customHeight="1">
      <c r="B370" s="15"/>
      <c r="C370" s="130" t="s">
        <v>543</v>
      </c>
      <c r="D370" s="130" t="s">
        <v>149</v>
      </c>
      <c r="E370" s="131" t="s">
        <v>544</v>
      </c>
      <c r="F370" s="132" t="s">
        <v>545</v>
      </c>
      <c r="G370" s="133" t="s">
        <v>200</v>
      </c>
      <c r="H370" s="134">
        <v>1</v>
      </c>
      <c r="I370" s="359"/>
      <c r="J370" s="135">
        <f>ROUND(I370*H370,1)</f>
        <v>0</v>
      </c>
      <c r="K370" s="136"/>
      <c r="L370" s="15"/>
      <c r="M370" s="137"/>
      <c r="N370" s="138" t="s">
        <v>41</v>
      </c>
      <c r="O370" s="139">
        <v>1.006</v>
      </c>
      <c r="P370" s="139">
        <f>O370*H370</f>
        <v>1.006</v>
      </c>
      <c r="Q370" s="139">
        <v>1.4659999999999999E-2</v>
      </c>
      <c r="R370" s="139">
        <f>Q370*H370</f>
        <v>1.4659999999999999E-2</v>
      </c>
      <c r="S370" s="139">
        <v>0</v>
      </c>
      <c r="T370" s="140">
        <f>S370*H370</f>
        <v>0</v>
      </c>
      <c r="AR370" s="141" t="s">
        <v>153</v>
      </c>
      <c r="AT370" s="141" t="s">
        <v>149</v>
      </c>
      <c r="AU370" s="141" t="s">
        <v>84</v>
      </c>
      <c r="AY370" s="2" t="s">
        <v>145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2" t="s">
        <v>20</v>
      </c>
      <c r="BK370" s="142">
        <f>ROUND(I370*H370,1)</f>
        <v>0</v>
      </c>
      <c r="BL370" s="2" t="s">
        <v>153</v>
      </c>
      <c r="BM370" s="141" t="s">
        <v>546</v>
      </c>
    </row>
    <row r="371" spans="2:65" s="143" customFormat="1">
      <c r="B371" s="144"/>
      <c r="D371" s="145" t="s">
        <v>155</v>
      </c>
      <c r="E371" s="146"/>
      <c r="F371" s="147" t="s">
        <v>542</v>
      </c>
      <c r="H371" s="148">
        <v>1</v>
      </c>
      <c r="I371" s="360"/>
      <c r="L371" s="144"/>
      <c r="M371" s="149"/>
      <c r="T371" s="150"/>
      <c r="AT371" s="146" t="s">
        <v>155</v>
      </c>
      <c r="AU371" s="146" t="s">
        <v>84</v>
      </c>
      <c r="AV371" s="143" t="s">
        <v>84</v>
      </c>
      <c r="AW371" s="143" t="s">
        <v>29</v>
      </c>
      <c r="AX371" s="143" t="s">
        <v>20</v>
      </c>
      <c r="AY371" s="146" t="s">
        <v>145</v>
      </c>
    </row>
    <row r="372" spans="2:65" s="14" customFormat="1" ht="24" customHeight="1">
      <c r="B372" s="15"/>
      <c r="C372" s="130" t="s">
        <v>547</v>
      </c>
      <c r="D372" s="130" t="s">
        <v>149</v>
      </c>
      <c r="E372" s="131" t="s">
        <v>548</v>
      </c>
      <c r="F372" s="132" t="s">
        <v>549</v>
      </c>
      <c r="G372" s="133" t="s">
        <v>289</v>
      </c>
      <c r="H372" s="134">
        <v>716</v>
      </c>
      <c r="I372" s="359"/>
      <c r="J372" s="135">
        <f>ROUND(I372*H372,1)</f>
        <v>0</v>
      </c>
      <c r="K372" s="136"/>
      <c r="L372" s="15"/>
      <c r="M372" s="137"/>
      <c r="N372" s="138" t="s">
        <v>41</v>
      </c>
      <c r="O372" s="139">
        <v>9.6000000000000002E-2</v>
      </c>
      <c r="P372" s="139">
        <f>O372*H372</f>
        <v>68.736000000000004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153</v>
      </c>
      <c r="AT372" s="141" t="s">
        <v>149</v>
      </c>
      <c r="AU372" s="141" t="s">
        <v>84</v>
      </c>
      <c r="AY372" s="2" t="s">
        <v>145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2" t="s">
        <v>20</v>
      </c>
      <c r="BK372" s="142">
        <f>ROUND(I372*H372,1)</f>
        <v>0</v>
      </c>
      <c r="BL372" s="2" t="s">
        <v>153</v>
      </c>
      <c r="BM372" s="141" t="s">
        <v>550</v>
      </c>
    </row>
    <row r="373" spans="2:65" s="175" customFormat="1">
      <c r="B373" s="176"/>
      <c r="D373" s="145" t="s">
        <v>155</v>
      </c>
      <c r="E373" s="177"/>
      <c r="F373" s="178" t="s">
        <v>551</v>
      </c>
      <c r="H373" s="177"/>
      <c r="I373" s="364"/>
      <c r="L373" s="176"/>
      <c r="M373" s="179"/>
      <c r="T373" s="180"/>
      <c r="AT373" s="177" t="s">
        <v>155</v>
      </c>
      <c r="AU373" s="177" t="s">
        <v>84</v>
      </c>
      <c r="AV373" s="175" t="s">
        <v>20</v>
      </c>
      <c r="AW373" s="175" t="s">
        <v>29</v>
      </c>
      <c r="AX373" s="175" t="s">
        <v>76</v>
      </c>
      <c r="AY373" s="177" t="s">
        <v>145</v>
      </c>
    </row>
    <row r="374" spans="2:65" s="143" customFormat="1" ht="20.399999999999999">
      <c r="B374" s="144"/>
      <c r="D374" s="145" t="s">
        <v>155</v>
      </c>
      <c r="E374" s="146"/>
      <c r="F374" s="147" t="s">
        <v>552</v>
      </c>
      <c r="H374" s="148">
        <v>165.68</v>
      </c>
      <c r="I374" s="360"/>
      <c r="L374" s="144"/>
      <c r="M374" s="149"/>
      <c r="T374" s="150"/>
      <c r="AT374" s="146" t="s">
        <v>155</v>
      </c>
      <c r="AU374" s="146" t="s">
        <v>84</v>
      </c>
      <c r="AV374" s="143" t="s">
        <v>84</v>
      </c>
      <c r="AW374" s="143" t="s">
        <v>29</v>
      </c>
      <c r="AX374" s="143" t="s">
        <v>76</v>
      </c>
      <c r="AY374" s="146" t="s">
        <v>145</v>
      </c>
    </row>
    <row r="375" spans="2:65" s="143" customFormat="1" ht="20.399999999999999">
      <c r="B375" s="144"/>
      <c r="D375" s="145" t="s">
        <v>155</v>
      </c>
      <c r="E375" s="146"/>
      <c r="F375" s="147" t="s">
        <v>553</v>
      </c>
      <c r="H375" s="148">
        <v>177.12</v>
      </c>
      <c r="I375" s="360"/>
      <c r="L375" s="144"/>
      <c r="M375" s="149"/>
      <c r="T375" s="150"/>
      <c r="AT375" s="146" t="s">
        <v>155</v>
      </c>
      <c r="AU375" s="146" t="s">
        <v>84</v>
      </c>
      <c r="AV375" s="143" t="s">
        <v>84</v>
      </c>
      <c r="AW375" s="143" t="s">
        <v>29</v>
      </c>
      <c r="AX375" s="143" t="s">
        <v>76</v>
      </c>
      <c r="AY375" s="146" t="s">
        <v>145</v>
      </c>
    </row>
    <row r="376" spans="2:65" s="143" customFormat="1">
      <c r="B376" s="144"/>
      <c r="D376" s="145" t="s">
        <v>155</v>
      </c>
      <c r="E376" s="146"/>
      <c r="F376" s="147" t="s">
        <v>554</v>
      </c>
      <c r="H376" s="148">
        <v>15.2</v>
      </c>
      <c r="I376" s="360"/>
      <c r="L376" s="144"/>
      <c r="M376" s="149"/>
      <c r="T376" s="150"/>
      <c r="AT376" s="146" t="s">
        <v>155</v>
      </c>
      <c r="AU376" s="146" t="s">
        <v>84</v>
      </c>
      <c r="AV376" s="143" t="s">
        <v>84</v>
      </c>
      <c r="AW376" s="143" t="s">
        <v>29</v>
      </c>
      <c r="AX376" s="143" t="s">
        <v>76</v>
      </c>
      <c r="AY376" s="146" t="s">
        <v>145</v>
      </c>
    </row>
    <row r="377" spans="2:65" s="168" customFormat="1">
      <c r="B377" s="169"/>
      <c r="D377" s="145" t="s">
        <v>155</v>
      </c>
      <c r="E377" s="170"/>
      <c r="F377" s="171" t="s">
        <v>555</v>
      </c>
      <c r="H377" s="172">
        <v>358</v>
      </c>
      <c r="I377" s="363"/>
      <c r="L377" s="169"/>
      <c r="M377" s="173"/>
      <c r="T377" s="174"/>
      <c r="AT377" s="170" t="s">
        <v>155</v>
      </c>
      <c r="AU377" s="170" t="s">
        <v>84</v>
      </c>
      <c r="AV377" s="168" t="s">
        <v>146</v>
      </c>
      <c r="AW377" s="168" t="s">
        <v>29</v>
      </c>
      <c r="AX377" s="168" t="s">
        <v>76</v>
      </c>
      <c r="AY377" s="170" t="s">
        <v>145</v>
      </c>
    </row>
    <row r="378" spans="2:65" s="143" customFormat="1">
      <c r="B378" s="144"/>
      <c r="D378" s="145" t="s">
        <v>155</v>
      </c>
      <c r="E378" s="146"/>
      <c r="F378" s="147" t="s">
        <v>556</v>
      </c>
      <c r="H378" s="148">
        <v>358</v>
      </c>
      <c r="I378" s="360"/>
      <c r="L378" s="144"/>
      <c r="M378" s="149"/>
      <c r="T378" s="150"/>
      <c r="AT378" s="146" t="s">
        <v>155</v>
      </c>
      <c r="AU378" s="146" t="s">
        <v>84</v>
      </c>
      <c r="AV378" s="143" t="s">
        <v>84</v>
      </c>
      <c r="AW378" s="143" t="s">
        <v>29</v>
      </c>
      <c r="AX378" s="143" t="s">
        <v>76</v>
      </c>
      <c r="AY378" s="146" t="s">
        <v>145</v>
      </c>
    </row>
    <row r="379" spans="2:65" s="151" customFormat="1">
      <c r="B379" s="152"/>
      <c r="D379" s="145" t="s">
        <v>155</v>
      </c>
      <c r="E379" s="153"/>
      <c r="F379" s="154" t="s">
        <v>174</v>
      </c>
      <c r="H379" s="155">
        <v>716</v>
      </c>
      <c r="I379" s="361"/>
      <c r="L379" s="152"/>
      <c r="M379" s="156"/>
      <c r="T379" s="157"/>
      <c r="AT379" s="153" t="s">
        <v>155</v>
      </c>
      <c r="AU379" s="153" t="s">
        <v>84</v>
      </c>
      <c r="AV379" s="151" t="s">
        <v>153</v>
      </c>
      <c r="AW379" s="151" t="s">
        <v>29</v>
      </c>
      <c r="AX379" s="151" t="s">
        <v>20</v>
      </c>
      <c r="AY379" s="153" t="s">
        <v>145</v>
      </c>
    </row>
    <row r="380" spans="2:65" s="14" customFormat="1" ht="16.5" customHeight="1">
      <c r="B380" s="15"/>
      <c r="C380" s="158" t="s">
        <v>557</v>
      </c>
      <c r="D380" s="158" t="s">
        <v>303</v>
      </c>
      <c r="E380" s="159" t="s">
        <v>558</v>
      </c>
      <c r="F380" s="160" t="s">
        <v>559</v>
      </c>
      <c r="G380" s="161" t="s">
        <v>289</v>
      </c>
      <c r="H380" s="162">
        <v>752</v>
      </c>
      <c r="I380" s="359"/>
      <c r="J380" s="163">
        <f>ROUND(I380*H380,1)</f>
        <v>0</v>
      </c>
      <c r="K380" s="164"/>
      <c r="L380" s="165"/>
      <c r="M380" s="166"/>
      <c r="N380" s="167" t="s">
        <v>41</v>
      </c>
      <c r="O380" s="139">
        <v>0</v>
      </c>
      <c r="P380" s="139">
        <f>O380*H380</f>
        <v>0</v>
      </c>
      <c r="Q380" s="139">
        <v>1E-4</v>
      </c>
      <c r="R380" s="139">
        <f>Q380*H380</f>
        <v>7.5200000000000003E-2</v>
      </c>
      <c r="S380" s="139">
        <v>0</v>
      </c>
      <c r="T380" s="140">
        <f>S380*H380</f>
        <v>0</v>
      </c>
      <c r="AR380" s="141" t="s">
        <v>306</v>
      </c>
      <c r="AT380" s="141" t="s">
        <v>303</v>
      </c>
      <c r="AU380" s="141" t="s">
        <v>84</v>
      </c>
      <c r="AY380" s="2" t="s">
        <v>145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2" t="s">
        <v>20</v>
      </c>
      <c r="BK380" s="142">
        <f>ROUND(I380*H380,1)</f>
        <v>0</v>
      </c>
      <c r="BL380" s="2" t="s">
        <v>153</v>
      </c>
      <c r="BM380" s="141" t="s">
        <v>560</v>
      </c>
    </row>
    <row r="381" spans="2:65" s="143" customFormat="1">
      <c r="B381" s="144"/>
      <c r="D381" s="145" t="s">
        <v>155</v>
      </c>
      <c r="E381" s="146"/>
      <c r="F381" s="147" t="s">
        <v>561</v>
      </c>
      <c r="H381" s="148">
        <v>752</v>
      </c>
      <c r="I381" s="360"/>
      <c r="L381" s="144"/>
      <c r="M381" s="149"/>
      <c r="T381" s="150"/>
      <c r="AT381" s="146" t="s">
        <v>155</v>
      </c>
      <c r="AU381" s="146" t="s">
        <v>84</v>
      </c>
      <c r="AV381" s="143" t="s">
        <v>84</v>
      </c>
      <c r="AW381" s="143" t="s">
        <v>29</v>
      </c>
      <c r="AX381" s="143" t="s">
        <v>20</v>
      </c>
      <c r="AY381" s="146" t="s">
        <v>145</v>
      </c>
    </row>
    <row r="382" spans="2:65" s="14" customFormat="1" ht="21.75" customHeight="1">
      <c r="B382" s="15"/>
      <c r="C382" s="130" t="s">
        <v>562</v>
      </c>
      <c r="D382" s="130" t="s">
        <v>149</v>
      </c>
      <c r="E382" s="131" t="s">
        <v>563</v>
      </c>
      <c r="F382" s="132" t="s">
        <v>564</v>
      </c>
      <c r="G382" s="133" t="s">
        <v>166</v>
      </c>
      <c r="H382" s="134">
        <v>449.8</v>
      </c>
      <c r="I382" s="359"/>
      <c r="J382" s="135">
        <f>ROUND(I382*H382,1)</f>
        <v>0</v>
      </c>
      <c r="K382" s="136"/>
      <c r="L382" s="15"/>
      <c r="M382" s="137"/>
      <c r="N382" s="138" t="s">
        <v>41</v>
      </c>
      <c r="O382" s="139">
        <v>0.04</v>
      </c>
      <c r="P382" s="139">
        <f>O382*H382</f>
        <v>17.992000000000001</v>
      </c>
      <c r="Q382" s="139">
        <v>0</v>
      </c>
      <c r="R382" s="139">
        <f>Q382*H382</f>
        <v>0</v>
      </c>
      <c r="S382" s="139">
        <v>0</v>
      </c>
      <c r="T382" s="140">
        <f>S382*H382</f>
        <v>0</v>
      </c>
      <c r="AR382" s="141" t="s">
        <v>153</v>
      </c>
      <c r="AT382" s="141" t="s">
        <v>149</v>
      </c>
      <c r="AU382" s="141" t="s">
        <v>84</v>
      </c>
      <c r="AY382" s="2" t="s">
        <v>145</v>
      </c>
      <c r="BE382" s="142">
        <f>IF(N382="základní",J382,0)</f>
        <v>0</v>
      </c>
      <c r="BF382" s="142">
        <f>IF(N382="snížená",J382,0)</f>
        <v>0</v>
      </c>
      <c r="BG382" s="142">
        <f>IF(N382="zákl. přenesená",J382,0)</f>
        <v>0</v>
      </c>
      <c r="BH382" s="142">
        <f>IF(N382="sníž. přenesená",J382,0)</f>
        <v>0</v>
      </c>
      <c r="BI382" s="142">
        <f>IF(N382="nulová",J382,0)</f>
        <v>0</v>
      </c>
      <c r="BJ382" s="2" t="s">
        <v>20</v>
      </c>
      <c r="BK382" s="142">
        <f>ROUND(I382*H382,1)</f>
        <v>0</v>
      </c>
      <c r="BL382" s="2" t="s">
        <v>153</v>
      </c>
      <c r="BM382" s="141" t="s">
        <v>565</v>
      </c>
    </row>
    <row r="383" spans="2:65" s="175" customFormat="1">
      <c r="B383" s="176"/>
      <c r="D383" s="145" t="s">
        <v>155</v>
      </c>
      <c r="E383" s="177"/>
      <c r="F383" s="178" t="s">
        <v>551</v>
      </c>
      <c r="H383" s="177"/>
      <c r="I383" s="364"/>
      <c r="L383" s="176"/>
      <c r="M383" s="179"/>
      <c r="T383" s="180"/>
      <c r="AT383" s="177" t="s">
        <v>155</v>
      </c>
      <c r="AU383" s="177" t="s">
        <v>84</v>
      </c>
      <c r="AV383" s="175" t="s">
        <v>20</v>
      </c>
      <c r="AW383" s="175" t="s">
        <v>29</v>
      </c>
      <c r="AX383" s="175" t="s">
        <v>76</v>
      </c>
      <c r="AY383" s="177" t="s">
        <v>145</v>
      </c>
    </row>
    <row r="384" spans="2:65" s="143" customFormat="1" ht="20.399999999999999">
      <c r="B384" s="144"/>
      <c r="D384" s="145" t="s">
        <v>155</v>
      </c>
      <c r="E384" s="146"/>
      <c r="F384" s="147" t="s">
        <v>566</v>
      </c>
      <c r="H384" s="148">
        <v>107.55800000000001</v>
      </c>
      <c r="I384" s="360"/>
      <c r="L384" s="144"/>
      <c r="M384" s="149"/>
      <c r="T384" s="150"/>
      <c r="AT384" s="146" t="s">
        <v>155</v>
      </c>
      <c r="AU384" s="146" t="s">
        <v>84</v>
      </c>
      <c r="AV384" s="143" t="s">
        <v>84</v>
      </c>
      <c r="AW384" s="143" t="s">
        <v>29</v>
      </c>
      <c r="AX384" s="143" t="s">
        <v>76</v>
      </c>
      <c r="AY384" s="146" t="s">
        <v>145</v>
      </c>
    </row>
    <row r="385" spans="2:65" s="143" customFormat="1" ht="20.399999999999999">
      <c r="B385" s="144"/>
      <c r="D385" s="145" t="s">
        <v>155</v>
      </c>
      <c r="E385" s="146"/>
      <c r="F385" s="147" t="s">
        <v>567</v>
      </c>
      <c r="H385" s="148">
        <v>109.81399999999999</v>
      </c>
      <c r="I385" s="360"/>
      <c r="L385" s="144"/>
      <c r="M385" s="149"/>
      <c r="T385" s="150"/>
      <c r="AT385" s="146" t="s">
        <v>155</v>
      </c>
      <c r="AU385" s="146" t="s">
        <v>84</v>
      </c>
      <c r="AV385" s="143" t="s">
        <v>84</v>
      </c>
      <c r="AW385" s="143" t="s">
        <v>29</v>
      </c>
      <c r="AX385" s="143" t="s">
        <v>76</v>
      </c>
      <c r="AY385" s="146" t="s">
        <v>145</v>
      </c>
    </row>
    <row r="386" spans="2:65" s="143" customFormat="1">
      <c r="B386" s="144"/>
      <c r="D386" s="145" t="s">
        <v>155</v>
      </c>
      <c r="E386" s="146"/>
      <c r="F386" s="147" t="s">
        <v>568</v>
      </c>
      <c r="H386" s="148">
        <v>7.5</v>
      </c>
      <c r="I386" s="360"/>
      <c r="L386" s="144"/>
      <c r="M386" s="149"/>
      <c r="T386" s="150"/>
      <c r="AT386" s="146" t="s">
        <v>155</v>
      </c>
      <c r="AU386" s="146" t="s">
        <v>84</v>
      </c>
      <c r="AV386" s="143" t="s">
        <v>84</v>
      </c>
      <c r="AW386" s="143" t="s">
        <v>29</v>
      </c>
      <c r="AX386" s="143" t="s">
        <v>76</v>
      </c>
      <c r="AY386" s="146" t="s">
        <v>145</v>
      </c>
    </row>
    <row r="387" spans="2:65" s="168" customFormat="1">
      <c r="B387" s="169"/>
      <c r="D387" s="145" t="s">
        <v>155</v>
      </c>
      <c r="E387" s="170"/>
      <c r="F387" s="171" t="s">
        <v>569</v>
      </c>
      <c r="H387" s="172">
        <v>224.87200000000001</v>
      </c>
      <c r="I387" s="363"/>
      <c r="L387" s="169"/>
      <c r="M387" s="173"/>
      <c r="T387" s="174"/>
      <c r="AT387" s="170" t="s">
        <v>155</v>
      </c>
      <c r="AU387" s="170" t="s">
        <v>84</v>
      </c>
      <c r="AV387" s="168" t="s">
        <v>146</v>
      </c>
      <c r="AW387" s="168" t="s">
        <v>29</v>
      </c>
      <c r="AX387" s="168" t="s">
        <v>76</v>
      </c>
      <c r="AY387" s="170" t="s">
        <v>145</v>
      </c>
    </row>
    <row r="388" spans="2:65" s="143" customFormat="1">
      <c r="B388" s="144"/>
      <c r="D388" s="145" t="s">
        <v>155</v>
      </c>
      <c r="E388" s="146"/>
      <c r="F388" s="147" t="s">
        <v>570</v>
      </c>
      <c r="H388" s="148">
        <v>224.87200000000001</v>
      </c>
      <c r="I388" s="360"/>
      <c r="L388" s="144"/>
      <c r="M388" s="149"/>
      <c r="T388" s="150"/>
      <c r="AT388" s="146" t="s">
        <v>155</v>
      </c>
      <c r="AU388" s="146" t="s">
        <v>84</v>
      </c>
      <c r="AV388" s="143" t="s">
        <v>84</v>
      </c>
      <c r="AW388" s="143" t="s">
        <v>29</v>
      </c>
      <c r="AX388" s="143" t="s">
        <v>76</v>
      </c>
      <c r="AY388" s="146" t="s">
        <v>145</v>
      </c>
    </row>
    <row r="389" spans="2:65" s="143" customFormat="1">
      <c r="B389" s="144"/>
      <c r="D389" s="145" t="s">
        <v>155</v>
      </c>
      <c r="E389" s="146"/>
      <c r="F389" s="147" t="s">
        <v>571</v>
      </c>
      <c r="H389" s="148">
        <v>5.6000000000000001E-2</v>
      </c>
      <c r="I389" s="360"/>
      <c r="L389" s="144"/>
      <c r="M389" s="149"/>
      <c r="T389" s="150"/>
      <c r="AT389" s="146" t="s">
        <v>155</v>
      </c>
      <c r="AU389" s="146" t="s">
        <v>84</v>
      </c>
      <c r="AV389" s="143" t="s">
        <v>84</v>
      </c>
      <c r="AW389" s="143" t="s">
        <v>29</v>
      </c>
      <c r="AX389" s="143" t="s">
        <v>76</v>
      </c>
      <c r="AY389" s="146" t="s">
        <v>145</v>
      </c>
    </row>
    <row r="390" spans="2:65" s="151" customFormat="1">
      <c r="B390" s="152"/>
      <c r="D390" s="145" t="s">
        <v>155</v>
      </c>
      <c r="E390" s="153"/>
      <c r="F390" s="154" t="s">
        <v>174</v>
      </c>
      <c r="H390" s="155">
        <v>449.8</v>
      </c>
      <c r="I390" s="361"/>
      <c r="L390" s="152"/>
      <c r="M390" s="156"/>
      <c r="T390" s="157"/>
      <c r="AT390" s="153" t="s">
        <v>155</v>
      </c>
      <c r="AU390" s="153" t="s">
        <v>84</v>
      </c>
      <c r="AV390" s="151" t="s">
        <v>153</v>
      </c>
      <c r="AW390" s="151" t="s">
        <v>29</v>
      </c>
      <c r="AX390" s="151" t="s">
        <v>20</v>
      </c>
      <c r="AY390" s="153" t="s">
        <v>145</v>
      </c>
    </row>
    <row r="391" spans="2:65" s="14" customFormat="1" ht="24" customHeight="1">
      <c r="B391" s="15"/>
      <c r="C391" s="130" t="s">
        <v>572</v>
      </c>
      <c r="D391" s="130" t="s">
        <v>149</v>
      </c>
      <c r="E391" s="131" t="s">
        <v>573</v>
      </c>
      <c r="F391" s="132" t="s">
        <v>574</v>
      </c>
      <c r="G391" s="133" t="s">
        <v>166</v>
      </c>
      <c r="H391" s="134">
        <v>97.4</v>
      </c>
      <c r="I391" s="359"/>
      <c r="J391" s="135">
        <f>ROUND(I391*H391,1)</f>
        <v>0</v>
      </c>
      <c r="K391" s="136"/>
      <c r="L391" s="15"/>
      <c r="M391" s="137"/>
      <c r="N391" s="138" t="s">
        <v>41</v>
      </c>
      <c r="O391" s="139">
        <v>0.06</v>
      </c>
      <c r="P391" s="139">
        <f>O391*H391</f>
        <v>5.8440000000000003</v>
      </c>
      <c r="Q391" s="139">
        <v>0</v>
      </c>
      <c r="R391" s="139">
        <f>Q391*H391</f>
        <v>0</v>
      </c>
      <c r="S391" s="139">
        <v>0</v>
      </c>
      <c r="T391" s="140">
        <f>S391*H391</f>
        <v>0</v>
      </c>
      <c r="AR391" s="141" t="s">
        <v>153</v>
      </c>
      <c r="AT391" s="141" t="s">
        <v>149</v>
      </c>
      <c r="AU391" s="141" t="s">
        <v>84</v>
      </c>
      <c r="AY391" s="2" t="s">
        <v>145</v>
      </c>
      <c r="BE391" s="142">
        <f>IF(N391="základní",J391,0)</f>
        <v>0</v>
      </c>
      <c r="BF391" s="142">
        <f>IF(N391="snížená",J391,0)</f>
        <v>0</v>
      </c>
      <c r="BG391" s="142">
        <f>IF(N391="zákl. přenesená",J391,0)</f>
        <v>0</v>
      </c>
      <c r="BH391" s="142">
        <f>IF(N391="sníž. přenesená",J391,0)</f>
        <v>0</v>
      </c>
      <c r="BI391" s="142">
        <f>IF(N391="nulová",J391,0)</f>
        <v>0</v>
      </c>
      <c r="BJ391" s="2" t="s">
        <v>20</v>
      </c>
      <c r="BK391" s="142">
        <f>ROUND(I391*H391,1)</f>
        <v>0</v>
      </c>
      <c r="BL391" s="2" t="s">
        <v>153</v>
      </c>
      <c r="BM391" s="141" t="s">
        <v>575</v>
      </c>
    </row>
    <row r="392" spans="2:65" s="175" customFormat="1">
      <c r="B392" s="176"/>
      <c r="D392" s="145" t="s">
        <v>155</v>
      </c>
      <c r="E392" s="177"/>
      <c r="F392" s="178" t="s">
        <v>576</v>
      </c>
      <c r="H392" s="177"/>
      <c r="I392" s="364"/>
      <c r="L392" s="176"/>
      <c r="M392" s="179"/>
      <c r="T392" s="180"/>
      <c r="AT392" s="177" t="s">
        <v>155</v>
      </c>
      <c r="AU392" s="177" t="s">
        <v>84</v>
      </c>
      <c r="AV392" s="175" t="s">
        <v>20</v>
      </c>
      <c r="AW392" s="175" t="s">
        <v>29</v>
      </c>
      <c r="AX392" s="175" t="s">
        <v>76</v>
      </c>
      <c r="AY392" s="177" t="s">
        <v>145</v>
      </c>
    </row>
    <row r="393" spans="2:65" s="143" customFormat="1">
      <c r="B393" s="144"/>
      <c r="D393" s="145" t="s">
        <v>155</v>
      </c>
      <c r="E393" s="146"/>
      <c r="F393" s="147" t="s">
        <v>577</v>
      </c>
      <c r="H393" s="148">
        <v>41.62</v>
      </c>
      <c r="I393" s="360"/>
      <c r="L393" s="144"/>
      <c r="M393" s="149"/>
      <c r="T393" s="150"/>
      <c r="AT393" s="146" t="s">
        <v>155</v>
      </c>
      <c r="AU393" s="146" t="s">
        <v>84</v>
      </c>
      <c r="AV393" s="143" t="s">
        <v>84</v>
      </c>
      <c r="AW393" s="143" t="s">
        <v>29</v>
      </c>
      <c r="AX393" s="143" t="s">
        <v>76</v>
      </c>
      <c r="AY393" s="146" t="s">
        <v>145</v>
      </c>
    </row>
    <row r="394" spans="2:65" s="143" customFormat="1">
      <c r="B394" s="144"/>
      <c r="D394" s="145" t="s">
        <v>155</v>
      </c>
      <c r="E394" s="146"/>
      <c r="F394" s="147" t="s">
        <v>578</v>
      </c>
      <c r="H394" s="148">
        <v>10.141999999999999</v>
      </c>
      <c r="I394" s="360"/>
      <c r="L394" s="144"/>
      <c r="M394" s="149"/>
      <c r="T394" s="150"/>
      <c r="AT394" s="146" t="s">
        <v>155</v>
      </c>
      <c r="AU394" s="146" t="s">
        <v>84</v>
      </c>
      <c r="AV394" s="143" t="s">
        <v>84</v>
      </c>
      <c r="AW394" s="143" t="s">
        <v>29</v>
      </c>
      <c r="AX394" s="143" t="s">
        <v>76</v>
      </c>
      <c r="AY394" s="146" t="s">
        <v>145</v>
      </c>
    </row>
    <row r="395" spans="2:65" s="143" customFormat="1">
      <c r="B395" s="144"/>
      <c r="D395" s="145" t="s">
        <v>155</v>
      </c>
      <c r="E395" s="146"/>
      <c r="F395" s="147" t="s">
        <v>579</v>
      </c>
      <c r="H395" s="148">
        <v>10.744999999999999</v>
      </c>
      <c r="I395" s="360"/>
      <c r="L395" s="144"/>
      <c r="M395" s="149"/>
      <c r="T395" s="150"/>
      <c r="AT395" s="146" t="s">
        <v>155</v>
      </c>
      <c r="AU395" s="146" t="s">
        <v>84</v>
      </c>
      <c r="AV395" s="143" t="s">
        <v>84</v>
      </c>
      <c r="AW395" s="143" t="s">
        <v>29</v>
      </c>
      <c r="AX395" s="143" t="s">
        <v>76</v>
      </c>
      <c r="AY395" s="146" t="s">
        <v>145</v>
      </c>
    </row>
    <row r="396" spans="2:65" s="143" customFormat="1" ht="20.399999999999999">
      <c r="B396" s="144"/>
      <c r="D396" s="145" t="s">
        <v>155</v>
      </c>
      <c r="E396" s="146"/>
      <c r="F396" s="147" t="s">
        <v>580</v>
      </c>
      <c r="H396" s="148">
        <v>34.798999999999999</v>
      </c>
      <c r="I396" s="360"/>
      <c r="L396" s="144"/>
      <c r="M396" s="149"/>
      <c r="T396" s="150"/>
      <c r="AT396" s="146" t="s">
        <v>155</v>
      </c>
      <c r="AU396" s="146" t="s">
        <v>84</v>
      </c>
      <c r="AV396" s="143" t="s">
        <v>84</v>
      </c>
      <c r="AW396" s="143" t="s">
        <v>29</v>
      </c>
      <c r="AX396" s="143" t="s">
        <v>76</v>
      </c>
      <c r="AY396" s="146" t="s">
        <v>145</v>
      </c>
    </row>
    <row r="397" spans="2:65" s="143" customFormat="1">
      <c r="B397" s="144"/>
      <c r="D397" s="145" t="s">
        <v>155</v>
      </c>
      <c r="E397" s="146"/>
      <c r="F397" s="147" t="s">
        <v>581</v>
      </c>
      <c r="H397" s="148">
        <v>9.4E-2</v>
      </c>
      <c r="I397" s="360"/>
      <c r="L397" s="144"/>
      <c r="M397" s="149"/>
      <c r="T397" s="150"/>
      <c r="AT397" s="146" t="s">
        <v>155</v>
      </c>
      <c r="AU397" s="146" t="s">
        <v>84</v>
      </c>
      <c r="AV397" s="143" t="s">
        <v>84</v>
      </c>
      <c r="AW397" s="143" t="s">
        <v>29</v>
      </c>
      <c r="AX397" s="143" t="s">
        <v>76</v>
      </c>
      <c r="AY397" s="146" t="s">
        <v>145</v>
      </c>
    </row>
    <row r="398" spans="2:65" s="151" customFormat="1">
      <c r="B398" s="152"/>
      <c r="D398" s="145" t="s">
        <v>155</v>
      </c>
      <c r="E398" s="153"/>
      <c r="F398" s="154" t="s">
        <v>174</v>
      </c>
      <c r="H398" s="155">
        <v>97.4</v>
      </c>
      <c r="I398" s="361"/>
      <c r="L398" s="152"/>
      <c r="M398" s="156"/>
      <c r="T398" s="157"/>
      <c r="AT398" s="153" t="s">
        <v>155</v>
      </c>
      <c r="AU398" s="153" t="s">
        <v>84</v>
      </c>
      <c r="AV398" s="151" t="s">
        <v>153</v>
      </c>
      <c r="AW398" s="151" t="s">
        <v>29</v>
      </c>
      <c r="AX398" s="151" t="s">
        <v>20</v>
      </c>
      <c r="AY398" s="153" t="s">
        <v>145</v>
      </c>
    </row>
    <row r="399" spans="2:65" s="14" customFormat="1" ht="16.5" customHeight="1">
      <c r="B399" s="15"/>
      <c r="C399" s="130" t="s">
        <v>582</v>
      </c>
      <c r="D399" s="130" t="s">
        <v>149</v>
      </c>
      <c r="E399" s="131" t="s">
        <v>583</v>
      </c>
      <c r="F399" s="132" t="s">
        <v>584</v>
      </c>
      <c r="G399" s="133" t="s">
        <v>166</v>
      </c>
      <c r="H399" s="134">
        <v>1179.2</v>
      </c>
      <c r="I399" s="359"/>
      <c r="J399" s="135">
        <f>ROUND(I399*H399,1)</f>
        <v>0</v>
      </c>
      <c r="K399" s="136"/>
      <c r="L399" s="15"/>
      <c r="M399" s="137"/>
      <c r="N399" s="138" t="s">
        <v>41</v>
      </c>
      <c r="O399" s="139">
        <v>0.14000000000000001</v>
      </c>
      <c r="P399" s="139">
        <f>O399*H399</f>
        <v>165.08800000000002</v>
      </c>
      <c r="Q399" s="139">
        <v>0</v>
      </c>
      <c r="R399" s="139">
        <f>Q399*H399</f>
        <v>0</v>
      </c>
      <c r="S399" s="139">
        <v>0</v>
      </c>
      <c r="T399" s="140">
        <f>S399*H399</f>
        <v>0</v>
      </c>
      <c r="AR399" s="141" t="s">
        <v>153</v>
      </c>
      <c r="AT399" s="141" t="s">
        <v>149</v>
      </c>
      <c r="AU399" s="141" t="s">
        <v>84</v>
      </c>
      <c r="AY399" s="2" t="s">
        <v>145</v>
      </c>
      <c r="BE399" s="142">
        <f>IF(N399="základní",J399,0)</f>
        <v>0</v>
      </c>
      <c r="BF399" s="142">
        <f>IF(N399="snížená",J399,0)</f>
        <v>0</v>
      </c>
      <c r="BG399" s="142">
        <f>IF(N399="zákl. přenesená",J399,0)</f>
        <v>0</v>
      </c>
      <c r="BH399" s="142">
        <f>IF(N399="sníž. přenesená",J399,0)</f>
        <v>0</v>
      </c>
      <c r="BI399" s="142">
        <f>IF(N399="nulová",J399,0)</f>
        <v>0</v>
      </c>
      <c r="BJ399" s="2" t="s">
        <v>20</v>
      </c>
      <c r="BK399" s="142">
        <f>ROUND(I399*H399,1)</f>
        <v>0</v>
      </c>
      <c r="BL399" s="2" t="s">
        <v>153</v>
      </c>
      <c r="BM399" s="141" t="s">
        <v>585</v>
      </c>
    </row>
    <row r="400" spans="2:65" s="175" customFormat="1">
      <c r="B400" s="176"/>
      <c r="D400" s="145" t="s">
        <v>155</v>
      </c>
      <c r="E400" s="177"/>
      <c r="F400" s="178" t="s">
        <v>586</v>
      </c>
      <c r="H400" s="177"/>
      <c r="I400" s="364"/>
      <c r="L400" s="176"/>
      <c r="M400" s="179"/>
      <c r="T400" s="180"/>
      <c r="AT400" s="177" t="s">
        <v>155</v>
      </c>
      <c r="AU400" s="177" t="s">
        <v>84</v>
      </c>
      <c r="AV400" s="175" t="s">
        <v>20</v>
      </c>
      <c r="AW400" s="175" t="s">
        <v>29</v>
      </c>
      <c r="AX400" s="175" t="s">
        <v>76</v>
      </c>
      <c r="AY400" s="177" t="s">
        <v>145</v>
      </c>
    </row>
    <row r="401" spans="2:51" s="143" customFormat="1">
      <c r="B401" s="144"/>
      <c r="D401" s="145" t="s">
        <v>155</v>
      </c>
      <c r="E401" s="146"/>
      <c r="F401" s="147" t="s">
        <v>587</v>
      </c>
      <c r="H401" s="148">
        <v>1316.9079999999999</v>
      </c>
      <c r="I401" s="360"/>
      <c r="L401" s="144"/>
      <c r="M401" s="149"/>
      <c r="T401" s="150"/>
      <c r="AT401" s="146" t="s">
        <v>155</v>
      </c>
      <c r="AU401" s="146" t="s">
        <v>84</v>
      </c>
      <c r="AV401" s="143" t="s">
        <v>84</v>
      </c>
      <c r="AW401" s="143" t="s">
        <v>29</v>
      </c>
      <c r="AX401" s="143" t="s">
        <v>76</v>
      </c>
      <c r="AY401" s="146" t="s">
        <v>145</v>
      </c>
    </row>
    <row r="402" spans="2:51" s="175" customFormat="1">
      <c r="B402" s="176"/>
      <c r="D402" s="145" t="s">
        <v>155</v>
      </c>
      <c r="E402" s="177"/>
      <c r="F402" s="178" t="s">
        <v>588</v>
      </c>
      <c r="H402" s="177"/>
      <c r="I402" s="364"/>
      <c r="L402" s="176"/>
      <c r="M402" s="179"/>
      <c r="T402" s="180"/>
      <c r="AT402" s="177" t="s">
        <v>155</v>
      </c>
      <c r="AU402" s="177" t="s">
        <v>84</v>
      </c>
      <c r="AV402" s="175" t="s">
        <v>20</v>
      </c>
      <c r="AW402" s="175" t="s">
        <v>29</v>
      </c>
      <c r="AX402" s="175" t="s">
        <v>76</v>
      </c>
      <c r="AY402" s="177" t="s">
        <v>145</v>
      </c>
    </row>
    <row r="403" spans="2:51" s="175" customFormat="1">
      <c r="B403" s="176"/>
      <c r="D403" s="145" t="s">
        <v>155</v>
      </c>
      <c r="E403" s="177"/>
      <c r="F403" s="178" t="s">
        <v>576</v>
      </c>
      <c r="H403" s="177"/>
      <c r="I403" s="364"/>
      <c r="L403" s="176"/>
      <c r="M403" s="179"/>
      <c r="T403" s="180"/>
      <c r="AT403" s="177" t="s">
        <v>155</v>
      </c>
      <c r="AU403" s="177" t="s">
        <v>84</v>
      </c>
      <c r="AV403" s="175" t="s">
        <v>20</v>
      </c>
      <c r="AW403" s="175" t="s">
        <v>29</v>
      </c>
      <c r="AX403" s="175" t="s">
        <v>76</v>
      </c>
      <c r="AY403" s="177" t="s">
        <v>145</v>
      </c>
    </row>
    <row r="404" spans="2:51" s="143" customFormat="1">
      <c r="B404" s="144"/>
      <c r="D404" s="145" t="s">
        <v>155</v>
      </c>
      <c r="E404" s="146"/>
      <c r="F404" s="147" t="s">
        <v>589</v>
      </c>
      <c r="H404" s="148">
        <v>-41.62</v>
      </c>
      <c r="I404" s="360"/>
      <c r="L404" s="144"/>
      <c r="M404" s="149"/>
      <c r="T404" s="150"/>
      <c r="AT404" s="146" t="s">
        <v>155</v>
      </c>
      <c r="AU404" s="146" t="s">
        <v>84</v>
      </c>
      <c r="AV404" s="143" t="s">
        <v>84</v>
      </c>
      <c r="AW404" s="143" t="s">
        <v>29</v>
      </c>
      <c r="AX404" s="143" t="s">
        <v>76</v>
      </c>
      <c r="AY404" s="146" t="s">
        <v>145</v>
      </c>
    </row>
    <row r="405" spans="2:51" s="143" customFormat="1">
      <c r="B405" s="144"/>
      <c r="D405" s="145" t="s">
        <v>155</v>
      </c>
      <c r="E405" s="146"/>
      <c r="F405" s="147" t="s">
        <v>590</v>
      </c>
      <c r="H405" s="148">
        <v>-10.141999999999999</v>
      </c>
      <c r="I405" s="360"/>
      <c r="L405" s="144"/>
      <c r="M405" s="149"/>
      <c r="T405" s="150"/>
      <c r="AT405" s="146" t="s">
        <v>155</v>
      </c>
      <c r="AU405" s="146" t="s">
        <v>84</v>
      </c>
      <c r="AV405" s="143" t="s">
        <v>84</v>
      </c>
      <c r="AW405" s="143" t="s">
        <v>29</v>
      </c>
      <c r="AX405" s="143" t="s">
        <v>76</v>
      </c>
      <c r="AY405" s="146" t="s">
        <v>145</v>
      </c>
    </row>
    <row r="406" spans="2:51" s="143" customFormat="1">
      <c r="B406" s="144"/>
      <c r="D406" s="145" t="s">
        <v>155</v>
      </c>
      <c r="E406" s="146"/>
      <c r="F406" s="147" t="s">
        <v>591</v>
      </c>
      <c r="H406" s="148">
        <v>-10.744999999999999</v>
      </c>
      <c r="I406" s="360"/>
      <c r="L406" s="144"/>
      <c r="M406" s="149"/>
      <c r="T406" s="150"/>
      <c r="AT406" s="146" t="s">
        <v>155</v>
      </c>
      <c r="AU406" s="146" t="s">
        <v>84</v>
      </c>
      <c r="AV406" s="143" t="s">
        <v>84</v>
      </c>
      <c r="AW406" s="143" t="s">
        <v>29</v>
      </c>
      <c r="AX406" s="143" t="s">
        <v>76</v>
      </c>
      <c r="AY406" s="146" t="s">
        <v>145</v>
      </c>
    </row>
    <row r="407" spans="2:51" s="143" customFormat="1" ht="30.6">
      <c r="B407" s="144"/>
      <c r="D407" s="145" t="s">
        <v>155</v>
      </c>
      <c r="E407" s="146"/>
      <c r="F407" s="147" t="s">
        <v>592</v>
      </c>
      <c r="H407" s="148">
        <v>-34.798999999999999</v>
      </c>
      <c r="I407" s="360"/>
      <c r="L407" s="144"/>
      <c r="M407" s="149"/>
      <c r="T407" s="150"/>
      <c r="AT407" s="146" t="s">
        <v>155</v>
      </c>
      <c r="AU407" s="146" t="s">
        <v>84</v>
      </c>
      <c r="AV407" s="143" t="s">
        <v>84</v>
      </c>
      <c r="AW407" s="143" t="s">
        <v>29</v>
      </c>
      <c r="AX407" s="143" t="s">
        <v>76</v>
      </c>
      <c r="AY407" s="146" t="s">
        <v>145</v>
      </c>
    </row>
    <row r="408" spans="2:51" s="175" customFormat="1">
      <c r="B408" s="176"/>
      <c r="D408" s="145" t="s">
        <v>155</v>
      </c>
      <c r="E408" s="177"/>
      <c r="F408" s="178" t="s">
        <v>593</v>
      </c>
      <c r="H408" s="177"/>
      <c r="I408" s="364"/>
      <c r="L408" s="176"/>
      <c r="M408" s="179"/>
      <c r="T408" s="180"/>
      <c r="AT408" s="177" t="s">
        <v>155</v>
      </c>
      <c r="AU408" s="177" t="s">
        <v>84</v>
      </c>
      <c r="AV408" s="175" t="s">
        <v>20</v>
      </c>
      <c r="AW408" s="175" t="s">
        <v>29</v>
      </c>
      <c r="AX408" s="175" t="s">
        <v>76</v>
      </c>
      <c r="AY408" s="177" t="s">
        <v>145</v>
      </c>
    </row>
    <row r="409" spans="2:51" s="143" customFormat="1">
      <c r="B409" s="144"/>
      <c r="D409" s="145" t="s">
        <v>155</v>
      </c>
      <c r="E409" s="146"/>
      <c r="F409" s="147" t="s">
        <v>594</v>
      </c>
      <c r="H409" s="148">
        <v>-10.084</v>
      </c>
      <c r="I409" s="360"/>
      <c r="L409" s="144"/>
      <c r="M409" s="149"/>
      <c r="T409" s="150"/>
      <c r="AT409" s="146" t="s">
        <v>155</v>
      </c>
      <c r="AU409" s="146" t="s">
        <v>84</v>
      </c>
      <c r="AV409" s="143" t="s">
        <v>84</v>
      </c>
      <c r="AW409" s="143" t="s">
        <v>29</v>
      </c>
      <c r="AX409" s="143" t="s">
        <v>76</v>
      </c>
      <c r="AY409" s="146" t="s">
        <v>145</v>
      </c>
    </row>
    <row r="410" spans="2:51" s="143" customFormat="1">
      <c r="B410" s="144"/>
      <c r="D410" s="145" t="s">
        <v>155</v>
      </c>
      <c r="E410" s="146"/>
      <c r="F410" s="147" t="s">
        <v>595</v>
      </c>
      <c r="H410" s="148">
        <v>-103.886</v>
      </c>
      <c r="I410" s="360"/>
      <c r="L410" s="144"/>
      <c r="M410" s="149"/>
      <c r="T410" s="150"/>
      <c r="AT410" s="146" t="s">
        <v>155</v>
      </c>
      <c r="AU410" s="146" t="s">
        <v>84</v>
      </c>
      <c r="AV410" s="143" t="s">
        <v>84</v>
      </c>
      <c r="AW410" s="143" t="s">
        <v>29</v>
      </c>
      <c r="AX410" s="143" t="s">
        <v>76</v>
      </c>
      <c r="AY410" s="146" t="s">
        <v>145</v>
      </c>
    </row>
    <row r="411" spans="2:51" s="143" customFormat="1">
      <c r="B411" s="144"/>
      <c r="D411" s="145" t="s">
        <v>155</v>
      </c>
      <c r="E411" s="146"/>
      <c r="F411" s="147" t="s">
        <v>596</v>
      </c>
      <c r="H411" s="148">
        <v>-2.7</v>
      </c>
      <c r="I411" s="360"/>
      <c r="L411" s="144"/>
      <c r="M411" s="149"/>
      <c r="T411" s="150"/>
      <c r="AT411" s="146" t="s">
        <v>155</v>
      </c>
      <c r="AU411" s="146" t="s">
        <v>84</v>
      </c>
      <c r="AV411" s="143" t="s">
        <v>84</v>
      </c>
      <c r="AW411" s="143" t="s">
        <v>29</v>
      </c>
      <c r="AX411" s="143" t="s">
        <v>76</v>
      </c>
      <c r="AY411" s="146" t="s">
        <v>145</v>
      </c>
    </row>
    <row r="412" spans="2:51" s="175" customFormat="1">
      <c r="B412" s="176"/>
      <c r="D412" s="145" t="s">
        <v>155</v>
      </c>
      <c r="E412" s="177"/>
      <c r="F412" s="178" t="s">
        <v>597</v>
      </c>
      <c r="H412" s="177"/>
      <c r="I412" s="364"/>
      <c r="L412" s="176"/>
      <c r="M412" s="179"/>
      <c r="T412" s="180"/>
      <c r="AT412" s="177" t="s">
        <v>155</v>
      </c>
      <c r="AU412" s="177" t="s">
        <v>84</v>
      </c>
      <c r="AV412" s="175" t="s">
        <v>20</v>
      </c>
      <c r="AW412" s="175" t="s">
        <v>29</v>
      </c>
      <c r="AX412" s="175" t="s">
        <v>76</v>
      </c>
      <c r="AY412" s="177" t="s">
        <v>145</v>
      </c>
    </row>
    <row r="413" spans="2:51" s="175" customFormat="1">
      <c r="B413" s="176"/>
      <c r="D413" s="145" t="s">
        <v>155</v>
      </c>
      <c r="E413" s="177"/>
      <c r="F413" s="178" t="s">
        <v>598</v>
      </c>
      <c r="H413" s="177"/>
      <c r="I413" s="364"/>
      <c r="L413" s="176"/>
      <c r="M413" s="179"/>
      <c r="T413" s="180"/>
      <c r="AT413" s="177" t="s">
        <v>155</v>
      </c>
      <c r="AU413" s="177" t="s">
        <v>84</v>
      </c>
      <c r="AV413" s="175" t="s">
        <v>20</v>
      </c>
      <c r="AW413" s="175" t="s">
        <v>29</v>
      </c>
      <c r="AX413" s="175" t="s">
        <v>76</v>
      </c>
      <c r="AY413" s="177" t="s">
        <v>145</v>
      </c>
    </row>
    <row r="414" spans="2:51" s="143" customFormat="1" ht="20.399999999999999">
      <c r="B414" s="144"/>
      <c r="D414" s="145" t="s">
        <v>155</v>
      </c>
      <c r="E414" s="146"/>
      <c r="F414" s="147" t="s">
        <v>599</v>
      </c>
      <c r="H414" s="148">
        <v>15.048</v>
      </c>
      <c r="I414" s="360"/>
      <c r="L414" s="144"/>
      <c r="M414" s="149"/>
      <c r="T414" s="150"/>
      <c r="AT414" s="146" t="s">
        <v>155</v>
      </c>
      <c r="AU414" s="146" t="s">
        <v>84</v>
      </c>
      <c r="AV414" s="143" t="s">
        <v>84</v>
      </c>
      <c r="AW414" s="143" t="s">
        <v>29</v>
      </c>
      <c r="AX414" s="143" t="s">
        <v>76</v>
      </c>
      <c r="AY414" s="146" t="s">
        <v>145</v>
      </c>
    </row>
    <row r="415" spans="2:51" s="143" customFormat="1">
      <c r="B415" s="144"/>
      <c r="D415" s="145" t="s">
        <v>155</v>
      </c>
      <c r="E415" s="146"/>
      <c r="F415" s="147" t="s">
        <v>600</v>
      </c>
      <c r="H415" s="148">
        <v>4.17</v>
      </c>
      <c r="I415" s="360"/>
      <c r="L415" s="144"/>
      <c r="M415" s="149"/>
      <c r="T415" s="150"/>
      <c r="AT415" s="146" t="s">
        <v>155</v>
      </c>
      <c r="AU415" s="146" t="s">
        <v>84</v>
      </c>
      <c r="AV415" s="143" t="s">
        <v>84</v>
      </c>
      <c r="AW415" s="143" t="s">
        <v>29</v>
      </c>
      <c r="AX415" s="143" t="s">
        <v>76</v>
      </c>
      <c r="AY415" s="146" t="s">
        <v>145</v>
      </c>
    </row>
    <row r="416" spans="2:51" s="143" customFormat="1">
      <c r="B416" s="144"/>
      <c r="D416" s="145" t="s">
        <v>155</v>
      </c>
      <c r="E416" s="146"/>
      <c r="F416" s="147" t="s">
        <v>601</v>
      </c>
      <c r="H416" s="148">
        <v>3.4980000000000002</v>
      </c>
      <c r="I416" s="360"/>
      <c r="L416" s="144"/>
      <c r="M416" s="149"/>
      <c r="T416" s="150"/>
      <c r="AT416" s="146" t="s">
        <v>155</v>
      </c>
      <c r="AU416" s="146" t="s">
        <v>84</v>
      </c>
      <c r="AV416" s="143" t="s">
        <v>84</v>
      </c>
      <c r="AW416" s="143" t="s">
        <v>29</v>
      </c>
      <c r="AX416" s="143" t="s">
        <v>76</v>
      </c>
      <c r="AY416" s="146" t="s">
        <v>145</v>
      </c>
    </row>
    <row r="417" spans="2:65" s="143" customFormat="1" ht="30.6">
      <c r="B417" s="144"/>
      <c r="D417" s="145" t="s">
        <v>155</v>
      </c>
      <c r="E417" s="146"/>
      <c r="F417" s="147" t="s">
        <v>602</v>
      </c>
      <c r="H417" s="148">
        <v>17.818000000000001</v>
      </c>
      <c r="I417" s="360"/>
      <c r="L417" s="144"/>
      <c r="M417" s="149"/>
      <c r="T417" s="150"/>
      <c r="AT417" s="146" t="s">
        <v>155</v>
      </c>
      <c r="AU417" s="146" t="s">
        <v>84</v>
      </c>
      <c r="AV417" s="143" t="s">
        <v>84</v>
      </c>
      <c r="AW417" s="143" t="s">
        <v>29</v>
      </c>
      <c r="AX417" s="143" t="s">
        <v>76</v>
      </c>
      <c r="AY417" s="146" t="s">
        <v>145</v>
      </c>
    </row>
    <row r="418" spans="2:65" s="175" customFormat="1">
      <c r="B418" s="176"/>
      <c r="D418" s="145" t="s">
        <v>155</v>
      </c>
      <c r="E418" s="177"/>
      <c r="F418" s="178" t="s">
        <v>603</v>
      </c>
      <c r="H418" s="177"/>
      <c r="I418" s="364"/>
      <c r="L418" s="176"/>
      <c r="M418" s="179"/>
      <c r="T418" s="180"/>
      <c r="AT418" s="177" t="s">
        <v>155</v>
      </c>
      <c r="AU418" s="177" t="s">
        <v>84</v>
      </c>
      <c r="AV418" s="175" t="s">
        <v>20</v>
      </c>
      <c r="AW418" s="175" t="s">
        <v>29</v>
      </c>
      <c r="AX418" s="175" t="s">
        <v>76</v>
      </c>
      <c r="AY418" s="177" t="s">
        <v>145</v>
      </c>
    </row>
    <row r="419" spans="2:65" s="143" customFormat="1">
      <c r="B419" s="144"/>
      <c r="D419" s="145" t="s">
        <v>155</v>
      </c>
      <c r="E419" s="146"/>
      <c r="F419" s="147" t="s">
        <v>604</v>
      </c>
      <c r="H419" s="148">
        <v>3.5419999999999998</v>
      </c>
      <c r="I419" s="360"/>
      <c r="L419" s="144"/>
      <c r="M419" s="149"/>
      <c r="T419" s="150"/>
      <c r="AT419" s="146" t="s">
        <v>155</v>
      </c>
      <c r="AU419" s="146" t="s">
        <v>84</v>
      </c>
      <c r="AV419" s="143" t="s">
        <v>84</v>
      </c>
      <c r="AW419" s="143" t="s">
        <v>29</v>
      </c>
      <c r="AX419" s="143" t="s">
        <v>76</v>
      </c>
      <c r="AY419" s="146" t="s">
        <v>145</v>
      </c>
    </row>
    <row r="420" spans="2:65" s="143" customFormat="1" ht="20.399999999999999">
      <c r="B420" s="144"/>
      <c r="D420" s="145" t="s">
        <v>155</v>
      </c>
      <c r="E420" s="146"/>
      <c r="F420" s="147" t="s">
        <v>605</v>
      </c>
      <c r="H420" s="148">
        <v>30.896999999999998</v>
      </c>
      <c r="I420" s="360"/>
      <c r="L420" s="144"/>
      <c r="M420" s="149"/>
      <c r="T420" s="150"/>
      <c r="AT420" s="146" t="s">
        <v>155</v>
      </c>
      <c r="AU420" s="146" t="s">
        <v>84</v>
      </c>
      <c r="AV420" s="143" t="s">
        <v>84</v>
      </c>
      <c r="AW420" s="143" t="s">
        <v>29</v>
      </c>
      <c r="AX420" s="143" t="s">
        <v>76</v>
      </c>
      <c r="AY420" s="146" t="s">
        <v>145</v>
      </c>
    </row>
    <row r="421" spans="2:65" s="143" customFormat="1">
      <c r="B421" s="144"/>
      <c r="D421" s="145" t="s">
        <v>155</v>
      </c>
      <c r="E421" s="146"/>
      <c r="F421" s="147" t="s">
        <v>606</v>
      </c>
      <c r="H421" s="148">
        <v>1.2949999999999999</v>
      </c>
      <c r="I421" s="360"/>
      <c r="L421" s="144"/>
      <c r="M421" s="149"/>
      <c r="T421" s="150"/>
      <c r="AT421" s="146" t="s">
        <v>155</v>
      </c>
      <c r="AU421" s="146" t="s">
        <v>84</v>
      </c>
      <c r="AV421" s="143" t="s">
        <v>84</v>
      </c>
      <c r="AW421" s="143" t="s">
        <v>29</v>
      </c>
      <c r="AX421" s="143" t="s">
        <v>76</v>
      </c>
      <c r="AY421" s="146" t="s">
        <v>145</v>
      </c>
    </row>
    <row r="422" spans="2:65" s="151" customFormat="1">
      <c r="B422" s="152"/>
      <c r="D422" s="145" t="s">
        <v>155</v>
      </c>
      <c r="E422" s="153"/>
      <c r="F422" s="154" t="s">
        <v>174</v>
      </c>
      <c r="H422" s="155">
        <v>1179.2</v>
      </c>
      <c r="I422" s="361"/>
      <c r="L422" s="152"/>
      <c r="M422" s="156"/>
      <c r="T422" s="157"/>
      <c r="AT422" s="153" t="s">
        <v>155</v>
      </c>
      <c r="AU422" s="153" t="s">
        <v>84</v>
      </c>
      <c r="AV422" s="151" t="s">
        <v>153</v>
      </c>
      <c r="AW422" s="151" t="s">
        <v>29</v>
      </c>
      <c r="AX422" s="151" t="s">
        <v>20</v>
      </c>
      <c r="AY422" s="153" t="s">
        <v>145</v>
      </c>
    </row>
    <row r="423" spans="2:65" s="14" customFormat="1" ht="24" customHeight="1">
      <c r="B423" s="15"/>
      <c r="C423" s="130" t="s">
        <v>607</v>
      </c>
      <c r="D423" s="130" t="s">
        <v>149</v>
      </c>
      <c r="E423" s="131" t="s">
        <v>608</v>
      </c>
      <c r="F423" s="132" t="s">
        <v>609</v>
      </c>
      <c r="G423" s="133" t="s">
        <v>166</v>
      </c>
      <c r="H423" s="134">
        <v>1179.2</v>
      </c>
      <c r="I423" s="359"/>
      <c r="J423" s="135">
        <f>ROUND(I423*H423,1)</f>
        <v>0</v>
      </c>
      <c r="K423" s="136"/>
      <c r="L423" s="15"/>
      <c r="M423" s="137"/>
      <c r="N423" s="138" t="s">
        <v>41</v>
      </c>
      <c r="O423" s="139">
        <v>0.51</v>
      </c>
      <c r="P423" s="139">
        <f>O423*H423</f>
        <v>601.39200000000005</v>
      </c>
      <c r="Q423" s="139">
        <v>0</v>
      </c>
      <c r="R423" s="139">
        <f>Q423*H423</f>
        <v>0</v>
      </c>
      <c r="S423" s="139">
        <v>0</v>
      </c>
      <c r="T423" s="140">
        <f>S423*H423</f>
        <v>0</v>
      </c>
      <c r="AR423" s="141" t="s">
        <v>153</v>
      </c>
      <c r="AT423" s="141" t="s">
        <v>149</v>
      </c>
      <c r="AU423" s="141" t="s">
        <v>84</v>
      </c>
      <c r="AY423" s="2" t="s">
        <v>145</v>
      </c>
      <c r="BE423" s="142">
        <f>IF(N423="základní",J423,0)</f>
        <v>0</v>
      </c>
      <c r="BF423" s="142">
        <f>IF(N423="snížená",J423,0)</f>
        <v>0</v>
      </c>
      <c r="BG423" s="142">
        <f>IF(N423="zákl. přenesená",J423,0)</f>
        <v>0</v>
      </c>
      <c r="BH423" s="142">
        <f>IF(N423="sníž. přenesená",J423,0)</f>
        <v>0</v>
      </c>
      <c r="BI423" s="142">
        <f>IF(N423="nulová",J423,0)</f>
        <v>0</v>
      </c>
      <c r="BJ423" s="2" t="s">
        <v>20</v>
      </c>
      <c r="BK423" s="142">
        <f>ROUND(I423*H423,1)</f>
        <v>0</v>
      </c>
      <c r="BL423" s="2" t="s">
        <v>153</v>
      </c>
      <c r="BM423" s="141" t="s">
        <v>610</v>
      </c>
    </row>
    <row r="424" spans="2:65" s="14" customFormat="1" ht="44.25" customHeight="1">
      <c r="B424" s="15"/>
      <c r="C424" s="130" t="s">
        <v>611</v>
      </c>
      <c r="D424" s="130" t="s">
        <v>149</v>
      </c>
      <c r="E424" s="131" t="s">
        <v>612</v>
      </c>
      <c r="F424" s="132" t="s">
        <v>613</v>
      </c>
      <c r="G424" s="133" t="s">
        <v>166</v>
      </c>
      <c r="H424" s="134">
        <v>781.4</v>
      </c>
      <c r="I424" s="359"/>
      <c r="J424" s="135">
        <f>ROUND(I424*H424,1)</f>
        <v>0</v>
      </c>
      <c r="K424" s="136"/>
      <c r="L424" s="15"/>
      <c r="M424" s="137"/>
      <c r="N424" s="138" t="s">
        <v>41</v>
      </c>
      <c r="O424" s="139">
        <v>1.04</v>
      </c>
      <c r="P424" s="139">
        <f>O424*H424</f>
        <v>812.65599999999995</v>
      </c>
      <c r="Q424" s="139">
        <v>8.5199999999999998E-3</v>
      </c>
      <c r="R424" s="139">
        <f>Q424*H424</f>
        <v>6.6575279999999992</v>
      </c>
      <c r="S424" s="139">
        <v>0</v>
      </c>
      <c r="T424" s="140">
        <f>S424*H424</f>
        <v>0</v>
      </c>
      <c r="AR424" s="141" t="s">
        <v>153</v>
      </c>
      <c r="AT424" s="141" t="s">
        <v>149</v>
      </c>
      <c r="AU424" s="141" t="s">
        <v>84</v>
      </c>
      <c r="AY424" s="2" t="s">
        <v>145</v>
      </c>
      <c r="BE424" s="142">
        <f>IF(N424="základní",J424,0)</f>
        <v>0</v>
      </c>
      <c r="BF424" s="142">
        <f>IF(N424="snížená",J424,0)</f>
        <v>0</v>
      </c>
      <c r="BG424" s="142">
        <f>IF(N424="zákl. přenesená",J424,0)</f>
        <v>0</v>
      </c>
      <c r="BH424" s="142">
        <f>IF(N424="sníž. přenesená",J424,0)</f>
        <v>0</v>
      </c>
      <c r="BI424" s="142">
        <f>IF(N424="nulová",J424,0)</f>
        <v>0</v>
      </c>
      <c r="BJ424" s="2" t="s">
        <v>20</v>
      </c>
      <c r="BK424" s="142">
        <f>ROUND(I424*H424,1)</f>
        <v>0</v>
      </c>
      <c r="BL424" s="2" t="s">
        <v>153</v>
      </c>
      <c r="BM424" s="141" t="s">
        <v>614</v>
      </c>
    </row>
    <row r="425" spans="2:65" s="143" customFormat="1" ht="20.399999999999999">
      <c r="B425" s="144"/>
      <c r="D425" s="145" t="s">
        <v>155</v>
      </c>
      <c r="E425" s="146"/>
      <c r="F425" s="147" t="s">
        <v>615</v>
      </c>
      <c r="H425" s="148">
        <v>227.858</v>
      </c>
      <c r="I425" s="360"/>
      <c r="L425" s="144"/>
      <c r="M425" s="149"/>
      <c r="T425" s="150"/>
      <c r="AT425" s="146" t="s">
        <v>155</v>
      </c>
      <c r="AU425" s="146" t="s">
        <v>84</v>
      </c>
      <c r="AV425" s="143" t="s">
        <v>84</v>
      </c>
      <c r="AW425" s="143" t="s">
        <v>29</v>
      </c>
      <c r="AX425" s="143" t="s">
        <v>76</v>
      </c>
      <c r="AY425" s="146" t="s">
        <v>145</v>
      </c>
    </row>
    <row r="426" spans="2:65" s="143" customFormat="1">
      <c r="B426" s="144"/>
      <c r="D426" s="145" t="s">
        <v>155</v>
      </c>
      <c r="E426" s="146"/>
      <c r="F426" s="147" t="s">
        <v>616</v>
      </c>
      <c r="H426" s="148">
        <v>60.482999999999997</v>
      </c>
      <c r="I426" s="360"/>
      <c r="L426" s="144"/>
      <c r="M426" s="149"/>
      <c r="T426" s="150"/>
      <c r="AT426" s="146" t="s">
        <v>155</v>
      </c>
      <c r="AU426" s="146" t="s">
        <v>84</v>
      </c>
      <c r="AV426" s="143" t="s">
        <v>84</v>
      </c>
      <c r="AW426" s="143" t="s">
        <v>29</v>
      </c>
      <c r="AX426" s="143" t="s">
        <v>76</v>
      </c>
      <c r="AY426" s="146" t="s">
        <v>145</v>
      </c>
    </row>
    <row r="427" spans="2:65" s="143" customFormat="1">
      <c r="B427" s="144"/>
      <c r="D427" s="145" t="s">
        <v>155</v>
      </c>
      <c r="E427" s="146"/>
      <c r="F427" s="147" t="s">
        <v>617</v>
      </c>
      <c r="H427" s="148">
        <v>58.844999999999999</v>
      </c>
      <c r="I427" s="360"/>
      <c r="L427" s="144"/>
      <c r="M427" s="149"/>
      <c r="T427" s="150"/>
      <c r="AT427" s="146" t="s">
        <v>155</v>
      </c>
      <c r="AU427" s="146" t="s">
        <v>84</v>
      </c>
      <c r="AV427" s="143" t="s">
        <v>84</v>
      </c>
      <c r="AW427" s="143" t="s">
        <v>29</v>
      </c>
      <c r="AX427" s="143" t="s">
        <v>76</v>
      </c>
      <c r="AY427" s="146" t="s">
        <v>145</v>
      </c>
    </row>
    <row r="428" spans="2:65" s="143" customFormat="1">
      <c r="B428" s="144"/>
      <c r="D428" s="145" t="s">
        <v>155</v>
      </c>
      <c r="E428" s="146"/>
      <c r="F428" s="147" t="s">
        <v>618</v>
      </c>
      <c r="H428" s="148">
        <v>97.66</v>
      </c>
      <c r="I428" s="360"/>
      <c r="L428" s="144"/>
      <c r="M428" s="149"/>
      <c r="T428" s="150"/>
      <c r="AT428" s="146" t="s">
        <v>155</v>
      </c>
      <c r="AU428" s="146" t="s">
        <v>84</v>
      </c>
      <c r="AV428" s="143" t="s">
        <v>84</v>
      </c>
      <c r="AW428" s="143" t="s">
        <v>29</v>
      </c>
      <c r="AX428" s="143" t="s">
        <v>76</v>
      </c>
      <c r="AY428" s="146" t="s">
        <v>145</v>
      </c>
    </row>
    <row r="429" spans="2:65" s="143" customFormat="1">
      <c r="B429" s="144"/>
      <c r="D429" s="145" t="s">
        <v>155</v>
      </c>
      <c r="E429" s="146"/>
      <c r="F429" s="147" t="s">
        <v>619</v>
      </c>
      <c r="H429" s="148">
        <v>366.50299999999999</v>
      </c>
      <c r="I429" s="360"/>
      <c r="L429" s="144"/>
      <c r="M429" s="149"/>
      <c r="T429" s="150"/>
      <c r="AT429" s="146" t="s">
        <v>155</v>
      </c>
      <c r="AU429" s="146" t="s">
        <v>84</v>
      </c>
      <c r="AV429" s="143" t="s">
        <v>84</v>
      </c>
      <c r="AW429" s="143" t="s">
        <v>29</v>
      </c>
      <c r="AX429" s="143" t="s">
        <v>76</v>
      </c>
      <c r="AY429" s="146" t="s">
        <v>145</v>
      </c>
    </row>
    <row r="430" spans="2:65" s="143" customFormat="1" ht="20.399999999999999">
      <c r="B430" s="144"/>
      <c r="D430" s="145" t="s">
        <v>155</v>
      </c>
      <c r="E430" s="146"/>
      <c r="F430" s="147" t="s">
        <v>620</v>
      </c>
      <c r="H430" s="148">
        <v>-43.481000000000002</v>
      </c>
      <c r="I430" s="360"/>
      <c r="L430" s="144"/>
      <c r="M430" s="149"/>
      <c r="T430" s="150"/>
      <c r="AT430" s="146" t="s">
        <v>155</v>
      </c>
      <c r="AU430" s="146" t="s">
        <v>84</v>
      </c>
      <c r="AV430" s="143" t="s">
        <v>84</v>
      </c>
      <c r="AW430" s="143" t="s">
        <v>29</v>
      </c>
      <c r="AX430" s="143" t="s">
        <v>76</v>
      </c>
      <c r="AY430" s="146" t="s">
        <v>145</v>
      </c>
    </row>
    <row r="431" spans="2:65" s="143" customFormat="1" ht="20.399999999999999">
      <c r="B431" s="144"/>
      <c r="D431" s="145" t="s">
        <v>155</v>
      </c>
      <c r="E431" s="146"/>
      <c r="F431" s="147" t="s">
        <v>621</v>
      </c>
      <c r="H431" s="148">
        <v>-39.186999999999998</v>
      </c>
      <c r="I431" s="360"/>
      <c r="L431" s="144"/>
      <c r="M431" s="149"/>
      <c r="T431" s="150"/>
      <c r="AT431" s="146" t="s">
        <v>155</v>
      </c>
      <c r="AU431" s="146" t="s">
        <v>84</v>
      </c>
      <c r="AV431" s="143" t="s">
        <v>84</v>
      </c>
      <c r="AW431" s="143" t="s">
        <v>29</v>
      </c>
      <c r="AX431" s="143" t="s">
        <v>76</v>
      </c>
      <c r="AY431" s="146" t="s">
        <v>145</v>
      </c>
    </row>
    <row r="432" spans="2:65" s="143" customFormat="1">
      <c r="B432" s="144"/>
      <c r="D432" s="145" t="s">
        <v>155</v>
      </c>
      <c r="E432" s="146"/>
      <c r="F432" s="147" t="s">
        <v>622</v>
      </c>
      <c r="H432" s="148">
        <v>52.719000000000001</v>
      </c>
      <c r="I432" s="360"/>
      <c r="L432" s="144"/>
      <c r="M432" s="149"/>
      <c r="T432" s="150"/>
      <c r="AT432" s="146" t="s">
        <v>155</v>
      </c>
      <c r="AU432" s="146" t="s">
        <v>84</v>
      </c>
      <c r="AV432" s="143" t="s">
        <v>84</v>
      </c>
      <c r="AW432" s="143" t="s">
        <v>29</v>
      </c>
      <c r="AX432" s="143" t="s">
        <v>76</v>
      </c>
      <c r="AY432" s="146" t="s">
        <v>145</v>
      </c>
    </row>
    <row r="433" spans="2:65" s="151" customFormat="1">
      <c r="B433" s="152"/>
      <c r="D433" s="145" t="s">
        <v>155</v>
      </c>
      <c r="E433" s="153"/>
      <c r="F433" s="154" t="s">
        <v>174</v>
      </c>
      <c r="H433" s="155">
        <v>781.4</v>
      </c>
      <c r="I433" s="361"/>
      <c r="L433" s="152"/>
      <c r="M433" s="156"/>
      <c r="T433" s="157"/>
      <c r="AT433" s="153" t="s">
        <v>155</v>
      </c>
      <c r="AU433" s="153" t="s">
        <v>84</v>
      </c>
      <c r="AV433" s="151" t="s">
        <v>153</v>
      </c>
      <c r="AW433" s="151" t="s">
        <v>29</v>
      </c>
      <c r="AX433" s="151" t="s">
        <v>20</v>
      </c>
      <c r="AY433" s="153" t="s">
        <v>145</v>
      </c>
    </row>
    <row r="434" spans="2:65" s="14" customFormat="1" ht="44.25" customHeight="1">
      <c r="B434" s="15"/>
      <c r="C434" s="130" t="s">
        <v>623</v>
      </c>
      <c r="D434" s="130" t="s">
        <v>149</v>
      </c>
      <c r="E434" s="131" t="s">
        <v>624</v>
      </c>
      <c r="F434" s="132" t="s">
        <v>625</v>
      </c>
      <c r="G434" s="133" t="s">
        <v>166</v>
      </c>
      <c r="H434" s="134">
        <v>3</v>
      </c>
      <c r="I434" s="359"/>
      <c r="J434" s="135">
        <f>ROUND(I434*H434,1)</f>
        <v>0</v>
      </c>
      <c r="K434" s="136"/>
      <c r="L434" s="15"/>
      <c r="M434" s="137"/>
      <c r="N434" s="138" t="s">
        <v>41</v>
      </c>
      <c r="O434" s="139">
        <v>1.06</v>
      </c>
      <c r="P434" s="139">
        <f>O434*H434</f>
        <v>3.18</v>
      </c>
      <c r="Q434" s="139">
        <v>8.6E-3</v>
      </c>
      <c r="R434" s="139">
        <f>Q434*H434</f>
        <v>2.58E-2</v>
      </c>
      <c r="S434" s="139">
        <v>0</v>
      </c>
      <c r="T434" s="140">
        <f>S434*H434</f>
        <v>0</v>
      </c>
      <c r="AR434" s="141" t="s">
        <v>153</v>
      </c>
      <c r="AT434" s="141" t="s">
        <v>149</v>
      </c>
      <c r="AU434" s="141" t="s">
        <v>84</v>
      </c>
      <c r="AY434" s="2" t="s">
        <v>145</v>
      </c>
      <c r="BE434" s="142">
        <f>IF(N434="základní",J434,0)</f>
        <v>0</v>
      </c>
      <c r="BF434" s="142">
        <f>IF(N434="snížená",J434,0)</f>
        <v>0</v>
      </c>
      <c r="BG434" s="142">
        <f>IF(N434="zákl. přenesená",J434,0)</f>
        <v>0</v>
      </c>
      <c r="BH434" s="142">
        <f>IF(N434="sníž. přenesená",J434,0)</f>
        <v>0</v>
      </c>
      <c r="BI434" s="142">
        <f>IF(N434="nulová",J434,0)</f>
        <v>0</v>
      </c>
      <c r="BJ434" s="2" t="s">
        <v>20</v>
      </c>
      <c r="BK434" s="142">
        <f>ROUND(I434*H434,1)</f>
        <v>0</v>
      </c>
      <c r="BL434" s="2" t="s">
        <v>153</v>
      </c>
      <c r="BM434" s="141" t="s">
        <v>626</v>
      </c>
    </row>
    <row r="435" spans="2:65" s="143" customFormat="1">
      <c r="B435" s="144"/>
      <c r="D435" s="145" t="s">
        <v>155</v>
      </c>
      <c r="E435" s="146"/>
      <c r="F435" s="147" t="s">
        <v>627</v>
      </c>
      <c r="H435" s="148">
        <v>3</v>
      </c>
      <c r="I435" s="360"/>
      <c r="L435" s="144"/>
      <c r="M435" s="149"/>
      <c r="T435" s="150"/>
      <c r="AT435" s="146" t="s">
        <v>155</v>
      </c>
      <c r="AU435" s="146" t="s">
        <v>84</v>
      </c>
      <c r="AV435" s="143" t="s">
        <v>84</v>
      </c>
      <c r="AW435" s="143" t="s">
        <v>29</v>
      </c>
      <c r="AX435" s="143" t="s">
        <v>20</v>
      </c>
      <c r="AY435" s="146" t="s">
        <v>145</v>
      </c>
    </row>
    <row r="436" spans="2:65" s="14" customFormat="1" ht="21.75" customHeight="1">
      <c r="B436" s="15"/>
      <c r="C436" s="158" t="s">
        <v>628</v>
      </c>
      <c r="D436" s="158" t="s">
        <v>303</v>
      </c>
      <c r="E436" s="159" t="s">
        <v>629</v>
      </c>
      <c r="F436" s="160" t="s">
        <v>630</v>
      </c>
      <c r="G436" s="161" t="s">
        <v>166</v>
      </c>
      <c r="H436" s="162">
        <v>820.5</v>
      </c>
      <c r="I436" s="359"/>
      <c r="J436" s="163">
        <f>ROUND(I436*H436,1)</f>
        <v>0</v>
      </c>
      <c r="K436" s="164"/>
      <c r="L436" s="165"/>
      <c r="M436" s="166"/>
      <c r="N436" s="167" t="s">
        <v>41</v>
      </c>
      <c r="O436" s="139">
        <v>0</v>
      </c>
      <c r="P436" s="139">
        <f>O436*H436</f>
        <v>0</v>
      </c>
      <c r="Q436" s="139">
        <v>1.5E-3</v>
      </c>
      <c r="R436" s="139">
        <f>Q436*H436</f>
        <v>1.23075</v>
      </c>
      <c r="S436" s="139">
        <v>0</v>
      </c>
      <c r="T436" s="140">
        <f>S436*H436</f>
        <v>0</v>
      </c>
      <c r="AR436" s="141" t="s">
        <v>306</v>
      </c>
      <c r="AT436" s="141" t="s">
        <v>303</v>
      </c>
      <c r="AU436" s="141" t="s">
        <v>84</v>
      </c>
      <c r="AY436" s="2" t="s">
        <v>145</v>
      </c>
      <c r="BE436" s="142">
        <f>IF(N436="základní",J436,0)</f>
        <v>0</v>
      </c>
      <c r="BF436" s="142">
        <f>IF(N436="snížená",J436,0)</f>
        <v>0</v>
      </c>
      <c r="BG436" s="142">
        <f>IF(N436="zákl. přenesená",J436,0)</f>
        <v>0</v>
      </c>
      <c r="BH436" s="142">
        <f>IF(N436="sníž. přenesená",J436,0)</f>
        <v>0</v>
      </c>
      <c r="BI436" s="142">
        <f>IF(N436="nulová",J436,0)</f>
        <v>0</v>
      </c>
      <c r="BJ436" s="2" t="s">
        <v>20</v>
      </c>
      <c r="BK436" s="142">
        <f>ROUND(I436*H436,1)</f>
        <v>0</v>
      </c>
      <c r="BL436" s="2" t="s">
        <v>153</v>
      </c>
      <c r="BM436" s="141" t="s">
        <v>631</v>
      </c>
    </row>
    <row r="437" spans="2:65" s="143" customFormat="1">
      <c r="B437" s="144"/>
      <c r="D437" s="145" t="s">
        <v>155</v>
      </c>
      <c r="E437" s="146"/>
      <c r="F437" s="147" t="s">
        <v>632</v>
      </c>
      <c r="H437" s="148">
        <v>820.5</v>
      </c>
      <c r="I437" s="360"/>
      <c r="L437" s="144"/>
      <c r="M437" s="149"/>
      <c r="T437" s="150"/>
      <c r="AT437" s="146" t="s">
        <v>155</v>
      </c>
      <c r="AU437" s="146" t="s">
        <v>84</v>
      </c>
      <c r="AV437" s="143" t="s">
        <v>84</v>
      </c>
      <c r="AW437" s="143" t="s">
        <v>29</v>
      </c>
      <c r="AX437" s="143" t="s">
        <v>20</v>
      </c>
      <c r="AY437" s="146" t="s">
        <v>145</v>
      </c>
    </row>
    <row r="438" spans="2:65" s="14" customFormat="1" ht="21.75" customHeight="1">
      <c r="B438" s="15"/>
      <c r="C438" s="158" t="s">
        <v>633</v>
      </c>
      <c r="D438" s="158" t="s">
        <v>303</v>
      </c>
      <c r="E438" s="159" t="s">
        <v>634</v>
      </c>
      <c r="F438" s="160" t="s">
        <v>635</v>
      </c>
      <c r="G438" s="161" t="s">
        <v>166</v>
      </c>
      <c r="H438" s="162">
        <v>3.5</v>
      </c>
      <c r="I438" s="359"/>
      <c r="J438" s="163">
        <f>ROUND(I438*H438,1)</f>
        <v>0</v>
      </c>
      <c r="K438" s="164"/>
      <c r="L438" s="165"/>
      <c r="M438" s="166"/>
      <c r="N438" s="167" t="s">
        <v>41</v>
      </c>
      <c r="O438" s="139">
        <v>0</v>
      </c>
      <c r="P438" s="139">
        <f>O438*H438</f>
        <v>0</v>
      </c>
      <c r="Q438" s="139">
        <v>2.3999999999999998E-3</v>
      </c>
      <c r="R438" s="139">
        <f>Q438*H438</f>
        <v>8.3999999999999995E-3</v>
      </c>
      <c r="S438" s="139">
        <v>0</v>
      </c>
      <c r="T438" s="140">
        <f>S438*H438</f>
        <v>0</v>
      </c>
      <c r="AR438" s="141" t="s">
        <v>306</v>
      </c>
      <c r="AT438" s="141" t="s">
        <v>303</v>
      </c>
      <c r="AU438" s="141" t="s">
        <v>84</v>
      </c>
      <c r="AY438" s="2" t="s">
        <v>145</v>
      </c>
      <c r="BE438" s="142">
        <f>IF(N438="základní",J438,0)</f>
        <v>0</v>
      </c>
      <c r="BF438" s="142">
        <f>IF(N438="snížená",J438,0)</f>
        <v>0</v>
      </c>
      <c r="BG438" s="142">
        <f>IF(N438="zákl. přenesená",J438,0)</f>
        <v>0</v>
      </c>
      <c r="BH438" s="142">
        <f>IF(N438="sníž. přenesená",J438,0)</f>
        <v>0</v>
      </c>
      <c r="BI438" s="142">
        <f>IF(N438="nulová",J438,0)</f>
        <v>0</v>
      </c>
      <c r="BJ438" s="2" t="s">
        <v>20</v>
      </c>
      <c r="BK438" s="142">
        <f>ROUND(I438*H438,1)</f>
        <v>0</v>
      </c>
      <c r="BL438" s="2" t="s">
        <v>153</v>
      </c>
      <c r="BM438" s="141" t="s">
        <v>636</v>
      </c>
    </row>
    <row r="439" spans="2:65" s="143" customFormat="1">
      <c r="B439" s="144"/>
      <c r="D439" s="145" t="s">
        <v>155</v>
      </c>
      <c r="E439" s="146"/>
      <c r="F439" s="147" t="s">
        <v>637</v>
      </c>
      <c r="H439" s="148">
        <v>3.5</v>
      </c>
      <c r="I439" s="360"/>
      <c r="L439" s="144"/>
      <c r="M439" s="149"/>
      <c r="T439" s="150"/>
      <c r="AT439" s="146" t="s">
        <v>155</v>
      </c>
      <c r="AU439" s="146" t="s">
        <v>84</v>
      </c>
      <c r="AV439" s="143" t="s">
        <v>84</v>
      </c>
      <c r="AW439" s="143" t="s">
        <v>29</v>
      </c>
      <c r="AX439" s="143" t="s">
        <v>20</v>
      </c>
      <c r="AY439" s="146" t="s">
        <v>145</v>
      </c>
    </row>
    <row r="440" spans="2:65" s="14" customFormat="1" ht="37.5" customHeight="1">
      <c r="B440" s="15"/>
      <c r="C440" s="130" t="s">
        <v>638</v>
      </c>
      <c r="D440" s="130" t="s">
        <v>149</v>
      </c>
      <c r="E440" s="131" t="s">
        <v>639</v>
      </c>
      <c r="F440" s="132" t="s">
        <v>640</v>
      </c>
      <c r="G440" s="133" t="s">
        <v>289</v>
      </c>
      <c r="H440" s="134">
        <v>280.10000000000002</v>
      </c>
      <c r="I440" s="359"/>
      <c r="J440" s="135">
        <f>ROUND(I440*H440,1)</f>
        <v>0</v>
      </c>
      <c r="K440" s="136"/>
      <c r="L440" s="15"/>
      <c r="M440" s="137"/>
      <c r="N440" s="138" t="s">
        <v>41</v>
      </c>
      <c r="O440" s="139">
        <v>0.3</v>
      </c>
      <c r="P440" s="139">
        <f>O440*H440</f>
        <v>84.03</v>
      </c>
      <c r="Q440" s="139">
        <v>1.7600000000000001E-3</v>
      </c>
      <c r="R440" s="139">
        <f>Q440*H440</f>
        <v>0.49297600000000008</v>
      </c>
      <c r="S440" s="139">
        <v>0</v>
      </c>
      <c r="T440" s="140">
        <f>S440*H440</f>
        <v>0</v>
      </c>
      <c r="AR440" s="141" t="s">
        <v>153</v>
      </c>
      <c r="AT440" s="141" t="s">
        <v>149</v>
      </c>
      <c r="AU440" s="141" t="s">
        <v>84</v>
      </c>
      <c r="AY440" s="2" t="s">
        <v>145</v>
      </c>
      <c r="BE440" s="142">
        <f>IF(N440="základní",J440,0)</f>
        <v>0</v>
      </c>
      <c r="BF440" s="142">
        <f>IF(N440="snížená",J440,0)</f>
        <v>0</v>
      </c>
      <c r="BG440" s="142">
        <f>IF(N440="zákl. přenesená",J440,0)</f>
        <v>0</v>
      </c>
      <c r="BH440" s="142">
        <f>IF(N440="sníž. přenesená",J440,0)</f>
        <v>0</v>
      </c>
      <c r="BI440" s="142">
        <f>IF(N440="nulová",J440,0)</f>
        <v>0</v>
      </c>
      <c r="BJ440" s="2" t="s">
        <v>20</v>
      </c>
      <c r="BK440" s="142">
        <f>ROUND(I440*H440,1)</f>
        <v>0</v>
      </c>
      <c r="BL440" s="2" t="s">
        <v>153</v>
      </c>
      <c r="BM440" s="141" t="s">
        <v>641</v>
      </c>
    </row>
    <row r="441" spans="2:65" s="143" customFormat="1">
      <c r="B441" s="144"/>
      <c r="D441" s="145" t="s">
        <v>155</v>
      </c>
      <c r="E441" s="146"/>
      <c r="F441" s="147" t="s">
        <v>642</v>
      </c>
      <c r="H441" s="148">
        <v>102.24</v>
      </c>
      <c r="I441" s="360"/>
      <c r="L441" s="144"/>
      <c r="M441" s="149"/>
      <c r="T441" s="150"/>
      <c r="AT441" s="146" t="s">
        <v>155</v>
      </c>
      <c r="AU441" s="146" t="s">
        <v>84</v>
      </c>
      <c r="AV441" s="143" t="s">
        <v>84</v>
      </c>
      <c r="AW441" s="143" t="s">
        <v>29</v>
      </c>
      <c r="AX441" s="143" t="s">
        <v>76</v>
      </c>
      <c r="AY441" s="146" t="s">
        <v>145</v>
      </c>
    </row>
    <row r="442" spans="2:65" s="143" customFormat="1">
      <c r="B442" s="144"/>
      <c r="D442" s="145" t="s">
        <v>155</v>
      </c>
      <c r="E442" s="146"/>
      <c r="F442" s="147" t="s">
        <v>643</v>
      </c>
      <c r="H442" s="148">
        <v>16.29</v>
      </c>
      <c r="I442" s="360"/>
      <c r="L442" s="144"/>
      <c r="M442" s="149"/>
      <c r="T442" s="150"/>
      <c r="AT442" s="146" t="s">
        <v>155</v>
      </c>
      <c r="AU442" s="146" t="s">
        <v>84</v>
      </c>
      <c r="AV442" s="143" t="s">
        <v>84</v>
      </c>
      <c r="AW442" s="143" t="s">
        <v>29</v>
      </c>
      <c r="AX442" s="143" t="s">
        <v>76</v>
      </c>
      <c r="AY442" s="146" t="s">
        <v>145</v>
      </c>
    </row>
    <row r="443" spans="2:65" s="143" customFormat="1">
      <c r="B443" s="144"/>
      <c r="D443" s="145" t="s">
        <v>155</v>
      </c>
      <c r="E443" s="146"/>
      <c r="F443" s="147" t="s">
        <v>644</v>
      </c>
      <c r="H443" s="148">
        <v>5.5</v>
      </c>
      <c r="I443" s="360"/>
      <c r="L443" s="144"/>
      <c r="M443" s="149"/>
      <c r="T443" s="150"/>
      <c r="AT443" s="146" t="s">
        <v>155</v>
      </c>
      <c r="AU443" s="146" t="s">
        <v>84</v>
      </c>
      <c r="AV443" s="143" t="s">
        <v>84</v>
      </c>
      <c r="AW443" s="143" t="s">
        <v>29</v>
      </c>
      <c r="AX443" s="143" t="s">
        <v>76</v>
      </c>
      <c r="AY443" s="146" t="s">
        <v>145</v>
      </c>
    </row>
    <row r="444" spans="2:65" s="143" customFormat="1">
      <c r="B444" s="144"/>
      <c r="D444" s="145" t="s">
        <v>155</v>
      </c>
      <c r="E444" s="146"/>
      <c r="F444" s="147" t="s">
        <v>645</v>
      </c>
      <c r="H444" s="148">
        <v>27.15</v>
      </c>
      <c r="I444" s="360"/>
      <c r="L444" s="144"/>
      <c r="M444" s="149"/>
      <c r="T444" s="150"/>
      <c r="AT444" s="146" t="s">
        <v>155</v>
      </c>
      <c r="AU444" s="146" t="s">
        <v>84</v>
      </c>
      <c r="AV444" s="143" t="s">
        <v>84</v>
      </c>
      <c r="AW444" s="143" t="s">
        <v>29</v>
      </c>
      <c r="AX444" s="143" t="s">
        <v>76</v>
      </c>
      <c r="AY444" s="146" t="s">
        <v>145</v>
      </c>
    </row>
    <row r="445" spans="2:65" s="143" customFormat="1">
      <c r="B445" s="144"/>
      <c r="D445" s="145" t="s">
        <v>155</v>
      </c>
      <c r="E445" s="146"/>
      <c r="F445" s="147" t="s">
        <v>646</v>
      </c>
      <c r="H445" s="148">
        <v>21.21</v>
      </c>
      <c r="I445" s="360"/>
      <c r="L445" s="144"/>
      <c r="M445" s="149"/>
      <c r="T445" s="150"/>
      <c r="AT445" s="146" t="s">
        <v>155</v>
      </c>
      <c r="AU445" s="146" t="s">
        <v>84</v>
      </c>
      <c r="AV445" s="143" t="s">
        <v>84</v>
      </c>
      <c r="AW445" s="143" t="s">
        <v>29</v>
      </c>
      <c r="AX445" s="143" t="s">
        <v>76</v>
      </c>
      <c r="AY445" s="146" t="s">
        <v>145</v>
      </c>
    </row>
    <row r="446" spans="2:65" s="143" customFormat="1" ht="20.399999999999999">
      <c r="B446" s="144"/>
      <c r="D446" s="145" t="s">
        <v>155</v>
      </c>
      <c r="E446" s="146"/>
      <c r="F446" s="147" t="s">
        <v>647</v>
      </c>
      <c r="H446" s="148">
        <v>47.06</v>
      </c>
      <c r="I446" s="360"/>
      <c r="L446" s="144"/>
      <c r="M446" s="149"/>
      <c r="T446" s="150"/>
      <c r="AT446" s="146" t="s">
        <v>155</v>
      </c>
      <c r="AU446" s="146" t="s">
        <v>84</v>
      </c>
      <c r="AV446" s="143" t="s">
        <v>84</v>
      </c>
      <c r="AW446" s="143" t="s">
        <v>29</v>
      </c>
      <c r="AX446" s="143" t="s">
        <v>76</v>
      </c>
      <c r="AY446" s="146" t="s">
        <v>145</v>
      </c>
    </row>
    <row r="447" spans="2:65" s="143" customFormat="1" ht="30.6">
      <c r="B447" s="144"/>
      <c r="D447" s="145" t="s">
        <v>155</v>
      </c>
      <c r="E447" s="146"/>
      <c r="F447" s="147" t="s">
        <v>648</v>
      </c>
      <c r="H447" s="148">
        <v>45.16</v>
      </c>
      <c r="I447" s="360"/>
      <c r="L447" s="144"/>
      <c r="M447" s="149"/>
      <c r="T447" s="150"/>
      <c r="AT447" s="146" t="s">
        <v>155</v>
      </c>
      <c r="AU447" s="146" t="s">
        <v>84</v>
      </c>
      <c r="AV447" s="143" t="s">
        <v>84</v>
      </c>
      <c r="AW447" s="143" t="s">
        <v>29</v>
      </c>
      <c r="AX447" s="143" t="s">
        <v>76</v>
      </c>
      <c r="AY447" s="146" t="s">
        <v>145</v>
      </c>
    </row>
    <row r="448" spans="2:65" s="143" customFormat="1">
      <c r="B448" s="144"/>
      <c r="D448" s="145" t="s">
        <v>155</v>
      </c>
      <c r="E448" s="146"/>
      <c r="F448" s="147" t="s">
        <v>649</v>
      </c>
      <c r="H448" s="148">
        <v>15.49</v>
      </c>
      <c r="I448" s="360"/>
      <c r="L448" s="144"/>
      <c r="M448" s="149"/>
      <c r="T448" s="150"/>
      <c r="AT448" s="146" t="s">
        <v>155</v>
      </c>
      <c r="AU448" s="146" t="s">
        <v>84</v>
      </c>
      <c r="AV448" s="143" t="s">
        <v>84</v>
      </c>
      <c r="AW448" s="143" t="s">
        <v>29</v>
      </c>
      <c r="AX448" s="143" t="s">
        <v>76</v>
      </c>
      <c r="AY448" s="146" t="s">
        <v>145</v>
      </c>
    </row>
    <row r="449" spans="2:65" s="151" customFormat="1">
      <c r="B449" s="152"/>
      <c r="D449" s="145" t="s">
        <v>155</v>
      </c>
      <c r="E449" s="153"/>
      <c r="F449" s="154" t="s">
        <v>174</v>
      </c>
      <c r="H449" s="155">
        <v>280.10000000000002</v>
      </c>
      <c r="I449" s="361"/>
      <c r="L449" s="152"/>
      <c r="M449" s="156"/>
      <c r="T449" s="157"/>
      <c r="AT449" s="153" t="s">
        <v>155</v>
      </c>
      <c r="AU449" s="153" t="s">
        <v>84</v>
      </c>
      <c r="AV449" s="151" t="s">
        <v>153</v>
      </c>
      <c r="AW449" s="151" t="s">
        <v>29</v>
      </c>
      <c r="AX449" s="151" t="s">
        <v>20</v>
      </c>
      <c r="AY449" s="153" t="s">
        <v>145</v>
      </c>
    </row>
    <row r="450" spans="2:65" s="14" customFormat="1" ht="21.75" customHeight="1">
      <c r="B450" s="15"/>
      <c r="C450" s="158" t="s">
        <v>650</v>
      </c>
      <c r="D450" s="158" t="s">
        <v>303</v>
      </c>
      <c r="E450" s="159" t="s">
        <v>651</v>
      </c>
      <c r="F450" s="160" t="s">
        <v>652</v>
      </c>
      <c r="G450" s="161" t="s">
        <v>166</v>
      </c>
      <c r="H450" s="162">
        <v>59</v>
      </c>
      <c r="I450" s="359"/>
      <c r="J450" s="163">
        <f>ROUND(I450*H450,1)</f>
        <v>0</v>
      </c>
      <c r="K450" s="164"/>
      <c r="L450" s="165"/>
      <c r="M450" s="166"/>
      <c r="N450" s="167" t="s">
        <v>41</v>
      </c>
      <c r="O450" s="139">
        <v>0</v>
      </c>
      <c r="P450" s="139">
        <f>O450*H450</f>
        <v>0</v>
      </c>
      <c r="Q450" s="139">
        <v>2.9999999999999997E-4</v>
      </c>
      <c r="R450" s="139">
        <f>Q450*H450</f>
        <v>1.7699999999999997E-2</v>
      </c>
      <c r="S450" s="139">
        <v>0</v>
      </c>
      <c r="T450" s="140">
        <f>S450*H450</f>
        <v>0</v>
      </c>
      <c r="AR450" s="141" t="s">
        <v>306</v>
      </c>
      <c r="AT450" s="141" t="s">
        <v>303</v>
      </c>
      <c r="AU450" s="141" t="s">
        <v>84</v>
      </c>
      <c r="AY450" s="2" t="s">
        <v>145</v>
      </c>
      <c r="BE450" s="142">
        <f>IF(N450="základní",J450,0)</f>
        <v>0</v>
      </c>
      <c r="BF450" s="142">
        <f>IF(N450="snížená",J450,0)</f>
        <v>0</v>
      </c>
      <c r="BG450" s="142">
        <f>IF(N450="zákl. přenesená",J450,0)</f>
        <v>0</v>
      </c>
      <c r="BH450" s="142">
        <f>IF(N450="sníž. přenesená",J450,0)</f>
        <v>0</v>
      </c>
      <c r="BI450" s="142">
        <f>IF(N450="nulová",J450,0)</f>
        <v>0</v>
      </c>
      <c r="BJ450" s="2" t="s">
        <v>20</v>
      </c>
      <c r="BK450" s="142">
        <f>ROUND(I450*H450,1)</f>
        <v>0</v>
      </c>
      <c r="BL450" s="2" t="s">
        <v>153</v>
      </c>
      <c r="BM450" s="141" t="s">
        <v>653</v>
      </c>
    </row>
    <row r="451" spans="2:65" s="143" customFormat="1">
      <c r="B451" s="144"/>
      <c r="D451" s="145" t="s">
        <v>155</v>
      </c>
      <c r="E451" s="146"/>
      <c r="F451" s="147" t="s">
        <v>654</v>
      </c>
      <c r="H451" s="148">
        <v>59</v>
      </c>
      <c r="I451" s="360"/>
      <c r="L451" s="144"/>
      <c r="M451" s="149"/>
      <c r="T451" s="150"/>
      <c r="AT451" s="146" t="s">
        <v>155</v>
      </c>
      <c r="AU451" s="146" t="s">
        <v>84</v>
      </c>
      <c r="AV451" s="143" t="s">
        <v>84</v>
      </c>
      <c r="AW451" s="143" t="s">
        <v>29</v>
      </c>
      <c r="AX451" s="143" t="s">
        <v>20</v>
      </c>
      <c r="AY451" s="146" t="s">
        <v>145</v>
      </c>
    </row>
    <row r="452" spans="2:65" s="14" customFormat="1" ht="24" customHeight="1">
      <c r="B452" s="15"/>
      <c r="C452" s="130" t="s">
        <v>655</v>
      </c>
      <c r="D452" s="130" t="s">
        <v>149</v>
      </c>
      <c r="E452" s="131" t="s">
        <v>656</v>
      </c>
      <c r="F452" s="132" t="s">
        <v>657</v>
      </c>
      <c r="G452" s="133" t="s">
        <v>166</v>
      </c>
      <c r="H452" s="134">
        <v>837.5</v>
      </c>
      <c r="I452" s="359"/>
      <c r="J452" s="135">
        <f>ROUND(I452*H452,1)</f>
        <v>0</v>
      </c>
      <c r="K452" s="136"/>
      <c r="L452" s="15"/>
      <c r="M452" s="137"/>
      <c r="N452" s="138" t="s">
        <v>41</v>
      </c>
      <c r="O452" s="139">
        <v>7.4999999999999997E-2</v>
      </c>
      <c r="P452" s="139">
        <f>O452*H452</f>
        <v>62.8125</v>
      </c>
      <c r="Q452" s="139">
        <v>2.0000000000000001E-4</v>
      </c>
      <c r="R452" s="139">
        <f>Q452*H452</f>
        <v>0.16750000000000001</v>
      </c>
      <c r="S452" s="139">
        <v>0</v>
      </c>
      <c r="T452" s="140">
        <f>S452*H452</f>
        <v>0</v>
      </c>
      <c r="AR452" s="141" t="s">
        <v>153</v>
      </c>
      <c r="AT452" s="141" t="s">
        <v>149</v>
      </c>
      <c r="AU452" s="141" t="s">
        <v>84</v>
      </c>
      <c r="AY452" s="2" t="s">
        <v>145</v>
      </c>
      <c r="BE452" s="142">
        <f>IF(N452="základní",J452,0)</f>
        <v>0</v>
      </c>
      <c r="BF452" s="142">
        <f>IF(N452="snížená",J452,0)</f>
        <v>0</v>
      </c>
      <c r="BG452" s="142">
        <f>IF(N452="zákl. přenesená",J452,0)</f>
        <v>0</v>
      </c>
      <c r="BH452" s="142">
        <f>IF(N452="sníž. přenesená",J452,0)</f>
        <v>0</v>
      </c>
      <c r="BI452" s="142">
        <f>IF(N452="nulová",J452,0)</f>
        <v>0</v>
      </c>
      <c r="BJ452" s="2" t="s">
        <v>20</v>
      </c>
      <c r="BK452" s="142">
        <f>ROUND(I452*H452,1)</f>
        <v>0</v>
      </c>
      <c r="BL452" s="2" t="s">
        <v>153</v>
      </c>
      <c r="BM452" s="141" t="s">
        <v>658</v>
      </c>
    </row>
    <row r="453" spans="2:65" s="143" customFormat="1">
      <c r="B453" s="144"/>
      <c r="D453" s="145" t="s">
        <v>155</v>
      </c>
      <c r="E453" s="146"/>
      <c r="F453" s="147" t="s">
        <v>659</v>
      </c>
      <c r="H453" s="148">
        <v>837.5</v>
      </c>
      <c r="I453" s="360"/>
      <c r="L453" s="144"/>
      <c r="M453" s="149"/>
      <c r="T453" s="150"/>
      <c r="AT453" s="146" t="s">
        <v>155</v>
      </c>
      <c r="AU453" s="146" t="s">
        <v>84</v>
      </c>
      <c r="AV453" s="143" t="s">
        <v>84</v>
      </c>
      <c r="AW453" s="143" t="s">
        <v>29</v>
      </c>
      <c r="AX453" s="143" t="s">
        <v>20</v>
      </c>
      <c r="AY453" s="146" t="s">
        <v>145</v>
      </c>
    </row>
    <row r="454" spans="2:65" s="14" customFormat="1" ht="24" customHeight="1">
      <c r="B454" s="15"/>
      <c r="C454" s="130" t="s">
        <v>660</v>
      </c>
      <c r="D454" s="130" t="s">
        <v>149</v>
      </c>
      <c r="E454" s="131" t="s">
        <v>661</v>
      </c>
      <c r="F454" s="132" t="s">
        <v>662</v>
      </c>
      <c r="G454" s="133" t="s">
        <v>166</v>
      </c>
      <c r="H454" s="134">
        <v>837.5</v>
      </c>
      <c r="I454" s="359"/>
      <c r="J454" s="135">
        <f>ROUND(I454*H454,1)</f>
        <v>0</v>
      </c>
      <c r="K454" s="136"/>
      <c r="L454" s="15"/>
      <c r="M454" s="137"/>
      <c r="N454" s="138" t="s">
        <v>41</v>
      </c>
      <c r="O454" s="139">
        <v>0.245</v>
      </c>
      <c r="P454" s="139">
        <f>O454*H454</f>
        <v>205.1875</v>
      </c>
      <c r="Q454" s="139">
        <v>4.5799999999999999E-3</v>
      </c>
      <c r="R454" s="139">
        <f>Q454*H454</f>
        <v>3.83575</v>
      </c>
      <c r="S454" s="139">
        <v>0</v>
      </c>
      <c r="T454" s="140">
        <f>S454*H454</f>
        <v>0</v>
      </c>
      <c r="AR454" s="141" t="s">
        <v>153</v>
      </c>
      <c r="AT454" s="141" t="s">
        <v>149</v>
      </c>
      <c r="AU454" s="141" t="s">
        <v>84</v>
      </c>
      <c r="AY454" s="2" t="s">
        <v>145</v>
      </c>
      <c r="BE454" s="142">
        <f>IF(N454="základní",J454,0)</f>
        <v>0</v>
      </c>
      <c r="BF454" s="142">
        <f>IF(N454="snížená",J454,0)</f>
        <v>0</v>
      </c>
      <c r="BG454" s="142">
        <f>IF(N454="zákl. přenesená",J454,0)</f>
        <v>0</v>
      </c>
      <c r="BH454" s="142">
        <f>IF(N454="sníž. přenesená",J454,0)</f>
        <v>0</v>
      </c>
      <c r="BI454" s="142">
        <f>IF(N454="nulová",J454,0)</f>
        <v>0</v>
      </c>
      <c r="BJ454" s="2" t="s">
        <v>20</v>
      </c>
      <c r="BK454" s="142">
        <f>ROUND(I454*H454,1)</f>
        <v>0</v>
      </c>
      <c r="BL454" s="2" t="s">
        <v>153</v>
      </c>
      <c r="BM454" s="141" t="s">
        <v>663</v>
      </c>
    </row>
    <row r="455" spans="2:65" s="14" customFormat="1" ht="24" customHeight="1">
      <c r="B455" s="15"/>
      <c r="C455" s="130" t="s">
        <v>664</v>
      </c>
      <c r="D455" s="130" t="s">
        <v>149</v>
      </c>
      <c r="E455" s="131" t="s">
        <v>665</v>
      </c>
      <c r="F455" s="132" t="s">
        <v>666</v>
      </c>
      <c r="G455" s="133" t="s">
        <v>289</v>
      </c>
      <c r="H455" s="134">
        <v>161.30000000000001</v>
      </c>
      <c r="I455" s="359"/>
      <c r="J455" s="135">
        <f>ROUND(I455*H455,1)</f>
        <v>0</v>
      </c>
      <c r="K455" s="136"/>
      <c r="L455" s="15"/>
      <c r="M455" s="137"/>
      <c r="N455" s="138" t="s">
        <v>41</v>
      </c>
      <c r="O455" s="139">
        <v>0.15</v>
      </c>
      <c r="P455" s="139">
        <f>O455*H455</f>
        <v>24.195</v>
      </c>
      <c r="Q455" s="139">
        <v>2.0650000000000002E-2</v>
      </c>
      <c r="R455" s="139">
        <f>Q455*H455</f>
        <v>3.3308450000000005</v>
      </c>
      <c r="S455" s="139">
        <v>0</v>
      </c>
      <c r="T455" s="140">
        <f>S455*H455</f>
        <v>0</v>
      </c>
      <c r="AR455" s="141" t="s">
        <v>153</v>
      </c>
      <c r="AT455" s="141" t="s">
        <v>149</v>
      </c>
      <c r="AU455" s="141" t="s">
        <v>84</v>
      </c>
      <c r="AY455" s="2" t="s">
        <v>145</v>
      </c>
      <c r="BE455" s="142">
        <f>IF(N455="základní",J455,0)</f>
        <v>0</v>
      </c>
      <c r="BF455" s="142">
        <f>IF(N455="snížená",J455,0)</f>
        <v>0</v>
      </c>
      <c r="BG455" s="142">
        <f>IF(N455="zákl. přenesená",J455,0)</f>
        <v>0</v>
      </c>
      <c r="BH455" s="142">
        <f>IF(N455="sníž. přenesená",J455,0)</f>
        <v>0</v>
      </c>
      <c r="BI455" s="142">
        <f>IF(N455="nulová",J455,0)</f>
        <v>0</v>
      </c>
      <c r="BJ455" s="2" t="s">
        <v>20</v>
      </c>
      <c r="BK455" s="142">
        <f>ROUND(I455*H455,1)</f>
        <v>0</v>
      </c>
      <c r="BL455" s="2" t="s">
        <v>153</v>
      </c>
      <c r="BM455" s="141" t="s">
        <v>667</v>
      </c>
    </row>
    <row r="456" spans="2:65" s="143" customFormat="1">
      <c r="B456" s="144"/>
      <c r="D456" s="145" t="s">
        <v>155</v>
      </c>
      <c r="E456" s="146"/>
      <c r="F456" s="147" t="s">
        <v>668</v>
      </c>
      <c r="H456" s="148">
        <v>62.7</v>
      </c>
      <c r="I456" s="360"/>
      <c r="L456" s="144"/>
      <c r="M456" s="149"/>
      <c r="T456" s="150"/>
      <c r="AT456" s="146" t="s">
        <v>155</v>
      </c>
      <c r="AU456" s="146" t="s">
        <v>84</v>
      </c>
      <c r="AV456" s="143" t="s">
        <v>84</v>
      </c>
      <c r="AW456" s="143" t="s">
        <v>29</v>
      </c>
      <c r="AX456" s="143" t="s">
        <v>76</v>
      </c>
      <c r="AY456" s="146" t="s">
        <v>145</v>
      </c>
    </row>
    <row r="457" spans="2:65" s="143" customFormat="1">
      <c r="B457" s="144"/>
      <c r="D457" s="145" t="s">
        <v>155</v>
      </c>
      <c r="E457" s="146"/>
      <c r="F457" s="147" t="s">
        <v>669</v>
      </c>
      <c r="H457" s="148">
        <v>19.32</v>
      </c>
      <c r="I457" s="360"/>
      <c r="L457" s="144"/>
      <c r="M457" s="149"/>
      <c r="T457" s="150"/>
      <c r="AT457" s="146" t="s">
        <v>155</v>
      </c>
      <c r="AU457" s="146" t="s">
        <v>84</v>
      </c>
      <c r="AV457" s="143" t="s">
        <v>84</v>
      </c>
      <c r="AW457" s="143" t="s">
        <v>29</v>
      </c>
      <c r="AX457" s="143" t="s">
        <v>76</v>
      </c>
      <c r="AY457" s="146" t="s">
        <v>145</v>
      </c>
    </row>
    <row r="458" spans="2:65" s="143" customFormat="1">
      <c r="B458" s="144"/>
      <c r="D458" s="145" t="s">
        <v>155</v>
      </c>
      <c r="E458" s="146"/>
      <c r="F458" s="147" t="s">
        <v>670</v>
      </c>
      <c r="H458" s="148">
        <v>1</v>
      </c>
      <c r="I458" s="360"/>
      <c r="L458" s="144"/>
      <c r="M458" s="149"/>
      <c r="T458" s="150"/>
      <c r="AT458" s="146" t="s">
        <v>155</v>
      </c>
      <c r="AU458" s="146" t="s">
        <v>84</v>
      </c>
      <c r="AV458" s="143" t="s">
        <v>84</v>
      </c>
      <c r="AW458" s="143" t="s">
        <v>29</v>
      </c>
      <c r="AX458" s="143" t="s">
        <v>76</v>
      </c>
      <c r="AY458" s="146" t="s">
        <v>145</v>
      </c>
    </row>
    <row r="459" spans="2:65" s="143" customFormat="1">
      <c r="B459" s="144"/>
      <c r="D459" s="145" t="s">
        <v>155</v>
      </c>
      <c r="E459" s="146"/>
      <c r="F459" s="147" t="s">
        <v>671</v>
      </c>
      <c r="H459" s="148">
        <v>24.3</v>
      </c>
      <c r="I459" s="360"/>
      <c r="L459" s="144"/>
      <c r="M459" s="149"/>
      <c r="T459" s="150"/>
      <c r="AT459" s="146" t="s">
        <v>155</v>
      </c>
      <c r="AU459" s="146" t="s">
        <v>84</v>
      </c>
      <c r="AV459" s="143" t="s">
        <v>84</v>
      </c>
      <c r="AW459" s="143" t="s">
        <v>29</v>
      </c>
      <c r="AX459" s="143" t="s">
        <v>76</v>
      </c>
      <c r="AY459" s="146" t="s">
        <v>145</v>
      </c>
    </row>
    <row r="460" spans="2:65" s="143" customFormat="1">
      <c r="B460" s="144"/>
      <c r="D460" s="145" t="s">
        <v>155</v>
      </c>
      <c r="E460" s="146"/>
      <c r="F460" s="147" t="s">
        <v>672</v>
      </c>
      <c r="H460" s="148">
        <v>53.98</v>
      </c>
      <c r="I460" s="360"/>
      <c r="L460" s="144"/>
      <c r="M460" s="149"/>
      <c r="T460" s="150"/>
      <c r="AT460" s="146" t="s">
        <v>155</v>
      </c>
      <c r="AU460" s="146" t="s">
        <v>84</v>
      </c>
      <c r="AV460" s="143" t="s">
        <v>84</v>
      </c>
      <c r="AW460" s="143" t="s">
        <v>29</v>
      </c>
      <c r="AX460" s="143" t="s">
        <v>76</v>
      </c>
      <c r="AY460" s="146" t="s">
        <v>145</v>
      </c>
    </row>
    <row r="461" spans="2:65" s="151" customFormat="1">
      <c r="B461" s="152"/>
      <c r="D461" s="145" t="s">
        <v>155</v>
      </c>
      <c r="E461" s="153"/>
      <c r="F461" s="154" t="s">
        <v>174</v>
      </c>
      <c r="H461" s="155">
        <v>161.30000000000001</v>
      </c>
      <c r="I461" s="361"/>
      <c r="L461" s="152"/>
      <c r="M461" s="156"/>
      <c r="T461" s="157"/>
      <c r="AT461" s="153" t="s">
        <v>155</v>
      </c>
      <c r="AU461" s="153" t="s">
        <v>84</v>
      </c>
      <c r="AV461" s="151" t="s">
        <v>153</v>
      </c>
      <c r="AW461" s="151" t="s">
        <v>29</v>
      </c>
      <c r="AX461" s="151" t="s">
        <v>20</v>
      </c>
      <c r="AY461" s="153" t="s">
        <v>145</v>
      </c>
    </row>
    <row r="462" spans="2:65" s="14" customFormat="1" ht="33" customHeight="1">
      <c r="B462" s="15"/>
      <c r="C462" s="130" t="s">
        <v>673</v>
      </c>
      <c r="D462" s="130" t="s">
        <v>149</v>
      </c>
      <c r="E462" s="131" t="s">
        <v>674</v>
      </c>
      <c r="F462" s="132" t="s">
        <v>675</v>
      </c>
      <c r="G462" s="133" t="s">
        <v>160</v>
      </c>
      <c r="H462" s="134">
        <v>1.7</v>
      </c>
      <c r="I462" s="359"/>
      <c r="J462" s="135">
        <f>ROUND(I462*H462,1)</f>
        <v>0</v>
      </c>
      <c r="K462" s="136"/>
      <c r="L462" s="15"/>
      <c r="M462" s="137"/>
      <c r="N462" s="138" t="s">
        <v>41</v>
      </c>
      <c r="O462" s="139">
        <v>3.2130000000000001</v>
      </c>
      <c r="P462" s="139">
        <f>O462*H462</f>
        <v>5.4621000000000004</v>
      </c>
      <c r="Q462" s="139">
        <v>2.5018699999999998</v>
      </c>
      <c r="R462" s="139">
        <f>Q462*H462</f>
        <v>4.2531789999999994</v>
      </c>
      <c r="S462" s="139">
        <v>0</v>
      </c>
      <c r="T462" s="140">
        <f>S462*H462</f>
        <v>0</v>
      </c>
      <c r="AR462" s="141" t="s">
        <v>153</v>
      </c>
      <c r="AT462" s="141" t="s">
        <v>149</v>
      </c>
      <c r="AU462" s="141" t="s">
        <v>84</v>
      </c>
      <c r="AY462" s="2" t="s">
        <v>145</v>
      </c>
      <c r="BE462" s="142">
        <f>IF(N462="základní",J462,0)</f>
        <v>0</v>
      </c>
      <c r="BF462" s="142">
        <f>IF(N462="snížená",J462,0)</f>
        <v>0</v>
      </c>
      <c r="BG462" s="142">
        <f>IF(N462="zákl. přenesená",J462,0)</f>
        <v>0</v>
      </c>
      <c r="BH462" s="142">
        <f>IF(N462="sníž. přenesená",J462,0)</f>
        <v>0</v>
      </c>
      <c r="BI462" s="142">
        <f>IF(N462="nulová",J462,0)</f>
        <v>0</v>
      </c>
      <c r="BJ462" s="2" t="s">
        <v>20</v>
      </c>
      <c r="BK462" s="142">
        <f>ROUND(I462*H462,1)</f>
        <v>0</v>
      </c>
      <c r="BL462" s="2" t="s">
        <v>153</v>
      </c>
      <c r="BM462" s="141" t="s">
        <v>676</v>
      </c>
    </row>
    <row r="463" spans="2:65" s="143" customFormat="1">
      <c r="B463" s="144"/>
      <c r="D463" s="145" t="s">
        <v>155</v>
      </c>
      <c r="E463" s="146"/>
      <c r="F463" s="147" t="s">
        <v>677</v>
      </c>
      <c r="H463" s="148">
        <v>0.47199999999999998</v>
      </c>
      <c r="I463" s="360"/>
      <c r="L463" s="144"/>
      <c r="M463" s="149"/>
      <c r="T463" s="150"/>
      <c r="AT463" s="146" t="s">
        <v>155</v>
      </c>
      <c r="AU463" s="146" t="s">
        <v>84</v>
      </c>
      <c r="AV463" s="143" t="s">
        <v>84</v>
      </c>
      <c r="AW463" s="143" t="s">
        <v>29</v>
      </c>
      <c r="AX463" s="143" t="s">
        <v>76</v>
      </c>
      <c r="AY463" s="146" t="s">
        <v>145</v>
      </c>
    </row>
    <row r="464" spans="2:65" s="143" customFormat="1">
      <c r="B464" s="144"/>
      <c r="D464" s="145" t="s">
        <v>155</v>
      </c>
      <c r="E464" s="146"/>
      <c r="F464" s="147" t="s">
        <v>678</v>
      </c>
      <c r="H464" s="148">
        <v>0.27200000000000002</v>
      </c>
      <c r="I464" s="360"/>
      <c r="L464" s="144"/>
      <c r="M464" s="149"/>
      <c r="T464" s="150"/>
      <c r="AT464" s="146" t="s">
        <v>155</v>
      </c>
      <c r="AU464" s="146" t="s">
        <v>84</v>
      </c>
      <c r="AV464" s="143" t="s">
        <v>84</v>
      </c>
      <c r="AW464" s="143" t="s">
        <v>29</v>
      </c>
      <c r="AX464" s="143" t="s">
        <v>76</v>
      </c>
      <c r="AY464" s="146" t="s">
        <v>145</v>
      </c>
    </row>
    <row r="465" spans="2:65" s="143" customFormat="1" ht="20.399999999999999">
      <c r="B465" s="144"/>
      <c r="D465" s="145" t="s">
        <v>155</v>
      </c>
      <c r="E465" s="146"/>
      <c r="F465" s="147" t="s">
        <v>679</v>
      </c>
      <c r="H465" s="148">
        <v>0.95599999999999996</v>
      </c>
      <c r="I465" s="360"/>
      <c r="L465" s="144"/>
      <c r="M465" s="149"/>
      <c r="T465" s="150"/>
      <c r="AT465" s="146" t="s">
        <v>155</v>
      </c>
      <c r="AU465" s="146" t="s">
        <v>84</v>
      </c>
      <c r="AV465" s="143" t="s">
        <v>84</v>
      </c>
      <c r="AW465" s="143" t="s">
        <v>29</v>
      </c>
      <c r="AX465" s="143" t="s">
        <v>76</v>
      </c>
      <c r="AY465" s="146" t="s">
        <v>145</v>
      </c>
    </row>
    <row r="466" spans="2:65" s="151" customFormat="1">
      <c r="B466" s="152"/>
      <c r="D466" s="145" t="s">
        <v>155</v>
      </c>
      <c r="E466" s="153"/>
      <c r="F466" s="154" t="s">
        <v>174</v>
      </c>
      <c r="H466" s="155">
        <v>1.7</v>
      </c>
      <c r="I466" s="361"/>
      <c r="L466" s="152"/>
      <c r="M466" s="156"/>
      <c r="T466" s="157"/>
      <c r="AT466" s="153" t="s">
        <v>155</v>
      </c>
      <c r="AU466" s="153" t="s">
        <v>84</v>
      </c>
      <c r="AV466" s="151" t="s">
        <v>153</v>
      </c>
      <c r="AW466" s="151" t="s">
        <v>29</v>
      </c>
      <c r="AX466" s="151" t="s">
        <v>20</v>
      </c>
      <c r="AY466" s="153" t="s">
        <v>145</v>
      </c>
    </row>
    <row r="467" spans="2:65" s="14" customFormat="1" ht="33" customHeight="1">
      <c r="B467" s="15"/>
      <c r="C467" s="130" t="s">
        <v>680</v>
      </c>
      <c r="D467" s="130" t="s">
        <v>149</v>
      </c>
      <c r="E467" s="131" t="s">
        <v>681</v>
      </c>
      <c r="F467" s="132" t="s">
        <v>682</v>
      </c>
      <c r="G467" s="133" t="s">
        <v>160</v>
      </c>
      <c r="H467" s="134">
        <v>2</v>
      </c>
      <c r="I467" s="359"/>
      <c r="J467" s="135">
        <f>ROUND(I467*H467,1)</f>
        <v>0</v>
      </c>
      <c r="K467" s="136"/>
      <c r="L467" s="15"/>
      <c r="M467" s="137"/>
      <c r="N467" s="138" t="s">
        <v>41</v>
      </c>
      <c r="O467" s="139">
        <v>2.58</v>
      </c>
      <c r="P467" s="139">
        <f>O467*H467</f>
        <v>5.16</v>
      </c>
      <c r="Q467" s="139">
        <v>2.5018699999999998</v>
      </c>
      <c r="R467" s="139">
        <f>Q467*H467</f>
        <v>5.0037399999999996</v>
      </c>
      <c r="S467" s="139">
        <v>0</v>
      </c>
      <c r="T467" s="140">
        <f>S467*H467</f>
        <v>0</v>
      </c>
      <c r="AR467" s="141" t="s">
        <v>153</v>
      </c>
      <c r="AT467" s="141" t="s">
        <v>149</v>
      </c>
      <c r="AU467" s="141" t="s">
        <v>84</v>
      </c>
      <c r="AY467" s="2" t="s">
        <v>145</v>
      </c>
      <c r="BE467" s="142">
        <f>IF(N467="základní",J467,0)</f>
        <v>0</v>
      </c>
      <c r="BF467" s="142">
        <f>IF(N467="snížená",J467,0)</f>
        <v>0</v>
      </c>
      <c r="BG467" s="142">
        <f>IF(N467="zákl. přenesená",J467,0)</f>
        <v>0</v>
      </c>
      <c r="BH467" s="142">
        <f>IF(N467="sníž. přenesená",J467,0)</f>
        <v>0</v>
      </c>
      <c r="BI467" s="142">
        <f>IF(N467="nulová",J467,0)</f>
        <v>0</v>
      </c>
      <c r="BJ467" s="2" t="s">
        <v>20</v>
      </c>
      <c r="BK467" s="142">
        <f>ROUND(I467*H467,1)</f>
        <v>0</v>
      </c>
      <c r="BL467" s="2" t="s">
        <v>153</v>
      </c>
      <c r="BM467" s="141" t="s">
        <v>683</v>
      </c>
    </row>
    <row r="468" spans="2:65" s="143" customFormat="1">
      <c r="B468" s="144"/>
      <c r="D468" s="145" t="s">
        <v>155</v>
      </c>
      <c r="E468" s="146"/>
      <c r="F468" s="147" t="s">
        <v>684</v>
      </c>
      <c r="H468" s="148">
        <v>0.44600000000000001</v>
      </c>
      <c r="I468" s="360"/>
      <c r="L468" s="144"/>
      <c r="M468" s="149"/>
      <c r="T468" s="150"/>
      <c r="AT468" s="146" t="s">
        <v>155</v>
      </c>
      <c r="AU468" s="146" t="s">
        <v>84</v>
      </c>
      <c r="AV468" s="143" t="s">
        <v>84</v>
      </c>
      <c r="AW468" s="143" t="s">
        <v>29</v>
      </c>
      <c r="AX468" s="143" t="s">
        <v>76</v>
      </c>
      <c r="AY468" s="146" t="s">
        <v>145</v>
      </c>
    </row>
    <row r="469" spans="2:65" s="143" customFormat="1" ht="20.399999999999999">
      <c r="B469" s="144"/>
      <c r="D469" s="145" t="s">
        <v>155</v>
      </c>
      <c r="E469" s="146"/>
      <c r="F469" s="147" t="s">
        <v>685</v>
      </c>
      <c r="H469" s="148">
        <v>1.554</v>
      </c>
      <c r="I469" s="360"/>
      <c r="L469" s="144"/>
      <c r="M469" s="149"/>
      <c r="T469" s="150"/>
      <c r="AT469" s="146" t="s">
        <v>155</v>
      </c>
      <c r="AU469" s="146" t="s">
        <v>84</v>
      </c>
      <c r="AV469" s="143" t="s">
        <v>84</v>
      </c>
      <c r="AW469" s="143" t="s">
        <v>29</v>
      </c>
      <c r="AX469" s="143" t="s">
        <v>76</v>
      </c>
      <c r="AY469" s="146" t="s">
        <v>145</v>
      </c>
    </row>
    <row r="470" spans="2:65" s="151" customFormat="1">
      <c r="B470" s="152"/>
      <c r="D470" s="145" t="s">
        <v>155</v>
      </c>
      <c r="E470" s="153"/>
      <c r="F470" s="154" t="s">
        <v>174</v>
      </c>
      <c r="H470" s="155">
        <v>2</v>
      </c>
      <c r="I470" s="361"/>
      <c r="L470" s="152"/>
      <c r="M470" s="156"/>
      <c r="T470" s="157"/>
      <c r="AT470" s="153" t="s">
        <v>155</v>
      </c>
      <c r="AU470" s="153" t="s">
        <v>84</v>
      </c>
      <c r="AV470" s="151" t="s">
        <v>153</v>
      </c>
      <c r="AW470" s="151" t="s">
        <v>29</v>
      </c>
      <c r="AX470" s="151" t="s">
        <v>20</v>
      </c>
      <c r="AY470" s="153" t="s">
        <v>145</v>
      </c>
    </row>
    <row r="471" spans="2:65" s="14" customFormat="1" ht="33" customHeight="1">
      <c r="B471" s="15"/>
      <c r="C471" s="130" t="s">
        <v>686</v>
      </c>
      <c r="D471" s="130" t="s">
        <v>149</v>
      </c>
      <c r="E471" s="131" t="s">
        <v>687</v>
      </c>
      <c r="F471" s="132" t="s">
        <v>688</v>
      </c>
      <c r="G471" s="133" t="s">
        <v>160</v>
      </c>
      <c r="H471" s="134">
        <v>1.238</v>
      </c>
      <c r="I471" s="359"/>
      <c r="J471" s="135">
        <f>ROUND(I471*H471,1)</f>
        <v>0</v>
      </c>
      <c r="K471" s="136"/>
      <c r="L471" s="15"/>
      <c r="M471" s="137"/>
      <c r="N471" s="138" t="s">
        <v>41</v>
      </c>
      <c r="O471" s="139">
        <v>2.3170000000000002</v>
      </c>
      <c r="P471" s="139">
        <f>O471*H471</f>
        <v>2.8684460000000001</v>
      </c>
      <c r="Q471" s="139">
        <v>2.5018699999999998</v>
      </c>
      <c r="R471" s="139">
        <f>Q471*H471</f>
        <v>3.0973150599999997</v>
      </c>
      <c r="S471" s="139">
        <v>0</v>
      </c>
      <c r="T471" s="140">
        <f>S471*H471</f>
        <v>0</v>
      </c>
      <c r="AR471" s="141" t="s">
        <v>153</v>
      </c>
      <c r="AT471" s="141" t="s">
        <v>149</v>
      </c>
      <c r="AU471" s="141" t="s">
        <v>84</v>
      </c>
      <c r="AY471" s="2" t="s">
        <v>145</v>
      </c>
      <c r="BE471" s="142">
        <f>IF(N471="základní",J471,0)</f>
        <v>0</v>
      </c>
      <c r="BF471" s="142">
        <f>IF(N471="snížená",J471,0)</f>
        <v>0</v>
      </c>
      <c r="BG471" s="142">
        <f>IF(N471="zákl. přenesená",J471,0)</f>
        <v>0</v>
      </c>
      <c r="BH471" s="142">
        <f>IF(N471="sníž. přenesená",J471,0)</f>
        <v>0</v>
      </c>
      <c r="BI471" s="142">
        <f>IF(N471="nulová",J471,0)</f>
        <v>0</v>
      </c>
      <c r="BJ471" s="2" t="s">
        <v>20</v>
      </c>
      <c r="BK471" s="142">
        <f>ROUND(I471*H471,1)</f>
        <v>0</v>
      </c>
      <c r="BL471" s="2" t="s">
        <v>153</v>
      </c>
      <c r="BM471" s="141" t="s">
        <v>689</v>
      </c>
    </row>
    <row r="472" spans="2:65" s="143" customFormat="1">
      <c r="B472" s="144"/>
      <c r="D472" s="145" t="s">
        <v>155</v>
      </c>
      <c r="E472" s="146"/>
      <c r="F472" s="147" t="s">
        <v>690</v>
      </c>
      <c r="H472" s="148">
        <v>0.46200000000000002</v>
      </c>
      <c r="I472" s="360"/>
      <c r="L472" s="144"/>
      <c r="M472" s="149"/>
      <c r="T472" s="150"/>
      <c r="AT472" s="146" t="s">
        <v>155</v>
      </c>
      <c r="AU472" s="146" t="s">
        <v>84</v>
      </c>
      <c r="AV472" s="143" t="s">
        <v>84</v>
      </c>
      <c r="AW472" s="143" t="s">
        <v>29</v>
      </c>
      <c r="AX472" s="143" t="s">
        <v>76</v>
      </c>
      <c r="AY472" s="146" t="s">
        <v>145</v>
      </c>
    </row>
    <row r="473" spans="2:65" s="143" customFormat="1">
      <c r="B473" s="144"/>
      <c r="D473" s="145" t="s">
        <v>155</v>
      </c>
      <c r="E473" s="146"/>
      <c r="F473" s="147" t="s">
        <v>691</v>
      </c>
      <c r="H473" s="148">
        <v>1.238</v>
      </c>
      <c r="I473" s="360"/>
      <c r="L473" s="144"/>
      <c r="M473" s="149"/>
      <c r="T473" s="150"/>
      <c r="AT473" s="146" t="s">
        <v>155</v>
      </c>
      <c r="AU473" s="146" t="s">
        <v>84</v>
      </c>
      <c r="AV473" s="143" t="s">
        <v>84</v>
      </c>
      <c r="AW473" s="143" t="s">
        <v>29</v>
      </c>
      <c r="AX473" s="143" t="s">
        <v>76</v>
      </c>
      <c r="AY473" s="146" t="s">
        <v>145</v>
      </c>
    </row>
    <row r="474" spans="2:65" s="168" customFormat="1">
      <c r="B474" s="169"/>
      <c r="D474" s="145" t="s">
        <v>155</v>
      </c>
      <c r="E474" s="170"/>
      <c r="F474" s="171" t="s">
        <v>442</v>
      </c>
      <c r="H474" s="172">
        <v>1.7</v>
      </c>
      <c r="I474" s="363"/>
      <c r="L474" s="169"/>
      <c r="M474" s="173"/>
      <c r="T474" s="174"/>
      <c r="AT474" s="170" t="s">
        <v>155</v>
      </c>
      <c r="AU474" s="170" t="s">
        <v>84</v>
      </c>
      <c r="AV474" s="168" t="s">
        <v>146</v>
      </c>
      <c r="AW474" s="168" t="s">
        <v>29</v>
      </c>
      <c r="AX474" s="168" t="s">
        <v>76</v>
      </c>
      <c r="AY474" s="170" t="s">
        <v>145</v>
      </c>
    </row>
    <row r="475" spans="2:65" s="143" customFormat="1">
      <c r="B475" s="144"/>
      <c r="D475" s="145" t="s">
        <v>155</v>
      </c>
      <c r="E475" s="146"/>
      <c r="F475" s="147" t="s">
        <v>692</v>
      </c>
      <c r="H475" s="148">
        <v>-0.46200000000000002</v>
      </c>
      <c r="I475" s="360"/>
      <c r="L475" s="144"/>
      <c r="M475" s="149"/>
      <c r="T475" s="150"/>
      <c r="AT475" s="146" t="s">
        <v>155</v>
      </c>
      <c r="AU475" s="146" t="s">
        <v>84</v>
      </c>
      <c r="AV475" s="143" t="s">
        <v>84</v>
      </c>
      <c r="AW475" s="143" t="s">
        <v>29</v>
      </c>
      <c r="AX475" s="143" t="s">
        <v>76</v>
      </c>
      <c r="AY475" s="146" t="s">
        <v>145</v>
      </c>
    </row>
    <row r="476" spans="2:65" s="151" customFormat="1">
      <c r="B476" s="152"/>
      <c r="D476" s="145" t="s">
        <v>155</v>
      </c>
      <c r="E476" s="153"/>
      <c r="F476" s="154" t="s">
        <v>174</v>
      </c>
      <c r="H476" s="155">
        <v>1.238</v>
      </c>
      <c r="I476" s="361"/>
      <c r="L476" s="152"/>
      <c r="M476" s="156"/>
      <c r="T476" s="157"/>
      <c r="AT476" s="153" t="s">
        <v>155</v>
      </c>
      <c r="AU476" s="153" t="s">
        <v>84</v>
      </c>
      <c r="AV476" s="151" t="s">
        <v>153</v>
      </c>
      <c r="AW476" s="151" t="s">
        <v>29</v>
      </c>
      <c r="AX476" s="151" t="s">
        <v>20</v>
      </c>
      <c r="AY476" s="153" t="s">
        <v>145</v>
      </c>
    </row>
    <row r="477" spans="2:65" s="14" customFormat="1" ht="24" customHeight="1">
      <c r="B477" s="15"/>
      <c r="C477" s="130" t="s">
        <v>693</v>
      </c>
      <c r="D477" s="130" t="s">
        <v>149</v>
      </c>
      <c r="E477" s="131" t="s">
        <v>694</v>
      </c>
      <c r="F477" s="132" t="s">
        <v>695</v>
      </c>
      <c r="G477" s="133" t="s">
        <v>160</v>
      </c>
      <c r="H477" s="134">
        <v>2</v>
      </c>
      <c r="I477" s="359"/>
      <c r="J477" s="135">
        <f>ROUND(I477*H477,1)</f>
        <v>0</v>
      </c>
      <c r="K477" s="136"/>
      <c r="L477" s="15"/>
      <c r="M477" s="137"/>
      <c r="N477" s="138" t="s">
        <v>41</v>
      </c>
      <c r="O477" s="139">
        <v>1.35</v>
      </c>
      <c r="P477" s="139">
        <f>O477*H477</f>
        <v>2.7</v>
      </c>
      <c r="Q477" s="139">
        <v>0</v>
      </c>
      <c r="R477" s="139">
        <f>Q477*H477</f>
        <v>0</v>
      </c>
      <c r="S477" s="139">
        <v>0</v>
      </c>
      <c r="T477" s="140">
        <f>S477*H477</f>
        <v>0</v>
      </c>
      <c r="AR477" s="141" t="s">
        <v>153</v>
      </c>
      <c r="AT477" s="141" t="s">
        <v>149</v>
      </c>
      <c r="AU477" s="141" t="s">
        <v>84</v>
      </c>
      <c r="AY477" s="2" t="s">
        <v>145</v>
      </c>
      <c r="BE477" s="142">
        <f>IF(N477="základní",J477,0)</f>
        <v>0</v>
      </c>
      <c r="BF477" s="142">
        <f>IF(N477="snížená",J477,0)</f>
        <v>0</v>
      </c>
      <c r="BG477" s="142">
        <f>IF(N477="zákl. přenesená",J477,0)</f>
        <v>0</v>
      </c>
      <c r="BH477" s="142">
        <f>IF(N477="sníž. přenesená",J477,0)</f>
        <v>0</v>
      </c>
      <c r="BI477" s="142">
        <f>IF(N477="nulová",J477,0)</f>
        <v>0</v>
      </c>
      <c r="BJ477" s="2" t="s">
        <v>20</v>
      </c>
      <c r="BK477" s="142">
        <f>ROUND(I477*H477,1)</f>
        <v>0</v>
      </c>
      <c r="BL477" s="2" t="s">
        <v>153</v>
      </c>
      <c r="BM477" s="141" t="s">
        <v>696</v>
      </c>
    </row>
    <row r="478" spans="2:65" s="143" customFormat="1">
      <c r="B478" s="144"/>
      <c r="D478" s="145" t="s">
        <v>155</v>
      </c>
      <c r="E478" s="146"/>
      <c r="F478" s="147" t="s">
        <v>84</v>
      </c>
      <c r="H478" s="148">
        <v>2</v>
      </c>
      <c r="I478" s="360"/>
      <c r="L478" s="144"/>
      <c r="M478" s="149"/>
      <c r="T478" s="150"/>
      <c r="AT478" s="146" t="s">
        <v>155</v>
      </c>
      <c r="AU478" s="146" t="s">
        <v>84</v>
      </c>
      <c r="AV478" s="143" t="s">
        <v>84</v>
      </c>
      <c r="AW478" s="143" t="s">
        <v>29</v>
      </c>
      <c r="AX478" s="143" t="s">
        <v>20</v>
      </c>
      <c r="AY478" s="146" t="s">
        <v>145</v>
      </c>
    </row>
    <row r="479" spans="2:65" s="14" customFormat="1" ht="24" customHeight="1">
      <c r="B479" s="15"/>
      <c r="C479" s="130" t="s">
        <v>697</v>
      </c>
      <c r="D479" s="130" t="s">
        <v>149</v>
      </c>
      <c r="E479" s="131" t="s">
        <v>698</v>
      </c>
      <c r="F479" s="132" t="s">
        <v>699</v>
      </c>
      <c r="G479" s="133" t="s">
        <v>160</v>
      </c>
      <c r="H479" s="134">
        <v>1.238</v>
      </c>
      <c r="I479" s="359"/>
      <c r="J479" s="135">
        <f>ROUND(I479*H479,1)</f>
        <v>0</v>
      </c>
      <c r="K479" s="136"/>
      <c r="L479" s="15"/>
      <c r="M479" s="137"/>
      <c r="N479" s="138" t="s">
        <v>41</v>
      </c>
      <c r="O479" s="139">
        <v>0.67500000000000004</v>
      </c>
      <c r="P479" s="139">
        <f>O479*H479</f>
        <v>0.83565</v>
      </c>
      <c r="Q479" s="139">
        <v>0</v>
      </c>
      <c r="R479" s="139">
        <f>Q479*H479</f>
        <v>0</v>
      </c>
      <c r="S479" s="139">
        <v>0</v>
      </c>
      <c r="T479" s="140">
        <f>S479*H479</f>
        <v>0</v>
      </c>
      <c r="AR479" s="141" t="s">
        <v>153</v>
      </c>
      <c r="AT479" s="141" t="s">
        <v>149</v>
      </c>
      <c r="AU479" s="141" t="s">
        <v>84</v>
      </c>
      <c r="AY479" s="2" t="s">
        <v>145</v>
      </c>
      <c r="BE479" s="142">
        <f>IF(N479="základní",J479,0)</f>
        <v>0</v>
      </c>
      <c r="BF479" s="142">
        <f>IF(N479="snížená",J479,0)</f>
        <v>0</v>
      </c>
      <c r="BG479" s="142">
        <f>IF(N479="zákl. přenesená",J479,0)</f>
        <v>0</v>
      </c>
      <c r="BH479" s="142">
        <f>IF(N479="sníž. přenesená",J479,0)</f>
        <v>0</v>
      </c>
      <c r="BI479" s="142">
        <f>IF(N479="nulová",J479,0)</f>
        <v>0</v>
      </c>
      <c r="BJ479" s="2" t="s">
        <v>20</v>
      </c>
      <c r="BK479" s="142">
        <f>ROUND(I479*H479,1)</f>
        <v>0</v>
      </c>
      <c r="BL479" s="2" t="s">
        <v>153</v>
      </c>
      <c r="BM479" s="141" t="s">
        <v>700</v>
      </c>
    </row>
    <row r="480" spans="2:65" s="143" customFormat="1">
      <c r="B480" s="144"/>
      <c r="D480" s="145" t="s">
        <v>155</v>
      </c>
      <c r="E480" s="146"/>
      <c r="F480" s="147" t="s">
        <v>701</v>
      </c>
      <c r="H480" s="148">
        <v>1.238</v>
      </c>
      <c r="I480" s="360"/>
      <c r="L480" s="144"/>
      <c r="M480" s="149"/>
      <c r="T480" s="150"/>
      <c r="AT480" s="146" t="s">
        <v>155</v>
      </c>
      <c r="AU480" s="146" t="s">
        <v>84</v>
      </c>
      <c r="AV480" s="143" t="s">
        <v>84</v>
      </c>
      <c r="AW480" s="143" t="s">
        <v>29</v>
      </c>
      <c r="AX480" s="143" t="s">
        <v>20</v>
      </c>
      <c r="AY480" s="146" t="s">
        <v>145</v>
      </c>
    </row>
    <row r="481" spans="2:65" s="14" customFormat="1" ht="16.5" customHeight="1">
      <c r="B481" s="15"/>
      <c r="C481" s="130" t="s">
        <v>702</v>
      </c>
      <c r="D481" s="130" t="s">
        <v>149</v>
      </c>
      <c r="E481" s="131" t="s">
        <v>703</v>
      </c>
      <c r="F481" s="132" t="s">
        <v>704</v>
      </c>
      <c r="G481" s="133" t="s">
        <v>152</v>
      </c>
      <c r="H481" s="134">
        <v>0.112</v>
      </c>
      <c r="I481" s="359"/>
      <c r="J481" s="135">
        <f>ROUND(I481*H481,1)</f>
        <v>0</v>
      </c>
      <c r="K481" s="136"/>
      <c r="L481" s="15"/>
      <c r="M481" s="137"/>
      <c r="N481" s="138" t="s">
        <v>41</v>
      </c>
      <c r="O481" s="139">
        <v>15.231</v>
      </c>
      <c r="P481" s="139">
        <f>O481*H481</f>
        <v>1.7058720000000001</v>
      </c>
      <c r="Q481" s="139">
        <v>1.06277</v>
      </c>
      <c r="R481" s="139">
        <f>Q481*H481</f>
        <v>0.11903024</v>
      </c>
      <c r="S481" s="139">
        <v>0</v>
      </c>
      <c r="T481" s="140">
        <f>S481*H481</f>
        <v>0</v>
      </c>
      <c r="AR481" s="141" t="s">
        <v>153</v>
      </c>
      <c r="AT481" s="141" t="s">
        <v>149</v>
      </c>
      <c r="AU481" s="141" t="s">
        <v>84</v>
      </c>
      <c r="AY481" s="2" t="s">
        <v>145</v>
      </c>
      <c r="BE481" s="142">
        <f>IF(N481="základní",J481,0)</f>
        <v>0</v>
      </c>
      <c r="BF481" s="142">
        <f>IF(N481="snížená",J481,0)</f>
        <v>0</v>
      </c>
      <c r="BG481" s="142">
        <f>IF(N481="zákl. přenesená",J481,0)</f>
        <v>0</v>
      </c>
      <c r="BH481" s="142">
        <f>IF(N481="sníž. přenesená",J481,0)</f>
        <v>0</v>
      </c>
      <c r="BI481" s="142">
        <f>IF(N481="nulová",J481,0)</f>
        <v>0</v>
      </c>
      <c r="BJ481" s="2" t="s">
        <v>20</v>
      </c>
      <c r="BK481" s="142">
        <f>ROUND(I481*H481,1)</f>
        <v>0</v>
      </c>
      <c r="BL481" s="2" t="s">
        <v>153</v>
      </c>
      <c r="BM481" s="141" t="s">
        <v>705</v>
      </c>
    </row>
    <row r="482" spans="2:65" s="143" customFormat="1">
      <c r="B482" s="144"/>
      <c r="D482" s="145" t="s">
        <v>155</v>
      </c>
      <c r="E482" s="146"/>
      <c r="F482" s="147" t="s">
        <v>706</v>
      </c>
      <c r="H482" s="148">
        <v>1.7000000000000001E-2</v>
      </c>
      <c r="I482" s="360"/>
      <c r="L482" s="144"/>
      <c r="M482" s="149"/>
      <c r="T482" s="150"/>
      <c r="AT482" s="146" t="s">
        <v>155</v>
      </c>
      <c r="AU482" s="146" t="s">
        <v>84</v>
      </c>
      <c r="AV482" s="143" t="s">
        <v>84</v>
      </c>
      <c r="AW482" s="143" t="s">
        <v>29</v>
      </c>
      <c r="AX482" s="143" t="s">
        <v>76</v>
      </c>
      <c r="AY482" s="146" t="s">
        <v>145</v>
      </c>
    </row>
    <row r="483" spans="2:65" s="143" customFormat="1" ht="20.399999999999999">
      <c r="B483" s="144"/>
      <c r="D483" s="145" t="s">
        <v>155</v>
      </c>
      <c r="E483" s="146"/>
      <c r="F483" s="147" t="s">
        <v>707</v>
      </c>
      <c r="H483" s="148">
        <v>0.06</v>
      </c>
      <c r="I483" s="360"/>
      <c r="L483" s="144"/>
      <c r="M483" s="149"/>
      <c r="T483" s="150"/>
      <c r="AT483" s="146" t="s">
        <v>155</v>
      </c>
      <c r="AU483" s="146" t="s">
        <v>84</v>
      </c>
      <c r="AV483" s="143" t="s">
        <v>84</v>
      </c>
      <c r="AW483" s="143" t="s">
        <v>29</v>
      </c>
      <c r="AX483" s="143" t="s">
        <v>76</v>
      </c>
      <c r="AY483" s="146" t="s">
        <v>145</v>
      </c>
    </row>
    <row r="484" spans="2:65" s="143" customFormat="1">
      <c r="B484" s="144"/>
      <c r="D484" s="145" t="s">
        <v>155</v>
      </c>
      <c r="E484" s="146"/>
      <c r="F484" s="147" t="s">
        <v>708</v>
      </c>
      <c r="H484" s="148">
        <v>1.4E-2</v>
      </c>
      <c r="I484" s="360"/>
      <c r="L484" s="144"/>
      <c r="M484" s="149"/>
      <c r="T484" s="150"/>
      <c r="AT484" s="146" t="s">
        <v>155</v>
      </c>
      <c r="AU484" s="146" t="s">
        <v>84</v>
      </c>
      <c r="AV484" s="143" t="s">
        <v>84</v>
      </c>
      <c r="AW484" s="143" t="s">
        <v>29</v>
      </c>
      <c r="AX484" s="143" t="s">
        <v>76</v>
      </c>
      <c r="AY484" s="146" t="s">
        <v>145</v>
      </c>
    </row>
    <row r="485" spans="2:65" s="143" customFormat="1">
      <c r="B485" s="144"/>
      <c r="D485" s="145" t="s">
        <v>155</v>
      </c>
      <c r="E485" s="146"/>
      <c r="F485" s="147" t="s">
        <v>709</v>
      </c>
      <c r="H485" s="148">
        <v>3.5000000000000003E-2</v>
      </c>
      <c r="I485" s="360"/>
      <c r="L485" s="144"/>
      <c r="M485" s="149"/>
      <c r="T485" s="150"/>
      <c r="AT485" s="146" t="s">
        <v>155</v>
      </c>
      <c r="AU485" s="146" t="s">
        <v>84</v>
      </c>
      <c r="AV485" s="143" t="s">
        <v>84</v>
      </c>
      <c r="AW485" s="143" t="s">
        <v>29</v>
      </c>
      <c r="AX485" s="143" t="s">
        <v>76</v>
      </c>
      <c r="AY485" s="146" t="s">
        <v>145</v>
      </c>
    </row>
    <row r="486" spans="2:65" s="168" customFormat="1">
      <c r="B486" s="169"/>
      <c r="D486" s="145" t="s">
        <v>155</v>
      </c>
      <c r="E486" s="170"/>
      <c r="F486" s="171" t="s">
        <v>442</v>
      </c>
      <c r="H486" s="172">
        <v>0.126</v>
      </c>
      <c r="I486" s="363"/>
      <c r="L486" s="169"/>
      <c r="M486" s="173"/>
      <c r="T486" s="174"/>
      <c r="AT486" s="170" t="s">
        <v>155</v>
      </c>
      <c r="AU486" s="170" t="s">
        <v>84</v>
      </c>
      <c r="AV486" s="168" t="s">
        <v>146</v>
      </c>
      <c r="AW486" s="168" t="s">
        <v>29</v>
      </c>
      <c r="AX486" s="168" t="s">
        <v>76</v>
      </c>
      <c r="AY486" s="170" t="s">
        <v>145</v>
      </c>
    </row>
    <row r="487" spans="2:65" s="143" customFormat="1">
      <c r="B487" s="144"/>
      <c r="D487" s="145" t="s">
        <v>155</v>
      </c>
      <c r="E487" s="146"/>
      <c r="F487" s="147" t="s">
        <v>285</v>
      </c>
      <c r="H487" s="148">
        <v>-1.4E-2</v>
      </c>
      <c r="I487" s="360"/>
      <c r="L487" s="144"/>
      <c r="M487" s="149"/>
      <c r="T487" s="150"/>
      <c r="AT487" s="146" t="s">
        <v>155</v>
      </c>
      <c r="AU487" s="146" t="s">
        <v>84</v>
      </c>
      <c r="AV487" s="143" t="s">
        <v>84</v>
      </c>
      <c r="AW487" s="143" t="s">
        <v>29</v>
      </c>
      <c r="AX487" s="143" t="s">
        <v>76</v>
      </c>
      <c r="AY487" s="146" t="s">
        <v>145</v>
      </c>
    </row>
    <row r="488" spans="2:65" s="151" customFormat="1">
      <c r="B488" s="152"/>
      <c r="D488" s="145" t="s">
        <v>155</v>
      </c>
      <c r="E488" s="153"/>
      <c r="F488" s="154" t="s">
        <v>174</v>
      </c>
      <c r="H488" s="155">
        <v>0.112</v>
      </c>
      <c r="I488" s="361"/>
      <c r="L488" s="152"/>
      <c r="M488" s="156"/>
      <c r="T488" s="157"/>
      <c r="AT488" s="153" t="s">
        <v>155</v>
      </c>
      <c r="AU488" s="153" t="s">
        <v>84</v>
      </c>
      <c r="AV488" s="151" t="s">
        <v>153</v>
      </c>
      <c r="AW488" s="151" t="s">
        <v>29</v>
      </c>
      <c r="AX488" s="151" t="s">
        <v>20</v>
      </c>
      <c r="AY488" s="153" t="s">
        <v>145</v>
      </c>
    </row>
    <row r="489" spans="2:65" s="14" customFormat="1" ht="24" customHeight="1">
      <c r="B489" s="15"/>
      <c r="C489" s="130" t="s">
        <v>710</v>
      </c>
      <c r="D489" s="130" t="s">
        <v>149</v>
      </c>
      <c r="E489" s="131" t="s">
        <v>711</v>
      </c>
      <c r="F489" s="132" t="s">
        <v>712</v>
      </c>
      <c r="G489" s="133" t="s">
        <v>160</v>
      </c>
      <c r="H489" s="134">
        <v>1.8</v>
      </c>
      <c r="I489" s="359"/>
      <c r="J489" s="135">
        <f>ROUND(I489*H489,1)</f>
        <v>0</v>
      </c>
      <c r="K489" s="136"/>
      <c r="L489" s="15"/>
      <c r="M489" s="137"/>
      <c r="N489" s="138" t="s">
        <v>41</v>
      </c>
      <c r="O489" s="139">
        <v>5.33</v>
      </c>
      <c r="P489" s="139">
        <f>O489*H489</f>
        <v>9.5940000000000012</v>
      </c>
      <c r="Q489" s="139">
        <v>2.3010199999999998</v>
      </c>
      <c r="R489" s="139">
        <f>Q489*H489</f>
        <v>4.1418359999999996</v>
      </c>
      <c r="S489" s="139">
        <v>0</v>
      </c>
      <c r="T489" s="140">
        <f>S489*H489</f>
        <v>0</v>
      </c>
      <c r="AR489" s="141" t="s">
        <v>153</v>
      </c>
      <c r="AT489" s="141" t="s">
        <v>149</v>
      </c>
      <c r="AU489" s="141" t="s">
        <v>84</v>
      </c>
      <c r="AY489" s="2" t="s">
        <v>145</v>
      </c>
      <c r="BE489" s="142">
        <f>IF(N489="základní",J489,0)</f>
        <v>0</v>
      </c>
      <c r="BF489" s="142">
        <f>IF(N489="snížená",J489,0)</f>
        <v>0</v>
      </c>
      <c r="BG489" s="142">
        <f>IF(N489="zákl. přenesená",J489,0)</f>
        <v>0</v>
      </c>
      <c r="BH489" s="142">
        <f>IF(N489="sníž. přenesená",J489,0)</f>
        <v>0</v>
      </c>
      <c r="BI489" s="142">
        <f>IF(N489="nulová",J489,0)</f>
        <v>0</v>
      </c>
      <c r="BJ489" s="2" t="s">
        <v>20</v>
      </c>
      <c r="BK489" s="142">
        <f>ROUND(I489*H489,1)</f>
        <v>0</v>
      </c>
      <c r="BL489" s="2" t="s">
        <v>153</v>
      </c>
      <c r="BM489" s="141" t="s">
        <v>713</v>
      </c>
    </row>
    <row r="490" spans="2:65" s="143" customFormat="1">
      <c r="B490" s="144"/>
      <c r="D490" s="145" t="s">
        <v>155</v>
      </c>
      <c r="E490" s="146"/>
      <c r="F490" s="147" t="s">
        <v>714</v>
      </c>
      <c r="H490" s="148">
        <v>1.8</v>
      </c>
      <c r="I490" s="360"/>
      <c r="L490" s="144"/>
      <c r="M490" s="149"/>
      <c r="T490" s="150"/>
      <c r="AT490" s="146" t="s">
        <v>155</v>
      </c>
      <c r="AU490" s="146" t="s">
        <v>84</v>
      </c>
      <c r="AV490" s="143" t="s">
        <v>84</v>
      </c>
      <c r="AW490" s="143" t="s">
        <v>29</v>
      </c>
      <c r="AX490" s="143" t="s">
        <v>20</v>
      </c>
      <c r="AY490" s="146" t="s">
        <v>145</v>
      </c>
    </row>
    <row r="491" spans="2:65" s="14" customFormat="1" ht="33" customHeight="1">
      <c r="B491" s="15"/>
      <c r="C491" s="130" t="s">
        <v>715</v>
      </c>
      <c r="D491" s="130" t="s">
        <v>149</v>
      </c>
      <c r="E491" s="131" t="s">
        <v>716</v>
      </c>
      <c r="F491" s="132" t="s">
        <v>717</v>
      </c>
      <c r="G491" s="133" t="s">
        <v>160</v>
      </c>
      <c r="H491" s="134">
        <v>1.8</v>
      </c>
      <c r="I491" s="359"/>
      <c r="J491" s="135">
        <f>ROUND(I491*H491,1)</f>
        <v>0</v>
      </c>
      <c r="K491" s="136"/>
      <c r="L491" s="15"/>
      <c r="M491" s="137"/>
      <c r="N491" s="138" t="s">
        <v>41</v>
      </c>
      <c r="O491" s="139">
        <v>0.20499999999999999</v>
      </c>
      <c r="P491" s="139">
        <f>O491*H491</f>
        <v>0.36899999999999999</v>
      </c>
      <c r="Q491" s="139">
        <v>0</v>
      </c>
      <c r="R491" s="139">
        <f>Q491*H491</f>
        <v>0</v>
      </c>
      <c r="S491" s="139">
        <v>0</v>
      </c>
      <c r="T491" s="140">
        <f>S491*H491</f>
        <v>0</v>
      </c>
      <c r="AR491" s="141" t="s">
        <v>153</v>
      </c>
      <c r="AT491" s="141" t="s">
        <v>149</v>
      </c>
      <c r="AU491" s="141" t="s">
        <v>84</v>
      </c>
      <c r="AY491" s="2" t="s">
        <v>145</v>
      </c>
      <c r="BE491" s="142">
        <f>IF(N491="základní",J491,0)</f>
        <v>0</v>
      </c>
      <c r="BF491" s="142">
        <f>IF(N491="snížená",J491,0)</f>
        <v>0</v>
      </c>
      <c r="BG491" s="142">
        <f>IF(N491="zákl. přenesená",J491,0)</f>
        <v>0</v>
      </c>
      <c r="BH491" s="142">
        <f>IF(N491="sníž. přenesená",J491,0)</f>
        <v>0</v>
      </c>
      <c r="BI491" s="142">
        <f>IF(N491="nulová",J491,0)</f>
        <v>0</v>
      </c>
      <c r="BJ491" s="2" t="s">
        <v>20</v>
      </c>
      <c r="BK491" s="142">
        <f>ROUND(I491*H491,1)</f>
        <v>0</v>
      </c>
      <c r="BL491" s="2" t="s">
        <v>153</v>
      </c>
      <c r="BM491" s="141" t="s">
        <v>718</v>
      </c>
    </row>
    <row r="492" spans="2:65" s="14" customFormat="1" ht="16.5" customHeight="1">
      <c r="B492" s="15"/>
      <c r="C492" s="130" t="s">
        <v>719</v>
      </c>
      <c r="D492" s="130" t="s">
        <v>149</v>
      </c>
      <c r="E492" s="131" t="s">
        <v>703</v>
      </c>
      <c r="F492" s="132" t="s">
        <v>704</v>
      </c>
      <c r="G492" s="133" t="s">
        <v>152</v>
      </c>
      <c r="H492" s="134">
        <v>5.2999999999999999E-2</v>
      </c>
      <c r="I492" s="359"/>
      <c r="J492" s="135">
        <f>ROUND(I492*H492,1)</f>
        <v>0</v>
      </c>
      <c r="K492" s="136"/>
      <c r="L492" s="15"/>
      <c r="M492" s="137"/>
      <c r="N492" s="138" t="s">
        <v>41</v>
      </c>
      <c r="O492" s="139">
        <v>15.231</v>
      </c>
      <c r="P492" s="139">
        <f>O492*H492</f>
        <v>0.80724299999999993</v>
      </c>
      <c r="Q492" s="139">
        <v>1.06277</v>
      </c>
      <c r="R492" s="139">
        <f>Q492*H492</f>
        <v>5.6326809999999998E-2</v>
      </c>
      <c r="S492" s="139">
        <v>0</v>
      </c>
      <c r="T492" s="140">
        <f>S492*H492</f>
        <v>0</v>
      </c>
      <c r="AR492" s="141" t="s">
        <v>153</v>
      </c>
      <c r="AT492" s="141" t="s">
        <v>149</v>
      </c>
      <c r="AU492" s="141" t="s">
        <v>84</v>
      </c>
      <c r="AY492" s="2" t="s">
        <v>145</v>
      </c>
      <c r="BE492" s="142">
        <f>IF(N492="základní",J492,0)</f>
        <v>0</v>
      </c>
      <c r="BF492" s="142">
        <f>IF(N492="snížená",J492,0)</f>
        <v>0</v>
      </c>
      <c r="BG492" s="142">
        <f>IF(N492="zákl. přenesená",J492,0)</f>
        <v>0</v>
      </c>
      <c r="BH492" s="142">
        <f>IF(N492="sníž. přenesená",J492,0)</f>
        <v>0</v>
      </c>
      <c r="BI492" s="142">
        <f>IF(N492="nulová",J492,0)</f>
        <v>0</v>
      </c>
      <c r="BJ492" s="2" t="s">
        <v>20</v>
      </c>
      <c r="BK492" s="142">
        <f>ROUND(I492*H492,1)</f>
        <v>0</v>
      </c>
      <c r="BL492" s="2" t="s">
        <v>153</v>
      </c>
      <c r="BM492" s="141" t="s">
        <v>720</v>
      </c>
    </row>
    <row r="493" spans="2:65" s="143" customFormat="1">
      <c r="B493" s="144"/>
      <c r="D493" s="145" t="s">
        <v>155</v>
      </c>
      <c r="E493" s="146"/>
      <c r="F493" s="147" t="s">
        <v>721</v>
      </c>
      <c r="H493" s="148">
        <v>5.2999999999999999E-2</v>
      </c>
      <c r="I493" s="360"/>
      <c r="L493" s="144"/>
      <c r="M493" s="149"/>
      <c r="T493" s="150"/>
      <c r="AT493" s="146" t="s">
        <v>155</v>
      </c>
      <c r="AU493" s="146" t="s">
        <v>84</v>
      </c>
      <c r="AV493" s="143" t="s">
        <v>84</v>
      </c>
      <c r="AW493" s="143" t="s">
        <v>29</v>
      </c>
      <c r="AX493" s="143" t="s">
        <v>20</v>
      </c>
      <c r="AY493" s="146" t="s">
        <v>145</v>
      </c>
    </row>
    <row r="494" spans="2:65" s="14" customFormat="1" ht="24" customHeight="1">
      <c r="B494" s="15"/>
      <c r="C494" s="130" t="s">
        <v>722</v>
      </c>
      <c r="D494" s="130" t="s">
        <v>149</v>
      </c>
      <c r="E494" s="131" t="s">
        <v>711</v>
      </c>
      <c r="F494" s="132" t="s">
        <v>712</v>
      </c>
      <c r="G494" s="133" t="s">
        <v>160</v>
      </c>
      <c r="H494" s="134">
        <v>0.96</v>
      </c>
      <c r="I494" s="359"/>
      <c r="J494" s="135">
        <f>ROUND(I494*H494,1)</f>
        <v>0</v>
      </c>
      <c r="K494" s="136"/>
      <c r="L494" s="15"/>
      <c r="M494" s="137"/>
      <c r="N494" s="138" t="s">
        <v>41</v>
      </c>
      <c r="O494" s="139">
        <v>5.33</v>
      </c>
      <c r="P494" s="139">
        <f>O494*H494</f>
        <v>5.1167999999999996</v>
      </c>
      <c r="Q494" s="139">
        <v>2.3010199999999998</v>
      </c>
      <c r="R494" s="139">
        <f>Q494*H494</f>
        <v>2.2089791999999999</v>
      </c>
      <c r="S494" s="139">
        <v>0</v>
      </c>
      <c r="T494" s="140">
        <f>S494*H494</f>
        <v>0</v>
      </c>
      <c r="AR494" s="141" t="s">
        <v>153</v>
      </c>
      <c r="AT494" s="141" t="s">
        <v>149</v>
      </c>
      <c r="AU494" s="141" t="s">
        <v>84</v>
      </c>
      <c r="AY494" s="2" t="s">
        <v>145</v>
      </c>
      <c r="BE494" s="142">
        <f>IF(N494="základní",J494,0)</f>
        <v>0</v>
      </c>
      <c r="BF494" s="142">
        <f>IF(N494="snížená",J494,0)</f>
        <v>0</v>
      </c>
      <c r="BG494" s="142">
        <f>IF(N494="zákl. přenesená",J494,0)</f>
        <v>0</v>
      </c>
      <c r="BH494" s="142">
        <f>IF(N494="sníž. přenesená",J494,0)</f>
        <v>0</v>
      </c>
      <c r="BI494" s="142">
        <f>IF(N494="nulová",J494,0)</f>
        <v>0</v>
      </c>
      <c r="BJ494" s="2" t="s">
        <v>20</v>
      </c>
      <c r="BK494" s="142">
        <f>ROUND(I494*H494,1)</f>
        <v>0</v>
      </c>
      <c r="BL494" s="2" t="s">
        <v>153</v>
      </c>
      <c r="BM494" s="141" t="s">
        <v>723</v>
      </c>
    </row>
    <row r="495" spans="2:65" s="143" customFormat="1">
      <c r="B495" s="144"/>
      <c r="D495" s="145" t="s">
        <v>155</v>
      </c>
      <c r="E495" s="146"/>
      <c r="F495" s="147" t="s">
        <v>724</v>
      </c>
      <c r="H495" s="148">
        <v>0.96</v>
      </c>
      <c r="I495" s="360"/>
      <c r="L495" s="144"/>
      <c r="M495" s="149"/>
      <c r="T495" s="150"/>
      <c r="AT495" s="146" t="s">
        <v>155</v>
      </c>
      <c r="AU495" s="146" t="s">
        <v>84</v>
      </c>
      <c r="AV495" s="143" t="s">
        <v>84</v>
      </c>
      <c r="AW495" s="143" t="s">
        <v>29</v>
      </c>
      <c r="AX495" s="143" t="s">
        <v>20</v>
      </c>
      <c r="AY495" s="146" t="s">
        <v>145</v>
      </c>
    </row>
    <row r="496" spans="2:65" s="14" customFormat="1" ht="21.75" customHeight="1">
      <c r="B496" s="15"/>
      <c r="C496" s="130" t="s">
        <v>725</v>
      </c>
      <c r="D496" s="130" t="s">
        <v>149</v>
      </c>
      <c r="E496" s="131" t="s">
        <v>726</v>
      </c>
      <c r="F496" s="132" t="s">
        <v>727</v>
      </c>
      <c r="G496" s="133" t="s">
        <v>166</v>
      </c>
      <c r="H496" s="134">
        <v>61.5</v>
      </c>
      <c r="I496" s="359"/>
      <c r="J496" s="135">
        <f>ROUND(I496*H496,1)</f>
        <v>0</v>
      </c>
      <c r="K496" s="136"/>
      <c r="L496" s="15"/>
      <c r="M496" s="137"/>
      <c r="N496" s="138" t="s">
        <v>41</v>
      </c>
      <c r="O496" s="139">
        <v>0.624</v>
      </c>
      <c r="P496" s="139">
        <f>O496*H496</f>
        <v>38.375999999999998</v>
      </c>
      <c r="Q496" s="139">
        <v>5.6000000000000001E-2</v>
      </c>
      <c r="R496" s="139">
        <f>Q496*H496</f>
        <v>3.444</v>
      </c>
      <c r="S496" s="139">
        <v>0</v>
      </c>
      <c r="T496" s="140">
        <f>S496*H496</f>
        <v>0</v>
      </c>
      <c r="AR496" s="141" t="s">
        <v>153</v>
      </c>
      <c r="AT496" s="141" t="s">
        <v>149</v>
      </c>
      <c r="AU496" s="141" t="s">
        <v>84</v>
      </c>
      <c r="AY496" s="2" t="s">
        <v>145</v>
      </c>
      <c r="BE496" s="142">
        <f>IF(N496="základní",J496,0)</f>
        <v>0</v>
      </c>
      <c r="BF496" s="142">
        <f>IF(N496="snížená",J496,0)</f>
        <v>0</v>
      </c>
      <c r="BG496" s="142">
        <f>IF(N496="zákl. přenesená",J496,0)</f>
        <v>0</v>
      </c>
      <c r="BH496" s="142">
        <f>IF(N496="sníž. přenesená",J496,0)</f>
        <v>0</v>
      </c>
      <c r="BI496" s="142">
        <f>IF(N496="nulová",J496,0)</f>
        <v>0</v>
      </c>
      <c r="BJ496" s="2" t="s">
        <v>20</v>
      </c>
      <c r="BK496" s="142">
        <f>ROUND(I496*H496,1)</f>
        <v>0</v>
      </c>
      <c r="BL496" s="2" t="s">
        <v>153</v>
      </c>
      <c r="BM496" s="141" t="s">
        <v>728</v>
      </c>
    </row>
    <row r="497" spans="2:65" s="143" customFormat="1">
      <c r="B497" s="144"/>
      <c r="D497" s="145" t="s">
        <v>155</v>
      </c>
      <c r="E497" s="146"/>
      <c r="F497" s="147" t="s">
        <v>729</v>
      </c>
      <c r="H497" s="148">
        <v>61.5</v>
      </c>
      <c r="I497" s="360"/>
      <c r="L497" s="144"/>
      <c r="M497" s="149"/>
      <c r="T497" s="150"/>
      <c r="AT497" s="146" t="s">
        <v>155</v>
      </c>
      <c r="AU497" s="146" t="s">
        <v>84</v>
      </c>
      <c r="AV497" s="143" t="s">
        <v>84</v>
      </c>
      <c r="AW497" s="143" t="s">
        <v>29</v>
      </c>
      <c r="AX497" s="143" t="s">
        <v>20</v>
      </c>
      <c r="AY497" s="146" t="s">
        <v>145</v>
      </c>
    </row>
    <row r="498" spans="2:65" s="14" customFormat="1" ht="24" customHeight="1">
      <c r="B498" s="15"/>
      <c r="C498" s="130" t="s">
        <v>730</v>
      </c>
      <c r="D498" s="130" t="s">
        <v>149</v>
      </c>
      <c r="E498" s="131" t="s">
        <v>731</v>
      </c>
      <c r="F498" s="132" t="s">
        <v>732</v>
      </c>
      <c r="G498" s="133" t="s">
        <v>166</v>
      </c>
      <c r="H498" s="134">
        <v>61.5</v>
      </c>
      <c r="I498" s="359"/>
      <c r="J498" s="135">
        <f>ROUND(I498*H498,1)</f>
        <v>0</v>
      </c>
      <c r="K498" s="136"/>
      <c r="L498" s="15"/>
      <c r="M498" s="137"/>
      <c r="N498" s="138" t="s">
        <v>41</v>
      </c>
      <c r="O498" s="139">
        <v>1.6910000000000001</v>
      </c>
      <c r="P498" s="139">
        <f>O498*H498</f>
        <v>103.9965</v>
      </c>
      <c r="Q498" s="139">
        <v>4.1529999999999997E-2</v>
      </c>
      <c r="R498" s="139">
        <f>Q498*H498</f>
        <v>2.5540949999999998</v>
      </c>
      <c r="S498" s="139">
        <v>0</v>
      </c>
      <c r="T498" s="140">
        <f>S498*H498</f>
        <v>0</v>
      </c>
      <c r="AR498" s="141" t="s">
        <v>153</v>
      </c>
      <c r="AT498" s="141" t="s">
        <v>149</v>
      </c>
      <c r="AU498" s="141" t="s">
        <v>84</v>
      </c>
      <c r="AY498" s="2" t="s">
        <v>145</v>
      </c>
      <c r="BE498" s="142">
        <f>IF(N498="základní",J498,0)</f>
        <v>0</v>
      </c>
      <c r="BF498" s="142">
        <f>IF(N498="snížená",J498,0)</f>
        <v>0</v>
      </c>
      <c r="BG498" s="142">
        <f>IF(N498="zákl. přenesená",J498,0)</f>
        <v>0</v>
      </c>
      <c r="BH498" s="142">
        <f>IF(N498="sníž. přenesená",J498,0)</f>
        <v>0</v>
      </c>
      <c r="BI498" s="142">
        <f>IF(N498="nulová",J498,0)</f>
        <v>0</v>
      </c>
      <c r="BJ498" s="2" t="s">
        <v>20</v>
      </c>
      <c r="BK498" s="142">
        <f>ROUND(I498*H498,1)</f>
        <v>0</v>
      </c>
      <c r="BL498" s="2" t="s">
        <v>153</v>
      </c>
      <c r="BM498" s="141" t="s">
        <v>733</v>
      </c>
    </row>
    <row r="499" spans="2:65" s="14" customFormat="1" ht="24" customHeight="1">
      <c r="B499" s="15"/>
      <c r="C499" s="130" t="s">
        <v>734</v>
      </c>
      <c r="D499" s="130" t="s">
        <v>149</v>
      </c>
      <c r="E499" s="131" t="s">
        <v>735</v>
      </c>
      <c r="F499" s="132" t="s">
        <v>736</v>
      </c>
      <c r="G499" s="133" t="s">
        <v>200</v>
      </c>
      <c r="H499" s="134">
        <v>236</v>
      </c>
      <c r="I499" s="359"/>
      <c r="J499" s="135">
        <f>ROUND(I499*H499,1)</f>
        <v>0</v>
      </c>
      <c r="K499" s="136"/>
      <c r="L499" s="15"/>
      <c r="M499" s="137"/>
      <c r="N499" s="138" t="s">
        <v>41</v>
      </c>
      <c r="O499" s="139">
        <v>0.253</v>
      </c>
      <c r="P499" s="139">
        <f>O499*H499</f>
        <v>59.707999999999998</v>
      </c>
      <c r="Q499" s="139">
        <v>3.7599999999999999E-3</v>
      </c>
      <c r="R499" s="139">
        <f>Q499*H499</f>
        <v>0.88735999999999993</v>
      </c>
      <c r="S499" s="139">
        <v>0</v>
      </c>
      <c r="T499" s="140">
        <f>S499*H499</f>
        <v>0</v>
      </c>
      <c r="AR499" s="141" t="s">
        <v>153</v>
      </c>
      <c r="AT499" s="141" t="s">
        <v>149</v>
      </c>
      <c r="AU499" s="141" t="s">
        <v>84</v>
      </c>
      <c r="AY499" s="2" t="s">
        <v>145</v>
      </c>
      <c r="BE499" s="142">
        <f>IF(N499="základní",J499,0)</f>
        <v>0</v>
      </c>
      <c r="BF499" s="142">
        <f>IF(N499="snížená",J499,0)</f>
        <v>0</v>
      </c>
      <c r="BG499" s="142">
        <f>IF(N499="zákl. přenesená",J499,0)</f>
        <v>0</v>
      </c>
      <c r="BH499" s="142">
        <f>IF(N499="sníž. přenesená",J499,0)</f>
        <v>0</v>
      </c>
      <c r="BI499" s="142">
        <f>IF(N499="nulová",J499,0)</f>
        <v>0</v>
      </c>
      <c r="BJ499" s="2" t="s">
        <v>20</v>
      </c>
      <c r="BK499" s="142">
        <f>ROUND(I499*H499,1)</f>
        <v>0</v>
      </c>
      <c r="BL499" s="2" t="s">
        <v>153</v>
      </c>
      <c r="BM499" s="141" t="s">
        <v>737</v>
      </c>
    </row>
    <row r="500" spans="2:65" s="143" customFormat="1">
      <c r="B500" s="144"/>
      <c r="D500" s="145" t="s">
        <v>155</v>
      </c>
      <c r="E500" s="146"/>
      <c r="F500" s="147" t="s">
        <v>738</v>
      </c>
      <c r="H500" s="148">
        <v>236</v>
      </c>
      <c r="I500" s="360"/>
      <c r="L500" s="144"/>
      <c r="M500" s="149"/>
      <c r="T500" s="150"/>
      <c r="AT500" s="146" t="s">
        <v>155</v>
      </c>
      <c r="AU500" s="146" t="s">
        <v>84</v>
      </c>
      <c r="AV500" s="143" t="s">
        <v>84</v>
      </c>
      <c r="AW500" s="143" t="s">
        <v>29</v>
      </c>
      <c r="AX500" s="143" t="s">
        <v>20</v>
      </c>
      <c r="AY500" s="146" t="s">
        <v>145</v>
      </c>
    </row>
    <row r="501" spans="2:65" s="118" customFormat="1" ht="22.5" customHeight="1">
      <c r="B501" s="119"/>
      <c r="D501" s="120" t="s">
        <v>75</v>
      </c>
      <c r="E501" s="128" t="s">
        <v>739</v>
      </c>
      <c r="F501" s="128" t="s">
        <v>740</v>
      </c>
      <c r="I501" s="362"/>
      <c r="J501" s="129">
        <f>BK501</f>
        <v>0</v>
      </c>
      <c r="L501" s="119"/>
      <c r="M501" s="123"/>
      <c r="P501" s="124">
        <f>SUM(P502:P552)</f>
        <v>947.79930000000002</v>
      </c>
      <c r="R501" s="124">
        <f>SUM(R502:R552)</f>
        <v>7.2242389999999999</v>
      </c>
      <c r="T501" s="125">
        <f>SUM(T502:T552)</f>
        <v>0</v>
      </c>
      <c r="AR501" s="120" t="s">
        <v>20</v>
      </c>
      <c r="AT501" s="126" t="s">
        <v>75</v>
      </c>
      <c r="AU501" s="126" t="s">
        <v>20</v>
      </c>
      <c r="AY501" s="120" t="s">
        <v>145</v>
      </c>
      <c r="BK501" s="127">
        <f>SUM(BK502:BK552)</f>
        <v>0</v>
      </c>
    </row>
    <row r="502" spans="2:65" s="14" customFormat="1" ht="33" customHeight="1">
      <c r="B502" s="15"/>
      <c r="C502" s="130" t="s">
        <v>741</v>
      </c>
      <c r="D502" s="130" t="s">
        <v>149</v>
      </c>
      <c r="E502" s="131" t="s">
        <v>742</v>
      </c>
      <c r="F502" s="132" t="s">
        <v>743</v>
      </c>
      <c r="G502" s="133" t="s">
        <v>166</v>
      </c>
      <c r="H502" s="134">
        <v>1882.5</v>
      </c>
      <c r="I502" s="359"/>
      <c r="J502" s="135">
        <f>ROUND(I502*H502,1)</f>
        <v>0</v>
      </c>
      <c r="K502" s="136"/>
      <c r="L502" s="15"/>
      <c r="M502" s="137"/>
      <c r="N502" s="138" t="s">
        <v>41</v>
      </c>
      <c r="O502" s="139">
        <v>0.11</v>
      </c>
      <c r="P502" s="139">
        <f>O502*H502</f>
        <v>207.07499999999999</v>
      </c>
      <c r="Q502" s="139">
        <v>0</v>
      </c>
      <c r="R502" s="139">
        <f>Q502*H502</f>
        <v>0</v>
      </c>
      <c r="S502" s="139">
        <v>0</v>
      </c>
      <c r="T502" s="140">
        <f>S502*H502</f>
        <v>0</v>
      </c>
      <c r="AR502" s="141" t="s">
        <v>153</v>
      </c>
      <c r="AT502" s="141" t="s">
        <v>149</v>
      </c>
      <c r="AU502" s="141" t="s">
        <v>84</v>
      </c>
      <c r="AY502" s="2" t="s">
        <v>145</v>
      </c>
      <c r="BE502" s="142">
        <f>IF(N502="základní",J502,0)</f>
        <v>0</v>
      </c>
      <c r="BF502" s="142">
        <f>IF(N502="snížená",J502,0)</f>
        <v>0</v>
      </c>
      <c r="BG502" s="142">
        <f>IF(N502="zákl. přenesená",J502,0)</f>
        <v>0</v>
      </c>
      <c r="BH502" s="142">
        <f>IF(N502="sníž. přenesená",J502,0)</f>
        <v>0</v>
      </c>
      <c r="BI502" s="142">
        <f>IF(N502="nulová",J502,0)</f>
        <v>0</v>
      </c>
      <c r="BJ502" s="2" t="s">
        <v>20</v>
      </c>
      <c r="BK502" s="142">
        <f>ROUND(I502*H502,1)</f>
        <v>0</v>
      </c>
      <c r="BL502" s="2" t="s">
        <v>153</v>
      </c>
      <c r="BM502" s="141" t="s">
        <v>744</v>
      </c>
    </row>
    <row r="503" spans="2:65" s="143" customFormat="1">
      <c r="B503" s="144"/>
      <c r="D503" s="145" t="s">
        <v>155</v>
      </c>
      <c r="E503" s="146"/>
      <c r="F503" s="147" t="s">
        <v>745</v>
      </c>
      <c r="H503" s="148">
        <v>715</v>
      </c>
      <c r="I503" s="360"/>
      <c r="L503" s="144"/>
      <c r="M503" s="149"/>
      <c r="T503" s="150"/>
      <c r="AT503" s="146" t="s">
        <v>155</v>
      </c>
      <c r="AU503" s="146" t="s">
        <v>84</v>
      </c>
      <c r="AV503" s="143" t="s">
        <v>84</v>
      </c>
      <c r="AW503" s="143" t="s">
        <v>29</v>
      </c>
      <c r="AX503" s="143" t="s">
        <v>76</v>
      </c>
      <c r="AY503" s="146" t="s">
        <v>145</v>
      </c>
    </row>
    <row r="504" spans="2:65" s="143" customFormat="1">
      <c r="B504" s="144"/>
      <c r="D504" s="145" t="s">
        <v>155</v>
      </c>
      <c r="E504" s="146"/>
      <c r="F504" s="147" t="s">
        <v>746</v>
      </c>
      <c r="H504" s="148">
        <v>148.5</v>
      </c>
      <c r="I504" s="360"/>
      <c r="L504" s="144"/>
      <c r="M504" s="149"/>
      <c r="T504" s="150"/>
      <c r="AT504" s="146" t="s">
        <v>155</v>
      </c>
      <c r="AU504" s="146" t="s">
        <v>84</v>
      </c>
      <c r="AV504" s="143" t="s">
        <v>84</v>
      </c>
      <c r="AW504" s="143" t="s">
        <v>29</v>
      </c>
      <c r="AX504" s="143" t="s">
        <v>76</v>
      </c>
      <c r="AY504" s="146" t="s">
        <v>145</v>
      </c>
    </row>
    <row r="505" spans="2:65" s="143" customFormat="1">
      <c r="B505" s="144"/>
      <c r="D505" s="145" t="s">
        <v>155</v>
      </c>
      <c r="E505" s="146"/>
      <c r="F505" s="147" t="s">
        <v>747</v>
      </c>
      <c r="H505" s="148">
        <v>965</v>
      </c>
      <c r="I505" s="360"/>
      <c r="L505" s="144"/>
      <c r="M505" s="149"/>
      <c r="T505" s="150"/>
      <c r="AT505" s="146" t="s">
        <v>155</v>
      </c>
      <c r="AU505" s="146" t="s">
        <v>84</v>
      </c>
      <c r="AV505" s="143" t="s">
        <v>84</v>
      </c>
      <c r="AW505" s="143" t="s">
        <v>29</v>
      </c>
      <c r="AX505" s="143" t="s">
        <v>76</v>
      </c>
      <c r="AY505" s="146" t="s">
        <v>145</v>
      </c>
    </row>
    <row r="506" spans="2:65" s="143" customFormat="1">
      <c r="B506" s="144"/>
      <c r="D506" s="145" t="s">
        <v>155</v>
      </c>
      <c r="E506" s="146"/>
      <c r="F506" s="147" t="s">
        <v>748</v>
      </c>
      <c r="H506" s="148">
        <v>54</v>
      </c>
      <c r="I506" s="360"/>
      <c r="L506" s="144"/>
      <c r="M506" s="149"/>
      <c r="T506" s="150"/>
      <c r="AT506" s="146" t="s">
        <v>155</v>
      </c>
      <c r="AU506" s="146" t="s">
        <v>84</v>
      </c>
      <c r="AV506" s="143" t="s">
        <v>84</v>
      </c>
      <c r="AW506" s="143" t="s">
        <v>29</v>
      </c>
      <c r="AX506" s="143" t="s">
        <v>76</v>
      </c>
      <c r="AY506" s="146" t="s">
        <v>145</v>
      </c>
    </row>
    <row r="507" spans="2:65" s="151" customFormat="1">
      <c r="B507" s="152"/>
      <c r="D507" s="145" t="s">
        <v>155</v>
      </c>
      <c r="E507" s="153"/>
      <c r="F507" s="154" t="s">
        <v>174</v>
      </c>
      <c r="H507" s="155">
        <v>1882.5</v>
      </c>
      <c r="I507" s="361"/>
      <c r="L507" s="152"/>
      <c r="M507" s="156"/>
      <c r="T507" s="157"/>
      <c r="AT507" s="153" t="s">
        <v>155</v>
      </c>
      <c r="AU507" s="153" t="s">
        <v>84</v>
      </c>
      <c r="AV507" s="151" t="s">
        <v>153</v>
      </c>
      <c r="AW507" s="151" t="s">
        <v>29</v>
      </c>
      <c r="AX507" s="151" t="s">
        <v>20</v>
      </c>
      <c r="AY507" s="153" t="s">
        <v>145</v>
      </c>
    </row>
    <row r="508" spans="2:65" s="14" customFormat="1" ht="33" customHeight="1">
      <c r="B508" s="15"/>
      <c r="C508" s="130" t="s">
        <v>749</v>
      </c>
      <c r="D508" s="130" t="s">
        <v>149</v>
      </c>
      <c r="E508" s="131" t="s">
        <v>750</v>
      </c>
      <c r="F508" s="132" t="s">
        <v>751</v>
      </c>
      <c r="G508" s="133" t="s">
        <v>166</v>
      </c>
      <c r="H508" s="134">
        <v>169425</v>
      </c>
      <c r="I508" s="359"/>
      <c r="J508" s="135">
        <f>ROUND(I508*H508,1)</f>
        <v>0</v>
      </c>
      <c r="K508" s="136"/>
      <c r="L508" s="15"/>
      <c r="M508" s="137"/>
      <c r="N508" s="138" t="s">
        <v>41</v>
      </c>
      <c r="O508" s="139">
        <v>0</v>
      </c>
      <c r="P508" s="139">
        <f>O508*H508</f>
        <v>0</v>
      </c>
      <c r="Q508" s="139">
        <v>0</v>
      </c>
      <c r="R508" s="139">
        <f>Q508*H508</f>
        <v>0</v>
      </c>
      <c r="S508" s="139">
        <v>0</v>
      </c>
      <c r="T508" s="140">
        <f>S508*H508</f>
        <v>0</v>
      </c>
      <c r="AR508" s="141" t="s">
        <v>153</v>
      </c>
      <c r="AT508" s="141" t="s">
        <v>149</v>
      </c>
      <c r="AU508" s="141" t="s">
        <v>84</v>
      </c>
      <c r="AY508" s="2" t="s">
        <v>145</v>
      </c>
      <c r="BE508" s="142">
        <f>IF(N508="základní",J508,0)</f>
        <v>0</v>
      </c>
      <c r="BF508" s="142">
        <f>IF(N508="snížená",J508,0)</f>
        <v>0</v>
      </c>
      <c r="BG508" s="142">
        <f>IF(N508="zákl. přenesená",J508,0)</f>
        <v>0</v>
      </c>
      <c r="BH508" s="142">
        <f>IF(N508="sníž. přenesená",J508,0)</f>
        <v>0</v>
      </c>
      <c r="BI508" s="142">
        <f>IF(N508="nulová",J508,0)</f>
        <v>0</v>
      </c>
      <c r="BJ508" s="2" t="s">
        <v>20</v>
      </c>
      <c r="BK508" s="142">
        <f>ROUND(I508*H508,1)</f>
        <v>0</v>
      </c>
      <c r="BL508" s="2" t="s">
        <v>153</v>
      </c>
      <c r="BM508" s="141" t="s">
        <v>752</v>
      </c>
    </row>
    <row r="509" spans="2:65" s="143" customFormat="1">
      <c r="B509" s="144"/>
      <c r="D509" s="145" t="s">
        <v>155</v>
      </c>
      <c r="F509" s="147" t="s">
        <v>753</v>
      </c>
      <c r="H509" s="148">
        <v>169425</v>
      </c>
      <c r="I509" s="360"/>
      <c r="L509" s="144"/>
      <c r="M509" s="149"/>
      <c r="T509" s="150"/>
      <c r="AT509" s="146" t="s">
        <v>155</v>
      </c>
      <c r="AU509" s="146" t="s">
        <v>84</v>
      </c>
      <c r="AV509" s="143" t="s">
        <v>84</v>
      </c>
      <c r="AW509" s="143" t="s">
        <v>3</v>
      </c>
      <c r="AX509" s="143" t="s">
        <v>20</v>
      </c>
      <c r="AY509" s="146" t="s">
        <v>145</v>
      </c>
    </row>
    <row r="510" spans="2:65" s="14" customFormat="1" ht="33" customHeight="1">
      <c r="B510" s="15"/>
      <c r="C510" s="130" t="s">
        <v>754</v>
      </c>
      <c r="D510" s="130" t="s">
        <v>149</v>
      </c>
      <c r="E510" s="131" t="s">
        <v>755</v>
      </c>
      <c r="F510" s="132" t="s">
        <v>756</v>
      </c>
      <c r="G510" s="133" t="s">
        <v>166</v>
      </c>
      <c r="H510" s="134">
        <v>1882.5</v>
      </c>
      <c r="I510" s="359"/>
      <c r="J510" s="135">
        <f>ROUND(I510*H510,1)</f>
        <v>0</v>
      </c>
      <c r="K510" s="136"/>
      <c r="L510" s="15"/>
      <c r="M510" s="137"/>
      <c r="N510" s="138" t="s">
        <v>41</v>
      </c>
      <c r="O510" s="139">
        <v>6.9000000000000006E-2</v>
      </c>
      <c r="P510" s="139">
        <f>O510*H510</f>
        <v>129.89250000000001</v>
      </c>
      <c r="Q510" s="139">
        <v>0</v>
      </c>
      <c r="R510" s="139">
        <f>Q510*H510</f>
        <v>0</v>
      </c>
      <c r="S510" s="139">
        <v>0</v>
      </c>
      <c r="T510" s="140">
        <f>S510*H510</f>
        <v>0</v>
      </c>
      <c r="AR510" s="141" t="s">
        <v>153</v>
      </c>
      <c r="AT510" s="141" t="s">
        <v>149</v>
      </c>
      <c r="AU510" s="141" t="s">
        <v>84</v>
      </c>
      <c r="AY510" s="2" t="s">
        <v>145</v>
      </c>
      <c r="BE510" s="142">
        <f>IF(N510="základní",J510,0)</f>
        <v>0</v>
      </c>
      <c r="BF510" s="142">
        <f>IF(N510="snížená",J510,0)</f>
        <v>0</v>
      </c>
      <c r="BG510" s="142">
        <f>IF(N510="zákl. přenesená",J510,0)</f>
        <v>0</v>
      </c>
      <c r="BH510" s="142">
        <f>IF(N510="sníž. přenesená",J510,0)</f>
        <v>0</v>
      </c>
      <c r="BI510" s="142">
        <f>IF(N510="nulová",J510,0)</f>
        <v>0</v>
      </c>
      <c r="BJ510" s="2" t="s">
        <v>20</v>
      </c>
      <c r="BK510" s="142">
        <f>ROUND(I510*H510,1)</f>
        <v>0</v>
      </c>
      <c r="BL510" s="2" t="s">
        <v>153</v>
      </c>
      <c r="BM510" s="141" t="s">
        <v>757</v>
      </c>
    </row>
    <row r="511" spans="2:65" s="14" customFormat="1" ht="33" customHeight="1">
      <c r="B511" s="15"/>
      <c r="C511" s="130" t="s">
        <v>758</v>
      </c>
      <c r="D511" s="130" t="s">
        <v>149</v>
      </c>
      <c r="E511" s="131" t="s">
        <v>759</v>
      </c>
      <c r="F511" s="132" t="s">
        <v>760</v>
      </c>
      <c r="G511" s="133" t="s">
        <v>166</v>
      </c>
      <c r="H511" s="134">
        <v>739.1</v>
      </c>
      <c r="I511" s="359"/>
      <c r="J511" s="135">
        <f>ROUND(I511*H511,1)</f>
        <v>0</v>
      </c>
      <c r="K511" s="136"/>
      <c r="L511" s="15"/>
      <c r="M511" s="137"/>
      <c r="N511" s="138" t="s">
        <v>41</v>
      </c>
      <c r="O511" s="139">
        <v>0.105</v>
      </c>
      <c r="P511" s="139">
        <f>O511*H511</f>
        <v>77.605500000000006</v>
      </c>
      <c r="Q511" s="139">
        <v>1.2999999999999999E-4</v>
      </c>
      <c r="R511" s="139">
        <f>Q511*H511</f>
        <v>9.6082999999999988E-2</v>
      </c>
      <c r="S511" s="139">
        <v>0</v>
      </c>
      <c r="T511" s="140">
        <f>S511*H511</f>
        <v>0</v>
      </c>
      <c r="AR511" s="141" t="s">
        <v>153</v>
      </c>
      <c r="AT511" s="141" t="s">
        <v>149</v>
      </c>
      <c r="AU511" s="141" t="s">
        <v>84</v>
      </c>
      <c r="AY511" s="2" t="s">
        <v>145</v>
      </c>
      <c r="BE511" s="142">
        <f>IF(N511="základní",J511,0)</f>
        <v>0</v>
      </c>
      <c r="BF511" s="142">
        <f>IF(N511="snížená",J511,0)</f>
        <v>0</v>
      </c>
      <c r="BG511" s="142">
        <f>IF(N511="zákl. přenesená",J511,0)</f>
        <v>0</v>
      </c>
      <c r="BH511" s="142">
        <f>IF(N511="sníž. přenesená",J511,0)</f>
        <v>0</v>
      </c>
      <c r="BI511" s="142">
        <f>IF(N511="nulová",J511,0)</f>
        <v>0</v>
      </c>
      <c r="BJ511" s="2" t="s">
        <v>20</v>
      </c>
      <c r="BK511" s="142">
        <f>ROUND(I511*H511,1)</f>
        <v>0</v>
      </c>
      <c r="BL511" s="2" t="s">
        <v>153</v>
      </c>
      <c r="BM511" s="141" t="s">
        <v>761</v>
      </c>
    </row>
    <row r="512" spans="2:65" s="143" customFormat="1" ht="30.6">
      <c r="B512" s="144"/>
      <c r="D512" s="145" t="s">
        <v>155</v>
      </c>
      <c r="E512" s="146"/>
      <c r="F512" s="147" t="s">
        <v>762</v>
      </c>
      <c r="H512" s="148">
        <v>50.3</v>
      </c>
      <c r="I512" s="360"/>
      <c r="L512" s="144"/>
      <c r="M512" s="149"/>
      <c r="T512" s="150"/>
      <c r="AT512" s="146" t="s">
        <v>155</v>
      </c>
      <c r="AU512" s="146" t="s">
        <v>84</v>
      </c>
      <c r="AV512" s="143" t="s">
        <v>84</v>
      </c>
      <c r="AW512" s="143" t="s">
        <v>29</v>
      </c>
      <c r="AX512" s="143" t="s">
        <v>76</v>
      </c>
      <c r="AY512" s="146" t="s">
        <v>145</v>
      </c>
    </row>
    <row r="513" spans="2:65" s="143" customFormat="1" ht="20.399999999999999">
      <c r="B513" s="144"/>
      <c r="D513" s="145" t="s">
        <v>155</v>
      </c>
      <c r="E513" s="146"/>
      <c r="F513" s="147" t="s">
        <v>763</v>
      </c>
      <c r="H513" s="148">
        <v>81.8</v>
      </c>
      <c r="I513" s="360"/>
      <c r="L513" s="144"/>
      <c r="M513" s="149"/>
      <c r="T513" s="150"/>
      <c r="AT513" s="146" t="s">
        <v>155</v>
      </c>
      <c r="AU513" s="146" t="s">
        <v>84</v>
      </c>
      <c r="AV513" s="143" t="s">
        <v>84</v>
      </c>
      <c r="AW513" s="143" t="s">
        <v>29</v>
      </c>
      <c r="AX513" s="143" t="s">
        <v>76</v>
      </c>
      <c r="AY513" s="146" t="s">
        <v>145</v>
      </c>
    </row>
    <row r="514" spans="2:65" s="143" customFormat="1" ht="30.6">
      <c r="B514" s="144"/>
      <c r="D514" s="145" t="s">
        <v>155</v>
      </c>
      <c r="E514" s="146"/>
      <c r="F514" s="147" t="s">
        <v>764</v>
      </c>
      <c r="H514" s="148">
        <v>351.5</v>
      </c>
      <c r="I514" s="360"/>
      <c r="L514" s="144"/>
      <c r="M514" s="149"/>
      <c r="T514" s="150"/>
      <c r="AT514" s="146" t="s">
        <v>155</v>
      </c>
      <c r="AU514" s="146" t="s">
        <v>84</v>
      </c>
      <c r="AV514" s="143" t="s">
        <v>84</v>
      </c>
      <c r="AW514" s="143" t="s">
        <v>29</v>
      </c>
      <c r="AX514" s="143" t="s">
        <v>76</v>
      </c>
      <c r="AY514" s="146" t="s">
        <v>145</v>
      </c>
    </row>
    <row r="515" spans="2:65" s="143" customFormat="1">
      <c r="B515" s="144"/>
      <c r="D515" s="145" t="s">
        <v>155</v>
      </c>
      <c r="E515" s="146"/>
      <c r="F515" s="147" t="s">
        <v>765</v>
      </c>
      <c r="H515" s="148">
        <v>102.5</v>
      </c>
      <c r="I515" s="360"/>
      <c r="L515" s="144"/>
      <c r="M515" s="149"/>
      <c r="T515" s="150"/>
      <c r="AT515" s="146" t="s">
        <v>155</v>
      </c>
      <c r="AU515" s="146" t="s">
        <v>84</v>
      </c>
      <c r="AV515" s="143" t="s">
        <v>84</v>
      </c>
      <c r="AW515" s="143" t="s">
        <v>29</v>
      </c>
      <c r="AX515" s="143" t="s">
        <v>76</v>
      </c>
      <c r="AY515" s="146" t="s">
        <v>145</v>
      </c>
    </row>
    <row r="516" spans="2:65" s="143" customFormat="1">
      <c r="B516" s="144"/>
      <c r="D516" s="145" t="s">
        <v>155</v>
      </c>
      <c r="E516" s="146"/>
      <c r="F516" s="147" t="s">
        <v>766</v>
      </c>
      <c r="H516" s="148">
        <v>161.5</v>
      </c>
      <c r="I516" s="360"/>
      <c r="L516" s="144"/>
      <c r="M516" s="149"/>
      <c r="T516" s="150"/>
      <c r="AT516" s="146" t="s">
        <v>155</v>
      </c>
      <c r="AU516" s="146" t="s">
        <v>84</v>
      </c>
      <c r="AV516" s="143" t="s">
        <v>84</v>
      </c>
      <c r="AW516" s="143" t="s">
        <v>29</v>
      </c>
      <c r="AX516" s="143" t="s">
        <v>76</v>
      </c>
      <c r="AY516" s="146" t="s">
        <v>145</v>
      </c>
    </row>
    <row r="517" spans="2:65" s="168" customFormat="1">
      <c r="B517" s="169"/>
      <c r="D517" s="145" t="s">
        <v>155</v>
      </c>
      <c r="E517" s="170"/>
      <c r="F517" s="171" t="s">
        <v>442</v>
      </c>
      <c r="H517" s="172">
        <v>747.6</v>
      </c>
      <c r="I517" s="363"/>
      <c r="L517" s="169"/>
      <c r="M517" s="173"/>
      <c r="T517" s="174"/>
      <c r="AT517" s="170" t="s">
        <v>155</v>
      </c>
      <c r="AU517" s="170" t="s">
        <v>84</v>
      </c>
      <c r="AV517" s="168" t="s">
        <v>146</v>
      </c>
      <c r="AW517" s="168" t="s">
        <v>29</v>
      </c>
      <c r="AX517" s="168" t="s">
        <v>76</v>
      </c>
      <c r="AY517" s="170" t="s">
        <v>145</v>
      </c>
    </row>
    <row r="518" spans="2:65" s="143" customFormat="1">
      <c r="B518" s="144"/>
      <c r="D518" s="145" t="s">
        <v>155</v>
      </c>
      <c r="E518" s="146"/>
      <c r="F518" s="147" t="s">
        <v>767</v>
      </c>
      <c r="H518" s="148">
        <v>-8.5</v>
      </c>
      <c r="I518" s="360"/>
      <c r="L518" s="144"/>
      <c r="M518" s="149"/>
      <c r="T518" s="150"/>
      <c r="AT518" s="146" t="s">
        <v>155</v>
      </c>
      <c r="AU518" s="146" t="s">
        <v>84</v>
      </c>
      <c r="AV518" s="143" t="s">
        <v>84</v>
      </c>
      <c r="AW518" s="143" t="s">
        <v>29</v>
      </c>
      <c r="AX518" s="143" t="s">
        <v>76</v>
      </c>
      <c r="AY518" s="146" t="s">
        <v>145</v>
      </c>
    </row>
    <row r="519" spans="2:65" s="151" customFormat="1">
      <c r="B519" s="152"/>
      <c r="D519" s="145" t="s">
        <v>155</v>
      </c>
      <c r="E519" s="153"/>
      <c r="F519" s="154" t="s">
        <v>174</v>
      </c>
      <c r="H519" s="155">
        <v>739.1</v>
      </c>
      <c r="I519" s="361"/>
      <c r="L519" s="152"/>
      <c r="M519" s="156"/>
      <c r="T519" s="157"/>
      <c r="AT519" s="153" t="s">
        <v>155</v>
      </c>
      <c r="AU519" s="153" t="s">
        <v>84</v>
      </c>
      <c r="AV519" s="151" t="s">
        <v>153</v>
      </c>
      <c r="AW519" s="151" t="s">
        <v>29</v>
      </c>
      <c r="AX519" s="151" t="s">
        <v>20</v>
      </c>
      <c r="AY519" s="153" t="s">
        <v>145</v>
      </c>
    </row>
    <row r="520" spans="2:65" s="14" customFormat="1" ht="33" customHeight="1">
      <c r="B520" s="15"/>
      <c r="C520" s="130" t="s">
        <v>768</v>
      </c>
      <c r="D520" s="130" t="s">
        <v>149</v>
      </c>
      <c r="E520" s="131" t="s">
        <v>769</v>
      </c>
      <c r="F520" s="132" t="s">
        <v>770</v>
      </c>
      <c r="G520" s="133" t="s">
        <v>160</v>
      </c>
      <c r="H520" s="134">
        <v>64</v>
      </c>
      <c r="I520" s="359"/>
      <c r="J520" s="135">
        <f>ROUND(I520*H520,1)</f>
        <v>0</v>
      </c>
      <c r="K520" s="136"/>
      <c r="L520" s="15"/>
      <c r="M520" s="137"/>
      <c r="N520" s="138" t="s">
        <v>41</v>
      </c>
      <c r="O520" s="139">
        <v>0.104</v>
      </c>
      <c r="P520" s="139">
        <f>O520*H520</f>
        <v>6.6559999999999997</v>
      </c>
      <c r="Q520" s="139">
        <v>0</v>
      </c>
      <c r="R520" s="139">
        <f>Q520*H520</f>
        <v>0</v>
      </c>
      <c r="S520" s="139">
        <v>0</v>
      </c>
      <c r="T520" s="140">
        <f>S520*H520</f>
        <v>0</v>
      </c>
      <c r="AR520" s="141" t="s">
        <v>153</v>
      </c>
      <c r="AT520" s="141" t="s">
        <v>149</v>
      </c>
      <c r="AU520" s="141" t="s">
        <v>84</v>
      </c>
      <c r="AY520" s="2" t="s">
        <v>145</v>
      </c>
      <c r="BE520" s="142">
        <f>IF(N520="základní",J520,0)</f>
        <v>0</v>
      </c>
      <c r="BF520" s="142">
        <f>IF(N520="snížená",J520,0)</f>
        <v>0</v>
      </c>
      <c r="BG520" s="142">
        <f>IF(N520="zákl. přenesená",J520,0)</f>
        <v>0</v>
      </c>
      <c r="BH520" s="142">
        <f>IF(N520="sníž. přenesená",J520,0)</f>
        <v>0</v>
      </c>
      <c r="BI520" s="142">
        <f>IF(N520="nulová",J520,0)</f>
        <v>0</v>
      </c>
      <c r="BJ520" s="2" t="s">
        <v>20</v>
      </c>
      <c r="BK520" s="142">
        <f>ROUND(I520*H520,1)</f>
        <v>0</v>
      </c>
      <c r="BL520" s="2" t="s">
        <v>153</v>
      </c>
      <c r="BM520" s="141" t="s">
        <v>771</v>
      </c>
    </row>
    <row r="521" spans="2:65" s="143" customFormat="1">
      <c r="B521" s="144"/>
      <c r="D521" s="145" t="s">
        <v>155</v>
      </c>
      <c r="E521" s="146"/>
      <c r="F521" s="147" t="s">
        <v>772</v>
      </c>
      <c r="H521" s="148">
        <v>64</v>
      </c>
      <c r="I521" s="360"/>
      <c r="L521" s="144"/>
      <c r="M521" s="149"/>
      <c r="T521" s="150"/>
      <c r="AT521" s="146" t="s">
        <v>155</v>
      </c>
      <c r="AU521" s="146" t="s">
        <v>84</v>
      </c>
      <c r="AV521" s="143" t="s">
        <v>84</v>
      </c>
      <c r="AW521" s="143" t="s">
        <v>29</v>
      </c>
      <c r="AX521" s="143" t="s">
        <v>20</v>
      </c>
      <c r="AY521" s="146" t="s">
        <v>145</v>
      </c>
    </row>
    <row r="522" spans="2:65" s="14" customFormat="1" ht="33" customHeight="1">
      <c r="B522" s="15"/>
      <c r="C522" s="130" t="s">
        <v>773</v>
      </c>
      <c r="D522" s="130" t="s">
        <v>149</v>
      </c>
      <c r="E522" s="131" t="s">
        <v>774</v>
      </c>
      <c r="F522" s="132" t="s">
        <v>775</v>
      </c>
      <c r="G522" s="133" t="s">
        <v>160</v>
      </c>
      <c r="H522" s="134">
        <v>1920</v>
      </c>
      <c r="I522" s="359"/>
      <c r="J522" s="135">
        <f>ROUND(I522*H522,1)</f>
        <v>0</v>
      </c>
      <c r="K522" s="136"/>
      <c r="L522" s="15"/>
      <c r="M522" s="137"/>
      <c r="N522" s="138" t="s">
        <v>41</v>
      </c>
      <c r="O522" s="139">
        <v>0</v>
      </c>
      <c r="P522" s="139">
        <f>O522*H522</f>
        <v>0</v>
      </c>
      <c r="Q522" s="139">
        <v>0</v>
      </c>
      <c r="R522" s="139">
        <f>Q522*H522</f>
        <v>0</v>
      </c>
      <c r="S522" s="139">
        <v>0</v>
      </c>
      <c r="T522" s="140">
        <f>S522*H522</f>
        <v>0</v>
      </c>
      <c r="AR522" s="141" t="s">
        <v>153</v>
      </c>
      <c r="AT522" s="141" t="s">
        <v>149</v>
      </c>
      <c r="AU522" s="141" t="s">
        <v>84</v>
      </c>
      <c r="AY522" s="2" t="s">
        <v>145</v>
      </c>
      <c r="BE522" s="142">
        <f>IF(N522="základní",J522,0)</f>
        <v>0</v>
      </c>
      <c r="BF522" s="142">
        <f>IF(N522="snížená",J522,0)</f>
        <v>0</v>
      </c>
      <c r="BG522" s="142">
        <f>IF(N522="zákl. přenesená",J522,0)</f>
        <v>0</v>
      </c>
      <c r="BH522" s="142">
        <f>IF(N522="sníž. přenesená",J522,0)</f>
        <v>0</v>
      </c>
      <c r="BI522" s="142">
        <f>IF(N522="nulová",J522,0)</f>
        <v>0</v>
      </c>
      <c r="BJ522" s="2" t="s">
        <v>20</v>
      </c>
      <c r="BK522" s="142">
        <f>ROUND(I522*H522,1)</f>
        <v>0</v>
      </c>
      <c r="BL522" s="2" t="s">
        <v>153</v>
      </c>
      <c r="BM522" s="141" t="s">
        <v>776</v>
      </c>
    </row>
    <row r="523" spans="2:65" s="143" customFormat="1">
      <c r="B523" s="144"/>
      <c r="D523" s="145" t="s">
        <v>155</v>
      </c>
      <c r="F523" s="147" t="s">
        <v>777</v>
      </c>
      <c r="H523" s="148">
        <v>1920</v>
      </c>
      <c r="I523" s="360"/>
      <c r="L523" s="144"/>
      <c r="M523" s="149"/>
      <c r="T523" s="150"/>
      <c r="AT523" s="146" t="s">
        <v>155</v>
      </c>
      <c r="AU523" s="146" t="s">
        <v>84</v>
      </c>
      <c r="AV523" s="143" t="s">
        <v>84</v>
      </c>
      <c r="AW523" s="143" t="s">
        <v>3</v>
      </c>
      <c r="AX523" s="143" t="s">
        <v>20</v>
      </c>
      <c r="AY523" s="146" t="s">
        <v>145</v>
      </c>
    </row>
    <row r="524" spans="2:65" s="14" customFormat="1" ht="33" customHeight="1">
      <c r="B524" s="15"/>
      <c r="C524" s="130" t="s">
        <v>778</v>
      </c>
      <c r="D524" s="130" t="s">
        <v>149</v>
      </c>
      <c r="E524" s="131" t="s">
        <v>779</v>
      </c>
      <c r="F524" s="132" t="s">
        <v>780</v>
      </c>
      <c r="G524" s="133" t="s">
        <v>160</v>
      </c>
      <c r="H524" s="134">
        <v>64</v>
      </c>
      <c r="I524" s="359"/>
      <c r="J524" s="135">
        <f>ROUND(I524*H524,1)</f>
        <v>0</v>
      </c>
      <c r="K524" s="136"/>
      <c r="L524" s="15"/>
      <c r="M524" s="137"/>
      <c r="N524" s="138" t="s">
        <v>41</v>
      </c>
      <c r="O524" s="139">
        <v>8.7999999999999995E-2</v>
      </c>
      <c r="P524" s="139">
        <f>O524*H524</f>
        <v>5.6319999999999997</v>
      </c>
      <c r="Q524" s="139">
        <v>0</v>
      </c>
      <c r="R524" s="139">
        <f>Q524*H524</f>
        <v>0</v>
      </c>
      <c r="S524" s="139">
        <v>0</v>
      </c>
      <c r="T524" s="140">
        <f>S524*H524</f>
        <v>0</v>
      </c>
      <c r="AR524" s="141" t="s">
        <v>153</v>
      </c>
      <c r="AT524" s="141" t="s">
        <v>149</v>
      </c>
      <c r="AU524" s="141" t="s">
        <v>84</v>
      </c>
      <c r="AY524" s="2" t="s">
        <v>145</v>
      </c>
      <c r="BE524" s="142">
        <f>IF(N524="základní",J524,0)</f>
        <v>0</v>
      </c>
      <c r="BF524" s="142">
        <f>IF(N524="snížená",J524,0)</f>
        <v>0</v>
      </c>
      <c r="BG524" s="142">
        <f>IF(N524="zákl. přenesená",J524,0)</f>
        <v>0</v>
      </c>
      <c r="BH524" s="142">
        <f>IF(N524="sníž. přenesená",J524,0)</f>
        <v>0</v>
      </c>
      <c r="BI524" s="142">
        <f>IF(N524="nulová",J524,0)</f>
        <v>0</v>
      </c>
      <c r="BJ524" s="2" t="s">
        <v>20</v>
      </c>
      <c r="BK524" s="142">
        <f>ROUND(I524*H524,1)</f>
        <v>0</v>
      </c>
      <c r="BL524" s="2" t="s">
        <v>153</v>
      </c>
      <c r="BM524" s="141" t="s">
        <v>781</v>
      </c>
    </row>
    <row r="525" spans="2:65" s="14" customFormat="1" ht="24" customHeight="1">
      <c r="B525" s="15"/>
      <c r="C525" s="130" t="s">
        <v>782</v>
      </c>
      <c r="D525" s="130" t="s">
        <v>149</v>
      </c>
      <c r="E525" s="131" t="s">
        <v>783</v>
      </c>
      <c r="F525" s="132" t="s">
        <v>784</v>
      </c>
      <c r="G525" s="133" t="s">
        <v>166</v>
      </c>
      <c r="H525" s="134">
        <v>38.4</v>
      </c>
      <c r="I525" s="359"/>
      <c r="J525" s="135">
        <f>ROUND(I525*H525,1)</f>
        <v>0</v>
      </c>
      <c r="K525" s="136"/>
      <c r="L525" s="15"/>
      <c r="M525" s="137"/>
      <c r="N525" s="138" t="s">
        <v>41</v>
      </c>
      <c r="O525" s="139">
        <v>6.5000000000000002E-2</v>
      </c>
      <c r="P525" s="139">
        <f>O525*H525</f>
        <v>2.496</v>
      </c>
      <c r="Q525" s="139">
        <v>0</v>
      </c>
      <c r="R525" s="139">
        <f>Q525*H525</f>
        <v>0</v>
      </c>
      <c r="S525" s="139">
        <v>0</v>
      </c>
      <c r="T525" s="140">
        <f>S525*H525</f>
        <v>0</v>
      </c>
      <c r="AR525" s="141" t="s">
        <v>153</v>
      </c>
      <c r="AT525" s="141" t="s">
        <v>149</v>
      </c>
      <c r="AU525" s="141" t="s">
        <v>84</v>
      </c>
      <c r="AY525" s="2" t="s">
        <v>145</v>
      </c>
      <c r="BE525" s="142">
        <f>IF(N525="základní",J525,0)</f>
        <v>0</v>
      </c>
      <c r="BF525" s="142">
        <f>IF(N525="snížená",J525,0)</f>
        <v>0</v>
      </c>
      <c r="BG525" s="142">
        <f>IF(N525="zákl. přenesená",J525,0)</f>
        <v>0</v>
      </c>
      <c r="BH525" s="142">
        <f>IF(N525="sníž. přenesená",J525,0)</f>
        <v>0</v>
      </c>
      <c r="BI525" s="142">
        <f>IF(N525="nulová",J525,0)</f>
        <v>0</v>
      </c>
      <c r="BJ525" s="2" t="s">
        <v>20</v>
      </c>
      <c r="BK525" s="142">
        <f>ROUND(I525*H525,1)</f>
        <v>0</v>
      </c>
      <c r="BL525" s="2" t="s">
        <v>153</v>
      </c>
      <c r="BM525" s="141" t="s">
        <v>785</v>
      </c>
    </row>
    <row r="526" spans="2:65" s="143" customFormat="1">
      <c r="B526" s="144"/>
      <c r="D526" s="145" t="s">
        <v>155</v>
      </c>
      <c r="E526" s="146"/>
      <c r="F526" s="147" t="s">
        <v>786</v>
      </c>
      <c r="H526" s="148">
        <v>38.4</v>
      </c>
      <c r="I526" s="360"/>
      <c r="L526" s="144"/>
      <c r="M526" s="149"/>
      <c r="T526" s="150"/>
      <c r="AT526" s="146" t="s">
        <v>155</v>
      </c>
      <c r="AU526" s="146" t="s">
        <v>84</v>
      </c>
      <c r="AV526" s="143" t="s">
        <v>84</v>
      </c>
      <c r="AW526" s="143" t="s">
        <v>29</v>
      </c>
      <c r="AX526" s="143" t="s">
        <v>20</v>
      </c>
      <c r="AY526" s="146" t="s">
        <v>145</v>
      </c>
    </row>
    <row r="527" spans="2:65" s="14" customFormat="1" ht="24" customHeight="1">
      <c r="B527" s="15"/>
      <c r="C527" s="130" t="s">
        <v>787</v>
      </c>
      <c r="D527" s="130" t="s">
        <v>149</v>
      </c>
      <c r="E527" s="131" t="s">
        <v>788</v>
      </c>
      <c r="F527" s="132" t="s">
        <v>789</v>
      </c>
      <c r="G527" s="133" t="s">
        <v>166</v>
      </c>
      <c r="H527" s="134">
        <v>1152</v>
      </c>
      <c r="I527" s="359"/>
      <c r="J527" s="135">
        <f>ROUND(I527*H527,1)</f>
        <v>0</v>
      </c>
      <c r="K527" s="136"/>
      <c r="L527" s="15"/>
      <c r="M527" s="137"/>
      <c r="N527" s="138" t="s">
        <v>41</v>
      </c>
      <c r="O527" s="139">
        <v>0</v>
      </c>
      <c r="P527" s="139">
        <f>O527*H527</f>
        <v>0</v>
      </c>
      <c r="Q527" s="139">
        <v>0</v>
      </c>
      <c r="R527" s="139">
        <f>Q527*H527</f>
        <v>0</v>
      </c>
      <c r="S527" s="139">
        <v>0</v>
      </c>
      <c r="T527" s="140">
        <f>S527*H527</f>
        <v>0</v>
      </c>
      <c r="AR527" s="141" t="s">
        <v>153</v>
      </c>
      <c r="AT527" s="141" t="s">
        <v>149</v>
      </c>
      <c r="AU527" s="141" t="s">
        <v>84</v>
      </c>
      <c r="AY527" s="2" t="s">
        <v>145</v>
      </c>
      <c r="BE527" s="142">
        <f>IF(N527="základní",J527,0)</f>
        <v>0</v>
      </c>
      <c r="BF527" s="142">
        <f>IF(N527="snížená",J527,0)</f>
        <v>0</v>
      </c>
      <c r="BG527" s="142">
        <f>IF(N527="zákl. přenesená",J527,0)</f>
        <v>0</v>
      </c>
      <c r="BH527" s="142">
        <f>IF(N527="sníž. přenesená",J527,0)</f>
        <v>0</v>
      </c>
      <c r="BI527" s="142">
        <f>IF(N527="nulová",J527,0)</f>
        <v>0</v>
      </c>
      <c r="BJ527" s="2" t="s">
        <v>20</v>
      </c>
      <c r="BK527" s="142">
        <f>ROUND(I527*H527,1)</f>
        <v>0</v>
      </c>
      <c r="BL527" s="2" t="s">
        <v>153</v>
      </c>
      <c r="BM527" s="141" t="s">
        <v>790</v>
      </c>
    </row>
    <row r="528" spans="2:65" s="143" customFormat="1">
      <c r="B528" s="144"/>
      <c r="D528" s="145" t="s">
        <v>155</v>
      </c>
      <c r="F528" s="147" t="s">
        <v>791</v>
      </c>
      <c r="H528" s="148">
        <v>1152</v>
      </c>
      <c r="I528" s="360"/>
      <c r="L528" s="144"/>
      <c r="M528" s="149"/>
      <c r="T528" s="150"/>
      <c r="AT528" s="146" t="s">
        <v>155</v>
      </c>
      <c r="AU528" s="146" t="s">
        <v>84</v>
      </c>
      <c r="AV528" s="143" t="s">
        <v>84</v>
      </c>
      <c r="AW528" s="143" t="s">
        <v>3</v>
      </c>
      <c r="AX528" s="143" t="s">
        <v>20</v>
      </c>
      <c r="AY528" s="146" t="s">
        <v>145</v>
      </c>
    </row>
    <row r="529" spans="2:65" s="14" customFormat="1" ht="24" customHeight="1">
      <c r="B529" s="15"/>
      <c r="C529" s="130" t="s">
        <v>792</v>
      </c>
      <c r="D529" s="130" t="s">
        <v>149</v>
      </c>
      <c r="E529" s="131" t="s">
        <v>793</v>
      </c>
      <c r="F529" s="132" t="s">
        <v>794</v>
      </c>
      <c r="G529" s="133" t="s">
        <v>166</v>
      </c>
      <c r="H529" s="134">
        <v>38.4</v>
      </c>
      <c r="I529" s="359"/>
      <c r="J529" s="135">
        <f>ROUND(I529*H529,1)</f>
        <v>0</v>
      </c>
      <c r="K529" s="136"/>
      <c r="L529" s="15"/>
      <c r="M529" s="137"/>
      <c r="N529" s="138" t="s">
        <v>41</v>
      </c>
      <c r="O529" s="139">
        <v>4.9000000000000002E-2</v>
      </c>
      <c r="P529" s="139">
        <f>O529*H529</f>
        <v>1.8815999999999999</v>
      </c>
      <c r="Q529" s="139">
        <v>0</v>
      </c>
      <c r="R529" s="139">
        <f>Q529*H529</f>
        <v>0</v>
      </c>
      <c r="S529" s="139">
        <v>0</v>
      </c>
      <c r="T529" s="140">
        <f>S529*H529</f>
        <v>0</v>
      </c>
      <c r="AR529" s="141" t="s">
        <v>153</v>
      </c>
      <c r="AT529" s="141" t="s">
        <v>149</v>
      </c>
      <c r="AU529" s="141" t="s">
        <v>84</v>
      </c>
      <c r="AY529" s="2" t="s">
        <v>145</v>
      </c>
      <c r="BE529" s="142">
        <f>IF(N529="základní",J529,0)</f>
        <v>0</v>
      </c>
      <c r="BF529" s="142">
        <f>IF(N529="snížená",J529,0)</f>
        <v>0</v>
      </c>
      <c r="BG529" s="142">
        <f>IF(N529="zákl. přenesená",J529,0)</f>
        <v>0</v>
      </c>
      <c r="BH529" s="142">
        <f>IF(N529="sníž. přenesená",J529,0)</f>
        <v>0</v>
      </c>
      <c r="BI529" s="142">
        <f>IF(N529="nulová",J529,0)</f>
        <v>0</v>
      </c>
      <c r="BJ529" s="2" t="s">
        <v>20</v>
      </c>
      <c r="BK529" s="142">
        <f>ROUND(I529*H529,1)</f>
        <v>0</v>
      </c>
      <c r="BL529" s="2" t="s">
        <v>153</v>
      </c>
      <c r="BM529" s="141" t="s">
        <v>795</v>
      </c>
    </row>
    <row r="530" spans="2:65" s="14" customFormat="1" ht="24" customHeight="1">
      <c r="B530" s="15"/>
      <c r="C530" s="130" t="s">
        <v>796</v>
      </c>
      <c r="D530" s="130" t="s">
        <v>149</v>
      </c>
      <c r="E530" s="131" t="s">
        <v>797</v>
      </c>
      <c r="F530" s="132" t="s">
        <v>798</v>
      </c>
      <c r="G530" s="133" t="s">
        <v>166</v>
      </c>
      <c r="H530" s="134">
        <v>1882.5</v>
      </c>
      <c r="I530" s="359"/>
      <c r="J530" s="135">
        <f>ROUND(I530*H530,1)</f>
        <v>0</v>
      </c>
      <c r="K530" s="136"/>
      <c r="L530" s="15"/>
      <c r="M530" s="137"/>
      <c r="N530" s="138" t="s">
        <v>41</v>
      </c>
      <c r="O530" s="139">
        <v>1.2999999999999999E-2</v>
      </c>
      <c r="P530" s="139">
        <f>O530*H530</f>
        <v>24.4725</v>
      </c>
      <c r="Q530" s="139">
        <v>0</v>
      </c>
      <c r="R530" s="139">
        <f>Q530*H530</f>
        <v>0</v>
      </c>
      <c r="S530" s="139">
        <v>0</v>
      </c>
      <c r="T530" s="140">
        <f>S530*H530</f>
        <v>0</v>
      </c>
      <c r="AR530" s="141" t="s">
        <v>153</v>
      </c>
      <c r="AT530" s="141" t="s">
        <v>149</v>
      </c>
      <c r="AU530" s="141" t="s">
        <v>84</v>
      </c>
      <c r="AY530" s="2" t="s">
        <v>145</v>
      </c>
      <c r="BE530" s="142">
        <f>IF(N530="základní",J530,0)</f>
        <v>0</v>
      </c>
      <c r="BF530" s="142">
        <f>IF(N530="snížená",J530,0)</f>
        <v>0</v>
      </c>
      <c r="BG530" s="142">
        <f>IF(N530="zákl. přenesená",J530,0)</f>
        <v>0</v>
      </c>
      <c r="BH530" s="142">
        <f>IF(N530="sníž. přenesená",J530,0)</f>
        <v>0</v>
      </c>
      <c r="BI530" s="142">
        <f>IF(N530="nulová",J530,0)</f>
        <v>0</v>
      </c>
      <c r="BJ530" s="2" t="s">
        <v>20</v>
      </c>
      <c r="BK530" s="142">
        <f>ROUND(I530*H530,1)</f>
        <v>0</v>
      </c>
      <c r="BL530" s="2" t="s">
        <v>153</v>
      </c>
      <c r="BM530" s="141" t="s">
        <v>799</v>
      </c>
    </row>
    <row r="531" spans="2:65" s="14" customFormat="1" ht="24" customHeight="1">
      <c r="B531" s="15"/>
      <c r="C531" s="130" t="s">
        <v>800</v>
      </c>
      <c r="D531" s="130" t="s">
        <v>149</v>
      </c>
      <c r="E531" s="131" t="s">
        <v>801</v>
      </c>
      <c r="F531" s="132" t="s">
        <v>802</v>
      </c>
      <c r="G531" s="133" t="s">
        <v>160</v>
      </c>
      <c r="H531" s="134">
        <v>91.6</v>
      </c>
      <c r="I531" s="359"/>
      <c r="J531" s="135">
        <f>ROUND(I531*H531,1)</f>
        <v>0</v>
      </c>
      <c r="K531" s="136"/>
      <c r="L531" s="15"/>
      <c r="M531" s="137"/>
      <c r="N531" s="138" t="s">
        <v>41</v>
      </c>
      <c r="O531" s="139">
        <v>0.01</v>
      </c>
      <c r="P531" s="139">
        <f>O531*H531</f>
        <v>0.91599999999999993</v>
      </c>
      <c r="Q531" s="139">
        <v>0</v>
      </c>
      <c r="R531" s="139">
        <f>Q531*H531</f>
        <v>0</v>
      </c>
      <c r="S531" s="139">
        <v>0</v>
      </c>
      <c r="T531" s="140">
        <f>S531*H531</f>
        <v>0</v>
      </c>
      <c r="AR531" s="141" t="s">
        <v>153</v>
      </c>
      <c r="AT531" s="141" t="s">
        <v>149</v>
      </c>
      <c r="AU531" s="141" t="s">
        <v>84</v>
      </c>
      <c r="AY531" s="2" t="s">
        <v>145</v>
      </c>
      <c r="BE531" s="142">
        <f>IF(N531="základní",J531,0)</f>
        <v>0</v>
      </c>
      <c r="BF531" s="142">
        <f>IF(N531="snížená",J531,0)</f>
        <v>0</v>
      </c>
      <c r="BG531" s="142">
        <f>IF(N531="zákl. přenesená",J531,0)</f>
        <v>0</v>
      </c>
      <c r="BH531" s="142">
        <f>IF(N531="sníž. přenesená",J531,0)</f>
        <v>0</v>
      </c>
      <c r="BI531" s="142">
        <f>IF(N531="nulová",J531,0)</f>
        <v>0</v>
      </c>
      <c r="BJ531" s="2" t="s">
        <v>20</v>
      </c>
      <c r="BK531" s="142">
        <f>ROUND(I531*H531,1)</f>
        <v>0</v>
      </c>
      <c r="BL531" s="2" t="s">
        <v>153</v>
      </c>
      <c r="BM531" s="141" t="s">
        <v>803</v>
      </c>
    </row>
    <row r="532" spans="2:65" s="143" customFormat="1">
      <c r="B532" s="144"/>
      <c r="D532" s="145" t="s">
        <v>155</v>
      </c>
      <c r="E532" s="146"/>
      <c r="F532" s="147" t="s">
        <v>804</v>
      </c>
      <c r="H532" s="148">
        <v>27.6</v>
      </c>
      <c r="I532" s="360"/>
      <c r="L532" s="144"/>
      <c r="M532" s="149"/>
      <c r="T532" s="150"/>
      <c r="AT532" s="146" t="s">
        <v>155</v>
      </c>
      <c r="AU532" s="146" t="s">
        <v>84</v>
      </c>
      <c r="AV532" s="143" t="s">
        <v>84</v>
      </c>
      <c r="AW532" s="143" t="s">
        <v>29</v>
      </c>
      <c r="AX532" s="143" t="s">
        <v>76</v>
      </c>
      <c r="AY532" s="146" t="s">
        <v>145</v>
      </c>
    </row>
    <row r="533" spans="2:65" s="143" customFormat="1">
      <c r="B533" s="144"/>
      <c r="D533" s="145" t="s">
        <v>155</v>
      </c>
      <c r="E533" s="146"/>
      <c r="F533" s="147" t="s">
        <v>805</v>
      </c>
      <c r="H533" s="148">
        <v>64</v>
      </c>
      <c r="I533" s="360"/>
      <c r="L533" s="144"/>
      <c r="M533" s="149"/>
      <c r="T533" s="150"/>
      <c r="AT533" s="146" t="s">
        <v>155</v>
      </c>
      <c r="AU533" s="146" t="s">
        <v>84</v>
      </c>
      <c r="AV533" s="143" t="s">
        <v>84</v>
      </c>
      <c r="AW533" s="143" t="s">
        <v>29</v>
      </c>
      <c r="AX533" s="143" t="s">
        <v>76</v>
      </c>
      <c r="AY533" s="146" t="s">
        <v>145</v>
      </c>
    </row>
    <row r="534" spans="2:65" s="151" customFormat="1">
      <c r="B534" s="152"/>
      <c r="D534" s="145" t="s">
        <v>155</v>
      </c>
      <c r="E534" s="153"/>
      <c r="F534" s="154" t="s">
        <v>174</v>
      </c>
      <c r="H534" s="155">
        <v>91.6</v>
      </c>
      <c r="I534" s="361"/>
      <c r="L534" s="152"/>
      <c r="M534" s="156"/>
      <c r="T534" s="157"/>
      <c r="AT534" s="153" t="s">
        <v>155</v>
      </c>
      <c r="AU534" s="153" t="s">
        <v>84</v>
      </c>
      <c r="AV534" s="151" t="s">
        <v>153</v>
      </c>
      <c r="AW534" s="151" t="s">
        <v>29</v>
      </c>
      <c r="AX534" s="151" t="s">
        <v>20</v>
      </c>
      <c r="AY534" s="153" t="s">
        <v>145</v>
      </c>
    </row>
    <row r="535" spans="2:65" s="14" customFormat="1" ht="24" customHeight="1">
      <c r="B535" s="15"/>
      <c r="C535" s="130" t="s">
        <v>806</v>
      </c>
      <c r="D535" s="130" t="s">
        <v>149</v>
      </c>
      <c r="E535" s="131" t="s">
        <v>807</v>
      </c>
      <c r="F535" s="132" t="s">
        <v>808</v>
      </c>
      <c r="G535" s="133" t="s">
        <v>200</v>
      </c>
      <c r="H535" s="134">
        <v>310</v>
      </c>
      <c r="I535" s="359"/>
      <c r="J535" s="135">
        <f>ROUND(I535*H535,1)</f>
        <v>0</v>
      </c>
      <c r="K535" s="136"/>
      <c r="L535" s="15"/>
      <c r="M535" s="137"/>
      <c r="N535" s="138" t="s">
        <v>41</v>
      </c>
      <c r="O535" s="139">
        <v>0.4</v>
      </c>
      <c r="P535" s="139">
        <f>O535*H535</f>
        <v>124</v>
      </c>
      <c r="Q535" s="139">
        <v>1.6379999999999999E-2</v>
      </c>
      <c r="R535" s="139">
        <f>Q535*H535</f>
        <v>5.0777999999999999</v>
      </c>
      <c r="S535" s="139">
        <v>0</v>
      </c>
      <c r="T535" s="140">
        <f>S535*H535</f>
        <v>0</v>
      </c>
      <c r="AR535" s="141" t="s">
        <v>153</v>
      </c>
      <c r="AT535" s="141" t="s">
        <v>149</v>
      </c>
      <c r="AU535" s="141" t="s">
        <v>84</v>
      </c>
      <c r="AY535" s="2" t="s">
        <v>145</v>
      </c>
      <c r="BE535" s="142">
        <f>IF(N535="základní",J535,0)</f>
        <v>0</v>
      </c>
      <c r="BF535" s="142">
        <f>IF(N535="snížená",J535,0)</f>
        <v>0</v>
      </c>
      <c r="BG535" s="142">
        <f>IF(N535="zákl. přenesená",J535,0)</f>
        <v>0</v>
      </c>
      <c r="BH535" s="142">
        <f>IF(N535="sníž. přenesená",J535,0)</f>
        <v>0</v>
      </c>
      <c r="BI535" s="142">
        <f>IF(N535="nulová",J535,0)</f>
        <v>0</v>
      </c>
      <c r="BJ535" s="2" t="s">
        <v>20</v>
      </c>
      <c r="BK535" s="142">
        <f>ROUND(I535*H535,1)</f>
        <v>0</v>
      </c>
      <c r="BL535" s="2" t="s">
        <v>153</v>
      </c>
      <c r="BM535" s="141" t="s">
        <v>809</v>
      </c>
    </row>
    <row r="536" spans="2:65" s="14" customFormat="1" ht="16.5" customHeight="1">
      <c r="B536" s="15"/>
      <c r="C536" s="158" t="s">
        <v>810</v>
      </c>
      <c r="D536" s="158" t="s">
        <v>303</v>
      </c>
      <c r="E536" s="159" t="s">
        <v>811</v>
      </c>
      <c r="F536" s="160" t="s">
        <v>812</v>
      </c>
      <c r="G536" s="161" t="s">
        <v>813</v>
      </c>
      <c r="H536" s="162">
        <v>310</v>
      </c>
      <c r="I536" s="359"/>
      <c r="J536" s="163">
        <f>ROUND(I536*H536,1)</f>
        <v>0</v>
      </c>
      <c r="K536" s="164"/>
      <c r="L536" s="165"/>
      <c r="M536" s="166"/>
      <c r="N536" s="167" t="s">
        <v>41</v>
      </c>
      <c r="O536" s="139">
        <v>0</v>
      </c>
      <c r="P536" s="139">
        <f>O536*H536</f>
        <v>0</v>
      </c>
      <c r="Q536" s="139">
        <v>4.0000000000000001E-3</v>
      </c>
      <c r="R536" s="139">
        <f>Q536*H536</f>
        <v>1.24</v>
      </c>
      <c r="S536" s="139">
        <v>0</v>
      </c>
      <c r="T536" s="140">
        <f>S536*H536</f>
        <v>0</v>
      </c>
      <c r="AR536" s="141" t="s">
        <v>306</v>
      </c>
      <c r="AT536" s="141" t="s">
        <v>303</v>
      </c>
      <c r="AU536" s="141" t="s">
        <v>84</v>
      </c>
      <c r="AY536" s="2" t="s">
        <v>145</v>
      </c>
      <c r="BE536" s="142">
        <f>IF(N536="základní",J536,0)</f>
        <v>0</v>
      </c>
      <c r="BF536" s="142">
        <f>IF(N536="snížená",J536,0)</f>
        <v>0</v>
      </c>
      <c r="BG536" s="142">
        <f>IF(N536="zákl. přenesená",J536,0)</f>
        <v>0</v>
      </c>
      <c r="BH536" s="142">
        <f>IF(N536="sníž. přenesená",J536,0)</f>
        <v>0</v>
      </c>
      <c r="BI536" s="142">
        <f>IF(N536="nulová",J536,0)</f>
        <v>0</v>
      </c>
      <c r="BJ536" s="2" t="s">
        <v>20</v>
      </c>
      <c r="BK536" s="142">
        <f>ROUND(I536*H536,1)</f>
        <v>0</v>
      </c>
      <c r="BL536" s="2" t="s">
        <v>153</v>
      </c>
      <c r="BM536" s="141" t="s">
        <v>814</v>
      </c>
    </row>
    <row r="537" spans="2:65" s="14" customFormat="1" ht="16.5" customHeight="1">
      <c r="B537" s="15"/>
      <c r="C537" s="130" t="s">
        <v>815</v>
      </c>
      <c r="D537" s="130" t="s">
        <v>149</v>
      </c>
      <c r="E537" s="131" t="s">
        <v>816</v>
      </c>
      <c r="F537" s="132" t="s">
        <v>817</v>
      </c>
      <c r="G537" s="133" t="s">
        <v>200</v>
      </c>
      <c r="H537" s="134">
        <v>6</v>
      </c>
      <c r="I537" s="359"/>
      <c r="J537" s="135">
        <f>ROUND(I537*H537,1)</f>
        <v>0</v>
      </c>
      <c r="K537" s="136"/>
      <c r="L537" s="15"/>
      <c r="M537" s="137"/>
      <c r="N537" s="138" t="s">
        <v>41</v>
      </c>
      <c r="O537" s="139">
        <v>0.25</v>
      </c>
      <c r="P537" s="139">
        <f>O537*H537</f>
        <v>1.5</v>
      </c>
      <c r="Q537" s="139">
        <v>2.3400000000000001E-3</v>
      </c>
      <c r="R537" s="139">
        <f>Q537*H537</f>
        <v>1.404E-2</v>
      </c>
      <c r="S537" s="139">
        <v>0</v>
      </c>
      <c r="T537" s="140">
        <f>S537*H537</f>
        <v>0</v>
      </c>
      <c r="AR537" s="141" t="s">
        <v>153</v>
      </c>
      <c r="AT537" s="141" t="s">
        <v>149</v>
      </c>
      <c r="AU537" s="141" t="s">
        <v>84</v>
      </c>
      <c r="AY537" s="2" t="s">
        <v>145</v>
      </c>
      <c r="BE537" s="142">
        <f>IF(N537="základní",J537,0)</f>
        <v>0</v>
      </c>
      <c r="BF537" s="142">
        <f>IF(N537="snížená",J537,0)</f>
        <v>0</v>
      </c>
      <c r="BG537" s="142">
        <f>IF(N537="zákl. přenesená",J537,0)</f>
        <v>0</v>
      </c>
      <c r="BH537" s="142">
        <f>IF(N537="sníž. přenesená",J537,0)</f>
        <v>0</v>
      </c>
      <c r="BI537" s="142">
        <f>IF(N537="nulová",J537,0)</f>
        <v>0</v>
      </c>
      <c r="BJ537" s="2" t="s">
        <v>20</v>
      </c>
      <c r="BK537" s="142">
        <f>ROUND(I537*H537,1)</f>
        <v>0</v>
      </c>
      <c r="BL537" s="2" t="s">
        <v>153</v>
      </c>
      <c r="BM537" s="141" t="s">
        <v>818</v>
      </c>
    </row>
    <row r="538" spans="2:65" s="14" customFormat="1" ht="16.5" customHeight="1">
      <c r="B538" s="15"/>
      <c r="C538" s="158" t="s">
        <v>819</v>
      </c>
      <c r="D538" s="158" t="s">
        <v>303</v>
      </c>
      <c r="E538" s="159" t="s">
        <v>820</v>
      </c>
      <c r="F538" s="160" t="s">
        <v>821</v>
      </c>
      <c r="G538" s="161" t="s">
        <v>813</v>
      </c>
      <c r="H538" s="162">
        <v>2</v>
      </c>
      <c r="I538" s="359"/>
      <c r="J538" s="163">
        <f>ROUND(I538*H538,1)</f>
        <v>0</v>
      </c>
      <c r="K538" s="164"/>
      <c r="L538" s="165"/>
      <c r="M538" s="166"/>
      <c r="N538" s="167" t="s">
        <v>41</v>
      </c>
      <c r="O538" s="139">
        <v>0</v>
      </c>
      <c r="P538" s="139">
        <f>O538*H538</f>
        <v>0</v>
      </c>
      <c r="Q538" s="139">
        <v>0</v>
      </c>
      <c r="R538" s="139">
        <f>Q538*H538</f>
        <v>0</v>
      </c>
      <c r="S538" s="139">
        <v>0</v>
      </c>
      <c r="T538" s="140">
        <f>S538*H538</f>
        <v>0</v>
      </c>
      <c r="AR538" s="141" t="s">
        <v>306</v>
      </c>
      <c r="AT538" s="141" t="s">
        <v>303</v>
      </c>
      <c r="AU538" s="141" t="s">
        <v>84</v>
      </c>
      <c r="AY538" s="2" t="s">
        <v>145</v>
      </c>
      <c r="BE538" s="142">
        <f>IF(N538="základní",J538,0)</f>
        <v>0</v>
      </c>
      <c r="BF538" s="142">
        <f>IF(N538="snížená",J538,0)</f>
        <v>0</v>
      </c>
      <c r="BG538" s="142">
        <f>IF(N538="zákl. přenesená",J538,0)</f>
        <v>0</v>
      </c>
      <c r="BH538" s="142">
        <f>IF(N538="sníž. přenesená",J538,0)</f>
        <v>0</v>
      </c>
      <c r="BI538" s="142">
        <f>IF(N538="nulová",J538,0)</f>
        <v>0</v>
      </c>
      <c r="BJ538" s="2" t="s">
        <v>20</v>
      </c>
      <c r="BK538" s="142">
        <f>ROUND(I538*H538,1)</f>
        <v>0</v>
      </c>
      <c r="BL538" s="2" t="s">
        <v>153</v>
      </c>
      <c r="BM538" s="141" t="s">
        <v>822</v>
      </c>
    </row>
    <row r="539" spans="2:65" s="14" customFormat="1" ht="24" customHeight="1">
      <c r="B539" s="15"/>
      <c r="C539" s="130" t="s">
        <v>823</v>
      </c>
      <c r="D539" s="130" t="s">
        <v>149</v>
      </c>
      <c r="E539" s="131" t="s">
        <v>824</v>
      </c>
      <c r="F539" s="132" t="s">
        <v>825</v>
      </c>
      <c r="G539" s="133" t="s">
        <v>200</v>
      </c>
      <c r="H539" s="134">
        <v>4</v>
      </c>
      <c r="I539" s="359"/>
      <c r="J539" s="135">
        <f>ROUND(I539*H539,1)</f>
        <v>0</v>
      </c>
      <c r="K539" s="136"/>
      <c r="L539" s="15"/>
      <c r="M539" s="137"/>
      <c r="N539" s="138" t="s">
        <v>41</v>
      </c>
      <c r="O539" s="139">
        <v>0.5</v>
      </c>
      <c r="P539" s="139">
        <f>O539*H539</f>
        <v>2</v>
      </c>
      <c r="Q539" s="139">
        <v>2.3400000000000001E-2</v>
      </c>
      <c r="R539" s="139">
        <f>Q539*H539</f>
        <v>9.3600000000000003E-2</v>
      </c>
      <c r="S539" s="139">
        <v>0</v>
      </c>
      <c r="T539" s="140">
        <f>S539*H539</f>
        <v>0</v>
      </c>
      <c r="AR539" s="141" t="s">
        <v>153</v>
      </c>
      <c r="AT539" s="141" t="s">
        <v>149</v>
      </c>
      <c r="AU539" s="141" t="s">
        <v>84</v>
      </c>
      <c r="AY539" s="2" t="s">
        <v>145</v>
      </c>
      <c r="BE539" s="142">
        <f>IF(N539="základní",J539,0)</f>
        <v>0</v>
      </c>
      <c r="BF539" s="142">
        <f>IF(N539="snížená",J539,0)</f>
        <v>0</v>
      </c>
      <c r="BG539" s="142">
        <f>IF(N539="zákl. přenesená",J539,0)</f>
        <v>0</v>
      </c>
      <c r="BH539" s="142">
        <f>IF(N539="sníž. přenesená",J539,0)</f>
        <v>0</v>
      </c>
      <c r="BI539" s="142">
        <f>IF(N539="nulová",J539,0)</f>
        <v>0</v>
      </c>
      <c r="BJ539" s="2" t="s">
        <v>20</v>
      </c>
      <c r="BK539" s="142">
        <f>ROUND(I539*H539,1)</f>
        <v>0</v>
      </c>
      <c r="BL539" s="2" t="s">
        <v>153</v>
      </c>
      <c r="BM539" s="141" t="s">
        <v>826</v>
      </c>
    </row>
    <row r="540" spans="2:65" s="143" customFormat="1">
      <c r="B540" s="144"/>
      <c r="D540" s="145" t="s">
        <v>155</v>
      </c>
      <c r="E540" s="146"/>
      <c r="F540" s="147" t="s">
        <v>827</v>
      </c>
      <c r="H540" s="148">
        <v>4</v>
      </c>
      <c r="I540" s="360"/>
      <c r="L540" s="144"/>
      <c r="M540" s="149"/>
      <c r="T540" s="150"/>
      <c r="AT540" s="146" t="s">
        <v>155</v>
      </c>
      <c r="AU540" s="146" t="s">
        <v>84</v>
      </c>
      <c r="AV540" s="143" t="s">
        <v>84</v>
      </c>
      <c r="AW540" s="143" t="s">
        <v>29</v>
      </c>
      <c r="AX540" s="143" t="s">
        <v>20</v>
      </c>
      <c r="AY540" s="146" t="s">
        <v>145</v>
      </c>
    </row>
    <row r="541" spans="2:65" s="14" customFormat="1" ht="16.5" customHeight="1">
      <c r="B541" s="15"/>
      <c r="C541" s="158" t="s">
        <v>828</v>
      </c>
      <c r="D541" s="158" t="s">
        <v>303</v>
      </c>
      <c r="E541" s="159" t="s">
        <v>829</v>
      </c>
      <c r="F541" s="160" t="s">
        <v>830</v>
      </c>
      <c r="G541" s="161" t="s">
        <v>813</v>
      </c>
      <c r="H541" s="162">
        <v>1</v>
      </c>
      <c r="I541" s="365"/>
      <c r="J541" s="163">
        <f>ROUND(I541*H541,1)</f>
        <v>0</v>
      </c>
      <c r="K541" s="164"/>
      <c r="L541" s="165"/>
      <c r="M541" s="166"/>
      <c r="N541" s="167" t="s">
        <v>41</v>
      </c>
      <c r="O541" s="139">
        <v>0</v>
      </c>
      <c r="P541" s="139">
        <f>O541*H541</f>
        <v>0</v>
      </c>
      <c r="Q541" s="139">
        <v>0</v>
      </c>
      <c r="R541" s="139">
        <f>Q541*H541</f>
        <v>0</v>
      </c>
      <c r="S541" s="139">
        <v>0</v>
      </c>
      <c r="T541" s="140">
        <f>S541*H541</f>
        <v>0</v>
      </c>
      <c r="AR541" s="141" t="s">
        <v>306</v>
      </c>
      <c r="AT541" s="141" t="s">
        <v>303</v>
      </c>
      <c r="AU541" s="141" t="s">
        <v>84</v>
      </c>
      <c r="AY541" s="2" t="s">
        <v>145</v>
      </c>
      <c r="BE541" s="142">
        <f>IF(N541="základní",J541,0)</f>
        <v>0</v>
      </c>
      <c r="BF541" s="142">
        <f>IF(N541="snížená",J541,0)</f>
        <v>0</v>
      </c>
      <c r="BG541" s="142">
        <f>IF(N541="zákl. přenesená",J541,0)</f>
        <v>0</v>
      </c>
      <c r="BH541" s="142">
        <f>IF(N541="sníž. přenesená",J541,0)</f>
        <v>0</v>
      </c>
      <c r="BI541" s="142">
        <f>IF(N541="nulová",J541,0)</f>
        <v>0</v>
      </c>
      <c r="BJ541" s="2" t="s">
        <v>20</v>
      </c>
      <c r="BK541" s="142">
        <f>ROUND(I541*H541,1)</f>
        <v>0</v>
      </c>
      <c r="BL541" s="2" t="s">
        <v>153</v>
      </c>
      <c r="BM541" s="141" t="s">
        <v>831</v>
      </c>
    </row>
    <row r="542" spans="2:65" s="14" customFormat="1" ht="37.5" customHeight="1">
      <c r="B542" s="15"/>
      <c r="C542" s="130" t="s">
        <v>832</v>
      </c>
      <c r="D542" s="130" t="s">
        <v>149</v>
      </c>
      <c r="E542" s="131" t="s">
        <v>833</v>
      </c>
      <c r="F542" s="132" t="s">
        <v>834</v>
      </c>
      <c r="G542" s="133" t="s">
        <v>289</v>
      </c>
      <c r="H542" s="134">
        <v>3</v>
      </c>
      <c r="I542" s="359"/>
      <c r="J542" s="135">
        <f>ROUND(I542*H542,1)</f>
        <v>0</v>
      </c>
      <c r="K542" s="136"/>
      <c r="L542" s="15"/>
      <c r="M542" s="137"/>
      <c r="N542" s="138" t="s">
        <v>41</v>
      </c>
      <c r="O542" s="139">
        <v>5.53</v>
      </c>
      <c r="P542" s="139">
        <f>O542*H542</f>
        <v>16.59</v>
      </c>
      <c r="Q542" s="139">
        <v>4.5569999999999999E-2</v>
      </c>
      <c r="R542" s="139">
        <f>Q542*H542</f>
        <v>0.13671</v>
      </c>
      <c r="S542" s="139">
        <v>0</v>
      </c>
      <c r="T542" s="140">
        <f>S542*H542</f>
        <v>0</v>
      </c>
      <c r="AR542" s="141" t="s">
        <v>153</v>
      </c>
      <c r="AT542" s="141" t="s">
        <v>149</v>
      </c>
      <c r="AU542" s="141" t="s">
        <v>84</v>
      </c>
      <c r="AY542" s="2" t="s">
        <v>145</v>
      </c>
      <c r="BE542" s="142">
        <f>IF(N542="základní",J542,0)</f>
        <v>0</v>
      </c>
      <c r="BF542" s="142">
        <f>IF(N542="snížená",J542,0)</f>
        <v>0</v>
      </c>
      <c r="BG542" s="142">
        <f>IF(N542="zákl. přenesená",J542,0)</f>
        <v>0</v>
      </c>
      <c r="BH542" s="142">
        <f>IF(N542="sníž. přenesená",J542,0)</f>
        <v>0</v>
      </c>
      <c r="BI542" s="142">
        <f>IF(N542="nulová",J542,0)</f>
        <v>0</v>
      </c>
      <c r="BJ542" s="2" t="s">
        <v>20</v>
      </c>
      <c r="BK542" s="142">
        <f>ROUND(I542*H542,1)</f>
        <v>0</v>
      </c>
      <c r="BL542" s="2" t="s">
        <v>153</v>
      </c>
      <c r="BM542" s="141" t="s">
        <v>835</v>
      </c>
    </row>
    <row r="543" spans="2:65" s="14" customFormat="1" ht="24" customHeight="1">
      <c r="B543" s="15"/>
      <c r="C543" s="130" t="s">
        <v>836</v>
      </c>
      <c r="D543" s="130" t="s">
        <v>149</v>
      </c>
      <c r="E543" s="131" t="s">
        <v>837</v>
      </c>
      <c r="F543" s="132" t="s">
        <v>838</v>
      </c>
      <c r="G543" s="133" t="s">
        <v>289</v>
      </c>
      <c r="H543" s="134">
        <v>29</v>
      </c>
      <c r="I543" s="359"/>
      <c r="J543" s="135">
        <f>ROUND(I543*H543,1)</f>
        <v>0</v>
      </c>
      <c r="K543" s="136"/>
      <c r="L543" s="15"/>
      <c r="M543" s="137"/>
      <c r="N543" s="138" t="s">
        <v>41</v>
      </c>
      <c r="O543" s="139">
        <v>0.59199999999999997</v>
      </c>
      <c r="P543" s="139">
        <f>O543*H543</f>
        <v>17.167999999999999</v>
      </c>
      <c r="Q543" s="139">
        <v>1.804E-2</v>
      </c>
      <c r="R543" s="139">
        <f>Q543*H543</f>
        <v>0.52316000000000007</v>
      </c>
      <c r="S543" s="139">
        <v>0</v>
      </c>
      <c r="T543" s="140">
        <f>S543*H543</f>
        <v>0</v>
      </c>
      <c r="AR543" s="141" t="s">
        <v>153</v>
      </c>
      <c r="AT543" s="141" t="s">
        <v>149</v>
      </c>
      <c r="AU543" s="141" t="s">
        <v>84</v>
      </c>
      <c r="AY543" s="2" t="s">
        <v>145</v>
      </c>
      <c r="BE543" s="142">
        <f>IF(N543="základní",J543,0)</f>
        <v>0</v>
      </c>
      <c r="BF543" s="142">
        <f>IF(N543="snížená",J543,0)</f>
        <v>0</v>
      </c>
      <c r="BG543" s="142">
        <f>IF(N543="zákl. přenesená",J543,0)</f>
        <v>0</v>
      </c>
      <c r="BH543" s="142">
        <f>IF(N543="sníž. přenesená",J543,0)</f>
        <v>0</v>
      </c>
      <c r="BI543" s="142">
        <f>IF(N543="nulová",J543,0)</f>
        <v>0</v>
      </c>
      <c r="BJ543" s="2" t="s">
        <v>20</v>
      </c>
      <c r="BK543" s="142">
        <f>ROUND(I543*H543,1)</f>
        <v>0</v>
      </c>
      <c r="BL543" s="2" t="s">
        <v>153</v>
      </c>
      <c r="BM543" s="141" t="s">
        <v>839</v>
      </c>
    </row>
    <row r="544" spans="2:65" s="143" customFormat="1">
      <c r="B544" s="144"/>
      <c r="D544" s="145" t="s">
        <v>155</v>
      </c>
      <c r="E544" s="146"/>
      <c r="F544" s="147" t="s">
        <v>840</v>
      </c>
      <c r="H544" s="148">
        <v>29</v>
      </c>
      <c r="I544" s="360"/>
      <c r="L544" s="144"/>
      <c r="M544" s="149"/>
      <c r="T544" s="150"/>
      <c r="AT544" s="146" t="s">
        <v>155</v>
      </c>
      <c r="AU544" s="146" t="s">
        <v>84</v>
      </c>
      <c r="AV544" s="143" t="s">
        <v>84</v>
      </c>
      <c r="AW544" s="143" t="s">
        <v>29</v>
      </c>
      <c r="AX544" s="143" t="s">
        <v>20</v>
      </c>
      <c r="AY544" s="146" t="s">
        <v>145</v>
      </c>
    </row>
    <row r="545" spans="2:65" s="14" customFormat="1" ht="24" customHeight="1">
      <c r="B545" s="15"/>
      <c r="C545" s="130" t="s">
        <v>841</v>
      </c>
      <c r="D545" s="130" t="s">
        <v>149</v>
      </c>
      <c r="E545" s="131" t="s">
        <v>842</v>
      </c>
      <c r="F545" s="132" t="s">
        <v>843</v>
      </c>
      <c r="G545" s="133" t="s">
        <v>166</v>
      </c>
      <c r="H545" s="134">
        <v>1071.1500000000001</v>
      </c>
      <c r="I545" s="359"/>
      <c r="J545" s="135">
        <f>ROUND(I545*H545,1)</f>
        <v>0</v>
      </c>
      <c r="K545" s="136"/>
      <c r="L545" s="15"/>
      <c r="M545" s="137"/>
      <c r="N545" s="138" t="s">
        <v>41</v>
      </c>
      <c r="O545" s="139">
        <v>0.308</v>
      </c>
      <c r="P545" s="139">
        <f>O545*H545</f>
        <v>329.91420000000005</v>
      </c>
      <c r="Q545" s="139">
        <v>4.0000000000000003E-5</v>
      </c>
      <c r="R545" s="139">
        <f>Q545*H545</f>
        <v>4.2846000000000009E-2</v>
      </c>
      <c r="S545" s="139">
        <v>0</v>
      </c>
      <c r="T545" s="140">
        <f>S545*H545</f>
        <v>0</v>
      </c>
      <c r="AR545" s="141" t="s">
        <v>153</v>
      </c>
      <c r="AT545" s="141" t="s">
        <v>149</v>
      </c>
      <c r="AU545" s="141" t="s">
        <v>84</v>
      </c>
      <c r="AY545" s="2" t="s">
        <v>145</v>
      </c>
      <c r="BE545" s="142">
        <f>IF(N545="základní",J545,0)</f>
        <v>0</v>
      </c>
      <c r="BF545" s="142">
        <f>IF(N545="snížená",J545,0)</f>
        <v>0</v>
      </c>
      <c r="BG545" s="142">
        <f>IF(N545="zákl. přenesená",J545,0)</f>
        <v>0</v>
      </c>
      <c r="BH545" s="142">
        <f>IF(N545="sníž. přenesená",J545,0)</f>
        <v>0</v>
      </c>
      <c r="BI545" s="142">
        <f>IF(N545="nulová",J545,0)</f>
        <v>0</v>
      </c>
      <c r="BJ545" s="2" t="s">
        <v>20</v>
      </c>
      <c r="BK545" s="142">
        <f>ROUND(I545*H545,1)</f>
        <v>0</v>
      </c>
      <c r="BL545" s="2" t="s">
        <v>153</v>
      </c>
      <c r="BM545" s="141" t="s">
        <v>844</v>
      </c>
    </row>
    <row r="546" spans="2:65" s="143" customFormat="1">
      <c r="B546" s="144"/>
      <c r="D546" s="145" t="s">
        <v>155</v>
      </c>
      <c r="E546" s="146"/>
      <c r="F546" s="147" t="s">
        <v>845</v>
      </c>
      <c r="H546" s="148">
        <v>95.325000000000003</v>
      </c>
      <c r="I546" s="360"/>
      <c r="L546" s="144"/>
      <c r="M546" s="149"/>
      <c r="T546" s="150"/>
      <c r="AT546" s="146" t="s">
        <v>155</v>
      </c>
      <c r="AU546" s="146" t="s">
        <v>84</v>
      </c>
      <c r="AV546" s="143" t="s">
        <v>84</v>
      </c>
      <c r="AW546" s="143" t="s">
        <v>29</v>
      </c>
      <c r="AX546" s="143" t="s">
        <v>76</v>
      </c>
      <c r="AY546" s="146" t="s">
        <v>145</v>
      </c>
    </row>
    <row r="547" spans="2:65" s="143" customFormat="1">
      <c r="B547" s="144"/>
      <c r="D547" s="145" t="s">
        <v>155</v>
      </c>
      <c r="E547" s="146"/>
      <c r="F547" s="147" t="s">
        <v>846</v>
      </c>
      <c r="H547" s="148">
        <v>150.82499999999999</v>
      </c>
      <c r="I547" s="360"/>
      <c r="L547" s="144"/>
      <c r="M547" s="149"/>
      <c r="T547" s="150"/>
      <c r="AT547" s="146" t="s">
        <v>155</v>
      </c>
      <c r="AU547" s="146" t="s">
        <v>84</v>
      </c>
      <c r="AV547" s="143" t="s">
        <v>84</v>
      </c>
      <c r="AW547" s="143" t="s">
        <v>29</v>
      </c>
      <c r="AX547" s="143" t="s">
        <v>76</v>
      </c>
      <c r="AY547" s="146" t="s">
        <v>145</v>
      </c>
    </row>
    <row r="548" spans="2:65" s="143" customFormat="1">
      <c r="B548" s="144"/>
      <c r="D548" s="145" t="s">
        <v>155</v>
      </c>
      <c r="E548" s="146"/>
      <c r="F548" s="147" t="s">
        <v>847</v>
      </c>
      <c r="H548" s="148">
        <v>935.85</v>
      </c>
      <c r="I548" s="360"/>
      <c r="L548" s="144"/>
      <c r="M548" s="149"/>
      <c r="T548" s="150"/>
      <c r="AT548" s="146" t="s">
        <v>155</v>
      </c>
      <c r="AU548" s="146" t="s">
        <v>84</v>
      </c>
      <c r="AV548" s="143" t="s">
        <v>84</v>
      </c>
      <c r="AW548" s="143" t="s">
        <v>29</v>
      </c>
      <c r="AX548" s="143" t="s">
        <v>76</v>
      </c>
      <c r="AY548" s="146" t="s">
        <v>145</v>
      </c>
    </row>
    <row r="549" spans="2:65" s="168" customFormat="1">
      <c r="B549" s="169"/>
      <c r="D549" s="145" t="s">
        <v>155</v>
      </c>
      <c r="E549" s="170"/>
      <c r="F549" s="171" t="s">
        <v>442</v>
      </c>
      <c r="H549" s="172">
        <v>1182</v>
      </c>
      <c r="I549" s="363"/>
      <c r="L549" s="169"/>
      <c r="M549" s="173"/>
      <c r="T549" s="174"/>
      <c r="AT549" s="170" t="s">
        <v>155</v>
      </c>
      <c r="AU549" s="170" t="s">
        <v>84</v>
      </c>
      <c r="AV549" s="168" t="s">
        <v>146</v>
      </c>
      <c r="AW549" s="168" t="s">
        <v>29</v>
      </c>
      <c r="AX549" s="168" t="s">
        <v>76</v>
      </c>
      <c r="AY549" s="170" t="s">
        <v>145</v>
      </c>
    </row>
    <row r="550" spans="2:65" s="143" customFormat="1">
      <c r="B550" s="144"/>
      <c r="D550" s="145" t="s">
        <v>155</v>
      </c>
      <c r="E550" s="146"/>
      <c r="F550" s="147" t="s">
        <v>848</v>
      </c>
      <c r="H550" s="148">
        <v>-33</v>
      </c>
      <c r="I550" s="360"/>
      <c r="L550" s="144"/>
      <c r="M550" s="149"/>
      <c r="T550" s="150"/>
      <c r="AT550" s="146" t="s">
        <v>155</v>
      </c>
      <c r="AU550" s="146" t="s">
        <v>84</v>
      </c>
      <c r="AV550" s="143" t="s">
        <v>84</v>
      </c>
      <c r="AW550" s="143" t="s">
        <v>29</v>
      </c>
      <c r="AX550" s="143" t="s">
        <v>76</v>
      </c>
      <c r="AY550" s="146" t="s">
        <v>145</v>
      </c>
    </row>
    <row r="551" spans="2:65" s="143" customFormat="1">
      <c r="B551" s="144"/>
      <c r="D551" s="145" t="s">
        <v>155</v>
      </c>
      <c r="E551" s="146"/>
      <c r="F551" s="147" t="s">
        <v>849</v>
      </c>
      <c r="H551" s="148">
        <v>-77.849999999999994</v>
      </c>
      <c r="I551" s="360"/>
      <c r="L551" s="144"/>
      <c r="M551" s="149"/>
      <c r="T551" s="150"/>
      <c r="AT551" s="146" t="s">
        <v>155</v>
      </c>
      <c r="AU551" s="146" t="s">
        <v>84</v>
      </c>
      <c r="AV551" s="143" t="s">
        <v>84</v>
      </c>
      <c r="AW551" s="143" t="s">
        <v>29</v>
      </c>
      <c r="AX551" s="143" t="s">
        <v>76</v>
      </c>
      <c r="AY551" s="146" t="s">
        <v>145</v>
      </c>
    </row>
    <row r="552" spans="2:65" s="151" customFormat="1">
      <c r="B552" s="152"/>
      <c r="D552" s="145" t="s">
        <v>155</v>
      </c>
      <c r="E552" s="153"/>
      <c r="F552" s="154" t="s">
        <v>174</v>
      </c>
      <c r="H552" s="155">
        <v>1071.1500000000001</v>
      </c>
      <c r="I552" s="361"/>
      <c r="L552" s="152"/>
      <c r="M552" s="156"/>
      <c r="T552" s="157"/>
      <c r="AT552" s="153" t="s">
        <v>155</v>
      </c>
      <c r="AU552" s="153" t="s">
        <v>84</v>
      </c>
      <c r="AV552" s="151" t="s">
        <v>153</v>
      </c>
      <c r="AW552" s="151" t="s">
        <v>29</v>
      </c>
      <c r="AX552" s="151" t="s">
        <v>20</v>
      </c>
      <c r="AY552" s="153" t="s">
        <v>145</v>
      </c>
    </row>
    <row r="553" spans="2:65" s="118" customFormat="1" ht="22.5" customHeight="1">
      <c r="B553" s="119"/>
      <c r="D553" s="120" t="s">
        <v>75</v>
      </c>
      <c r="E553" s="128" t="s">
        <v>638</v>
      </c>
      <c r="F553" s="128" t="s">
        <v>850</v>
      </c>
      <c r="I553" s="362"/>
      <c r="J553" s="129">
        <f>BK553</f>
        <v>0</v>
      </c>
      <c r="L553" s="119"/>
      <c r="M553" s="123"/>
      <c r="P553" s="124">
        <f>SUM(P554:P673)</f>
        <v>1499.1468729999999</v>
      </c>
      <c r="R553" s="124">
        <f>SUM(R554:R673)</f>
        <v>0</v>
      </c>
      <c r="T553" s="125">
        <f>SUM(T554:T673)</f>
        <v>264.25955499999998</v>
      </c>
      <c r="AR553" s="120" t="s">
        <v>20</v>
      </c>
      <c r="AT553" s="126" t="s">
        <v>75</v>
      </c>
      <c r="AU553" s="126" t="s">
        <v>20</v>
      </c>
      <c r="AY553" s="120" t="s">
        <v>145</v>
      </c>
      <c r="BK553" s="127">
        <f>SUM(BK554:BK673)</f>
        <v>0</v>
      </c>
    </row>
    <row r="554" spans="2:65" s="14" customFormat="1" ht="24" customHeight="1">
      <c r="B554" s="15"/>
      <c r="C554" s="130" t="s">
        <v>851</v>
      </c>
      <c r="D554" s="130" t="s">
        <v>149</v>
      </c>
      <c r="E554" s="131" t="s">
        <v>852</v>
      </c>
      <c r="F554" s="132" t="s">
        <v>853</v>
      </c>
      <c r="G554" s="133" t="s">
        <v>166</v>
      </c>
      <c r="H554" s="134">
        <v>143.30000000000001</v>
      </c>
      <c r="I554" s="359"/>
      <c r="J554" s="135">
        <f>ROUND(I554*H554,1)</f>
        <v>0</v>
      </c>
      <c r="K554" s="136"/>
      <c r="L554" s="15"/>
      <c r="M554" s="137"/>
      <c r="N554" s="138" t="s">
        <v>41</v>
      </c>
      <c r="O554" s="139">
        <v>0.3</v>
      </c>
      <c r="P554" s="139">
        <f>O554*H554</f>
        <v>42.99</v>
      </c>
      <c r="Q554" s="139">
        <v>0</v>
      </c>
      <c r="R554" s="139">
        <f>Q554*H554</f>
        <v>0</v>
      </c>
      <c r="S554" s="139">
        <v>6.8000000000000005E-2</v>
      </c>
      <c r="T554" s="140">
        <f>S554*H554</f>
        <v>9.7444000000000006</v>
      </c>
      <c r="AR554" s="141" t="s">
        <v>153</v>
      </c>
      <c r="AT554" s="141" t="s">
        <v>149</v>
      </c>
      <c r="AU554" s="141" t="s">
        <v>84</v>
      </c>
      <c r="AY554" s="2" t="s">
        <v>145</v>
      </c>
      <c r="BE554" s="142">
        <f>IF(N554="základní",J554,0)</f>
        <v>0</v>
      </c>
      <c r="BF554" s="142">
        <f>IF(N554="snížená",J554,0)</f>
        <v>0</v>
      </c>
      <c r="BG554" s="142">
        <f>IF(N554="zákl. přenesená",J554,0)</f>
        <v>0</v>
      </c>
      <c r="BH554" s="142">
        <f>IF(N554="sníž. přenesená",J554,0)</f>
        <v>0</v>
      </c>
      <c r="BI554" s="142">
        <f>IF(N554="nulová",J554,0)</f>
        <v>0</v>
      </c>
      <c r="BJ554" s="2" t="s">
        <v>20</v>
      </c>
      <c r="BK554" s="142">
        <f>ROUND(I554*H554,1)</f>
        <v>0</v>
      </c>
      <c r="BL554" s="2" t="s">
        <v>153</v>
      </c>
      <c r="BM554" s="141" t="s">
        <v>854</v>
      </c>
    </row>
    <row r="555" spans="2:65" s="175" customFormat="1">
      <c r="B555" s="176"/>
      <c r="D555" s="145" t="s">
        <v>155</v>
      </c>
      <c r="E555" s="177"/>
      <c r="F555" s="178" t="s">
        <v>855</v>
      </c>
      <c r="H555" s="177"/>
      <c r="I555" s="364"/>
      <c r="L555" s="176"/>
      <c r="M555" s="179"/>
      <c r="T555" s="180"/>
      <c r="AT555" s="177" t="s">
        <v>155</v>
      </c>
      <c r="AU555" s="177" t="s">
        <v>84</v>
      </c>
      <c r="AV555" s="175" t="s">
        <v>20</v>
      </c>
      <c r="AW555" s="175" t="s">
        <v>29</v>
      </c>
      <c r="AX555" s="175" t="s">
        <v>76</v>
      </c>
      <c r="AY555" s="177" t="s">
        <v>145</v>
      </c>
    </row>
    <row r="556" spans="2:65" s="143" customFormat="1">
      <c r="B556" s="144"/>
      <c r="D556" s="145" t="s">
        <v>155</v>
      </c>
      <c r="E556" s="146"/>
      <c r="F556" s="147" t="s">
        <v>856</v>
      </c>
      <c r="H556" s="148">
        <v>12.44</v>
      </c>
      <c r="I556" s="360"/>
      <c r="L556" s="144"/>
      <c r="M556" s="149"/>
      <c r="T556" s="150"/>
      <c r="AT556" s="146" t="s">
        <v>155</v>
      </c>
      <c r="AU556" s="146" t="s">
        <v>84</v>
      </c>
      <c r="AV556" s="143" t="s">
        <v>84</v>
      </c>
      <c r="AW556" s="143" t="s">
        <v>29</v>
      </c>
      <c r="AX556" s="143" t="s">
        <v>76</v>
      </c>
      <c r="AY556" s="146" t="s">
        <v>145</v>
      </c>
    </row>
    <row r="557" spans="2:65" s="143" customFormat="1">
      <c r="B557" s="144"/>
      <c r="D557" s="145" t="s">
        <v>155</v>
      </c>
      <c r="E557" s="146"/>
      <c r="F557" s="147" t="s">
        <v>857</v>
      </c>
      <c r="H557" s="148">
        <v>11.324</v>
      </c>
      <c r="I557" s="360"/>
      <c r="L557" s="144"/>
      <c r="M557" s="149"/>
      <c r="T557" s="150"/>
      <c r="AT557" s="146" t="s">
        <v>155</v>
      </c>
      <c r="AU557" s="146" t="s">
        <v>84</v>
      </c>
      <c r="AV557" s="143" t="s">
        <v>84</v>
      </c>
      <c r="AW557" s="143" t="s">
        <v>29</v>
      </c>
      <c r="AX557" s="143" t="s">
        <v>76</v>
      </c>
      <c r="AY557" s="146" t="s">
        <v>145</v>
      </c>
    </row>
    <row r="558" spans="2:65" s="143" customFormat="1">
      <c r="B558" s="144"/>
      <c r="D558" s="145" t="s">
        <v>155</v>
      </c>
      <c r="E558" s="146"/>
      <c r="F558" s="147" t="s">
        <v>858</v>
      </c>
      <c r="H558" s="148">
        <v>9.15</v>
      </c>
      <c r="I558" s="360"/>
      <c r="L558" s="144"/>
      <c r="M558" s="149"/>
      <c r="T558" s="150"/>
      <c r="AT558" s="146" t="s">
        <v>155</v>
      </c>
      <c r="AU558" s="146" t="s">
        <v>84</v>
      </c>
      <c r="AV558" s="143" t="s">
        <v>84</v>
      </c>
      <c r="AW558" s="143" t="s">
        <v>29</v>
      </c>
      <c r="AX558" s="143" t="s">
        <v>76</v>
      </c>
      <c r="AY558" s="146" t="s">
        <v>145</v>
      </c>
    </row>
    <row r="559" spans="2:65" s="143" customFormat="1">
      <c r="B559" s="144"/>
      <c r="D559" s="145" t="s">
        <v>155</v>
      </c>
      <c r="E559" s="146"/>
      <c r="F559" s="147" t="s">
        <v>859</v>
      </c>
      <c r="H559" s="148">
        <v>12.000999999999999</v>
      </c>
      <c r="I559" s="360"/>
      <c r="L559" s="144"/>
      <c r="M559" s="149"/>
      <c r="T559" s="150"/>
      <c r="AT559" s="146" t="s">
        <v>155</v>
      </c>
      <c r="AU559" s="146" t="s">
        <v>84</v>
      </c>
      <c r="AV559" s="143" t="s">
        <v>84</v>
      </c>
      <c r="AW559" s="143" t="s">
        <v>29</v>
      </c>
      <c r="AX559" s="143" t="s">
        <v>76</v>
      </c>
      <c r="AY559" s="146" t="s">
        <v>145</v>
      </c>
    </row>
    <row r="560" spans="2:65" s="143" customFormat="1">
      <c r="B560" s="144"/>
      <c r="D560" s="145" t="s">
        <v>155</v>
      </c>
      <c r="E560" s="146"/>
      <c r="F560" s="147" t="s">
        <v>860</v>
      </c>
      <c r="H560" s="148">
        <v>6.3049999999999997</v>
      </c>
      <c r="I560" s="360"/>
      <c r="L560" s="144"/>
      <c r="M560" s="149"/>
      <c r="T560" s="150"/>
      <c r="AT560" s="146" t="s">
        <v>155</v>
      </c>
      <c r="AU560" s="146" t="s">
        <v>84</v>
      </c>
      <c r="AV560" s="143" t="s">
        <v>84</v>
      </c>
      <c r="AW560" s="143" t="s">
        <v>29</v>
      </c>
      <c r="AX560" s="143" t="s">
        <v>76</v>
      </c>
      <c r="AY560" s="146" t="s">
        <v>145</v>
      </c>
    </row>
    <row r="561" spans="2:65" s="143" customFormat="1">
      <c r="B561" s="144"/>
      <c r="D561" s="145" t="s">
        <v>155</v>
      </c>
      <c r="E561" s="146"/>
      <c r="F561" s="147" t="s">
        <v>861</v>
      </c>
      <c r="H561" s="148">
        <v>6.48</v>
      </c>
      <c r="I561" s="360"/>
      <c r="L561" s="144"/>
      <c r="M561" s="149"/>
      <c r="T561" s="150"/>
      <c r="AT561" s="146" t="s">
        <v>155</v>
      </c>
      <c r="AU561" s="146" t="s">
        <v>84</v>
      </c>
      <c r="AV561" s="143" t="s">
        <v>84</v>
      </c>
      <c r="AW561" s="143" t="s">
        <v>29</v>
      </c>
      <c r="AX561" s="143" t="s">
        <v>76</v>
      </c>
      <c r="AY561" s="146" t="s">
        <v>145</v>
      </c>
    </row>
    <row r="562" spans="2:65" s="143" customFormat="1">
      <c r="B562" s="144"/>
      <c r="D562" s="145" t="s">
        <v>155</v>
      </c>
      <c r="E562" s="146"/>
      <c r="F562" s="147" t="s">
        <v>862</v>
      </c>
      <c r="H562" s="148">
        <v>5.3929999999999998</v>
      </c>
      <c r="I562" s="360"/>
      <c r="L562" s="144"/>
      <c r="M562" s="149"/>
      <c r="T562" s="150"/>
      <c r="AT562" s="146" t="s">
        <v>155</v>
      </c>
      <c r="AU562" s="146" t="s">
        <v>84</v>
      </c>
      <c r="AV562" s="143" t="s">
        <v>84</v>
      </c>
      <c r="AW562" s="143" t="s">
        <v>29</v>
      </c>
      <c r="AX562" s="143" t="s">
        <v>76</v>
      </c>
      <c r="AY562" s="146" t="s">
        <v>145</v>
      </c>
    </row>
    <row r="563" spans="2:65" s="143" customFormat="1">
      <c r="B563" s="144"/>
      <c r="D563" s="145" t="s">
        <v>155</v>
      </c>
      <c r="E563" s="146"/>
      <c r="F563" s="147" t="s">
        <v>863</v>
      </c>
      <c r="H563" s="148">
        <v>5.6950000000000003</v>
      </c>
      <c r="I563" s="360"/>
      <c r="L563" s="144"/>
      <c r="M563" s="149"/>
      <c r="T563" s="150"/>
      <c r="AT563" s="146" t="s">
        <v>155</v>
      </c>
      <c r="AU563" s="146" t="s">
        <v>84</v>
      </c>
      <c r="AV563" s="143" t="s">
        <v>84</v>
      </c>
      <c r="AW563" s="143" t="s">
        <v>29</v>
      </c>
      <c r="AX563" s="143" t="s">
        <v>76</v>
      </c>
      <c r="AY563" s="146" t="s">
        <v>145</v>
      </c>
    </row>
    <row r="564" spans="2:65" s="143" customFormat="1">
      <c r="B564" s="144"/>
      <c r="D564" s="145" t="s">
        <v>155</v>
      </c>
      <c r="E564" s="146"/>
      <c r="F564" s="147" t="s">
        <v>864</v>
      </c>
      <c r="H564" s="148">
        <v>5.3419999999999996</v>
      </c>
      <c r="I564" s="360"/>
      <c r="L564" s="144"/>
      <c r="M564" s="149"/>
      <c r="T564" s="150"/>
      <c r="AT564" s="146" t="s">
        <v>155</v>
      </c>
      <c r="AU564" s="146" t="s">
        <v>84</v>
      </c>
      <c r="AV564" s="143" t="s">
        <v>84</v>
      </c>
      <c r="AW564" s="143" t="s">
        <v>29</v>
      </c>
      <c r="AX564" s="143" t="s">
        <v>76</v>
      </c>
      <c r="AY564" s="146" t="s">
        <v>145</v>
      </c>
    </row>
    <row r="565" spans="2:65" s="143" customFormat="1">
      <c r="B565" s="144"/>
      <c r="D565" s="145" t="s">
        <v>155</v>
      </c>
      <c r="E565" s="146"/>
      <c r="F565" s="147" t="s">
        <v>865</v>
      </c>
      <c r="H565" s="148">
        <v>10.037000000000001</v>
      </c>
      <c r="I565" s="360"/>
      <c r="L565" s="144"/>
      <c r="M565" s="149"/>
      <c r="T565" s="150"/>
      <c r="AT565" s="146" t="s">
        <v>155</v>
      </c>
      <c r="AU565" s="146" t="s">
        <v>84</v>
      </c>
      <c r="AV565" s="143" t="s">
        <v>84</v>
      </c>
      <c r="AW565" s="143" t="s">
        <v>29</v>
      </c>
      <c r="AX565" s="143" t="s">
        <v>76</v>
      </c>
      <c r="AY565" s="146" t="s">
        <v>145</v>
      </c>
    </row>
    <row r="566" spans="2:65" s="175" customFormat="1">
      <c r="B566" s="176"/>
      <c r="D566" s="145" t="s">
        <v>155</v>
      </c>
      <c r="E566" s="177"/>
      <c r="F566" s="178" t="s">
        <v>866</v>
      </c>
      <c r="H566" s="177"/>
      <c r="I566" s="364"/>
      <c r="L566" s="176"/>
      <c r="M566" s="179"/>
      <c r="T566" s="180"/>
      <c r="AT566" s="177" t="s">
        <v>155</v>
      </c>
      <c r="AU566" s="177" t="s">
        <v>84</v>
      </c>
      <c r="AV566" s="175" t="s">
        <v>20</v>
      </c>
      <c r="AW566" s="175" t="s">
        <v>29</v>
      </c>
      <c r="AX566" s="175" t="s">
        <v>76</v>
      </c>
      <c r="AY566" s="177" t="s">
        <v>145</v>
      </c>
    </row>
    <row r="567" spans="2:65" s="143" customFormat="1">
      <c r="B567" s="144"/>
      <c r="D567" s="145" t="s">
        <v>155</v>
      </c>
      <c r="E567" s="146"/>
      <c r="F567" s="147" t="s">
        <v>867</v>
      </c>
      <c r="H567" s="148">
        <v>11.933999999999999</v>
      </c>
      <c r="I567" s="360"/>
      <c r="L567" s="144"/>
      <c r="M567" s="149"/>
      <c r="T567" s="150"/>
      <c r="AT567" s="146" t="s">
        <v>155</v>
      </c>
      <c r="AU567" s="146" t="s">
        <v>84</v>
      </c>
      <c r="AV567" s="143" t="s">
        <v>84</v>
      </c>
      <c r="AW567" s="143" t="s">
        <v>29</v>
      </c>
      <c r="AX567" s="143" t="s">
        <v>76</v>
      </c>
      <c r="AY567" s="146" t="s">
        <v>145</v>
      </c>
    </row>
    <row r="568" spans="2:65" s="143" customFormat="1">
      <c r="B568" s="144"/>
      <c r="D568" s="145" t="s">
        <v>155</v>
      </c>
      <c r="E568" s="146"/>
      <c r="F568" s="147" t="s">
        <v>868</v>
      </c>
      <c r="H568" s="148">
        <v>13.365</v>
      </c>
      <c r="I568" s="360"/>
      <c r="L568" s="144"/>
      <c r="M568" s="149"/>
      <c r="T568" s="150"/>
      <c r="AT568" s="146" t="s">
        <v>155</v>
      </c>
      <c r="AU568" s="146" t="s">
        <v>84</v>
      </c>
      <c r="AV568" s="143" t="s">
        <v>84</v>
      </c>
      <c r="AW568" s="143" t="s">
        <v>29</v>
      </c>
      <c r="AX568" s="143" t="s">
        <v>76</v>
      </c>
      <c r="AY568" s="146" t="s">
        <v>145</v>
      </c>
    </row>
    <row r="569" spans="2:65" s="143" customFormat="1">
      <c r="B569" s="144"/>
      <c r="D569" s="145" t="s">
        <v>155</v>
      </c>
      <c r="E569" s="146"/>
      <c r="F569" s="147" t="s">
        <v>869</v>
      </c>
      <c r="H569" s="148">
        <v>7.56</v>
      </c>
      <c r="I569" s="360"/>
      <c r="L569" s="144"/>
      <c r="M569" s="149"/>
      <c r="T569" s="150"/>
      <c r="AT569" s="146" t="s">
        <v>155</v>
      </c>
      <c r="AU569" s="146" t="s">
        <v>84</v>
      </c>
      <c r="AV569" s="143" t="s">
        <v>84</v>
      </c>
      <c r="AW569" s="143" t="s">
        <v>29</v>
      </c>
      <c r="AX569" s="143" t="s">
        <v>76</v>
      </c>
      <c r="AY569" s="146" t="s">
        <v>145</v>
      </c>
    </row>
    <row r="570" spans="2:65" s="143" customFormat="1">
      <c r="B570" s="144"/>
      <c r="D570" s="145" t="s">
        <v>155</v>
      </c>
      <c r="E570" s="146"/>
      <c r="F570" s="147" t="s">
        <v>870</v>
      </c>
      <c r="H570" s="148">
        <v>14.85</v>
      </c>
      <c r="I570" s="360"/>
      <c r="L570" s="144"/>
      <c r="M570" s="149"/>
      <c r="T570" s="150"/>
      <c r="AT570" s="146" t="s">
        <v>155</v>
      </c>
      <c r="AU570" s="146" t="s">
        <v>84</v>
      </c>
      <c r="AV570" s="143" t="s">
        <v>84</v>
      </c>
      <c r="AW570" s="143" t="s">
        <v>29</v>
      </c>
      <c r="AX570" s="143" t="s">
        <v>76</v>
      </c>
      <c r="AY570" s="146" t="s">
        <v>145</v>
      </c>
    </row>
    <row r="571" spans="2:65" s="143" customFormat="1">
      <c r="B571" s="144"/>
      <c r="D571" s="145" t="s">
        <v>155</v>
      </c>
      <c r="E571" s="146"/>
      <c r="F571" s="147" t="s">
        <v>871</v>
      </c>
      <c r="H571" s="148">
        <v>11.423999999999999</v>
      </c>
      <c r="I571" s="360"/>
      <c r="L571" s="144"/>
      <c r="M571" s="149"/>
      <c r="T571" s="150"/>
      <c r="AT571" s="146" t="s">
        <v>155</v>
      </c>
      <c r="AU571" s="146" t="s">
        <v>84</v>
      </c>
      <c r="AV571" s="143" t="s">
        <v>84</v>
      </c>
      <c r="AW571" s="143" t="s">
        <v>29</v>
      </c>
      <c r="AX571" s="143" t="s">
        <v>76</v>
      </c>
      <c r="AY571" s="146" t="s">
        <v>145</v>
      </c>
    </row>
    <row r="572" spans="2:65" s="151" customFormat="1">
      <c r="B572" s="152"/>
      <c r="D572" s="145" t="s">
        <v>155</v>
      </c>
      <c r="E572" s="153"/>
      <c r="F572" s="154" t="s">
        <v>174</v>
      </c>
      <c r="H572" s="155">
        <v>143.30000000000001</v>
      </c>
      <c r="I572" s="361"/>
      <c r="L572" s="152"/>
      <c r="M572" s="156"/>
      <c r="T572" s="157"/>
      <c r="AT572" s="153" t="s">
        <v>155</v>
      </c>
      <c r="AU572" s="153" t="s">
        <v>84</v>
      </c>
      <c r="AV572" s="151" t="s">
        <v>153</v>
      </c>
      <c r="AW572" s="151" t="s">
        <v>29</v>
      </c>
      <c r="AX572" s="151" t="s">
        <v>20</v>
      </c>
      <c r="AY572" s="153" t="s">
        <v>145</v>
      </c>
    </row>
    <row r="573" spans="2:65" s="14" customFormat="1" ht="37.5" customHeight="1">
      <c r="B573" s="15"/>
      <c r="C573" s="130" t="s">
        <v>872</v>
      </c>
      <c r="D573" s="130" t="s">
        <v>149</v>
      </c>
      <c r="E573" s="131" t="s">
        <v>873</v>
      </c>
      <c r="F573" s="132" t="s">
        <v>874</v>
      </c>
      <c r="G573" s="133" t="s">
        <v>166</v>
      </c>
      <c r="H573" s="134">
        <v>16.600000000000001</v>
      </c>
      <c r="I573" s="359"/>
      <c r="J573" s="135">
        <f>ROUND(I573*H573,1)</f>
        <v>0</v>
      </c>
      <c r="K573" s="136"/>
      <c r="L573" s="15"/>
      <c r="M573" s="137"/>
      <c r="N573" s="138" t="s">
        <v>41</v>
      </c>
      <c r="O573" s="139">
        <v>0.26</v>
      </c>
      <c r="P573" s="139">
        <f>O573*H573</f>
        <v>4.3160000000000007</v>
      </c>
      <c r="Q573" s="139">
        <v>0</v>
      </c>
      <c r="R573" s="139">
        <f>Q573*H573</f>
        <v>0</v>
      </c>
      <c r="S573" s="139">
        <v>4.5999999999999999E-2</v>
      </c>
      <c r="T573" s="140">
        <f>S573*H573</f>
        <v>0.76360000000000006</v>
      </c>
      <c r="AR573" s="141" t="s">
        <v>153</v>
      </c>
      <c r="AT573" s="141" t="s">
        <v>149</v>
      </c>
      <c r="AU573" s="141" t="s">
        <v>84</v>
      </c>
      <c r="AY573" s="2" t="s">
        <v>145</v>
      </c>
      <c r="BE573" s="142">
        <f>IF(N573="základní",J573,0)</f>
        <v>0</v>
      </c>
      <c r="BF573" s="142">
        <f>IF(N573="snížená",J573,0)</f>
        <v>0</v>
      </c>
      <c r="BG573" s="142">
        <f>IF(N573="zákl. přenesená",J573,0)</f>
        <v>0</v>
      </c>
      <c r="BH573" s="142">
        <f>IF(N573="sníž. přenesená",J573,0)</f>
        <v>0</v>
      </c>
      <c r="BI573" s="142">
        <f>IF(N573="nulová",J573,0)</f>
        <v>0</v>
      </c>
      <c r="BJ573" s="2" t="s">
        <v>20</v>
      </c>
      <c r="BK573" s="142">
        <f>ROUND(I573*H573,1)</f>
        <v>0</v>
      </c>
      <c r="BL573" s="2" t="s">
        <v>153</v>
      </c>
      <c r="BM573" s="141" t="s">
        <v>875</v>
      </c>
    </row>
    <row r="574" spans="2:65" s="175" customFormat="1">
      <c r="B574" s="176"/>
      <c r="D574" s="145" t="s">
        <v>155</v>
      </c>
      <c r="E574" s="177"/>
      <c r="F574" s="178" t="s">
        <v>876</v>
      </c>
      <c r="H574" s="177"/>
      <c r="I574" s="364"/>
      <c r="L574" s="176"/>
      <c r="M574" s="179"/>
      <c r="T574" s="180"/>
      <c r="AT574" s="177" t="s">
        <v>155</v>
      </c>
      <c r="AU574" s="177" t="s">
        <v>84</v>
      </c>
      <c r="AV574" s="175" t="s">
        <v>20</v>
      </c>
      <c r="AW574" s="175" t="s">
        <v>29</v>
      </c>
      <c r="AX574" s="175" t="s">
        <v>76</v>
      </c>
      <c r="AY574" s="177" t="s">
        <v>145</v>
      </c>
    </row>
    <row r="575" spans="2:65" s="143" customFormat="1">
      <c r="B575" s="144"/>
      <c r="D575" s="145" t="s">
        <v>155</v>
      </c>
      <c r="E575" s="146"/>
      <c r="F575" s="147" t="s">
        <v>877</v>
      </c>
      <c r="H575" s="148">
        <v>0.90800000000000003</v>
      </c>
      <c r="I575" s="360"/>
      <c r="L575" s="144"/>
      <c r="M575" s="149"/>
      <c r="T575" s="150"/>
      <c r="AT575" s="146" t="s">
        <v>155</v>
      </c>
      <c r="AU575" s="146" t="s">
        <v>84</v>
      </c>
      <c r="AV575" s="143" t="s">
        <v>84</v>
      </c>
      <c r="AW575" s="143" t="s">
        <v>29</v>
      </c>
      <c r="AX575" s="143" t="s">
        <v>76</v>
      </c>
      <c r="AY575" s="146" t="s">
        <v>145</v>
      </c>
    </row>
    <row r="576" spans="2:65" s="143" customFormat="1">
      <c r="B576" s="144"/>
      <c r="D576" s="145" t="s">
        <v>155</v>
      </c>
      <c r="E576" s="146"/>
      <c r="F576" s="147" t="s">
        <v>878</v>
      </c>
      <c r="H576" s="148">
        <v>1.2749999999999999</v>
      </c>
      <c r="I576" s="360"/>
      <c r="L576" s="144"/>
      <c r="M576" s="149"/>
      <c r="T576" s="150"/>
      <c r="AT576" s="146" t="s">
        <v>155</v>
      </c>
      <c r="AU576" s="146" t="s">
        <v>84</v>
      </c>
      <c r="AV576" s="143" t="s">
        <v>84</v>
      </c>
      <c r="AW576" s="143" t="s">
        <v>29</v>
      </c>
      <c r="AX576" s="143" t="s">
        <v>76</v>
      </c>
      <c r="AY576" s="146" t="s">
        <v>145</v>
      </c>
    </row>
    <row r="577" spans="2:65" s="143" customFormat="1">
      <c r="B577" s="144"/>
      <c r="D577" s="145" t="s">
        <v>155</v>
      </c>
      <c r="E577" s="146"/>
      <c r="F577" s="147" t="s">
        <v>879</v>
      </c>
      <c r="H577" s="148">
        <v>2.1960000000000002</v>
      </c>
      <c r="I577" s="360"/>
      <c r="L577" s="144"/>
      <c r="M577" s="149"/>
      <c r="T577" s="150"/>
      <c r="AT577" s="146" t="s">
        <v>155</v>
      </c>
      <c r="AU577" s="146" t="s">
        <v>84</v>
      </c>
      <c r="AV577" s="143" t="s">
        <v>84</v>
      </c>
      <c r="AW577" s="143" t="s">
        <v>29</v>
      </c>
      <c r="AX577" s="143" t="s">
        <v>76</v>
      </c>
      <c r="AY577" s="146" t="s">
        <v>145</v>
      </c>
    </row>
    <row r="578" spans="2:65" s="143" customFormat="1">
      <c r="B578" s="144"/>
      <c r="D578" s="145" t="s">
        <v>155</v>
      </c>
      <c r="E578" s="146"/>
      <c r="F578" s="147" t="s">
        <v>880</v>
      </c>
      <c r="H578" s="148">
        <v>1.3140000000000001</v>
      </c>
      <c r="I578" s="360"/>
      <c r="L578" s="144"/>
      <c r="M578" s="149"/>
      <c r="T578" s="150"/>
      <c r="AT578" s="146" t="s">
        <v>155</v>
      </c>
      <c r="AU578" s="146" t="s">
        <v>84</v>
      </c>
      <c r="AV578" s="143" t="s">
        <v>84</v>
      </c>
      <c r="AW578" s="143" t="s">
        <v>29</v>
      </c>
      <c r="AX578" s="143" t="s">
        <v>76</v>
      </c>
      <c r="AY578" s="146" t="s">
        <v>145</v>
      </c>
    </row>
    <row r="579" spans="2:65" s="143" customFormat="1">
      <c r="B579" s="144"/>
      <c r="D579" s="145" t="s">
        <v>155</v>
      </c>
      <c r="E579" s="146"/>
      <c r="F579" s="147" t="s">
        <v>881</v>
      </c>
      <c r="H579" s="148">
        <v>1.6080000000000001</v>
      </c>
      <c r="I579" s="360"/>
      <c r="L579" s="144"/>
      <c r="M579" s="149"/>
      <c r="T579" s="150"/>
      <c r="AT579" s="146" t="s">
        <v>155</v>
      </c>
      <c r="AU579" s="146" t="s">
        <v>84</v>
      </c>
      <c r="AV579" s="143" t="s">
        <v>84</v>
      </c>
      <c r="AW579" s="143" t="s">
        <v>29</v>
      </c>
      <c r="AX579" s="143" t="s">
        <v>76</v>
      </c>
      <c r="AY579" s="146" t="s">
        <v>145</v>
      </c>
    </row>
    <row r="580" spans="2:65" s="143" customFormat="1">
      <c r="B580" s="144"/>
      <c r="D580" s="145" t="s">
        <v>155</v>
      </c>
      <c r="E580" s="146"/>
      <c r="F580" s="147" t="s">
        <v>882</v>
      </c>
      <c r="H580" s="148">
        <v>1.65</v>
      </c>
      <c r="I580" s="360"/>
      <c r="L580" s="144"/>
      <c r="M580" s="149"/>
      <c r="T580" s="150"/>
      <c r="AT580" s="146" t="s">
        <v>155</v>
      </c>
      <c r="AU580" s="146" t="s">
        <v>84</v>
      </c>
      <c r="AV580" s="143" t="s">
        <v>84</v>
      </c>
      <c r="AW580" s="143" t="s">
        <v>29</v>
      </c>
      <c r="AX580" s="143" t="s">
        <v>76</v>
      </c>
      <c r="AY580" s="146" t="s">
        <v>145</v>
      </c>
    </row>
    <row r="581" spans="2:65" s="143" customFormat="1">
      <c r="B581" s="144"/>
      <c r="D581" s="145" t="s">
        <v>155</v>
      </c>
      <c r="E581" s="146"/>
      <c r="F581" s="147" t="s">
        <v>883</v>
      </c>
      <c r="H581" s="148">
        <v>1.284</v>
      </c>
      <c r="I581" s="360"/>
      <c r="L581" s="144"/>
      <c r="M581" s="149"/>
      <c r="T581" s="150"/>
      <c r="AT581" s="146" t="s">
        <v>155</v>
      </c>
      <c r="AU581" s="146" t="s">
        <v>84</v>
      </c>
      <c r="AV581" s="143" t="s">
        <v>84</v>
      </c>
      <c r="AW581" s="143" t="s">
        <v>29</v>
      </c>
      <c r="AX581" s="143" t="s">
        <v>76</v>
      </c>
      <c r="AY581" s="146" t="s">
        <v>145</v>
      </c>
    </row>
    <row r="582" spans="2:65" s="143" customFormat="1">
      <c r="B582" s="144"/>
      <c r="D582" s="145" t="s">
        <v>155</v>
      </c>
      <c r="E582" s="146"/>
      <c r="F582" s="147" t="s">
        <v>884</v>
      </c>
      <c r="H582" s="148">
        <v>1.3560000000000001</v>
      </c>
      <c r="I582" s="360"/>
      <c r="L582" s="144"/>
      <c r="M582" s="149"/>
      <c r="T582" s="150"/>
      <c r="AT582" s="146" t="s">
        <v>155</v>
      </c>
      <c r="AU582" s="146" t="s">
        <v>84</v>
      </c>
      <c r="AV582" s="143" t="s">
        <v>84</v>
      </c>
      <c r="AW582" s="143" t="s">
        <v>29</v>
      </c>
      <c r="AX582" s="143" t="s">
        <v>76</v>
      </c>
      <c r="AY582" s="146" t="s">
        <v>145</v>
      </c>
    </row>
    <row r="583" spans="2:65" s="143" customFormat="1">
      <c r="B583" s="144"/>
      <c r="D583" s="145" t="s">
        <v>155</v>
      </c>
      <c r="E583" s="146"/>
      <c r="F583" s="147" t="s">
        <v>885</v>
      </c>
      <c r="H583" s="148">
        <v>1.272</v>
      </c>
      <c r="I583" s="360"/>
      <c r="L583" s="144"/>
      <c r="M583" s="149"/>
      <c r="T583" s="150"/>
      <c r="AT583" s="146" t="s">
        <v>155</v>
      </c>
      <c r="AU583" s="146" t="s">
        <v>84</v>
      </c>
      <c r="AV583" s="143" t="s">
        <v>84</v>
      </c>
      <c r="AW583" s="143" t="s">
        <v>29</v>
      </c>
      <c r="AX583" s="143" t="s">
        <v>76</v>
      </c>
      <c r="AY583" s="146" t="s">
        <v>145</v>
      </c>
    </row>
    <row r="584" spans="2:65" s="143" customFormat="1">
      <c r="B584" s="144"/>
      <c r="D584" s="145" t="s">
        <v>155</v>
      </c>
      <c r="E584" s="146"/>
      <c r="F584" s="147" t="s">
        <v>886</v>
      </c>
      <c r="H584" s="148">
        <v>1.476</v>
      </c>
      <c r="I584" s="360"/>
      <c r="L584" s="144"/>
      <c r="M584" s="149"/>
      <c r="T584" s="150"/>
      <c r="AT584" s="146" t="s">
        <v>155</v>
      </c>
      <c r="AU584" s="146" t="s">
        <v>84</v>
      </c>
      <c r="AV584" s="143" t="s">
        <v>84</v>
      </c>
      <c r="AW584" s="143" t="s">
        <v>29</v>
      </c>
      <c r="AX584" s="143" t="s">
        <v>76</v>
      </c>
      <c r="AY584" s="146" t="s">
        <v>145</v>
      </c>
    </row>
    <row r="585" spans="2:65" s="175" customFormat="1">
      <c r="B585" s="176"/>
      <c r="D585" s="145" t="s">
        <v>155</v>
      </c>
      <c r="E585" s="177"/>
      <c r="F585" s="178" t="s">
        <v>866</v>
      </c>
      <c r="H585" s="177"/>
      <c r="I585" s="364"/>
      <c r="L585" s="176"/>
      <c r="M585" s="179"/>
      <c r="T585" s="180"/>
      <c r="AT585" s="177" t="s">
        <v>155</v>
      </c>
      <c r="AU585" s="177" t="s">
        <v>84</v>
      </c>
      <c r="AV585" s="175" t="s">
        <v>20</v>
      </c>
      <c r="AW585" s="175" t="s">
        <v>29</v>
      </c>
      <c r="AX585" s="175" t="s">
        <v>76</v>
      </c>
      <c r="AY585" s="177" t="s">
        <v>145</v>
      </c>
    </row>
    <row r="586" spans="2:65" s="143" customFormat="1">
      <c r="B586" s="144"/>
      <c r="D586" s="145" t="s">
        <v>155</v>
      </c>
      <c r="E586" s="146"/>
      <c r="F586" s="147" t="s">
        <v>887</v>
      </c>
      <c r="H586" s="148">
        <v>2.2610000000000001</v>
      </c>
      <c r="I586" s="360"/>
      <c r="L586" s="144"/>
      <c r="M586" s="149"/>
      <c r="T586" s="150"/>
      <c r="AT586" s="146" t="s">
        <v>155</v>
      </c>
      <c r="AU586" s="146" t="s">
        <v>84</v>
      </c>
      <c r="AV586" s="143" t="s">
        <v>84</v>
      </c>
      <c r="AW586" s="143" t="s">
        <v>29</v>
      </c>
      <c r="AX586" s="143" t="s">
        <v>76</v>
      </c>
      <c r="AY586" s="146" t="s">
        <v>145</v>
      </c>
    </row>
    <row r="587" spans="2:65" s="151" customFormat="1">
      <c r="B587" s="152"/>
      <c r="D587" s="145" t="s">
        <v>155</v>
      </c>
      <c r="E587" s="153"/>
      <c r="F587" s="154" t="s">
        <v>174</v>
      </c>
      <c r="H587" s="155">
        <v>16.600000000000001</v>
      </c>
      <c r="I587" s="361"/>
      <c r="L587" s="152"/>
      <c r="M587" s="156"/>
      <c r="T587" s="157"/>
      <c r="AT587" s="153" t="s">
        <v>155</v>
      </c>
      <c r="AU587" s="153" t="s">
        <v>84</v>
      </c>
      <c r="AV587" s="151" t="s">
        <v>153</v>
      </c>
      <c r="AW587" s="151" t="s">
        <v>29</v>
      </c>
      <c r="AX587" s="151" t="s">
        <v>20</v>
      </c>
      <c r="AY587" s="153" t="s">
        <v>145</v>
      </c>
    </row>
    <row r="588" spans="2:65" s="14" customFormat="1" ht="24" customHeight="1">
      <c r="B588" s="15"/>
      <c r="C588" s="130" t="s">
        <v>888</v>
      </c>
      <c r="D588" s="130" t="s">
        <v>149</v>
      </c>
      <c r="E588" s="131" t="s">
        <v>889</v>
      </c>
      <c r="F588" s="132" t="s">
        <v>890</v>
      </c>
      <c r="G588" s="133" t="s">
        <v>289</v>
      </c>
      <c r="H588" s="134">
        <v>29.5</v>
      </c>
      <c r="I588" s="359"/>
      <c r="J588" s="135">
        <f>ROUND(I588*H588,1)</f>
        <v>0</v>
      </c>
      <c r="K588" s="136"/>
      <c r="L588" s="15"/>
      <c r="M588" s="137"/>
      <c r="N588" s="138" t="s">
        <v>41</v>
      </c>
      <c r="O588" s="139">
        <v>0.21199999999999999</v>
      </c>
      <c r="P588" s="139">
        <f>O588*H588</f>
        <v>6.2539999999999996</v>
      </c>
      <c r="Q588" s="139">
        <v>0</v>
      </c>
      <c r="R588" s="139">
        <f>Q588*H588</f>
        <v>0</v>
      </c>
      <c r="S588" s="139">
        <v>1.2E-2</v>
      </c>
      <c r="T588" s="140">
        <f>S588*H588</f>
        <v>0.35399999999999998</v>
      </c>
      <c r="AR588" s="141" t="s">
        <v>153</v>
      </c>
      <c r="AT588" s="141" t="s">
        <v>149</v>
      </c>
      <c r="AU588" s="141" t="s">
        <v>84</v>
      </c>
      <c r="AY588" s="2" t="s">
        <v>145</v>
      </c>
      <c r="BE588" s="142">
        <f>IF(N588="základní",J588,0)</f>
        <v>0</v>
      </c>
      <c r="BF588" s="142">
        <f>IF(N588="snížená",J588,0)</f>
        <v>0</v>
      </c>
      <c r="BG588" s="142">
        <f>IF(N588="zákl. přenesená",J588,0)</f>
        <v>0</v>
      </c>
      <c r="BH588" s="142">
        <f>IF(N588="sníž. přenesená",J588,0)</f>
        <v>0</v>
      </c>
      <c r="BI588" s="142">
        <f>IF(N588="nulová",J588,0)</f>
        <v>0</v>
      </c>
      <c r="BJ588" s="2" t="s">
        <v>20</v>
      </c>
      <c r="BK588" s="142">
        <f>ROUND(I588*H588,1)</f>
        <v>0</v>
      </c>
      <c r="BL588" s="2" t="s">
        <v>153</v>
      </c>
      <c r="BM588" s="141" t="s">
        <v>891</v>
      </c>
    </row>
    <row r="589" spans="2:65" s="143" customFormat="1">
      <c r="B589" s="144"/>
      <c r="D589" s="145" t="s">
        <v>155</v>
      </c>
      <c r="E589" s="146"/>
      <c r="F589" s="147" t="s">
        <v>892</v>
      </c>
      <c r="H589" s="148">
        <v>29.5</v>
      </c>
      <c r="I589" s="360"/>
      <c r="L589" s="144"/>
      <c r="M589" s="149"/>
      <c r="T589" s="150"/>
      <c r="AT589" s="146" t="s">
        <v>155</v>
      </c>
      <c r="AU589" s="146" t="s">
        <v>84</v>
      </c>
      <c r="AV589" s="143" t="s">
        <v>84</v>
      </c>
      <c r="AW589" s="143" t="s">
        <v>29</v>
      </c>
      <c r="AX589" s="143" t="s">
        <v>20</v>
      </c>
      <c r="AY589" s="146" t="s">
        <v>145</v>
      </c>
    </row>
    <row r="590" spans="2:65" s="14" customFormat="1" ht="24" customHeight="1">
      <c r="B590" s="15"/>
      <c r="C590" s="130" t="s">
        <v>893</v>
      </c>
      <c r="D590" s="130" t="s">
        <v>149</v>
      </c>
      <c r="E590" s="131" t="s">
        <v>894</v>
      </c>
      <c r="F590" s="132" t="s">
        <v>895</v>
      </c>
      <c r="G590" s="133" t="s">
        <v>289</v>
      </c>
      <c r="H590" s="134">
        <v>29.5</v>
      </c>
      <c r="I590" s="359"/>
      <c r="J590" s="135">
        <f>ROUND(I590*H590,1)</f>
        <v>0</v>
      </c>
      <c r="K590" s="136"/>
      <c r="L590" s="15"/>
      <c r="M590" s="137"/>
      <c r="N590" s="138" t="s">
        <v>41</v>
      </c>
      <c r="O590" s="139">
        <v>0.124</v>
      </c>
      <c r="P590" s="139">
        <f>O590*H590</f>
        <v>3.6579999999999999</v>
      </c>
      <c r="Q590" s="139">
        <v>0</v>
      </c>
      <c r="R590" s="139">
        <f>Q590*H590</f>
        <v>0</v>
      </c>
      <c r="S590" s="139">
        <v>6.0000000000000001E-3</v>
      </c>
      <c r="T590" s="140">
        <f>S590*H590</f>
        <v>0.17699999999999999</v>
      </c>
      <c r="AR590" s="141" t="s">
        <v>153</v>
      </c>
      <c r="AT590" s="141" t="s">
        <v>149</v>
      </c>
      <c r="AU590" s="141" t="s">
        <v>84</v>
      </c>
      <c r="AY590" s="2" t="s">
        <v>145</v>
      </c>
      <c r="BE590" s="142">
        <f>IF(N590="základní",J590,0)</f>
        <v>0</v>
      </c>
      <c r="BF590" s="142">
        <f>IF(N590="snížená",J590,0)</f>
        <v>0</v>
      </c>
      <c r="BG590" s="142">
        <f>IF(N590="zákl. přenesená",J590,0)</f>
        <v>0</v>
      </c>
      <c r="BH590" s="142">
        <f>IF(N590="sníž. přenesená",J590,0)</f>
        <v>0</v>
      </c>
      <c r="BI590" s="142">
        <f>IF(N590="nulová",J590,0)</f>
        <v>0</v>
      </c>
      <c r="BJ590" s="2" t="s">
        <v>20</v>
      </c>
      <c r="BK590" s="142">
        <f>ROUND(I590*H590,1)</f>
        <v>0</v>
      </c>
      <c r="BL590" s="2" t="s">
        <v>153</v>
      </c>
      <c r="BM590" s="141" t="s">
        <v>896</v>
      </c>
    </row>
    <row r="591" spans="2:65" s="14" customFormat="1" ht="21.75" customHeight="1">
      <c r="B591" s="15"/>
      <c r="C591" s="130" t="s">
        <v>897</v>
      </c>
      <c r="D591" s="130" t="s">
        <v>149</v>
      </c>
      <c r="E591" s="131" t="s">
        <v>898</v>
      </c>
      <c r="F591" s="132" t="s">
        <v>899</v>
      </c>
      <c r="G591" s="133" t="s">
        <v>166</v>
      </c>
      <c r="H591" s="134">
        <v>12.6</v>
      </c>
      <c r="I591" s="359"/>
      <c r="J591" s="135">
        <f>ROUND(I591*H591,1)</f>
        <v>0</v>
      </c>
      <c r="K591" s="136"/>
      <c r="L591" s="15"/>
      <c r="M591" s="137"/>
      <c r="N591" s="138" t="s">
        <v>41</v>
      </c>
      <c r="O591" s="139">
        <v>0.93899999999999995</v>
      </c>
      <c r="P591" s="139">
        <f>O591*H591</f>
        <v>11.831399999999999</v>
      </c>
      <c r="Q591" s="139">
        <v>0</v>
      </c>
      <c r="R591" s="139">
        <f>Q591*H591</f>
        <v>0</v>
      </c>
      <c r="S591" s="139">
        <v>7.5999999999999998E-2</v>
      </c>
      <c r="T591" s="140">
        <f>S591*H591</f>
        <v>0.9575999999999999</v>
      </c>
      <c r="AR591" s="141" t="s">
        <v>153</v>
      </c>
      <c r="AT591" s="141" t="s">
        <v>149</v>
      </c>
      <c r="AU591" s="141" t="s">
        <v>84</v>
      </c>
      <c r="AY591" s="2" t="s">
        <v>145</v>
      </c>
      <c r="BE591" s="142">
        <f>IF(N591="základní",J591,0)</f>
        <v>0</v>
      </c>
      <c r="BF591" s="142">
        <f>IF(N591="snížená",J591,0)</f>
        <v>0</v>
      </c>
      <c r="BG591" s="142">
        <f>IF(N591="zákl. přenesená",J591,0)</f>
        <v>0</v>
      </c>
      <c r="BH591" s="142">
        <f>IF(N591="sníž. přenesená",J591,0)</f>
        <v>0</v>
      </c>
      <c r="BI591" s="142">
        <f>IF(N591="nulová",J591,0)</f>
        <v>0</v>
      </c>
      <c r="BJ591" s="2" t="s">
        <v>20</v>
      </c>
      <c r="BK591" s="142">
        <f>ROUND(I591*H591,1)</f>
        <v>0</v>
      </c>
      <c r="BL591" s="2" t="s">
        <v>153</v>
      </c>
      <c r="BM591" s="141" t="s">
        <v>900</v>
      </c>
    </row>
    <row r="592" spans="2:65" s="143" customFormat="1">
      <c r="B592" s="144"/>
      <c r="D592" s="145" t="s">
        <v>155</v>
      </c>
      <c r="E592" s="146"/>
      <c r="F592" s="147" t="s">
        <v>901</v>
      </c>
      <c r="H592" s="148">
        <v>1.8</v>
      </c>
      <c r="I592" s="360"/>
      <c r="L592" s="144"/>
      <c r="M592" s="149"/>
      <c r="T592" s="150"/>
      <c r="AT592" s="146" t="s">
        <v>155</v>
      </c>
      <c r="AU592" s="146" t="s">
        <v>84</v>
      </c>
      <c r="AV592" s="143" t="s">
        <v>84</v>
      </c>
      <c r="AW592" s="143" t="s">
        <v>29</v>
      </c>
      <c r="AX592" s="143" t="s">
        <v>76</v>
      </c>
      <c r="AY592" s="146" t="s">
        <v>145</v>
      </c>
    </row>
    <row r="593" spans="2:65" s="143" customFormat="1">
      <c r="B593" s="144"/>
      <c r="D593" s="145" t="s">
        <v>155</v>
      </c>
      <c r="E593" s="146"/>
      <c r="F593" s="147" t="s">
        <v>902</v>
      </c>
      <c r="H593" s="148">
        <v>10.8</v>
      </c>
      <c r="I593" s="360"/>
      <c r="L593" s="144"/>
      <c r="M593" s="149"/>
      <c r="T593" s="150"/>
      <c r="AT593" s="146" t="s">
        <v>155</v>
      </c>
      <c r="AU593" s="146" t="s">
        <v>84</v>
      </c>
      <c r="AV593" s="143" t="s">
        <v>84</v>
      </c>
      <c r="AW593" s="143" t="s">
        <v>29</v>
      </c>
      <c r="AX593" s="143" t="s">
        <v>76</v>
      </c>
      <c r="AY593" s="146" t="s">
        <v>145</v>
      </c>
    </row>
    <row r="594" spans="2:65" s="151" customFormat="1">
      <c r="B594" s="152"/>
      <c r="D594" s="145" t="s">
        <v>155</v>
      </c>
      <c r="E594" s="153"/>
      <c r="F594" s="154" t="s">
        <v>174</v>
      </c>
      <c r="H594" s="155">
        <v>12.6</v>
      </c>
      <c r="I594" s="361"/>
      <c r="L594" s="152"/>
      <c r="M594" s="156"/>
      <c r="T594" s="157"/>
      <c r="AT594" s="153" t="s">
        <v>155</v>
      </c>
      <c r="AU594" s="153" t="s">
        <v>84</v>
      </c>
      <c r="AV594" s="151" t="s">
        <v>153</v>
      </c>
      <c r="AW594" s="151" t="s">
        <v>29</v>
      </c>
      <c r="AX594" s="151" t="s">
        <v>20</v>
      </c>
      <c r="AY594" s="153" t="s">
        <v>145</v>
      </c>
    </row>
    <row r="595" spans="2:65" s="14" customFormat="1" ht="24" customHeight="1">
      <c r="B595" s="15"/>
      <c r="C595" s="130" t="s">
        <v>903</v>
      </c>
      <c r="D595" s="130" t="s">
        <v>149</v>
      </c>
      <c r="E595" s="131" t="s">
        <v>904</v>
      </c>
      <c r="F595" s="132" t="s">
        <v>905</v>
      </c>
      <c r="G595" s="133" t="s">
        <v>160</v>
      </c>
      <c r="H595" s="134">
        <v>35.9</v>
      </c>
      <c r="I595" s="359"/>
      <c r="J595" s="135">
        <f>ROUND(I595*H595,1)</f>
        <v>0</v>
      </c>
      <c r="K595" s="136"/>
      <c r="L595" s="15"/>
      <c r="M595" s="137"/>
      <c r="N595" s="138" t="s">
        <v>41</v>
      </c>
      <c r="O595" s="139">
        <v>1.52</v>
      </c>
      <c r="P595" s="139">
        <f>O595*H595</f>
        <v>54.567999999999998</v>
      </c>
      <c r="Q595" s="139">
        <v>0</v>
      </c>
      <c r="R595" s="139">
        <f>Q595*H595</f>
        <v>0</v>
      </c>
      <c r="S595" s="139">
        <v>1.8</v>
      </c>
      <c r="T595" s="140">
        <f>S595*H595</f>
        <v>64.62</v>
      </c>
      <c r="AR595" s="141" t="s">
        <v>153</v>
      </c>
      <c r="AT595" s="141" t="s">
        <v>149</v>
      </c>
      <c r="AU595" s="141" t="s">
        <v>84</v>
      </c>
      <c r="AY595" s="2" t="s">
        <v>145</v>
      </c>
      <c r="BE595" s="142">
        <f>IF(N595="základní",J595,0)</f>
        <v>0</v>
      </c>
      <c r="BF595" s="142">
        <f>IF(N595="snížená",J595,0)</f>
        <v>0</v>
      </c>
      <c r="BG595" s="142">
        <f>IF(N595="zákl. přenesená",J595,0)</f>
        <v>0</v>
      </c>
      <c r="BH595" s="142">
        <f>IF(N595="sníž. přenesená",J595,0)</f>
        <v>0</v>
      </c>
      <c r="BI595" s="142">
        <f>IF(N595="nulová",J595,0)</f>
        <v>0</v>
      </c>
      <c r="BJ595" s="2" t="s">
        <v>20</v>
      </c>
      <c r="BK595" s="142">
        <f>ROUND(I595*H595,1)</f>
        <v>0</v>
      </c>
      <c r="BL595" s="2" t="s">
        <v>153</v>
      </c>
      <c r="BM595" s="141" t="s">
        <v>906</v>
      </c>
    </row>
    <row r="596" spans="2:65" s="143" customFormat="1">
      <c r="B596" s="144"/>
      <c r="D596" s="145" t="s">
        <v>155</v>
      </c>
      <c r="E596" s="146"/>
      <c r="F596" s="147" t="s">
        <v>907</v>
      </c>
      <c r="H596" s="148">
        <v>1.087</v>
      </c>
      <c r="I596" s="360"/>
      <c r="L596" s="144"/>
      <c r="M596" s="149"/>
      <c r="T596" s="150"/>
      <c r="AT596" s="146" t="s">
        <v>155</v>
      </c>
      <c r="AU596" s="146" t="s">
        <v>84</v>
      </c>
      <c r="AV596" s="143" t="s">
        <v>84</v>
      </c>
      <c r="AW596" s="143" t="s">
        <v>29</v>
      </c>
      <c r="AX596" s="143" t="s">
        <v>76</v>
      </c>
      <c r="AY596" s="146" t="s">
        <v>145</v>
      </c>
    </row>
    <row r="597" spans="2:65" s="143" customFormat="1">
      <c r="B597" s="144"/>
      <c r="D597" s="145" t="s">
        <v>155</v>
      </c>
      <c r="E597" s="146"/>
      <c r="F597" s="147" t="s">
        <v>908</v>
      </c>
      <c r="H597" s="148">
        <v>2.2040000000000002</v>
      </c>
      <c r="I597" s="360"/>
      <c r="L597" s="144"/>
      <c r="M597" s="149"/>
      <c r="T597" s="150"/>
      <c r="AT597" s="146" t="s">
        <v>155</v>
      </c>
      <c r="AU597" s="146" t="s">
        <v>84</v>
      </c>
      <c r="AV597" s="143" t="s">
        <v>84</v>
      </c>
      <c r="AW597" s="143" t="s">
        <v>29</v>
      </c>
      <c r="AX597" s="143" t="s">
        <v>76</v>
      </c>
      <c r="AY597" s="146" t="s">
        <v>145</v>
      </c>
    </row>
    <row r="598" spans="2:65" s="143" customFormat="1" ht="20.399999999999999">
      <c r="B598" s="144"/>
      <c r="D598" s="145" t="s">
        <v>155</v>
      </c>
      <c r="E598" s="146"/>
      <c r="F598" s="147" t="s">
        <v>909</v>
      </c>
      <c r="H598" s="148">
        <v>16.677</v>
      </c>
      <c r="I598" s="360"/>
      <c r="L598" s="144"/>
      <c r="M598" s="149"/>
      <c r="T598" s="150"/>
      <c r="AT598" s="146" t="s">
        <v>155</v>
      </c>
      <c r="AU598" s="146" t="s">
        <v>84</v>
      </c>
      <c r="AV598" s="143" t="s">
        <v>84</v>
      </c>
      <c r="AW598" s="143" t="s">
        <v>29</v>
      </c>
      <c r="AX598" s="143" t="s">
        <v>76</v>
      </c>
      <c r="AY598" s="146" t="s">
        <v>145</v>
      </c>
    </row>
    <row r="599" spans="2:65" s="143" customFormat="1" ht="20.399999999999999">
      <c r="B599" s="144"/>
      <c r="D599" s="145" t="s">
        <v>155</v>
      </c>
      <c r="E599" s="146"/>
      <c r="F599" s="147" t="s">
        <v>910</v>
      </c>
      <c r="H599" s="148">
        <v>2.9489999999999998</v>
      </c>
      <c r="I599" s="360"/>
      <c r="L599" s="144"/>
      <c r="M599" s="149"/>
      <c r="T599" s="150"/>
      <c r="AT599" s="146" t="s">
        <v>155</v>
      </c>
      <c r="AU599" s="146" t="s">
        <v>84</v>
      </c>
      <c r="AV599" s="143" t="s">
        <v>84</v>
      </c>
      <c r="AW599" s="143" t="s">
        <v>29</v>
      </c>
      <c r="AX599" s="143" t="s">
        <v>76</v>
      </c>
      <c r="AY599" s="146" t="s">
        <v>145</v>
      </c>
    </row>
    <row r="600" spans="2:65" s="143" customFormat="1">
      <c r="B600" s="144"/>
      <c r="D600" s="145" t="s">
        <v>155</v>
      </c>
      <c r="E600" s="146"/>
      <c r="F600" s="147" t="s">
        <v>911</v>
      </c>
      <c r="H600" s="148">
        <v>0.85099999999999998</v>
      </c>
      <c r="I600" s="360"/>
      <c r="L600" s="144"/>
      <c r="M600" s="149"/>
      <c r="T600" s="150"/>
      <c r="AT600" s="146" t="s">
        <v>155</v>
      </c>
      <c r="AU600" s="146" t="s">
        <v>84</v>
      </c>
      <c r="AV600" s="143" t="s">
        <v>84</v>
      </c>
      <c r="AW600" s="143" t="s">
        <v>29</v>
      </c>
      <c r="AX600" s="143" t="s">
        <v>76</v>
      </c>
      <c r="AY600" s="146" t="s">
        <v>145</v>
      </c>
    </row>
    <row r="601" spans="2:65" s="143" customFormat="1" ht="20.399999999999999">
      <c r="B601" s="144"/>
      <c r="D601" s="145" t="s">
        <v>155</v>
      </c>
      <c r="E601" s="146"/>
      <c r="F601" s="147" t="s">
        <v>912</v>
      </c>
      <c r="H601" s="148">
        <v>5.2729999999999997</v>
      </c>
      <c r="I601" s="360"/>
      <c r="L601" s="144"/>
      <c r="M601" s="149"/>
      <c r="T601" s="150"/>
      <c r="AT601" s="146" t="s">
        <v>155</v>
      </c>
      <c r="AU601" s="146" t="s">
        <v>84</v>
      </c>
      <c r="AV601" s="143" t="s">
        <v>84</v>
      </c>
      <c r="AW601" s="143" t="s">
        <v>29</v>
      </c>
      <c r="AX601" s="143" t="s">
        <v>76</v>
      </c>
      <c r="AY601" s="146" t="s">
        <v>145</v>
      </c>
    </row>
    <row r="602" spans="2:65" s="143" customFormat="1">
      <c r="B602" s="144"/>
      <c r="D602" s="145" t="s">
        <v>155</v>
      </c>
      <c r="E602" s="146"/>
      <c r="F602" s="147" t="s">
        <v>913</v>
      </c>
      <c r="H602" s="148">
        <v>6.859</v>
      </c>
      <c r="I602" s="360"/>
      <c r="L602" s="144"/>
      <c r="M602" s="149"/>
      <c r="T602" s="150"/>
      <c r="AT602" s="146" t="s">
        <v>155</v>
      </c>
      <c r="AU602" s="146" t="s">
        <v>84</v>
      </c>
      <c r="AV602" s="143" t="s">
        <v>84</v>
      </c>
      <c r="AW602" s="143" t="s">
        <v>29</v>
      </c>
      <c r="AX602" s="143" t="s">
        <v>76</v>
      </c>
      <c r="AY602" s="146" t="s">
        <v>145</v>
      </c>
    </row>
    <row r="603" spans="2:65" s="151" customFormat="1">
      <c r="B603" s="152"/>
      <c r="D603" s="145" t="s">
        <v>155</v>
      </c>
      <c r="E603" s="153"/>
      <c r="F603" s="154" t="s">
        <v>174</v>
      </c>
      <c r="H603" s="155">
        <v>35.9</v>
      </c>
      <c r="I603" s="361"/>
      <c r="L603" s="152"/>
      <c r="M603" s="156"/>
      <c r="T603" s="157"/>
      <c r="AT603" s="153" t="s">
        <v>155</v>
      </c>
      <c r="AU603" s="153" t="s">
        <v>84</v>
      </c>
      <c r="AV603" s="151" t="s">
        <v>153</v>
      </c>
      <c r="AW603" s="151" t="s">
        <v>29</v>
      </c>
      <c r="AX603" s="151" t="s">
        <v>20</v>
      </c>
      <c r="AY603" s="153" t="s">
        <v>145</v>
      </c>
    </row>
    <row r="604" spans="2:65" s="14" customFormat="1" ht="21.75" customHeight="1">
      <c r="B604" s="15"/>
      <c r="C604" s="130" t="s">
        <v>914</v>
      </c>
      <c r="D604" s="130" t="s">
        <v>149</v>
      </c>
      <c r="E604" s="131" t="s">
        <v>915</v>
      </c>
      <c r="F604" s="132" t="s">
        <v>916</v>
      </c>
      <c r="G604" s="133" t="s">
        <v>166</v>
      </c>
      <c r="H604" s="134">
        <v>32.1</v>
      </c>
      <c r="I604" s="359"/>
      <c r="J604" s="135">
        <f>ROUND(I604*H604,1)</f>
        <v>0</v>
      </c>
      <c r="K604" s="136"/>
      <c r="L604" s="15"/>
      <c r="M604" s="137"/>
      <c r="N604" s="138" t="s">
        <v>41</v>
      </c>
      <c r="O604" s="139">
        <v>0.245</v>
      </c>
      <c r="P604" s="139">
        <f>O604*H604</f>
        <v>7.8645000000000005</v>
      </c>
      <c r="Q604" s="139">
        <v>0</v>
      </c>
      <c r="R604" s="139">
        <f>Q604*H604</f>
        <v>0</v>
      </c>
      <c r="S604" s="139">
        <v>0.13100000000000001</v>
      </c>
      <c r="T604" s="140">
        <f>S604*H604</f>
        <v>4.2051000000000007</v>
      </c>
      <c r="AR604" s="141" t="s">
        <v>153</v>
      </c>
      <c r="AT604" s="141" t="s">
        <v>149</v>
      </c>
      <c r="AU604" s="141" t="s">
        <v>84</v>
      </c>
      <c r="AY604" s="2" t="s">
        <v>145</v>
      </c>
      <c r="BE604" s="142">
        <f>IF(N604="základní",J604,0)</f>
        <v>0</v>
      </c>
      <c r="BF604" s="142">
        <f>IF(N604="snížená",J604,0)</f>
        <v>0</v>
      </c>
      <c r="BG604" s="142">
        <f>IF(N604="zákl. přenesená",J604,0)</f>
        <v>0</v>
      </c>
      <c r="BH604" s="142">
        <f>IF(N604="sníž. přenesená",J604,0)</f>
        <v>0</v>
      </c>
      <c r="BI604" s="142">
        <f>IF(N604="nulová",J604,0)</f>
        <v>0</v>
      </c>
      <c r="BJ604" s="2" t="s">
        <v>20</v>
      </c>
      <c r="BK604" s="142">
        <f>ROUND(I604*H604,1)</f>
        <v>0</v>
      </c>
      <c r="BL604" s="2" t="s">
        <v>153</v>
      </c>
      <c r="BM604" s="141" t="s">
        <v>917</v>
      </c>
    </row>
    <row r="605" spans="2:65" s="175" customFormat="1">
      <c r="B605" s="176"/>
      <c r="D605" s="145" t="s">
        <v>155</v>
      </c>
      <c r="E605" s="177"/>
      <c r="F605" s="178" t="s">
        <v>866</v>
      </c>
      <c r="H605" s="177"/>
      <c r="I605" s="364"/>
      <c r="L605" s="176"/>
      <c r="M605" s="179"/>
      <c r="T605" s="180"/>
      <c r="AT605" s="177" t="s">
        <v>155</v>
      </c>
      <c r="AU605" s="177" t="s">
        <v>84</v>
      </c>
      <c r="AV605" s="175" t="s">
        <v>20</v>
      </c>
      <c r="AW605" s="175" t="s">
        <v>29</v>
      </c>
      <c r="AX605" s="175" t="s">
        <v>76</v>
      </c>
      <c r="AY605" s="177" t="s">
        <v>145</v>
      </c>
    </row>
    <row r="606" spans="2:65" s="143" customFormat="1">
      <c r="B606" s="144"/>
      <c r="D606" s="145" t="s">
        <v>155</v>
      </c>
      <c r="E606" s="146"/>
      <c r="F606" s="147" t="s">
        <v>918</v>
      </c>
      <c r="H606" s="148">
        <v>9.6</v>
      </c>
      <c r="I606" s="360"/>
      <c r="L606" s="144"/>
      <c r="M606" s="149"/>
      <c r="T606" s="150"/>
      <c r="AT606" s="146" t="s">
        <v>155</v>
      </c>
      <c r="AU606" s="146" t="s">
        <v>84</v>
      </c>
      <c r="AV606" s="143" t="s">
        <v>84</v>
      </c>
      <c r="AW606" s="143" t="s">
        <v>29</v>
      </c>
      <c r="AX606" s="143" t="s">
        <v>76</v>
      </c>
      <c r="AY606" s="146" t="s">
        <v>145</v>
      </c>
    </row>
    <row r="607" spans="2:65" s="143" customFormat="1">
      <c r="B607" s="144"/>
      <c r="D607" s="145" t="s">
        <v>155</v>
      </c>
      <c r="E607" s="146"/>
      <c r="F607" s="147" t="s">
        <v>919</v>
      </c>
      <c r="H607" s="148">
        <v>6.4</v>
      </c>
      <c r="I607" s="360"/>
      <c r="L607" s="144"/>
      <c r="M607" s="149"/>
      <c r="T607" s="150"/>
      <c r="AT607" s="146" t="s">
        <v>155</v>
      </c>
      <c r="AU607" s="146" t="s">
        <v>84</v>
      </c>
      <c r="AV607" s="143" t="s">
        <v>84</v>
      </c>
      <c r="AW607" s="143" t="s">
        <v>29</v>
      </c>
      <c r="AX607" s="143" t="s">
        <v>76</v>
      </c>
      <c r="AY607" s="146" t="s">
        <v>145</v>
      </c>
    </row>
    <row r="608" spans="2:65" s="175" customFormat="1">
      <c r="B608" s="176"/>
      <c r="D608" s="145" t="s">
        <v>155</v>
      </c>
      <c r="E608" s="177"/>
      <c r="F608" s="178" t="s">
        <v>920</v>
      </c>
      <c r="H608" s="177"/>
      <c r="I608" s="364"/>
      <c r="L608" s="176"/>
      <c r="M608" s="179"/>
      <c r="T608" s="180"/>
      <c r="AT608" s="177" t="s">
        <v>155</v>
      </c>
      <c r="AU608" s="177" t="s">
        <v>84</v>
      </c>
      <c r="AV608" s="175" t="s">
        <v>20</v>
      </c>
      <c r="AW608" s="175" t="s">
        <v>29</v>
      </c>
      <c r="AX608" s="175" t="s">
        <v>76</v>
      </c>
      <c r="AY608" s="177" t="s">
        <v>145</v>
      </c>
    </row>
    <row r="609" spans="2:65" s="143" customFormat="1">
      <c r="B609" s="144"/>
      <c r="D609" s="145" t="s">
        <v>155</v>
      </c>
      <c r="E609" s="146"/>
      <c r="F609" s="147" t="s">
        <v>921</v>
      </c>
      <c r="H609" s="148">
        <v>16.100000000000001</v>
      </c>
      <c r="I609" s="360"/>
      <c r="L609" s="144"/>
      <c r="M609" s="149"/>
      <c r="T609" s="150"/>
      <c r="AT609" s="146" t="s">
        <v>155</v>
      </c>
      <c r="AU609" s="146" t="s">
        <v>84</v>
      </c>
      <c r="AV609" s="143" t="s">
        <v>84</v>
      </c>
      <c r="AW609" s="143" t="s">
        <v>29</v>
      </c>
      <c r="AX609" s="143" t="s">
        <v>76</v>
      </c>
      <c r="AY609" s="146" t="s">
        <v>145</v>
      </c>
    </row>
    <row r="610" spans="2:65" s="151" customFormat="1">
      <c r="B610" s="152"/>
      <c r="D610" s="145" t="s">
        <v>155</v>
      </c>
      <c r="E610" s="153"/>
      <c r="F610" s="154" t="s">
        <v>174</v>
      </c>
      <c r="H610" s="155">
        <v>32.1</v>
      </c>
      <c r="I610" s="361"/>
      <c r="L610" s="152"/>
      <c r="M610" s="156"/>
      <c r="T610" s="157"/>
      <c r="AT610" s="153" t="s">
        <v>155</v>
      </c>
      <c r="AU610" s="153" t="s">
        <v>84</v>
      </c>
      <c r="AV610" s="151" t="s">
        <v>153</v>
      </c>
      <c r="AW610" s="151" t="s">
        <v>29</v>
      </c>
      <c r="AX610" s="151" t="s">
        <v>20</v>
      </c>
      <c r="AY610" s="153" t="s">
        <v>145</v>
      </c>
    </row>
    <row r="611" spans="2:65" s="14" customFormat="1" ht="21.75" customHeight="1">
      <c r="B611" s="15"/>
      <c r="C611" s="130" t="s">
        <v>922</v>
      </c>
      <c r="D611" s="130" t="s">
        <v>149</v>
      </c>
      <c r="E611" s="131" t="s">
        <v>923</v>
      </c>
      <c r="F611" s="132" t="s">
        <v>924</v>
      </c>
      <c r="G611" s="133" t="s">
        <v>166</v>
      </c>
      <c r="H611" s="134">
        <v>70.7</v>
      </c>
      <c r="I611" s="359"/>
      <c r="J611" s="135">
        <f>ROUND(I611*H611,1)</f>
        <v>0</v>
      </c>
      <c r="K611" s="136"/>
      <c r="L611" s="15"/>
      <c r="M611" s="137"/>
      <c r="N611" s="138" t="s">
        <v>41</v>
      </c>
      <c r="O611" s="139">
        <v>0.28399999999999997</v>
      </c>
      <c r="P611" s="139">
        <f>O611*H611</f>
        <v>20.078799999999998</v>
      </c>
      <c r="Q611" s="139">
        <v>0</v>
      </c>
      <c r="R611" s="139">
        <f>Q611*H611</f>
        <v>0</v>
      </c>
      <c r="S611" s="139">
        <v>0.26100000000000001</v>
      </c>
      <c r="T611" s="140">
        <f>S611*H611</f>
        <v>18.4527</v>
      </c>
      <c r="AR611" s="141" t="s">
        <v>153</v>
      </c>
      <c r="AT611" s="141" t="s">
        <v>149</v>
      </c>
      <c r="AU611" s="141" t="s">
        <v>84</v>
      </c>
      <c r="AY611" s="2" t="s">
        <v>145</v>
      </c>
      <c r="BE611" s="142">
        <f>IF(N611="základní",J611,0)</f>
        <v>0</v>
      </c>
      <c r="BF611" s="142">
        <f>IF(N611="snížená",J611,0)</f>
        <v>0</v>
      </c>
      <c r="BG611" s="142">
        <f>IF(N611="zákl. přenesená",J611,0)</f>
        <v>0</v>
      </c>
      <c r="BH611" s="142">
        <f>IF(N611="sníž. přenesená",J611,0)</f>
        <v>0</v>
      </c>
      <c r="BI611" s="142">
        <f>IF(N611="nulová",J611,0)</f>
        <v>0</v>
      </c>
      <c r="BJ611" s="2" t="s">
        <v>20</v>
      </c>
      <c r="BK611" s="142">
        <f>ROUND(I611*H611,1)</f>
        <v>0</v>
      </c>
      <c r="BL611" s="2" t="s">
        <v>153</v>
      </c>
      <c r="BM611" s="141" t="s">
        <v>925</v>
      </c>
    </row>
    <row r="612" spans="2:65" s="143" customFormat="1">
      <c r="B612" s="144"/>
      <c r="D612" s="145" t="s">
        <v>155</v>
      </c>
      <c r="E612" s="146"/>
      <c r="F612" s="147" t="s">
        <v>926</v>
      </c>
      <c r="H612" s="148">
        <v>3.4790000000000001</v>
      </c>
      <c r="I612" s="360"/>
      <c r="L612" s="144"/>
      <c r="M612" s="149"/>
      <c r="T612" s="150"/>
      <c r="AT612" s="146" t="s">
        <v>155</v>
      </c>
      <c r="AU612" s="146" t="s">
        <v>84</v>
      </c>
      <c r="AV612" s="143" t="s">
        <v>84</v>
      </c>
      <c r="AW612" s="143" t="s">
        <v>29</v>
      </c>
      <c r="AX612" s="143" t="s">
        <v>76</v>
      </c>
      <c r="AY612" s="146" t="s">
        <v>145</v>
      </c>
    </row>
    <row r="613" spans="2:65" s="143" customFormat="1">
      <c r="B613" s="144"/>
      <c r="D613" s="145" t="s">
        <v>155</v>
      </c>
      <c r="E613" s="146"/>
      <c r="F613" s="147" t="s">
        <v>927</v>
      </c>
      <c r="H613" s="148">
        <v>20.882999999999999</v>
      </c>
      <c r="I613" s="360"/>
      <c r="L613" s="144"/>
      <c r="M613" s="149"/>
      <c r="T613" s="150"/>
      <c r="AT613" s="146" t="s">
        <v>155</v>
      </c>
      <c r="AU613" s="146" t="s">
        <v>84</v>
      </c>
      <c r="AV613" s="143" t="s">
        <v>84</v>
      </c>
      <c r="AW613" s="143" t="s">
        <v>29</v>
      </c>
      <c r="AX613" s="143" t="s">
        <v>76</v>
      </c>
      <c r="AY613" s="146" t="s">
        <v>145</v>
      </c>
    </row>
    <row r="614" spans="2:65" s="143" customFormat="1">
      <c r="B614" s="144"/>
      <c r="D614" s="145" t="s">
        <v>155</v>
      </c>
      <c r="E614" s="146"/>
      <c r="F614" s="147" t="s">
        <v>928</v>
      </c>
      <c r="H614" s="148">
        <v>10.614000000000001</v>
      </c>
      <c r="I614" s="360"/>
      <c r="L614" s="144"/>
      <c r="M614" s="149"/>
      <c r="T614" s="150"/>
      <c r="AT614" s="146" t="s">
        <v>155</v>
      </c>
      <c r="AU614" s="146" t="s">
        <v>84</v>
      </c>
      <c r="AV614" s="143" t="s">
        <v>84</v>
      </c>
      <c r="AW614" s="143" t="s">
        <v>29</v>
      </c>
      <c r="AX614" s="143" t="s">
        <v>76</v>
      </c>
      <c r="AY614" s="146" t="s">
        <v>145</v>
      </c>
    </row>
    <row r="615" spans="2:65" s="143" customFormat="1">
      <c r="B615" s="144"/>
      <c r="D615" s="145" t="s">
        <v>155</v>
      </c>
      <c r="E615" s="146"/>
      <c r="F615" s="147" t="s">
        <v>929</v>
      </c>
      <c r="H615" s="148">
        <v>10.763999999999999</v>
      </c>
      <c r="I615" s="360"/>
      <c r="L615" s="144"/>
      <c r="M615" s="149"/>
      <c r="T615" s="150"/>
      <c r="AT615" s="146" t="s">
        <v>155</v>
      </c>
      <c r="AU615" s="146" t="s">
        <v>84</v>
      </c>
      <c r="AV615" s="143" t="s">
        <v>84</v>
      </c>
      <c r="AW615" s="143" t="s">
        <v>29</v>
      </c>
      <c r="AX615" s="143" t="s">
        <v>76</v>
      </c>
      <c r="AY615" s="146" t="s">
        <v>145</v>
      </c>
    </row>
    <row r="616" spans="2:65" s="143" customFormat="1">
      <c r="B616" s="144"/>
      <c r="D616" s="145" t="s">
        <v>155</v>
      </c>
      <c r="E616" s="146"/>
      <c r="F616" s="147" t="s">
        <v>930</v>
      </c>
      <c r="H616" s="148">
        <v>20</v>
      </c>
      <c r="I616" s="360"/>
      <c r="L616" s="144"/>
      <c r="M616" s="149"/>
      <c r="T616" s="150"/>
      <c r="AT616" s="146" t="s">
        <v>155</v>
      </c>
      <c r="AU616" s="146" t="s">
        <v>84</v>
      </c>
      <c r="AV616" s="143" t="s">
        <v>84</v>
      </c>
      <c r="AW616" s="143" t="s">
        <v>29</v>
      </c>
      <c r="AX616" s="143" t="s">
        <v>76</v>
      </c>
      <c r="AY616" s="146" t="s">
        <v>145</v>
      </c>
    </row>
    <row r="617" spans="2:65" s="143" customFormat="1">
      <c r="B617" s="144"/>
      <c r="D617" s="145" t="s">
        <v>155</v>
      </c>
      <c r="E617" s="146"/>
      <c r="F617" s="147" t="s">
        <v>931</v>
      </c>
      <c r="H617" s="148">
        <v>4.96</v>
      </c>
      <c r="I617" s="360"/>
      <c r="L617" s="144"/>
      <c r="M617" s="149"/>
      <c r="T617" s="150"/>
      <c r="AT617" s="146" t="s">
        <v>155</v>
      </c>
      <c r="AU617" s="146" t="s">
        <v>84</v>
      </c>
      <c r="AV617" s="143" t="s">
        <v>84</v>
      </c>
      <c r="AW617" s="143" t="s">
        <v>29</v>
      </c>
      <c r="AX617" s="143" t="s">
        <v>76</v>
      </c>
      <c r="AY617" s="146" t="s">
        <v>145</v>
      </c>
    </row>
    <row r="618" spans="2:65" s="151" customFormat="1">
      <c r="B618" s="152"/>
      <c r="D618" s="145" t="s">
        <v>155</v>
      </c>
      <c r="E618" s="153"/>
      <c r="F618" s="154" t="s">
        <v>174</v>
      </c>
      <c r="H618" s="155">
        <v>70.7</v>
      </c>
      <c r="I618" s="361"/>
      <c r="L618" s="152"/>
      <c r="M618" s="156"/>
      <c r="T618" s="157"/>
      <c r="AT618" s="153" t="s">
        <v>155</v>
      </c>
      <c r="AU618" s="153" t="s">
        <v>84</v>
      </c>
      <c r="AV618" s="151" t="s">
        <v>153</v>
      </c>
      <c r="AW618" s="151" t="s">
        <v>29</v>
      </c>
      <c r="AX618" s="151" t="s">
        <v>20</v>
      </c>
      <c r="AY618" s="153" t="s">
        <v>145</v>
      </c>
    </row>
    <row r="619" spans="2:65" s="14" customFormat="1" ht="24" customHeight="1">
      <c r="B619" s="15"/>
      <c r="C619" s="130" t="s">
        <v>932</v>
      </c>
      <c r="D619" s="130" t="s">
        <v>149</v>
      </c>
      <c r="E619" s="131" t="s">
        <v>933</v>
      </c>
      <c r="F619" s="132" t="s">
        <v>934</v>
      </c>
      <c r="G619" s="133" t="s">
        <v>166</v>
      </c>
      <c r="H619" s="134">
        <v>93</v>
      </c>
      <c r="I619" s="359"/>
      <c r="J619" s="135">
        <f>ROUND(I619*H619,1)</f>
        <v>0</v>
      </c>
      <c r="K619" s="136"/>
      <c r="L619" s="15"/>
      <c r="M619" s="137"/>
      <c r="N619" s="138" t="s">
        <v>41</v>
      </c>
      <c r="O619" s="139">
        <v>0.16200000000000001</v>
      </c>
      <c r="P619" s="139">
        <f>O619*H619</f>
        <v>15.066000000000001</v>
      </c>
      <c r="Q619" s="139">
        <v>0</v>
      </c>
      <c r="R619" s="139">
        <f>Q619*H619</f>
        <v>0</v>
      </c>
      <c r="S619" s="139">
        <v>3.5000000000000003E-2</v>
      </c>
      <c r="T619" s="140">
        <f>S619*H619</f>
        <v>3.2550000000000003</v>
      </c>
      <c r="AR619" s="141" t="s">
        <v>153</v>
      </c>
      <c r="AT619" s="141" t="s">
        <v>149</v>
      </c>
      <c r="AU619" s="141" t="s">
        <v>84</v>
      </c>
      <c r="AY619" s="2" t="s">
        <v>145</v>
      </c>
      <c r="BE619" s="142">
        <f>IF(N619="základní",J619,0)</f>
        <v>0</v>
      </c>
      <c r="BF619" s="142">
        <f>IF(N619="snížená",J619,0)</f>
        <v>0</v>
      </c>
      <c r="BG619" s="142">
        <f>IF(N619="zákl. přenesená",J619,0)</f>
        <v>0</v>
      </c>
      <c r="BH619" s="142">
        <f>IF(N619="sníž. přenesená",J619,0)</f>
        <v>0</v>
      </c>
      <c r="BI619" s="142">
        <f>IF(N619="nulová",J619,0)</f>
        <v>0</v>
      </c>
      <c r="BJ619" s="2" t="s">
        <v>20</v>
      </c>
      <c r="BK619" s="142">
        <f>ROUND(I619*H619,1)</f>
        <v>0</v>
      </c>
      <c r="BL619" s="2" t="s">
        <v>153</v>
      </c>
      <c r="BM619" s="141" t="s">
        <v>935</v>
      </c>
    </row>
    <row r="620" spans="2:65" s="175" customFormat="1">
      <c r="B620" s="176"/>
      <c r="D620" s="145" t="s">
        <v>155</v>
      </c>
      <c r="E620" s="177"/>
      <c r="F620" s="178" t="s">
        <v>936</v>
      </c>
      <c r="H620" s="177"/>
      <c r="I620" s="364"/>
      <c r="L620" s="176"/>
      <c r="M620" s="179"/>
      <c r="T620" s="180"/>
      <c r="AT620" s="177" t="s">
        <v>155</v>
      </c>
      <c r="AU620" s="177" t="s">
        <v>84</v>
      </c>
      <c r="AV620" s="175" t="s">
        <v>20</v>
      </c>
      <c r="AW620" s="175" t="s">
        <v>29</v>
      </c>
      <c r="AX620" s="175" t="s">
        <v>76</v>
      </c>
      <c r="AY620" s="177" t="s">
        <v>145</v>
      </c>
    </row>
    <row r="621" spans="2:65" s="143" customFormat="1">
      <c r="B621" s="144"/>
      <c r="D621" s="145" t="s">
        <v>155</v>
      </c>
      <c r="E621" s="146"/>
      <c r="F621" s="147" t="s">
        <v>937</v>
      </c>
      <c r="H621" s="148">
        <v>9.8260000000000005</v>
      </c>
      <c r="I621" s="360"/>
      <c r="L621" s="144"/>
      <c r="M621" s="149"/>
      <c r="T621" s="150"/>
      <c r="AT621" s="146" t="s">
        <v>155</v>
      </c>
      <c r="AU621" s="146" t="s">
        <v>84</v>
      </c>
      <c r="AV621" s="143" t="s">
        <v>84</v>
      </c>
      <c r="AW621" s="143" t="s">
        <v>29</v>
      </c>
      <c r="AX621" s="143" t="s">
        <v>76</v>
      </c>
      <c r="AY621" s="146" t="s">
        <v>145</v>
      </c>
    </row>
    <row r="622" spans="2:65" s="143" customFormat="1">
      <c r="B622" s="144"/>
      <c r="D622" s="145" t="s">
        <v>155</v>
      </c>
      <c r="E622" s="146"/>
      <c r="F622" s="147" t="s">
        <v>938</v>
      </c>
      <c r="H622" s="148">
        <v>5.21</v>
      </c>
      <c r="I622" s="360"/>
      <c r="L622" s="144"/>
      <c r="M622" s="149"/>
      <c r="T622" s="150"/>
      <c r="AT622" s="146" t="s">
        <v>155</v>
      </c>
      <c r="AU622" s="146" t="s">
        <v>84</v>
      </c>
      <c r="AV622" s="143" t="s">
        <v>84</v>
      </c>
      <c r="AW622" s="143" t="s">
        <v>29</v>
      </c>
      <c r="AX622" s="143" t="s">
        <v>76</v>
      </c>
      <c r="AY622" s="146" t="s">
        <v>145</v>
      </c>
    </row>
    <row r="623" spans="2:65" s="143" customFormat="1" ht="20.399999999999999">
      <c r="B623" s="144"/>
      <c r="D623" s="145" t="s">
        <v>155</v>
      </c>
      <c r="E623" s="146"/>
      <c r="F623" s="147" t="s">
        <v>939</v>
      </c>
      <c r="H623" s="148">
        <v>29.96</v>
      </c>
      <c r="I623" s="360"/>
      <c r="L623" s="144"/>
      <c r="M623" s="149"/>
      <c r="T623" s="150"/>
      <c r="AT623" s="146" t="s">
        <v>155</v>
      </c>
      <c r="AU623" s="146" t="s">
        <v>84</v>
      </c>
      <c r="AV623" s="143" t="s">
        <v>84</v>
      </c>
      <c r="AW623" s="143" t="s">
        <v>29</v>
      </c>
      <c r="AX623" s="143" t="s">
        <v>76</v>
      </c>
      <c r="AY623" s="146" t="s">
        <v>145</v>
      </c>
    </row>
    <row r="624" spans="2:65" s="143" customFormat="1">
      <c r="B624" s="144"/>
      <c r="D624" s="145" t="s">
        <v>155</v>
      </c>
      <c r="E624" s="146"/>
      <c r="F624" s="147" t="s">
        <v>940</v>
      </c>
      <c r="H624" s="148">
        <v>7.7240000000000002</v>
      </c>
      <c r="I624" s="360"/>
      <c r="L624" s="144"/>
      <c r="M624" s="149"/>
      <c r="T624" s="150"/>
      <c r="AT624" s="146" t="s">
        <v>155</v>
      </c>
      <c r="AU624" s="146" t="s">
        <v>84</v>
      </c>
      <c r="AV624" s="143" t="s">
        <v>84</v>
      </c>
      <c r="AW624" s="143" t="s">
        <v>29</v>
      </c>
      <c r="AX624" s="143" t="s">
        <v>76</v>
      </c>
      <c r="AY624" s="146" t="s">
        <v>145</v>
      </c>
    </row>
    <row r="625" spans="2:65" s="143" customFormat="1">
      <c r="B625" s="144"/>
      <c r="D625" s="145" t="s">
        <v>155</v>
      </c>
      <c r="E625" s="146"/>
      <c r="F625" s="147" t="s">
        <v>941</v>
      </c>
      <c r="H625" s="148">
        <v>20.92</v>
      </c>
      <c r="I625" s="360"/>
      <c r="L625" s="144"/>
      <c r="M625" s="149"/>
      <c r="T625" s="150"/>
      <c r="AT625" s="146" t="s">
        <v>155</v>
      </c>
      <c r="AU625" s="146" t="s">
        <v>84</v>
      </c>
      <c r="AV625" s="143" t="s">
        <v>84</v>
      </c>
      <c r="AW625" s="143" t="s">
        <v>29</v>
      </c>
      <c r="AX625" s="143" t="s">
        <v>76</v>
      </c>
      <c r="AY625" s="146" t="s">
        <v>145</v>
      </c>
    </row>
    <row r="626" spans="2:65" s="143" customFormat="1">
      <c r="B626" s="144"/>
      <c r="D626" s="145" t="s">
        <v>155</v>
      </c>
      <c r="E626" s="146"/>
      <c r="F626" s="147" t="s">
        <v>942</v>
      </c>
      <c r="H626" s="148">
        <v>19.36</v>
      </c>
      <c r="I626" s="360"/>
      <c r="L626" s="144"/>
      <c r="M626" s="149"/>
      <c r="T626" s="150"/>
      <c r="AT626" s="146" t="s">
        <v>155</v>
      </c>
      <c r="AU626" s="146" t="s">
        <v>84</v>
      </c>
      <c r="AV626" s="143" t="s">
        <v>84</v>
      </c>
      <c r="AW626" s="143" t="s">
        <v>29</v>
      </c>
      <c r="AX626" s="143" t="s">
        <v>76</v>
      </c>
      <c r="AY626" s="146" t="s">
        <v>145</v>
      </c>
    </row>
    <row r="627" spans="2:65" s="151" customFormat="1">
      <c r="B627" s="152"/>
      <c r="D627" s="145" t="s">
        <v>155</v>
      </c>
      <c r="E627" s="153"/>
      <c r="F627" s="154" t="s">
        <v>174</v>
      </c>
      <c r="H627" s="155">
        <v>93</v>
      </c>
      <c r="I627" s="361"/>
      <c r="L627" s="152"/>
      <c r="M627" s="156"/>
      <c r="T627" s="157"/>
      <c r="AT627" s="153" t="s">
        <v>155</v>
      </c>
      <c r="AU627" s="153" t="s">
        <v>84</v>
      </c>
      <c r="AV627" s="151" t="s">
        <v>153</v>
      </c>
      <c r="AW627" s="151" t="s">
        <v>29</v>
      </c>
      <c r="AX627" s="151" t="s">
        <v>20</v>
      </c>
      <c r="AY627" s="153" t="s">
        <v>145</v>
      </c>
    </row>
    <row r="628" spans="2:65" s="14" customFormat="1" ht="37.5" customHeight="1">
      <c r="B628" s="15"/>
      <c r="C628" s="130" t="s">
        <v>943</v>
      </c>
      <c r="D628" s="130" t="s">
        <v>149</v>
      </c>
      <c r="E628" s="131" t="s">
        <v>944</v>
      </c>
      <c r="F628" s="132" t="s">
        <v>945</v>
      </c>
      <c r="G628" s="133" t="s">
        <v>160</v>
      </c>
      <c r="H628" s="134">
        <v>1.7</v>
      </c>
      <c r="I628" s="359"/>
      <c r="J628" s="135">
        <f>ROUND(I628*H628,1)</f>
        <v>0</v>
      </c>
      <c r="K628" s="136"/>
      <c r="L628" s="15"/>
      <c r="M628" s="137"/>
      <c r="N628" s="138" t="s">
        <v>41</v>
      </c>
      <c r="O628" s="139">
        <v>10.88</v>
      </c>
      <c r="P628" s="139">
        <f>O628*H628</f>
        <v>18.496000000000002</v>
      </c>
      <c r="Q628" s="139">
        <v>0</v>
      </c>
      <c r="R628" s="139">
        <f>Q628*H628</f>
        <v>0</v>
      </c>
      <c r="S628" s="139">
        <v>2.2000000000000002</v>
      </c>
      <c r="T628" s="140">
        <f>S628*H628</f>
        <v>3.74</v>
      </c>
      <c r="AR628" s="141" t="s">
        <v>153</v>
      </c>
      <c r="AT628" s="141" t="s">
        <v>149</v>
      </c>
      <c r="AU628" s="141" t="s">
        <v>84</v>
      </c>
      <c r="AY628" s="2" t="s">
        <v>145</v>
      </c>
      <c r="BE628" s="142">
        <f>IF(N628="základní",J628,0)</f>
        <v>0</v>
      </c>
      <c r="BF628" s="142">
        <f>IF(N628="snížená",J628,0)</f>
        <v>0</v>
      </c>
      <c r="BG628" s="142">
        <f>IF(N628="zákl. přenesená",J628,0)</f>
        <v>0</v>
      </c>
      <c r="BH628" s="142">
        <f>IF(N628="sníž. přenesená",J628,0)</f>
        <v>0</v>
      </c>
      <c r="BI628" s="142">
        <f>IF(N628="nulová",J628,0)</f>
        <v>0</v>
      </c>
      <c r="BJ628" s="2" t="s">
        <v>20</v>
      </c>
      <c r="BK628" s="142">
        <f>ROUND(I628*H628,1)</f>
        <v>0</v>
      </c>
      <c r="BL628" s="2" t="s">
        <v>153</v>
      </c>
      <c r="BM628" s="141" t="s">
        <v>946</v>
      </c>
    </row>
    <row r="629" spans="2:65" s="143" customFormat="1">
      <c r="B629" s="144"/>
      <c r="D629" s="145" t="s">
        <v>155</v>
      </c>
      <c r="E629" s="146"/>
      <c r="F629" s="147" t="s">
        <v>947</v>
      </c>
      <c r="H629" s="148">
        <v>0.66</v>
      </c>
      <c r="I629" s="360"/>
      <c r="L629" s="144"/>
      <c r="M629" s="149"/>
      <c r="T629" s="150"/>
      <c r="AT629" s="146" t="s">
        <v>155</v>
      </c>
      <c r="AU629" s="146" t="s">
        <v>84</v>
      </c>
      <c r="AV629" s="143" t="s">
        <v>84</v>
      </c>
      <c r="AW629" s="143" t="s">
        <v>29</v>
      </c>
      <c r="AX629" s="143" t="s">
        <v>76</v>
      </c>
      <c r="AY629" s="146" t="s">
        <v>145</v>
      </c>
    </row>
    <row r="630" spans="2:65" s="143" customFormat="1">
      <c r="B630" s="144"/>
      <c r="D630" s="145" t="s">
        <v>155</v>
      </c>
      <c r="E630" s="146"/>
      <c r="F630" s="147" t="s">
        <v>948</v>
      </c>
      <c r="H630" s="148">
        <v>0.51</v>
      </c>
      <c r="I630" s="360"/>
      <c r="L630" s="144"/>
      <c r="M630" s="149"/>
      <c r="T630" s="150"/>
      <c r="AT630" s="146" t="s">
        <v>155</v>
      </c>
      <c r="AU630" s="146" t="s">
        <v>84</v>
      </c>
      <c r="AV630" s="143" t="s">
        <v>84</v>
      </c>
      <c r="AW630" s="143" t="s">
        <v>29</v>
      </c>
      <c r="AX630" s="143" t="s">
        <v>76</v>
      </c>
      <c r="AY630" s="146" t="s">
        <v>145</v>
      </c>
    </row>
    <row r="631" spans="2:65" s="143" customFormat="1">
      <c r="B631" s="144"/>
      <c r="D631" s="145" t="s">
        <v>155</v>
      </c>
      <c r="E631" s="146"/>
      <c r="F631" s="147" t="s">
        <v>949</v>
      </c>
      <c r="H631" s="148">
        <v>0.53</v>
      </c>
      <c r="I631" s="360"/>
      <c r="L631" s="144"/>
      <c r="M631" s="149"/>
      <c r="T631" s="150"/>
      <c r="AT631" s="146" t="s">
        <v>155</v>
      </c>
      <c r="AU631" s="146" t="s">
        <v>84</v>
      </c>
      <c r="AV631" s="143" t="s">
        <v>84</v>
      </c>
      <c r="AW631" s="143" t="s">
        <v>29</v>
      </c>
      <c r="AX631" s="143" t="s">
        <v>76</v>
      </c>
      <c r="AY631" s="146" t="s">
        <v>145</v>
      </c>
    </row>
    <row r="632" spans="2:65" s="151" customFormat="1">
      <c r="B632" s="152"/>
      <c r="D632" s="145" t="s">
        <v>155</v>
      </c>
      <c r="E632" s="153"/>
      <c r="F632" s="154" t="s">
        <v>174</v>
      </c>
      <c r="H632" s="155">
        <v>1.7</v>
      </c>
      <c r="I632" s="361"/>
      <c r="L632" s="152"/>
      <c r="M632" s="156"/>
      <c r="T632" s="157"/>
      <c r="AT632" s="153" t="s">
        <v>155</v>
      </c>
      <c r="AU632" s="153" t="s">
        <v>84</v>
      </c>
      <c r="AV632" s="151" t="s">
        <v>153</v>
      </c>
      <c r="AW632" s="151" t="s">
        <v>29</v>
      </c>
      <c r="AX632" s="151" t="s">
        <v>20</v>
      </c>
      <c r="AY632" s="153" t="s">
        <v>145</v>
      </c>
    </row>
    <row r="633" spans="2:65" s="14" customFormat="1" ht="37.5" customHeight="1">
      <c r="B633" s="15"/>
      <c r="C633" s="130" t="s">
        <v>950</v>
      </c>
      <c r="D633" s="130" t="s">
        <v>149</v>
      </c>
      <c r="E633" s="131" t="s">
        <v>951</v>
      </c>
      <c r="F633" s="132" t="s">
        <v>952</v>
      </c>
      <c r="G633" s="133" t="s">
        <v>160</v>
      </c>
      <c r="H633" s="134">
        <v>1.7</v>
      </c>
      <c r="I633" s="359"/>
      <c r="J633" s="135">
        <f>ROUND(I633*H633,1)</f>
        <v>0</v>
      </c>
      <c r="K633" s="136"/>
      <c r="L633" s="15"/>
      <c r="M633" s="137"/>
      <c r="N633" s="138" t="s">
        <v>41</v>
      </c>
      <c r="O633" s="139">
        <v>9.07</v>
      </c>
      <c r="P633" s="139">
        <f>O633*H633</f>
        <v>15.419</v>
      </c>
      <c r="Q633" s="139">
        <v>0</v>
      </c>
      <c r="R633" s="139">
        <f>Q633*H633</f>
        <v>0</v>
      </c>
      <c r="S633" s="139">
        <v>2.2000000000000002</v>
      </c>
      <c r="T633" s="140">
        <f>S633*H633</f>
        <v>3.74</v>
      </c>
      <c r="AR633" s="141" t="s">
        <v>153</v>
      </c>
      <c r="AT633" s="141" t="s">
        <v>149</v>
      </c>
      <c r="AU633" s="141" t="s">
        <v>84</v>
      </c>
      <c r="AY633" s="2" t="s">
        <v>145</v>
      </c>
      <c r="BE633" s="142">
        <f>IF(N633="základní",J633,0)</f>
        <v>0</v>
      </c>
      <c r="BF633" s="142">
        <f>IF(N633="snížená",J633,0)</f>
        <v>0</v>
      </c>
      <c r="BG633" s="142">
        <f>IF(N633="zákl. přenesená",J633,0)</f>
        <v>0</v>
      </c>
      <c r="BH633" s="142">
        <f>IF(N633="sníž. přenesená",J633,0)</f>
        <v>0</v>
      </c>
      <c r="BI633" s="142">
        <f>IF(N633="nulová",J633,0)</f>
        <v>0</v>
      </c>
      <c r="BJ633" s="2" t="s">
        <v>20</v>
      </c>
      <c r="BK633" s="142">
        <f>ROUND(I633*H633,1)</f>
        <v>0</v>
      </c>
      <c r="BL633" s="2" t="s">
        <v>153</v>
      </c>
      <c r="BM633" s="141" t="s">
        <v>953</v>
      </c>
    </row>
    <row r="634" spans="2:65" s="143" customFormat="1">
      <c r="B634" s="144"/>
      <c r="D634" s="145" t="s">
        <v>155</v>
      </c>
      <c r="E634" s="146"/>
      <c r="F634" s="147" t="s">
        <v>954</v>
      </c>
      <c r="H634" s="148">
        <v>1.7</v>
      </c>
      <c r="I634" s="360"/>
      <c r="L634" s="144"/>
      <c r="M634" s="149"/>
      <c r="T634" s="150"/>
      <c r="AT634" s="146" t="s">
        <v>155</v>
      </c>
      <c r="AU634" s="146" t="s">
        <v>84</v>
      </c>
      <c r="AV634" s="143" t="s">
        <v>84</v>
      </c>
      <c r="AW634" s="143" t="s">
        <v>29</v>
      </c>
      <c r="AX634" s="143" t="s">
        <v>20</v>
      </c>
      <c r="AY634" s="146" t="s">
        <v>145</v>
      </c>
    </row>
    <row r="635" spans="2:65" s="14" customFormat="1" ht="33" customHeight="1">
      <c r="B635" s="15"/>
      <c r="C635" s="130" t="s">
        <v>955</v>
      </c>
      <c r="D635" s="130" t="s">
        <v>149</v>
      </c>
      <c r="E635" s="131" t="s">
        <v>956</v>
      </c>
      <c r="F635" s="132" t="s">
        <v>957</v>
      </c>
      <c r="G635" s="133" t="s">
        <v>160</v>
      </c>
      <c r="H635" s="134">
        <v>1.7</v>
      </c>
      <c r="I635" s="359"/>
      <c r="J635" s="135">
        <f>ROUND(I635*H635,1)</f>
        <v>0</v>
      </c>
      <c r="K635" s="136"/>
      <c r="L635" s="15"/>
      <c r="M635" s="137"/>
      <c r="N635" s="138" t="s">
        <v>41</v>
      </c>
      <c r="O635" s="139">
        <v>4.0289999999999999</v>
      </c>
      <c r="P635" s="139">
        <f>O635*H635</f>
        <v>6.8492999999999995</v>
      </c>
      <c r="Q635" s="139">
        <v>0</v>
      </c>
      <c r="R635" s="139">
        <f>Q635*H635</f>
        <v>0</v>
      </c>
      <c r="S635" s="139">
        <v>2.9000000000000001E-2</v>
      </c>
      <c r="T635" s="140">
        <f>S635*H635</f>
        <v>4.9300000000000004E-2</v>
      </c>
      <c r="AR635" s="141" t="s">
        <v>153</v>
      </c>
      <c r="AT635" s="141" t="s">
        <v>149</v>
      </c>
      <c r="AU635" s="141" t="s">
        <v>84</v>
      </c>
      <c r="AY635" s="2" t="s">
        <v>145</v>
      </c>
      <c r="BE635" s="142">
        <f>IF(N635="základní",J635,0)</f>
        <v>0</v>
      </c>
      <c r="BF635" s="142">
        <f>IF(N635="snížená",J635,0)</f>
        <v>0</v>
      </c>
      <c r="BG635" s="142">
        <f>IF(N635="zákl. přenesená",J635,0)</f>
        <v>0</v>
      </c>
      <c r="BH635" s="142">
        <f>IF(N635="sníž. přenesená",J635,0)</f>
        <v>0</v>
      </c>
      <c r="BI635" s="142">
        <f>IF(N635="nulová",J635,0)</f>
        <v>0</v>
      </c>
      <c r="BJ635" s="2" t="s">
        <v>20</v>
      </c>
      <c r="BK635" s="142">
        <f>ROUND(I635*H635,1)</f>
        <v>0</v>
      </c>
      <c r="BL635" s="2" t="s">
        <v>153</v>
      </c>
      <c r="BM635" s="141" t="s">
        <v>958</v>
      </c>
    </row>
    <row r="636" spans="2:65" s="14" customFormat="1" ht="21.75" customHeight="1">
      <c r="B636" s="15"/>
      <c r="C636" s="130" t="s">
        <v>959</v>
      </c>
      <c r="D636" s="130" t="s">
        <v>149</v>
      </c>
      <c r="E636" s="131" t="s">
        <v>960</v>
      </c>
      <c r="F636" s="132" t="s">
        <v>961</v>
      </c>
      <c r="G636" s="133" t="s">
        <v>962</v>
      </c>
      <c r="H636" s="134">
        <v>35.700000000000003</v>
      </c>
      <c r="I636" s="359"/>
      <c r="J636" s="135">
        <f>ROUND(I636*H636,1)</f>
        <v>0</v>
      </c>
      <c r="K636" s="136"/>
      <c r="L636" s="15"/>
      <c r="M636" s="137"/>
      <c r="N636" s="138" t="s">
        <v>41</v>
      </c>
      <c r="O636" s="139">
        <v>20.853000000000002</v>
      </c>
      <c r="P636" s="139">
        <f>O636*H636</f>
        <v>744.45210000000009</v>
      </c>
      <c r="Q636" s="139">
        <v>0</v>
      </c>
      <c r="R636" s="139">
        <f>Q636*H636</f>
        <v>0</v>
      </c>
      <c r="S636" s="139">
        <v>0.35</v>
      </c>
      <c r="T636" s="140">
        <f>S636*H636</f>
        <v>12.495000000000001</v>
      </c>
      <c r="AR636" s="141" t="s">
        <v>153</v>
      </c>
      <c r="AT636" s="141" t="s">
        <v>149</v>
      </c>
      <c r="AU636" s="141" t="s">
        <v>84</v>
      </c>
      <c r="AY636" s="2" t="s">
        <v>145</v>
      </c>
      <c r="BE636" s="142">
        <f>IF(N636="základní",J636,0)</f>
        <v>0</v>
      </c>
      <c r="BF636" s="142">
        <f>IF(N636="snížená",J636,0)</f>
        <v>0</v>
      </c>
      <c r="BG636" s="142">
        <f>IF(N636="zákl. přenesená",J636,0)</f>
        <v>0</v>
      </c>
      <c r="BH636" s="142">
        <f>IF(N636="sníž. přenesená",J636,0)</f>
        <v>0</v>
      </c>
      <c r="BI636" s="142">
        <f>IF(N636="nulová",J636,0)</f>
        <v>0</v>
      </c>
      <c r="BJ636" s="2" t="s">
        <v>20</v>
      </c>
      <c r="BK636" s="142">
        <f>ROUND(I636*H636,1)</f>
        <v>0</v>
      </c>
      <c r="BL636" s="2" t="s">
        <v>153</v>
      </c>
      <c r="BM636" s="141" t="s">
        <v>963</v>
      </c>
    </row>
    <row r="637" spans="2:65" s="175" customFormat="1">
      <c r="B637" s="176"/>
      <c r="D637" s="145" t="s">
        <v>155</v>
      </c>
      <c r="E637" s="177"/>
      <c r="F637" s="178" t="s">
        <v>964</v>
      </c>
      <c r="H637" s="177"/>
      <c r="I637" s="364"/>
      <c r="L637" s="176"/>
      <c r="M637" s="179"/>
      <c r="T637" s="180"/>
      <c r="AT637" s="177" t="s">
        <v>155</v>
      </c>
      <c r="AU637" s="177" t="s">
        <v>84</v>
      </c>
      <c r="AV637" s="175" t="s">
        <v>20</v>
      </c>
      <c r="AW637" s="175" t="s">
        <v>29</v>
      </c>
      <c r="AX637" s="175" t="s">
        <v>76</v>
      </c>
      <c r="AY637" s="177" t="s">
        <v>145</v>
      </c>
    </row>
    <row r="638" spans="2:65" s="175" customFormat="1">
      <c r="B638" s="176"/>
      <c r="D638" s="145" t="s">
        <v>155</v>
      </c>
      <c r="E638" s="177"/>
      <c r="F638" s="178" t="s">
        <v>965</v>
      </c>
      <c r="H638" s="177"/>
      <c r="I638" s="364"/>
      <c r="L638" s="176"/>
      <c r="M638" s="179"/>
      <c r="T638" s="180"/>
      <c r="AT638" s="177" t="s">
        <v>155</v>
      </c>
      <c r="AU638" s="177" t="s">
        <v>84</v>
      </c>
      <c r="AV638" s="175" t="s">
        <v>20</v>
      </c>
      <c r="AW638" s="175" t="s">
        <v>29</v>
      </c>
      <c r="AX638" s="175" t="s">
        <v>76</v>
      </c>
      <c r="AY638" s="177" t="s">
        <v>145</v>
      </c>
    </row>
    <row r="639" spans="2:65" s="175" customFormat="1">
      <c r="B639" s="176"/>
      <c r="D639" s="145" t="s">
        <v>155</v>
      </c>
      <c r="E639" s="177"/>
      <c r="F639" s="178" t="s">
        <v>966</v>
      </c>
      <c r="H639" s="177"/>
      <c r="I639" s="364"/>
      <c r="L639" s="176"/>
      <c r="M639" s="179"/>
      <c r="T639" s="180"/>
      <c r="AT639" s="177" t="s">
        <v>155</v>
      </c>
      <c r="AU639" s="177" t="s">
        <v>84</v>
      </c>
      <c r="AV639" s="175" t="s">
        <v>20</v>
      </c>
      <c r="AW639" s="175" t="s">
        <v>29</v>
      </c>
      <c r="AX639" s="175" t="s">
        <v>76</v>
      </c>
      <c r="AY639" s="177" t="s">
        <v>145</v>
      </c>
    </row>
    <row r="640" spans="2:65" s="143" customFormat="1">
      <c r="B640" s="144"/>
      <c r="D640" s="145" t="s">
        <v>155</v>
      </c>
      <c r="E640" s="146"/>
      <c r="F640" s="147" t="s">
        <v>967</v>
      </c>
      <c r="H640" s="148">
        <v>8.4149999999999991</v>
      </c>
      <c r="I640" s="360"/>
      <c r="L640" s="144"/>
      <c r="M640" s="149"/>
      <c r="T640" s="150"/>
      <c r="AT640" s="146" t="s">
        <v>155</v>
      </c>
      <c r="AU640" s="146" t="s">
        <v>84</v>
      </c>
      <c r="AV640" s="143" t="s">
        <v>84</v>
      </c>
      <c r="AW640" s="143" t="s">
        <v>29</v>
      </c>
      <c r="AX640" s="143" t="s">
        <v>76</v>
      </c>
      <c r="AY640" s="146" t="s">
        <v>145</v>
      </c>
    </row>
    <row r="641" spans="2:65" s="143" customFormat="1">
      <c r="B641" s="144"/>
      <c r="D641" s="145" t="s">
        <v>155</v>
      </c>
      <c r="E641" s="146"/>
      <c r="F641" s="147" t="s">
        <v>968</v>
      </c>
      <c r="H641" s="148">
        <v>27.285</v>
      </c>
      <c r="I641" s="360"/>
      <c r="L641" s="144"/>
      <c r="M641" s="149"/>
      <c r="T641" s="150"/>
      <c r="AT641" s="146" t="s">
        <v>155</v>
      </c>
      <c r="AU641" s="146" t="s">
        <v>84</v>
      </c>
      <c r="AV641" s="143" t="s">
        <v>84</v>
      </c>
      <c r="AW641" s="143" t="s">
        <v>29</v>
      </c>
      <c r="AX641" s="143" t="s">
        <v>76</v>
      </c>
      <c r="AY641" s="146" t="s">
        <v>145</v>
      </c>
    </row>
    <row r="642" spans="2:65" s="151" customFormat="1">
      <c r="B642" s="152"/>
      <c r="D642" s="145" t="s">
        <v>155</v>
      </c>
      <c r="E642" s="153"/>
      <c r="F642" s="154" t="s">
        <v>174</v>
      </c>
      <c r="H642" s="155">
        <v>35.700000000000003</v>
      </c>
      <c r="I642" s="361"/>
      <c r="L642" s="152"/>
      <c r="M642" s="156"/>
      <c r="T642" s="157"/>
      <c r="AT642" s="153" t="s">
        <v>155</v>
      </c>
      <c r="AU642" s="153" t="s">
        <v>84</v>
      </c>
      <c r="AV642" s="151" t="s">
        <v>153</v>
      </c>
      <c r="AW642" s="151" t="s">
        <v>29</v>
      </c>
      <c r="AX642" s="151" t="s">
        <v>20</v>
      </c>
      <c r="AY642" s="153" t="s">
        <v>145</v>
      </c>
    </row>
    <row r="643" spans="2:65" s="14" customFormat="1" ht="24" customHeight="1">
      <c r="B643" s="15"/>
      <c r="C643" s="130" t="s">
        <v>969</v>
      </c>
      <c r="D643" s="130" t="s">
        <v>149</v>
      </c>
      <c r="E643" s="131" t="s">
        <v>970</v>
      </c>
      <c r="F643" s="132" t="s">
        <v>971</v>
      </c>
      <c r="G643" s="133" t="s">
        <v>166</v>
      </c>
      <c r="H643" s="134">
        <v>18.3</v>
      </c>
      <c r="I643" s="359"/>
      <c r="J643" s="135">
        <f>ROUND(I643*H643,1)</f>
        <v>0</v>
      </c>
      <c r="K643" s="136"/>
      <c r="L643" s="15"/>
      <c r="M643" s="137"/>
      <c r="N643" s="138" t="s">
        <v>41</v>
      </c>
      <c r="O643" s="139">
        <v>0.5</v>
      </c>
      <c r="P643" s="139">
        <f>O643*H643</f>
        <v>9.15</v>
      </c>
      <c r="Q643" s="139">
        <v>0</v>
      </c>
      <c r="R643" s="139">
        <f>Q643*H643</f>
        <v>0</v>
      </c>
      <c r="S643" s="139">
        <v>0.183</v>
      </c>
      <c r="T643" s="140">
        <f>S643*H643</f>
        <v>3.3489</v>
      </c>
      <c r="AR643" s="141" t="s">
        <v>153</v>
      </c>
      <c r="AT643" s="141" t="s">
        <v>149</v>
      </c>
      <c r="AU643" s="141" t="s">
        <v>84</v>
      </c>
      <c r="AY643" s="2" t="s">
        <v>145</v>
      </c>
      <c r="BE643" s="142">
        <f>IF(N643="základní",J643,0)</f>
        <v>0</v>
      </c>
      <c r="BF643" s="142">
        <f>IF(N643="snížená",J643,0)</f>
        <v>0</v>
      </c>
      <c r="BG643" s="142">
        <f>IF(N643="zákl. přenesená",J643,0)</f>
        <v>0</v>
      </c>
      <c r="BH643" s="142">
        <f>IF(N643="sníž. přenesená",J643,0)</f>
        <v>0</v>
      </c>
      <c r="BI643" s="142">
        <f>IF(N643="nulová",J643,0)</f>
        <v>0</v>
      </c>
      <c r="BJ643" s="2" t="s">
        <v>20</v>
      </c>
      <c r="BK643" s="142">
        <f>ROUND(I643*H643,1)</f>
        <v>0</v>
      </c>
      <c r="BL643" s="2" t="s">
        <v>153</v>
      </c>
      <c r="BM643" s="141" t="s">
        <v>972</v>
      </c>
    </row>
    <row r="644" spans="2:65" s="143" customFormat="1">
      <c r="B644" s="144"/>
      <c r="D644" s="145" t="s">
        <v>155</v>
      </c>
      <c r="E644" s="146"/>
      <c r="F644" s="147" t="s">
        <v>973</v>
      </c>
      <c r="H644" s="148">
        <v>18.3</v>
      </c>
      <c r="I644" s="360"/>
      <c r="L644" s="144"/>
      <c r="M644" s="149"/>
      <c r="T644" s="150"/>
      <c r="AT644" s="146" t="s">
        <v>155</v>
      </c>
      <c r="AU644" s="146" t="s">
        <v>84</v>
      </c>
      <c r="AV644" s="143" t="s">
        <v>84</v>
      </c>
      <c r="AW644" s="143" t="s">
        <v>29</v>
      </c>
      <c r="AX644" s="143" t="s">
        <v>20</v>
      </c>
      <c r="AY644" s="146" t="s">
        <v>145</v>
      </c>
    </row>
    <row r="645" spans="2:65" s="14" customFormat="1" ht="16.5" customHeight="1">
      <c r="B645" s="15"/>
      <c r="C645" s="130" t="s">
        <v>974</v>
      </c>
      <c r="D645" s="130" t="s">
        <v>149</v>
      </c>
      <c r="E645" s="131" t="s">
        <v>975</v>
      </c>
      <c r="F645" s="132" t="s">
        <v>976</v>
      </c>
      <c r="G645" s="133" t="s">
        <v>160</v>
      </c>
      <c r="H645" s="134">
        <v>0.6</v>
      </c>
      <c r="I645" s="359"/>
      <c r="J645" s="135">
        <f>ROUND(I645*H645,1)</f>
        <v>0</v>
      </c>
      <c r="K645" s="136"/>
      <c r="L645" s="15"/>
      <c r="M645" s="137"/>
      <c r="N645" s="138" t="s">
        <v>41</v>
      </c>
      <c r="O645" s="139">
        <v>3.8580000000000001</v>
      </c>
      <c r="P645" s="139">
        <f>O645*H645</f>
        <v>2.3148</v>
      </c>
      <c r="Q645" s="139">
        <v>0</v>
      </c>
      <c r="R645" s="139">
        <f>Q645*H645</f>
        <v>0</v>
      </c>
      <c r="S645" s="139">
        <v>2.2000000000000002</v>
      </c>
      <c r="T645" s="140">
        <f>S645*H645</f>
        <v>1.32</v>
      </c>
      <c r="AR645" s="141" t="s">
        <v>153</v>
      </c>
      <c r="AT645" s="141" t="s">
        <v>149</v>
      </c>
      <c r="AU645" s="141" t="s">
        <v>84</v>
      </c>
      <c r="AY645" s="2" t="s">
        <v>145</v>
      </c>
      <c r="BE645" s="142">
        <f>IF(N645="základní",J645,0)</f>
        <v>0</v>
      </c>
      <c r="BF645" s="142">
        <f>IF(N645="snížená",J645,0)</f>
        <v>0</v>
      </c>
      <c r="BG645" s="142">
        <f>IF(N645="zákl. přenesená",J645,0)</f>
        <v>0</v>
      </c>
      <c r="BH645" s="142">
        <f>IF(N645="sníž. přenesená",J645,0)</f>
        <v>0</v>
      </c>
      <c r="BI645" s="142">
        <f>IF(N645="nulová",J645,0)</f>
        <v>0</v>
      </c>
      <c r="BJ645" s="2" t="s">
        <v>20</v>
      </c>
      <c r="BK645" s="142">
        <f>ROUND(I645*H645,1)</f>
        <v>0</v>
      </c>
      <c r="BL645" s="2" t="s">
        <v>153</v>
      </c>
      <c r="BM645" s="141" t="s">
        <v>977</v>
      </c>
    </row>
    <row r="646" spans="2:65" s="143" customFormat="1">
      <c r="B646" s="144"/>
      <c r="D646" s="145" t="s">
        <v>155</v>
      </c>
      <c r="E646" s="146"/>
      <c r="F646" s="147" t="s">
        <v>978</v>
      </c>
      <c r="H646" s="148">
        <v>0.6</v>
      </c>
      <c r="I646" s="360"/>
      <c r="L646" s="144"/>
      <c r="M646" s="149"/>
      <c r="T646" s="150"/>
      <c r="AT646" s="146" t="s">
        <v>155</v>
      </c>
      <c r="AU646" s="146" t="s">
        <v>84</v>
      </c>
      <c r="AV646" s="143" t="s">
        <v>84</v>
      </c>
      <c r="AW646" s="143" t="s">
        <v>29</v>
      </c>
      <c r="AX646" s="143" t="s">
        <v>20</v>
      </c>
      <c r="AY646" s="146" t="s">
        <v>145</v>
      </c>
    </row>
    <row r="647" spans="2:65" s="14" customFormat="1" ht="24" customHeight="1">
      <c r="B647" s="15"/>
      <c r="C647" s="130" t="s">
        <v>979</v>
      </c>
      <c r="D647" s="130" t="s">
        <v>149</v>
      </c>
      <c r="E647" s="131" t="s">
        <v>980</v>
      </c>
      <c r="F647" s="132" t="s">
        <v>981</v>
      </c>
      <c r="G647" s="133" t="s">
        <v>166</v>
      </c>
      <c r="H647" s="134">
        <v>1.8</v>
      </c>
      <c r="I647" s="359"/>
      <c r="J647" s="135">
        <f>ROUND(I647*H647,1)</f>
        <v>0</v>
      </c>
      <c r="K647" s="136"/>
      <c r="L647" s="15"/>
      <c r="M647" s="137"/>
      <c r="N647" s="138" t="s">
        <v>41</v>
      </c>
      <c r="O647" s="139">
        <v>3.2549999999999999</v>
      </c>
      <c r="P647" s="139">
        <f>O647*H647</f>
        <v>5.859</v>
      </c>
      <c r="Q647" s="139">
        <v>0</v>
      </c>
      <c r="R647" s="139">
        <f>Q647*H647</f>
        <v>0</v>
      </c>
      <c r="S647" s="139">
        <v>0.75</v>
      </c>
      <c r="T647" s="140">
        <f>S647*H647</f>
        <v>1.35</v>
      </c>
      <c r="AR647" s="141" t="s">
        <v>153</v>
      </c>
      <c r="AT647" s="141" t="s">
        <v>149</v>
      </c>
      <c r="AU647" s="141" t="s">
        <v>84</v>
      </c>
      <c r="AY647" s="2" t="s">
        <v>145</v>
      </c>
      <c r="BE647" s="142">
        <f>IF(N647="základní",J647,0)</f>
        <v>0</v>
      </c>
      <c r="BF647" s="142">
        <f>IF(N647="snížená",J647,0)</f>
        <v>0</v>
      </c>
      <c r="BG647" s="142">
        <f>IF(N647="zákl. přenesená",J647,0)</f>
        <v>0</v>
      </c>
      <c r="BH647" s="142">
        <f>IF(N647="sníž. přenesená",J647,0)</f>
        <v>0</v>
      </c>
      <c r="BI647" s="142">
        <f>IF(N647="nulová",J647,0)</f>
        <v>0</v>
      </c>
      <c r="BJ647" s="2" t="s">
        <v>20</v>
      </c>
      <c r="BK647" s="142">
        <f>ROUND(I647*H647,1)</f>
        <v>0</v>
      </c>
      <c r="BL647" s="2" t="s">
        <v>153</v>
      </c>
      <c r="BM647" s="141" t="s">
        <v>982</v>
      </c>
    </row>
    <row r="648" spans="2:65" s="143" customFormat="1">
      <c r="B648" s="144"/>
      <c r="D648" s="145" t="s">
        <v>155</v>
      </c>
      <c r="E648" s="146"/>
      <c r="F648" s="147" t="s">
        <v>983</v>
      </c>
      <c r="H648" s="148">
        <v>1.8</v>
      </c>
      <c r="I648" s="360"/>
      <c r="L648" s="144"/>
      <c r="M648" s="149"/>
      <c r="T648" s="150"/>
      <c r="AT648" s="146" t="s">
        <v>155</v>
      </c>
      <c r="AU648" s="146" t="s">
        <v>84</v>
      </c>
      <c r="AV648" s="143" t="s">
        <v>84</v>
      </c>
      <c r="AW648" s="143" t="s">
        <v>29</v>
      </c>
      <c r="AX648" s="143" t="s">
        <v>20</v>
      </c>
      <c r="AY648" s="146" t="s">
        <v>145</v>
      </c>
    </row>
    <row r="649" spans="2:65" s="14" customFormat="1" ht="24" customHeight="1">
      <c r="B649" s="15"/>
      <c r="C649" s="130" t="s">
        <v>984</v>
      </c>
      <c r="D649" s="130" t="s">
        <v>149</v>
      </c>
      <c r="E649" s="131" t="s">
        <v>985</v>
      </c>
      <c r="F649" s="132" t="s">
        <v>986</v>
      </c>
      <c r="G649" s="133" t="s">
        <v>166</v>
      </c>
      <c r="H649" s="134">
        <v>4.1619999999999999</v>
      </c>
      <c r="I649" s="359"/>
      <c r="J649" s="135">
        <f>ROUND(I649*H649,1)</f>
        <v>0</v>
      </c>
      <c r="K649" s="136"/>
      <c r="L649" s="15"/>
      <c r="M649" s="137"/>
      <c r="N649" s="138" t="s">
        <v>41</v>
      </c>
      <c r="O649" s="139">
        <v>1.07</v>
      </c>
      <c r="P649" s="139">
        <f>O649*H649</f>
        <v>4.4533399999999999</v>
      </c>
      <c r="Q649" s="139">
        <v>0</v>
      </c>
      <c r="R649" s="139">
        <f>Q649*H649</f>
        <v>0</v>
      </c>
      <c r="S649" s="139">
        <v>7.4999999999999997E-2</v>
      </c>
      <c r="T649" s="140">
        <f>S649*H649</f>
        <v>0.31214999999999998</v>
      </c>
      <c r="AR649" s="141" t="s">
        <v>153</v>
      </c>
      <c r="AT649" s="141" t="s">
        <v>149</v>
      </c>
      <c r="AU649" s="141" t="s">
        <v>84</v>
      </c>
      <c r="AY649" s="2" t="s">
        <v>145</v>
      </c>
      <c r="BE649" s="142">
        <f>IF(N649="základní",J649,0)</f>
        <v>0</v>
      </c>
      <c r="BF649" s="142">
        <f>IF(N649="snížená",J649,0)</f>
        <v>0</v>
      </c>
      <c r="BG649" s="142">
        <f>IF(N649="zákl. přenesená",J649,0)</f>
        <v>0</v>
      </c>
      <c r="BH649" s="142">
        <f>IF(N649="sníž. přenesená",J649,0)</f>
        <v>0</v>
      </c>
      <c r="BI649" s="142">
        <f>IF(N649="nulová",J649,0)</f>
        <v>0</v>
      </c>
      <c r="BJ649" s="2" t="s">
        <v>20</v>
      </c>
      <c r="BK649" s="142">
        <f>ROUND(I649*H649,1)</f>
        <v>0</v>
      </c>
      <c r="BL649" s="2" t="s">
        <v>153</v>
      </c>
      <c r="BM649" s="141" t="s">
        <v>987</v>
      </c>
    </row>
    <row r="650" spans="2:65" s="143" customFormat="1">
      <c r="B650" s="144"/>
      <c r="D650" s="145" t="s">
        <v>155</v>
      </c>
      <c r="E650" s="146"/>
      <c r="F650" s="147" t="s">
        <v>988</v>
      </c>
      <c r="H650" s="148">
        <v>4.1619999999999999</v>
      </c>
      <c r="I650" s="360"/>
      <c r="L650" s="144"/>
      <c r="M650" s="149"/>
      <c r="T650" s="150"/>
      <c r="AT650" s="146" t="s">
        <v>155</v>
      </c>
      <c r="AU650" s="146" t="s">
        <v>84</v>
      </c>
      <c r="AV650" s="143" t="s">
        <v>84</v>
      </c>
      <c r="AW650" s="143" t="s">
        <v>29</v>
      </c>
      <c r="AX650" s="143" t="s">
        <v>20</v>
      </c>
      <c r="AY650" s="146" t="s">
        <v>145</v>
      </c>
    </row>
    <row r="651" spans="2:65" s="14" customFormat="1" ht="24" customHeight="1">
      <c r="B651" s="15"/>
      <c r="C651" s="130" t="s">
        <v>989</v>
      </c>
      <c r="D651" s="130" t="s">
        <v>149</v>
      </c>
      <c r="E651" s="131" t="s">
        <v>990</v>
      </c>
      <c r="F651" s="132" t="s">
        <v>991</v>
      </c>
      <c r="G651" s="133" t="s">
        <v>166</v>
      </c>
      <c r="H651" s="134">
        <v>9.6</v>
      </c>
      <c r="I651" s="359"/>
      <c r="J651" s="135">
        <f>ROUND(I651*H651,1)</f>
        <v>0</v>
      </c>
      <c r="K651" s="136"/>
      <c r="L651" s="15"/>
      <c r="M651" s="137"/>
      <c r="N651" s="138" t="s">
        <v>41</v>
      </c>
      <c r="O651" s="139">
        <v>0.503</v>
      </c>
      <c r="P651" s="139">
        <f>O651*H651</f>
        <v>4.8288000000000002</v>
      </c>
      <c r="Q651" s="139">
        <v>0</v>
      </c>
      <c r="R651" s="139">
        <f>Q651*H651</f>
        <v>0</v>
      </c>
      <c r="S651" s="139">
        <v>5.3999999999999999E-2</v>
      </c>
      <c r="T651" s="140">
        <f>S651*H651</f>
        <v>0.51839999999999997</v>
      </c>
      <c r="AR651" s="141" t="s">
        <v>153</v>
      </c>
      <c r="AT651" s="141" t="s">
        <v>149</v>
      </c>
      <c r="AU651" s="141" t="s">
        <v>84</v>
      </c>
      <c r="AY651" s="2" t="s">
        <v>145</v>
      </c>
      <c r="BE651" s="142">
        <f>IF(N651="základní",J651,0)</f>
        <v>0</v>
      </c>
      <c r="BF651" s="142">
        <f>IF(N651="snížená",J651,0)</f>
        <v>0</v>
      </c>
      <c r="BG651" s="142">
        <f>IF(N651="zákl. přenesená",J651,0)</f>
        <v>0</v>
      </c>
      <c r="BH651" s="142">
        <f>IF(N651="sníž. přenesená",J651,0)</f>
        <v>0</v>
      </c>
      <c r="BI651" s="142">
        <f>IF(N651="nulová",J651,0)</f>
        <v>0</v>
      </c>
      <c r="BJ651" s="2" t="s">
        <v>20</v>
      </c>
      <c r="BK651" s="142">
        <f>ROUND(I651*H651,1)</f>
        <v>0</v>
      </c>
      <c r="BL651" s="2" t="s">
        <v>153</v>
      </c>
      <c r="BM651" s="141" t="s">
        <v>992</v>
      </c>
    </row>
    <row r="652" spans="2:65" s="143" customFormat="1">
      <c r="B652" s="144"/>
      <c r="D652" s="145" t="s">
        <v>155</v>
      </c>
      <c r="E652" s="146"/>
      <c r="F652" s="147" t="s">
        <v>993</v>
      </c>
      <c r="H652" s="148">
        <v>9.6</v>
      </c>
      <c r="I652" s="360"/>
      <c r="L652" s="144"/>
      <c r="M652" s="149"/>
      <c r="T652" s="150"/>
      <c r="AT652" s="146" t="s">
        <v>155</v>
      </c>
      <c r="AU652" s="146" t="s">
        <v>84</v>
      </c>
      <c r="AV652" s="143" t="s">
        <v>84</v>
      </c>
      <c r="AW652" s="143" t="s">
        <v>29</v>
      </c>
      <c r="AX652" s="143" t="s">
        <v>20</v>
      </c>
      <c r="AY652" s="146" t="s">
        <v>145</v>
      </c>
    </row>
    <row r="653" spans="2:65" s="14" customFormat="1" ht="24" customHeight="1">
      <c r="B653" s="15"/>
      <c r="C653" s="130" t="s">
        <v>994</v>
      </c>
      <c r="D653" s="130" t="s">
        <v>149</v>
      </c>
      <c r="E653" s="131" t="s">
        <v>995</v>
      </c>
      <c r="F653" s="132" t="s">
        <v>996</v>
      </c>
      <c r="G653" s="133" t="s">
        <v>166</v>
      </c>
      <c r="H653" s="134">
        <v>100.20699999999999</v>
      </c>
      <c r="I653" s="359"/>
      <c r="J653" s="135">
        <f>ROUND(I653*H653,1)</f>
        <v>0</v>
      </c>
      <c r="K653" s="136"/>
      <c r="L653" s="15"/>
      <c r="M653" s="137"/>
      <c r="N653" s="138" t="s">
        <v>41</v>
      </c>
      <c r="O653" s="139">
        <v>0.435</v>
      </c>
      <c r="P653" s="139">
        <f>O653*H653</f>
        <v>43.590044999999996</v>
      </c>
      <c r="Q653" s="139">
        <v>0</v>
      </c>
      <c r="R653" s="139">
        <f>Q653*H653</f>
        <v>0</v>
      </c>
      <c r="S653" s="139">
        <v>4.7E-2</v>
      </c>
      <c r="T653" s="140">
        <f>S653*H653</f>
        <v>4.7097289999999994</v>
      </c>
      <c r="AR653" s="141" t="s">
        <v>153</v>
      </c>
      <c r="AT653" s="141" t="s">
        <v>149</v>
      </c>
      <c r="AU653" s="141" t="s">
        <v>84</v>
      </c>
      <c r="AY653" s="2" t="s">
        <v>145</v>
      </c>
      <c r="BE653" s="142">
        <f>IF(N653="základní",J653,0)</f>
        <v>0</v>
      </c>
      <c r="BF653" s="142">
        <f>IF(N653="snížená",J653,0)</f>
        <v>0</v>
      </c>
      <c r="BG653" s="142">
        <f>IF(N653="zákl. přenesená",J653,0)</f>
        <v>0</v>
      </c>
      <c r="BH653" s="142">
        <f>IF(N653="sníž. přenesená",J653,0)</f>
        <v>0</v>
      </c>
      <c r="BI653" s="142">
        <f>IF(N653="nulová",J653,0)</f>
        <v>0</v>
      </c>
      <c r="BJ653" s="2" t="s">
        <v>20</v>
      </c>
      <c r="BK653" s="142">
        <f>ROUND(I653*H653,1)</f>
        <v>0</v>
      </c>
      <c r="BL653" s="2" t="s">
        <v>153</v>
      </c>
      <c r="BM653" s="141" t="s">
        <v>997</v>
      </c>
    </row>
    <row r="654" spans="2:65" s="143" customFormat="1">
      <c r="B654" s="144"/>
      <c r="D654" s="145" t="s">
        <v>155</v>
      </c>
      <c r="E654" s="146"/>
      <c r="F654" s="147" t="s">
        <v>998</v>
      </c>
      <c r="H654" s="148">
        <v>100.20699999999999</v>
      </c>
      <c r="I654" s="360"/>
      <c r="L654" s="144"/>
      <c r="M654" s="149"/>
      <c r="T654" s="150"/>
      <c r="AT654" s="146" t="s">
        <v>155</v>
      </c>
      <c r="AU654" s="146" t="s">
        <v>84</v>
      </c>
      <c r="AV654" s="143" t="s">
        <v>84</v>
      </c>
      <c r="AW654" s="143" t="s">
        <v>29</v>
      </c>
      <c r="AX654" s="143" t="s">
        <v>20</v>
      </c>
      <c r="AY654" s="146" t="s">
        <v>145</v>
      </c>
    </row>
    <row r="655" spans="2:65" s="14" customFormat="1" ht="21.75" customHeight="1">
      <c r="B655" s="15"/>
      <c r="C655" s="130" t="s">
        <v>999</v>
      </c>
      <c r="D655" s="130" t="s">
        <v>149</v>
      </c>
      <c r="E655" s="131" t="s">
        <v>1000</v>
      </c>
      <c r="F655" s="132" t="s">
        <v>1001</v>
      </c>
      <c r="G655" s="133" t="s">
        <v>166</v>
      </c>
      <c r="H655" s="134">
        <v>7.2279999999999998</v>
      </c>
      <c r="I655" s="359"/>
      <c r="J655" s="135">
        <f>ROUND(I655*H655,1)</f>
        <v>0</v>
      </c>
      <c r="K655" s="136"/>
      <c r="L655" s="15"/>
      <c r="M655" s="137"/>
      <c r="N655" s="138" t="s">
        <v>41</v>
      </c>
      <c r="O655" s="139">
        <v>0.57599999999999996</v>
      </c>
      <c r="P655" s="139">
        <f>O655*H655</f>
        <v>4.1633279999999999</v>
      </c>
      <c r="Q655" s="139">
        <v>0</v>
      </c>
      <c r="R655" s="139">
        <f>Q655*H655</f>
        <v>0</v>
      </c>
      <c r="S655" s="139">
        <v>6.7000000000000004E-2</v>
      </c>
      <c r="T655" s="140">
        <f>S655*H655</f>
        <v>0.48427600000000004</v>
      </c>
      <c r="AR655" s="141" t="s">
        <v>153</v>
      </c>
      <c r="AT655" s="141" t="s">
        <v>149</v>
      </c>
      <c r="AU655" s="141" t="s">
        <v>84</v>
      </c>
      <c r="AY655" s="2" t="s">
        <v>145</v>
      </c>
      <c r="BE655" s="142">
        <f>IF(N655="základní",J655,0)</f>
        <v>0</v>
      </c>
      <c r="BF655" s="142">
        <f>IF(N655="snížená",J655,0)</f>
        <v>0</v>
      </c>
      <c r="BG655" s="142">
        <f>IF(N655="zákl. přenesená",J655,0)</f>
        <v>0</v>
      </c>
      <c r="BH655" s="142">
        <f>IF(N655="sníž. přenesená",J655,0)</f>
        <v>0</v>
      </c>
      <c r="BI655" s="142">
        <f>IF(N655="nulová",J655,0)</f>
        <v>0</v>
      </c>
      <c r="BJ655" s="2" t="s">
        <v>20</v>
      </c>
      <c r="BK655" s="142">
        <f>ROUND(I655*H655,1)</f>
        <v>0</v>
      </c>
      <c r="BL655" s="2" t="s">
        <v>153</v>
      </c>
      <c r="BM655" s="141" t="s">
        <v>1002</v>
      </c>
    </row>
    <row r="656" spans="2:65" s="143" customFormat="1">
      <c r="B656" s="144"/>
      <c r="D656" s="145" t="s">
        <v>155</v>
      </c>
      <c r="E656" s="146"/>
      <c r="F656" s="147" t="s">
        <v>1003</v>
      </c>
      <c r="H656" s="148">
        <v>7.2279999999999998</v>
      </c>
      <c r="I656" s="360"/>
      <c r="L656" s="144"/>
      <c r="M656" s="149"/>
      <c r="T656" s="150"/>
      <c r="AT656" s="146" t="s">
        <v>155</v>
      </c>
      <c r="AU656" s="146" t="s">
        <v>84</v>
      </c>
      <c r="AV656" s="143" t="s">
        <v>84</v>
      </c>
      <c r="AW656" s="143" t="s">
        <v>29</v>
      </c>
      <c r="AX656" s="143" t="s">
        <v>20</v>
      </c>
      <c r="AY656" s="146" t="s">
        <v>145</v>
      </c>
    </row>
    <row r="657" spans="2:65" s="14" customFormat="1" ht="24" customHeight="1">
      <c r="B657" s="15"/>
      <c r="C657" s="130" t="s">
        <v>1004</v>
      </c>
      <c r="D657" s="130" t="s">
        <v>149</v>
      </c>
      <c r="E657" s="131" t="s">
        <v>1005</v>
      </c>
      <c r="F657" s="132" t="s">
        <v>1006</v>
      </c>
      <c r="G657" s="133" t="s">
        <v>166</v>
      </c>
      <c r="H657" s="134">
        <v>2.1</v>
      </c>
      <c r="I657" s="359"/>
      <c r="J657" s="135">
        <f>ROUND(I657*H657,1)</f>
        <v>0</v>
      </c>
      <c r="K657" s="136"/>
      <c r="L657" s="15"/>
      <c r="M657" s="137"/>
      <c r="N657" s="138" t="s">
        <v>41</v>
      </c>
      <c r="O657" s="139">
        <v>0.65</v>
      </c>
      <c r="P657" s="139">
        <f>O657*H657</f>
        <v>1.3650000000000002</v>
      </c>
      <c r="Q657" s="139">
        <v>0</v>
      </c>
      <c r="R657" s="139">
        <f>Q657*H657</f>
        <v>0</v>
      </c>
      <c r="S657" s="139">
        <v>5.0999999999999997E-2</v>
      </c>
      <c r="T657" s="140">
        <f>S657*H657</f>
        <v>0.1071</v>
      </c>
      <c r="AR657" s="141" t="s">
        <v>153</v>
      </c>
      <c r="AT657" s="141" t="s">
        <v>149</v>
      </c>
      <c r="AU657" s="141" t="s">
        <v>84</v>
      </c>
      <c r="AY657" s="2" t="s">
        <v>145</v>
      </c>
      <c r="BE657" s="142">
        <f>IF(N657="základní",J657,0)</f>
        <v>0</v>
      </c>
      <c r="BF657" s="142">
        <f>IF(N657="snížená",J657,0)</f>
        <v>0</v>
      </c>
      <c r="BG657" s="142">
        <f>IF(N657="zákl. přenesená",J657,0)</f>
        <v>0</v>
      </c>
      <c r="BH657" s="142">
        <f>IF(N657="sníž. přenesená",J657,0)</f>
        <v>0</v>
      </c>
      <c r="BI657" s="142">
        <f>IF(N657="nulová",J657,0)</f>
        <v>0</v>
      </c>
      <c r="BJ657" s="2" t="s">
        <v>20</v>
      </c>
      <c r="BK657" s="142">
        <f>ROUND(I657*H657,1)</f>
        <v>0</v>
      </c>
      <c r="BL657" s="2" t="s">
        <v>153</v>
      </c>
      <c r="BM657" s="141" t="s">
        <v>1007</v>
      </c>
    </row>
    <row r="658" spans="2:65" s="143" customFormat="1">
      <c r="B658" s="144"/>
      <c r="D658" s="145" t="s">
        <v>155</v>
      </c>
      <c r="E658" s="146"/>
      <c r="F658" s="147" t="s">
        <v>1008</v>
      </c>
      <c r="H658" s="148">
        <v>2.1</v>
      </c>
      <c r="I658" s="360"/>
      <c r="L658" s="144"/>
      <c r="M658" s="149"/>
      <c r="T658" s="150"/>
      <c r="AT658" s="146" t="s">
        <v>155</v>
      </c>
      <c r="AU658" s="146" t="s">
        <v>84</v>
      </c>
      <c r="AV658" s="143" t="s">
        <v>84</v>
      </c>
      <c r="AW658" s="143" t="s">
        <v>29</v>
      </c>
      <c r="AX658" s="143" t="s">
        <v>20</v>
      </c>
      <c r="AY658" s="146" t="s">
        <v>145</v>
      </c>
    </row>
    <row r="659" spans="2:65" s="14" customFormat="1" ht="24" customHeight="1">
      <c r="B659" s="15"/>
      <c r="C659" s="130" t="s">
        <v>1009</v>
      </c>
      <c r="D659" s="130" t="s">
        <v>149</v>
      </c>
      <c r="E659" s="131" t="s">
        <v>1010</v>
      </c>
      <c r="F659" s="132" t="s">
        <v>1011</v>
      </c>
      <c r="G659" s="133" t="s">
        <v>289</v>
      </c>
      <c r="H659" s="134">
        <v>3.5</v>
      </c>
      <c r="I659" s="359"/>
      <c r="J659" s="135">
        <f>ROUND(I659*H659,1)</f>
        <v>0</v>
      </c>
      <c r="K659" s="136"/>
      <c r="L659" s="15"/>
      <c r="M659" s="137"/>
      <c r="N659" s="138" t="s">
        <v>41</v>
      </c>
      <c r="O659" s="139">
        <v>1.458</v>
      </c>
      <c r="P659" s="139">
        <f>O659*H659</f>
        <v>5.1029999999999998</v>
      </c>
      <c r="Q659" s="139">
        <v>0</v>
      </c>
      <c r="R659" s="139">
        <f>Q659*H659</f>
        <v>0</v>
      </c>
      <c r="S659" s="139">
        <v>1.9E-2</v>
      </c>
      <c r="T659" s="140">
        <f>S659*H659</f>
        <v>6.6500000000000004E-2</v>
      </c>
      <c r="AR659" s="141" t="s">
        <v>153</v>
      </c>
      <c r="AT659" s="141" t="s">
        <v>149</v>
      </c>
      <c r="AU659" s="141" t="s">
        <v>84</v>
      </c>
      <c r="AY659" s="2" t="s">
        <v>145</v>
      </c>
      <c r="BE659" s="142">
        <f>IF(N659="základní",J659,0)</f>
        <v>0</v>
      </c>
      <c r="BF659" s="142">
        <f>IF(N659="snížená",J659,0)</f>
        <v>0</v>
      </c>
      <c r="BG659" s="142">
        <f>IF(N659="zákl. přenesená",J659,0)</f>
        <v>0</v>
      </c>
      <c r="BH659" s="142">
        <f>IF(N659="sníž. přenesená",J659,0)</f>
        <v>0</v>
      </c>
      <c r="BI659" s="142">
        <f>IF(N659="nulová",J659,0)</f>
        <v>0</v>
      </c>
      <c r="BJ659" s="2" t="s">
        <v>20</v>
      </c>
      <c r="BK659" s="142">
        <f>ROUND(I659*H659,1)</f>
        <v>0</v>
      </c>
      <c r="BL659" s="2" t="s">
        <v>153</v>
      </c>
      <c r="BM659" s="141" t="s">
        <v>1012</v>
      </c>
    </row>
    <row r="660" spans="2:65" s="143" customFormat="1">
      <c r="B660" s="144"/>
      <c r="D660" s="145" t="s">
        <v>155</v>
      </c>
      <c r="E660" s="146"/>
      <c r="F660" s="147" t="s">
        <v>1013</v>
      </c>
      <c r="H660" s="148">
        <v>3.5</v>
      </c>
      <c r="I660" s="360"/>
      <c r="L660" s="144"/>
      <c r="M660" s="149"/>
      <c r="T660" s="150"/>
      <c r="AT660" s="146" t="s">
        <v>155</v>
      </c>
      <c r="AU660" s="146" t="s">
        <v>84</v>
      </c>
      <c r="AV660" s="143" t="s">
        <v>84</v>
      </c>
      <c r="AW660" s="143" t="s">
        <v>29</v>
      </c>
      <c r="AX660" s="143" t="s">
        <v>20</v>
      </c>
      <c r="AY660" s="146" t="s">
        <v>145</v>
      </c>
    </row>
    <row r="661" spans="2:65" s="14" customFormat="1" ht="24" customHeight="1">
      <c r="B661" s="15"/>
      <c r="C661" s="130" t="s">
        <v>1014</v>
      </c>
      <c r="D661" s="130" t="s">
        <v>149</v>
      </c>
      <c r="E661" s="131" t="s">
        <v>1015</v>
      </c>
      <c r="F661" s="132" t="s">
        <v>1016</v>
      </c>
      <c r="G661" s="133" t="s">
        <v>160</v>
      </c>
      <c r="H661" s="134">
        <v>57.1</v>
      </c>
      <c r="I661" s="359"/>
      <c r="J661" s="135">
        <f>ROUND(I661*H661,1)</f>
        <v>0</v>
      </c>
      <c r="K661" s="136"/>
      <c r="L661" s="15"/>
      <c r="M661" s="137"/>
      <c r="N661" s="138" t="s">
        <v>41</v>
      </c>
      <c r="O661" s="139">
        <v>7.1950000000000003</v>
      </c>
      <c r="P661" s="139">
        <f>O661*H661</f>
        <v>410.83450000000005</v>
      </c>
      <c r="Q661" s="139">
        <v>0</v>
      </c>
      <c r="R661" s="139">
        <f>Q661*H661</f>
        <v>0</v>
      </c>
      <c r="S661" s="139">
        <v>2.2000000000000002</v>
      </c>
      <c r="T661" s="140">
        <f>S661*H661</f>
        <v>125.62000000000002</v>
      </c>
      <c r="AR661" s="141" t="s">
        <v>153</v>
      </c>
      <c r="AT661" s="141" t="s">
        <v>149</v>
      </c>
      <c r="AU661" s="141" t="s">
        <v>84</v>
      </c>
      <c r="AY661" s="2" t="s">
        <v>145</v>
      </c>
      <c r="BE661" s="142">
        <f>IF(N661="základní",J661,0)</f>
        <v>0</v>
      </c>
      <c r="BF661" s="142">
        <f>IF(N661="snížená",J661,0)</f>
        <v>0</v>
      </c>
      <c r="BG661" s="142">
        <f>IF(N661="zákl. přenesená",J661,0)</f>
        <v>0</v>
      </c>
      <c r="BH661" s="142">
        <f>IF(N661="sníž. přenesená",J661,0)</f>
        <v>0</v>
      </c>
      <c r="BI661" s="142">
        <f>IF(N661="nulová",J661,0)</f>
        <v>0</v>
      </c>
      <c r="BJ661" s="2" t="s">
        <v>20</v>
      </c>
      <c r="BK661" s="142">
        <f>ROUND(I661*H661,1)</f>
        <v>0</v>
      </c>
      <c r="BL661" s="2" t="s">
        <v>153</v>
      </c>
      <c r="BM661" s="141" t="s">
        <v>1017</v>
      </c>
    </row>
    <row r="662" spans="2:65" s="143" customFormat="1">
      <c r="B662" s="144"/>
      <c r="D662" s="145" t="s">
        <v>155</v>
      </c>
      <c r="E662" s="146"/>
      <c r="F662" s="147" t="s">
        <v>1018</v>
      </c>
      <c r="H662" s="148">
        <v>57.1</v>
      </c>
      <c r="I662" s="360"/>
      <c r="L662" s="144"/>
      <c r="M662" s="149"/>
      <c r="T662" s="150"/>
      <c r="AT662" s="146" t="s">
        <v>155</v>
      </c>
      <c r="AU662" s="146" t="s">
        <v>84</v>
      </c>
      <c r="AV662" s="143" t="s">
        <v>84</v>
      </c>
      <c r="AW662" s="143" t="s">
        <v>29</v>
      </c>
      <c r="AX662" s="143" t="s">
        <v>20</v>
      </c>
      <c r="AY662" s="146" t="s">
        <v>145</v>
      </c>
    </row>
    <row r="663" spans="2:65" s="14" customFormat="1" ht="33" customHeight="1">
      <c r="B663" s="15"/>
      <c r="C663" s="130" t="s">
        <v>1019</v>
      </c>
      <c r="D663" s="130" t="s">
        <v>149</v>
      </c>
      <c r="E663" s="131" t="s">
        <v>1020</v>
      </c>
      <c r="F663" s="132" t="s">
        <v>1021</v>
      </c>
      <c r="G663" s="133" t="s">
        <v>160</v>
      </c>
      <c r="H663" s="134">
        <v>7.5999999999999998E-2</v>
      </c>
      <c r="I663" s="359"/>
      <c r="J663" s="135">
        <f>ROUND(I663*H663,1)</f>
        <v>0</v>
      </c>
      <c r="K663" s="136"/>
      <c r="L663" s="15"/>
      <c r="M663" s="137"/>
      <c r="N663" s="138" t="s">
        <v>41</v>
      </c>
      <c r="O663" s="139">
        <v>14.31</v>
      </c>
      <c r="P663" s="139">
        <f>O663*H663</f>
        <v>1.0875600000000001</v>
      </c>
      <c r="Q663" s="139">
        <v>0</v>
      </c>
      <c r="R663" s="139">
        <f>Q663*H663</f>
        <v>0</v>
      </c>
      <c r="S663" s="139">
        <v>2.2000000000000002</v>
      </c>
      <c r="T663" s="140">
        <f>S663*H663</f>
        <v>0.16720000000000002</v>
      </c>
      <c r="AR663" s="141" t="s">
        <v>153</v>
      </c>
      <c r="AT663" s="141" t="s">
        <v>149</v>
      </c>
      <c r="AU663" s="141" t="s">
        <v>84</v>
      </c>
      <c r="AY663" s="2" t="s">
        <v>145</v>
      </c>
      <c r="BE663" s="142">
        <f>IF(N663="základní",J663,0)</f>
        <v>0</v>
      </c>
      <c r="BF663" s="142">
        <f>IF(N663="snížená",J663,0)</f>
        <v>0</v>
      </c>
      <c r="BG663" s="142">
        <f>IF(N663="zákl. přenesená",J663,0)</f>
        <v>0</v>
      </c>
      <c r="BH663" s="142">
        <f>IF(N663="sníž. přenesená",J663,0)</f>
        <v>0</v>
      </c>
      <c r="BI663" s="142">
        <f>IF(N663="nulová",J663,0)</f>
        <v>0</v>
      </c>
      <c r="BJ663" s="2" t="s">
        <v>20</v>
      </c>
      <c r="BK663" s="142">
        <f>ROUND(I663*H663,1)</f>
        <v>0</v>
      </c>
      <c r="BL663" s="2" t="s">
        <v>153</v>
      </c>
      <c r="BM663" s="141" t="s">
        <v>1022</v>
      </c>
    </row>
    <row r="664" spans="2:65" s="143" customFormat="1">
      <c r="B664" s="144"/>
      <c r="D664" s="145" t="s">
        <v>155</v>
      </c>
      <c r="E664" s="146"/>
      <c r="F664" s="147" t="s">
        <v>1023</v>
      </c>
      <c r="H664" s="148">
        <v>7.5999999999999998E-2</v>
      </c>
      <c r="I664" s="360"/>
      <c r="L664" s="144"/>
      <c r="M664" s="149"/>
      <c r="T664" s="150"/>
      <c r="AT664" s="146" t="s">
        <v>155</v>
      </c>
      <c r="AU664" s="146" t="s">
        <v>84</v>
      </c>
      <c r="AV664" s="143" t="s">
        <v>84</v>
      </c>
      <c r="AW664" s="143" t="s">
        <v>29</v>
      </c>
      <c r="AX664" s="143" t="s">
        <v>20</v>
      </c>
      <c r="AY664" s="146" t="s">
        <v>145</v>
      </c>
    </row>
    <row r="665" spans="2:65" s="14" customFormat="1" ht="24" customHeight="1">
      <c r="B665" s="15"/>
      <c r="C665" s="130" t="s">
        <v>1024</v>
      </c>
      <c r="D665" s="130" t="s">
        <v>149</v>
      </c>
      <c r="E665" s="131" t="s">
        <v>1025</v>
      </c>
      <c r="F665" s="132" t="s">
        <v>1026</v>
      </c>
      <c r="G665" s="133" t="s">
        <v>289</v>
      </c>
      <c r="H665" s="134">
        <v>4</v>
      </c>
      <c r="I665" s="359"/>
      <c r="J665" s="135">
        <f>ROUND(I665*H665,1)</f>
        <v>0</v>
      </c>
      <c r="K665" s="136"/>
      <c r="L665" s="15"/>
      <c r="M665" s="137"/>
      <c r="N665" s="138" t="s">
        <v>41</v>
      </c>
      <c r="O665" s="139">
        <v>0.71499999999999997</v>
      </c>
      <c r="P665" s="139">
        <f>O665*H665</f>
        <v>2.86</v>
      </c>
      <c r="Q665" s="139">
        <v>0</v>
      </c>
      <c r="R665" s="139">
        <f>Q665*H665</f>
        <v>0</v>
      </c>
      <c r="S665" s="139">
        <v>4.2000000000000003E-2</v>
      </c>
      <c r="T665" s="140">
        <f>S665*H665</f>
        <v>0.16800000000000001</v>
      </c>
      <c r="AR665" s="141" t="s">
        <v>153</v>
      </c>
      <c r="AT665" s="141" t="s">
        <v>149</v>
      </c>
      <c r="AU665" s="141" t="s">
        <v>84</v>
      </c>
      <c r="AY665" s="2" t="s">
        <v>145</v>
      </c>
      <c r="BE665" s="142">
        <f>IF(N665="základní",J665,0)</f>
        <v>0</v>
      </c>
      <c r="BF665" s="142">
        <f>IF(N665="snížená",J665,0)</f>
        <v>0</v>
      </c>
      <c r="BG665" s="142">
        <f>IF(N665="zákl. přenesená",J665,0)</f>
        <v>0</v>
      </c>
      <c r="BH665" s="142">
        <f>IF(N665="sníž. přenesená",J665,0)</f>
        <v>0</v>
      </c>
      <c r="BI665" s="142">
        <f>IF(N665="nulová",J665,0)</f>
        <v>0</v>
      </c>
      <c r="BJ665" s="2" t="s">
        <v>20</v>
      </c>
      <c r="BK665" s="142">
        <f>ROUND(I665*H665,1)</f>
        <v>0</v>
      </c>
      <c r="BL665" s="2" t="s">
        <v>153</v>
      </c>
      <c r="BM665" s="141" t="s">
        <v>1027</v>
      </c>
    </row>
    <row r="666" spans="2:65" s="143" customFormat="1">
      <c r="B666" s="144"/>
      <c r="D666" s="145" t="s">
        <v>155</v>
      </c>
      <c r="E666" s="146"/>
      <c r="F666" s="147" t="s">
        <v>1028</v>
      </c>
      <c r="H666" s="148">
        <v>4</v>
      </c>
      <c r="I666" s="360"/>
      <c r="L666" s="144"/>
      <c r="M666" s="149"/>
      <c r="T666" s="150"/>
      <c r="AT666" s="146" t="s">
        <v>155</v>
      </c>
      <c r="AU666" s="146" t="s">
        <v>84</v>
      </c>
      <c r="AV666" s="143" t="s">
        <v>84</v>
      </c>
      <c r="AW666" s="143" t="s">
        <v>29</v>
      </c>
      <c r="AX666" s="143" t="s">
        <v>20</v>
      </c>
      <c r="AY666" s="146" t="s">
        <v>145</v>
      </c>
    </row>
    <row r="667" spans="2:65" s="14" customFormat="1" ht="24" customHeight="1">
      <c r="B667" s="15"/>
      <c r="C667" s="130" t="s">
        <v>1029</v>
      </c>
      <c r="D667" s="130" t="s">
        <v>149</v>
      </c>
      <c r="E667" s="131" t="s">
        <v>1030</v>
      </c>
      <c r="F667" s="132" t="s">
        <v>1031</v>
      </c>
      <c r="G667" s="133" t="s">
        <v>200</v>
      </c>
      <c r="H667" s="134">
        <v>1</v>
      </c>
      <c r="I667" s="359"/>
      <c r="J667" s="135">
        <f>ROUND(I667*H667,1)</f>
        <v>0</v>
      </c>
      <c r="K667" s="136"/>
      <c r="L667" s="15"/>
      <c r="M667" s="137"/>
      <c r="N667" s="138" t="s">
        <v>41</v>
      </c>
      <c r="O667" s="139">
        <v>0.77200000000000002</v>
      </c>
      <c r="P667" s="139">
        <f>O667*H667</f>
        <v>0.77200000000000002</v>
      </c>
      <c r="Q667" s="139">
        <v>0</v>
      </c>
      <c r="R667" s="139">
        <f>Q667*H667</f>
        <v>0</v>
      </c>
      <c r="S667" s="139">
        <v>3.1E-2</v>
      </c>
      <c r="T667" s="140">
        <f>S667*H667</f>
        <v>3.1E-2</v>
      </c>
      <c r="AR667" s="141" t="s">
        <v>153</v>
      </c>
      <c r="AT667" s="141" t="s">
        <v>149</v>
      </c>
      <c r="AU667" s="141" t="s">
        <v>84</v>
      </c>
      <c r="AY667" s="2" t="s">
        <v>145</v>
      </c>
      <c r="BE667" s="142">
        <f>IF(N667="základní",J667,0)</f>
        <v>0</v>
      </c>
      <c r="BF667" s="142">
        <f>IF(N667="snížená",J667,0)</f>
        <v>0</v>
      </c>
      <c r="BG667" s="142">
        <f>IF(N667="zákl. přenesená",J667,0)</f>
        <v>0</v>
      </c>
      <c r="BH667" s="142">
        <f>IF(N667="sníž. přenesená",J667,0)</f>
        <v>0</v>
      </c>
      <c r="BI667" s="142">
        <f>IF(N667="nulová",J667,0)</f>
        <v>0</v>
      </c>
      <c r="BJ667" s="2" t="s">
        <v>20</v>
      </c>
      <c r="BK667" s="142">
        <f>ROUND(I667*H667,1)</f>
        <v>0</v>
      </c>
      <c r="BL667" s="2" t="s">
        <v>153</v>
      </c>
      <c r="BM667" s="141" t="s">
        <v>1032</v>
      </c>
    </row>
    <row r="668" spans="2:65" s="143" customFormat="1">
      <c r="B668" s="144"/>
      <c r="D668" s="145" t="s">
        <v>155</v>
      </c>
      <c r="E668" s="146"/>
      <c r="F668" s="147" t="s">
        <v>1033</v>
      </c>
      <c r="H668" s="148">
        <v>1</v>
      </c>
      <c r="I668" s="360"/>
      <c r="L668" s="144"/>
      <c r="M668" s="149"/>
      <c r="T668" s="150"/>
      <c r="AT668" s="146" t="s">
        <v>155</v>
      </c>
      <c r="AU668" s="146" t="s">
        <v>84</v>
      </c>
      <c r="AV668" s="143" t="s">
        <v>84</v>
      </c>
      <c r="AW668" s="143" t="s">
        <v>29</v>
      </c>
      <c r="AX668" s="143" t="s">
        <v>20</v>
      </c>
      <c r="AY668" s="146" t="s">
        <v>145</v>
      </c>
    </row>
    <row r="669" spans="2:65" s="14" customFormat="1" ht="16.5" customHeight="1">
      <c r="B669" s="15"/>
      <c r="C669" s="130" t="s">
        <v>1034</v>
      </c>
      <c r="D669" s="130" t="s">
        <v>149</v>
      </c>
      <c r="E669" s="131" t="s">
        <v>1035</v>
      </c>
      <c r="F669" s="132" t="s">
        <v>1036</v>
      </c>
      <c r="G669" s="133" t="s">
        <v>289</v>
      </c>
      <c r="H669" s="134">
        <v>174</v>
      </c>
      <c r="I669" s="359"/>
      <c r="J669" s="135">
        <f>ROUND(I669*H669,1)</f>
        <v>0</v>
      </c>
      <c r="K669" s="136"/>
      <c r="L669" s="15"/>
      <c r="M669" s="137"/>
      <c r="N669" s="138" t="s">
        <v>41</v>
      </c>
      <c r="O669" s="139">
        <v>0.253</v>
      </c>
      <c r="P669" s="139">
        <f>O669*H669</f>
        <v>44.021999999999998</v>
      </c>
      <c r="Q669" s="139">
        <v>0</v>
      </c>
      <c r="R669" s="139">
        <f>Q669*H669</f>
        <v>0</v>
      </c>
      <c r="S669" s="139">
        <v>3.5999999999999999E-3</v>
      </c>
      <c r="T669" s="140">
        <f>S669*H669</f>
        <v>0.62639999999999996</v>
      </c>
      <c r="AR669" s="141" t="s">
        <v>153</v>
      </c>
      <c r="AT669" s="141" t="s">
        <v>149</v>
      </c>
      <c r="AU669" s="141" t="s">
        <v>84</v>
      </c>
      <c r="AY669" s="2" t="s">
        <v>145</v>
      </c>
      <c r="BE669" s="142">
        <f>IF(N669="základní",J669,0)</f>
        <v>0</v>
      </c>
      <c r="BF669" s="142">
        <f>IF(N669="snížená",J669,0)</f>
        <v>0</v>
      </c>
      <c r="BG669" s="142">
        <f>IF(N669="zákl. přenesená",J669,0)</f>
        <v>0</v>
      </c>
      <c r="BH669" s="142">
        <f>IF(N669="sníž. přenesená",J669,0)</f>
        <v>0</v>
      </c>
      <c r="BI669" s="142">
        <f>IF(N669="nulová",J669,0)</f>
        <v>0</v>
      </c>
      <c r="BJ669" s="2" t="s">
        <v>20</v>
      </c>
      <c r="BK669" s="142">
        <f>ROUND(I669*H669,1)</f>
        <v>0</v>
      </c>
      <c r="BL669" s="2" t="s">
        <v>153</v>
      </c>
      <c r="BM669" s="141" t="s">
        <v>1037</v>
      </c>
    </row>
    <row r="670" spans="2:65" s="143" customFormat="1">
      <c r="B670" s="144"/>
      <c r="D670" s="145" t="s">
        <v>155</v>
      </c>
      <c r="E670" s="146"/>
      <c r="F670" s="147" t="s">
        <v>1038</v>
      </c>
      <c r="H670" s="148">
        <v>174</v>
      </c>
      <c r="I670" s="360"/>
      <c r="L670" s="144"/>
      <c r="M670" s="149"/>
      <c r="T670" s="150"/>
      <c r="AT670" s="146" t="s">
        <v>155</v>
      </c>
      <c r="AU670" s="146" t="s">
        <v>84</v>
      </c>
      <c r="AV670" s="143" t="s">
        <v>84</v>
      </c>
      <c r="AW670" s="143" t="s">
        <v>29</v>
      </c>
      <c r="AX670" s="143" t="s">
        <v>20</v>
      </c>
      <c r="AY670" s="146" t="s">
        <v>145</v>
      </c>
    </row>
    <row r="671" spans="2:65" s="14" customFormat="1" ht="24" customHeight="1">
      <c r="B671" s="15"/>
      <c r="C671" s="130" t="s">
        <v>1039</v>
      </c>
      <c r="D671" s="130" t="s">
        <v>149</v>
      </c>
      <c r="E671" s="131" t="s">
        <v>1040</v>
      </c>
      <c r="F671" s="132" t="s">
        <v>1041</v>
      </c>
      <c r="G671" s="133" t="s">
        <v>166</v>
      </c>
      <c r="H671" s="134">
        <v>34.799999999999997</v>
      </c>
      <c r="I671" s="359"/>
      <c r="J671" s="135">
        <f>ROUND(I671*H671,1)</f>
        <v>0</v>
      </c>
      <c r="K671" s="136"/>
      <c r="L671" s="15"/>
      <c r="M671" s="137"/>
      <c r="N671" s="138" t="s">
        <v>41</v>
      </c>
      <c r="O671" s="139">
        <v>0.19800000000000001</v>
      </c>
      <c r="P671" s="139">
        <f>O671*H671</f>
        <v>6.8903999999999996</v>
      </c>
      <c r="Q671" s="139">
        <v>0</v>
      </c>
      <c r="R671" s="139">
        <f>Q671*H671</f>
        <v>0</v>
      </c>
      <c r="S671" s="139">
        <v>1.4E-2</v>
      </c>
      <c r="T671" s="140">
        <f>S671*H671</f>
        <v>0.48719999999999997</v>
      </c>
      <c r="AR671" s="141" t="s">
        <v>153</v>
      </c>
      <c r="AT671" s="141" t="s">
        <v>149</v>
      </c>
      <c r="AU671" s="141" t="s">
        <v>84</v>
      </c>
      <c r="AY671" s="2" t="s">
        <v>145</v>
      </c>
      <c r="BE671" s="142">
        <f>IF(N671="základní",J671,0)</f>
        <v>0</v>
      </c>
      <c r="BF671" s="142">
        <f>IF(N671="snížená",J671,0)</f>
        <v>0</v>
      </c>
      <c r="BG671" s="142">
        <f>IF(N671="zákl. přenesená",J671,0)</f>
        <v>0</v>
      </c>
      <c r="BH671" s="142">
        <f>IF(N671="sníž. přenesená",J671,0)</f>
        <v>0</v>
      </c>
      <c r="BI671" s="142">
        <f>IF(N671="nulová",J671,0)</f>
        <v>0</v>
      </c>
      <c r="BJ671" s="2" t="s">
        <v>20</v>
      </c>
      <c r="BK671" s="142">
        <f>ROUND(I671*H671,1)</f>
        <v>0</v>
      </c>
      <c r="BL671" s="2" t="s">
        <v>153</v>
      </c>
      <c r="BM671" s="141" t="s">
        <v>1042</v>
      </c>
    </row>
    <row r="672" spans="2:65" s="143" customFormat="1">
      <c r="B672" s="144"/>
      <c r="D672" s="145" t="s">
        <v>155</v>
      </c>
      <c r="E672" s="146"/>
      <c r="F672" s="147" t="s">
        <v>1043</v>
      </c>
      <c r="H672" s="148">
        <v>34.799999999999997</v>
      </c>
      <c r="I672" s="360"/>
      <c r="L672" s="144"/>
      <c r="M672" s="149"/>
      <c r="T672" s="150"/>
      <c r="AT672" s="146" t="s">
        <v>155</v>
      </c>
      <c r="AU672" s="146" t="s">
        <v>84</v>
      </c>
      <c r="AV672" s="143" t="s">
        <v>84</v>
      </c>
      <c r="AW672" s="143" t="s">
        <v>29</v>
      </c>
      <c r="AX672" s="143" t="s">
        <v>20</v>
      </c>
      <c r="AY672" s="146" t="s">
        <v>145</v>
      </c>
    </row>
    <row r="673" spans="2:65" s="14" customFormat="1" ht="24" customHeight="1">
      <c r="B673" s="15"/>
      <c r="C673" s="130" t="s">
        <v>1044</v>
      </c>
      <c r="D673" s="130" t="s">
        <v>149</v>
      </c>
      <c r="E673" s="131" t="s">
        <v>1045</v>
      </c>
      <c r="F673" s="132" t="s">
        <v>1046</v>
      </c>
      <c r="G673" s="133" t="s">
        <v>962</v>
      </c>
      <c r="H673" s="134">
        <v>1</v>
      </c>
      <c r="I673" s="359"/>
      <c r="J673" s="135">
        <f>ROUND(I673*H673,1)</f>
        <v>0</v>
      </c>
      <c r="K673" s="136"/>
      <c r="L673" s="15"/>
      <c r="M673" s="137"/>
      <c r="N673" s="138" t="s">
        <v>41</v>
      </c>
      <c r="O673" s="139">
        <v>0.01</v>
      </c>
      <c r="P673" s="139">
        <f>O673*H673</f>
        <v>0.01</v>
      </c>
      <c r="Q673" s="139">
        <v>0</v>
      </c>
      <c r="R673" s="139">
        <f>Q673*H673</f>
        <v>0</v>
      </c>
      <c r="S673" s="139">
        <v>2.3889999999999998</v>
      </c>
      <c r="T673" s="140">
        <f>S673*H673</f>
        <v>2.3889999999999998</v>
      </c>
      <c r="AR673" s="141" t="s">
        <v>153</v>
      </c>
      <c r="AT673" s="141" t="s">
        <v>149</v>
      </c>
      <c r="AU673" s="141" t="s">
        <v>84</v>
      </c>
      <c r="AY673" s="2" t="s">
        <v>145</v>
      </c>
      <c r="BE673" s="142">
        <f>IF(N673="základní",J673,0)</f>
        <v>0</v>
      </c>
      <c r="BF673" s="142">
        <f>IF(N673="snížená",J673,0)</f>
        <v>0</v>
      </c>
      <c r="BG673" s="142">
        <f>IF(N673="zákl. přenesená",J673,0)</f>
        <v>0</v>
      </c>
      <c r="BH673" s="142">
        <f>IF(N673="sníž. přenesená",J673,0)</f>
        <v>0</v>
      </c>
      <c r="BI673" s="142">
        <f>IF(N673="nulová",J673,0)</f>
        <v>0</v>
      </c>
      <c r="BJ673" s="2" t="s">
        <v>20</v>
      </c>
      <c r="BK673" s="142">
        <f>ROUND(I673*H673,1)</f>
        <v>0</v>
      </c>
      <c r="BL673" s="2" t="s">
        <v>153</v>
      </c>
      <c r="BM673" s="141" t="s">
        <v>1047</v>
      </c>
    </row>
    <row r="674" spans="2:65" s="118" customFormat="1" ht="22.5" customHeight="1">
      <c r="B674" s="119"/>
      <c r="D674" s="120" t="s">
        <v>75</v>
      </c>
      <c r="E674" s="128" t="s">
        <v>1048</v>
      </c>
      <c r="F674" s="128" t="s">
        <v>1049</v>
      </c>
      <c r="I674" s="362"/>
      <c r="J674" s="129">
        <f>BK674</f>
        <v>0</v>
      </c>
      <c r="L674" s="119"/>
      <c r="M674" s="123"/>
      <c r="P674" s="124">
        <f>SUM(P675:P683)</f>
        <v>1183.6682459999997</v>
      </c>
      <c r="R674" s="124">
        <f>SUM(R675:R683)</f>
        <v>0</v>
      </c>
      <c r="T674" s="125">
        <f>SUM(T675:T683)</f>
        <v>0</v>
      </c>
      <c r="AR674" s="120" t="s">
        <v>20</v>
      </c>
      <c r="AT674" s="126" t="s">
        <v>75</v>
      </c>
      <c r="AU674" s="126" t="s">
        <v>20</v>
      </c>
      <c r="AY674" s="120" t="s">
        <v>145</v>
      </c>
      <c r="BK674" s="127">
        <f>SUM(BK675:BK683)</f>
        <v>0</v>
      </c>
    </row>
    <row r="675" spans="2:65" s="14" customFormat="1" ht="33" customHeight="1">
      <c r="B675" s="15"/>
      <c r="C675" s="130" t="s">
        <v>1050</v>
      </c>
      <c r="D675" s="130" t="s">
        <v>149</v>
      </c>
      <c r="E675" s="131" t="s">
        <v>1051</v>
      </c>
      <c r="F675" s="132" t="s">
        <v>1052</v>
      </c>
      <c r="G675" s="133" t="s">
        <v>152</v>
      </c>
      <c r="H675" s="134">
        <v>356.63400000000001</v>
      </c>
      <c r="I675" s="359"/>
      <c r="J675" s="135">
        <f>ROUND(I675*H675,1)</f>
        <v>0</v>
      </c>
      <c r="K675" s="136"/>
      <c r="L675" s="15"/>
      <c r="M675" s="137"/>
      <c r="N675" s="138" t="s">
        <v>41</v>
      </c>
      <c r="O675" s="139">
        <v>3.01</v>
      </c>
      <c r="P675" s="139">
        <f>O675*H675</f>
        <v>1073.4683399999999</v>
      </c>
      <c r="Q675" s="139">
        <v>0</v>
      </c>
      <c r="R675" s="139">
        <f>Q675*H675</f>
        <v>0</v>
      </c>
      <c r="S675" s="139">
        <v>0</v>
      </c>
      <c r="T675" s="140">
        <f>S675*H675</f>
        <v>0</v>
      </c>
      <c r="AR675" s="141" t="s">
        <v>153</v>
      </c>
      <c r="AT675" s="141" t="s">
        <v>149</v>
      </c>
      <c r="AU675" s="141" t="s">
        <v>84</v>
      </c>
      <c r="AY675" s="2" t="s">
        <v>145</v>
      </c>
      <c r="BE675" s="142">
        <f>IF(N675="základní",J675,0)</f>
        <v>0</v>
      </c>
      <c r="BF675" s="142">
        <f>IF(N675="snížená",J675,0)</f>
        <v>0</v>
      </c>
      <c r="BG675" s="142">
        <f>IF(N675="zákl. přenesená",J675,0)</f>
        <v>0</v>
      </c>
      <c r="BH675" s="142">
        <f>IF(N675="sníž. přenesená",J675,0)</f>
        <v>0</v>
      </c>
      <c r="BI675" s="142">
        <f>IF(N675="nulová",J675,0)</f>
        <v>0</v>
      </c>
      <c r="BJ675" s="2" t="s">
        <v>20</v>
      </c>
      <c r="BK675" s="142">
        <f>ROUND(I675*H675,1)</f>
        <v>0</v>
      </c>
      <c r="BL675" s="2" t="s">
        <v>153</v>
      </c>
      <c r="BM675" s="141" t="s">
        <v>1053</v>
      </c>
    </row>
    <row r="676" spans="2:65" s="14" customFormat="1" ht="33" customHeight="1">
      <c r="B676" s="15"/>
      <c r="C676" s="130" t="s">
        <v>1054</v>
      </c>
      <c r="D676" s="130" t="s">
        <v>149</v>
      </c>
      <c r="E676" s="131" t="s">
        <v>1055</v>
      </c>
      <c r="F676" s="132" t="s">
        <v>1056</v>
      </c>
      <c r="G676" s="133" t="s">
        <v>152</v>
      </c>
      <c r="H676" s="134">
        <v>356.63400000000001</v>
      </c>
      <c r="I676" s="359"/>
      <c r="J676" s="135">
        <f>ROUND(I676*H676,1)</f>
        <v>0</v>
      </c>
      <c r="K676" s="136"/>
      <c r="L676" s="15"/>
      <c r="M676" s="137"/>
      <c r="N676" s="138" t="s">
        <v>41</v>
      </c>
      <c r="O676" s="139">
        <v>0.255</v>
      </c>
      <c r="P676" s="139">
        <f>O676*H676</f>
        <v>90.941670000000002</v>
      </c>
      <c r="Q676" s="139">
        <v>0</v>
      </c>
      <c r="R676" s="139">
        <f>Q676*H676</f>
        <v>0</v>
      </c>
      <c r="S676" s="139">
        <v>0</v>
      </c>
      <c r="T676" s="140">
        <f>S676*H676</f>
        <v>0</v>
      </c>
      <c r="AR676" s="141" t="s">
        <v>153</v>
      </c>
      <c r="AT676" s="141" t="s">
        <v>149</v>
      </c>
      <c r="AU676" s="141" t="s">
        <v>84</v>
      </c>
      <c r="AY676" s="2" t="s">
        <v>145</v>
      </c>
      <c r="BE676" s="142">
        <f>IF(N676="základní",J676,0)</f>
        <v>0</v>
      </c>
      <c r="BF676" s="142">
        <f>IF(N676="snížená",J676,0)</f>
        <v>0</v>
      </c>
      <c r="BG676" s="142">
        <f>IF(N676="zákl. přenesená",J676,0)</f>
        <v>0</v>
      </c>
      <c r="BH676" s="142">
        <f>IF(N676="sníž. přenesená",J676,0)</f>
        <v>0</v>
      </c>
      <c r="BI676" s="142">
        <f>IF(N676="nulová",J676,0)</f>
        <v>0</v>
      </c>
      <c r="BJ676" s="2" t="s">
        <v>20</v>
      </c>
      <c r="BK676" s="142">
        <f>ROUND(I676*H676,1)</f>
        <v>0</v>
      </c>
      <c r="BL676" s="2" t="s">
        <v>153</v>
      </c>
      <c r="BM676" s="141" t="s">
        <v>1057</v>
      </c>
    </row>
    <row r="677" spans="2:65" s="14" customFormat="1" ht="24" customHeight="1">
      <c r="B677" s="15"/>
      <c r="C677" s="130" t="s">
        <v>1058</v>
      </c>
      <c r="D677" s="130" t="s">
        <v>149</v>
      </c>
      <c r="E677" s="131" t="s">
        <v>1059</v>
      </c>
      <c r="F677" s="132" t="s">
        <v>1060</v>
      </c>
      <c r="G677" s="133" t="s">
        <v>152</v>
      </c>
      <c r="H677" s="134">
        <v>3209.7060000000001</v>
      </c>
      <c r="I677" s="359"/>
      <c r="J677" s="135">
        <f>ROUND(I677*H677,1)</f>
        <v>0</v>
      </c>
      <c r="K677" s="136"/>
      <c r="L677" s="15"/>
      <c r="M677" s="137"/>
      <c r="N677" s="138" t="s">
        <v>41</v>
      </c>
      <c r="O677" s="139">
        <v>6.0000000000000001E-3</v>
      </c>
      <c r="P677" s="139">
        <f>O677*H677</f>
        <v>19.258236</v>
      </c>
      <c r="Q677" s="139">
        <v>0</v>
      </c>
      <c r="R677" s="139">
        <f>Q677*H677</f>
        <v>0</v>
      </c>
      <c r="S677" s="139">
        <v>0</v>
      </c>
      <c r="T677" s="140">
        <f>S677*H677</f>
        <v>0</v>
      </c>
      <c r="AR677" s="141" t="s">
        <v>153</v>
      </c>
      <c r="AT677" s="141" t="s">
        <v>149</v>
      </c>
      <c r="AU677" s="141" t="s">
        <v>84</v>
      </c>
      <c r="AY677" s="2" t="s">
        <v>145</v>
      </c>
      <c r="BE677" s="142">
        <f>IF(N677="základní",J677,0)</f>
        <v>0</v>
      </c>
      <c r="BF677" s="142">
        <f>IF(N677="snížená",J677,0)</f>
        <v>0</v>
      </c>
      <c r="BG677" s="142">
        <f>IF(N677="zákl. přenesená",J677,0)</f>
        <v>0</v>
      </c>
      <c r="BH677" s="142">
        <f>IF(N677="sníž. přenesená",J677,0)</f>
        <v>0</v>
      </c>
      <c r="BI677" s="142">
        <f>IF(N677="nulová",J677,0)</f>
        <v>0</v>
      </c>
      <c r="BJ677" s="2" t="s">
        <v>20</v>
      </c>
      <c r="BK677" s="142">
        <f>ROUND(I677*H677,1)</f>
        <v>0</v>
      </c>
      <c r="BL677" s="2" t="s">
        <v>153</v>
      </c>
      <c r="BM677" s="141" t="s">
        <v>1061</v>
      </c>
    </row>
    <row r="678" spans="2:65" s="143" customFormat="1">
      <c r="B678" s="144"/>
      <c r="D678" s="145" t="s">
        <v>155</v>
      </c>
      <c r="F678" s="147" t="s">
        <v>1062</v>
      </c>
      <c r="H678" s="148">
        <v>3209.7060000000001</v>
      </c>
      <c r="I678" s="360"/>
      <c r="L678" s="144"/>
      <c r="M678" s="149"/>
      <c r="T678" s="150"/>
      <c r="AT678" s="146" t="s">
        <v>155</v>
      </c>
      <c r="AU678" s="146" t="s">
        <v>84</v>
      </c>
      <c r="AV678" s="143" t="s">
        <v>84</v>
      </c>
      <c r="AW678" s="143" t="s">
        <v>3</v>
      </c>
      <c r="AX678" s="143" t="s">
        <v>20</v>
      </c>
      <c r="AY678" s="146" t="s">
        <v>145</v>
      </c>
    </row>
    <row r="679" spans="2:65" s="14" customFormat="1" ht="44.25" customHeight="1">
      <c r="B679" s="15"/>
      <c r="C679" s="130" t="s">
        <v>1063</v>
      </c>
      <c r="D679" s="130" t="s">
        <v>149</v>
      </c>
      <c r="E679" s="131" t="s">
        <v>1064</v>
      </c>
      <c r="F679" s="132" t="s">
        <v>1065</v>
      </c>
      <c r="G679" s="133" t="s">
        <v>152</v>
      </c>
      <c r="H679" s="134">
        <v>264.31400000000002</v>
      </c>
      <c r="I679" s="359"/>
      <c r="J679" s="135">
        <f>ROUND(I679*H679,1)</f>
        <v>0</v>
      </c>
      <c r="K679" s="136"/>
      <c r="L679" s="15"/>
      <c r="M679" s="137"/>
      <c r="N679" s="138" t="s">
        <v>41</v>
      </c>
      <c r="O679" s="139">
        <v>0</v>
      </c>
      <c r="P679" s="139">
        <f>O679*H679</f>
        <v>0</v>
      </c>
      <c r="Q679" s="139">
        <v>0</v>
      </c>
      <c r="R679" s="139">
        <f>Q679*H679</f>
        <v>0</v>
      </c>
      <c r="S679" s="139">
        <v>0</v>
      </c>
      <c r="T679" s="140">
        <f>S679*H679</f>
        <v>0</v>
      </c>
      <c r="AR679" s="141" t="s">
        <v>153</v>
      </c>
      <c r="AT679" s="141" t="s">
        <v>149</v>
      </c>
      <c r="AU679" s="141" t="s">
        <v>84</v>
      </c>
      <c r="AY679" s="2" t="s">
        <v>145</v>
      </c>
      <c r="BE679" s="142">
        <f>IF(N679="základní",J679,0)</f>
        <v>0</v>
      </c>
      <c r="BF679" s="142">
        <f>IF(N679="snížená",J679,0)</f>
        <v>0</v>
      </c>
      <c r="BG679" s="142">
        <f>IF(N679="zákl. přenesená",J679,0)</f>
        <v>0</v>
      </c>
      <c r="BH679" s="142">
        <f>IF(N679="sníž. přenesená",J679,0)</f>
        <v>0</v>
      </c>
      <c r="BI679" s="142">
        <f>IF(N679="nulová",J679,0)</f>
        <v>0</v>
      </c>
      <c r="BJ679" s="2" t="s">
        <v>20</v>
      </c>
      <c r="BK679" s="142">
        <f>ROUND(I679*H679,1)</f>
        <v>0</v>
      </c>
      <c r="BL679" s="2" t="s">
        <v>153</v>
      </c>
      <c r="BM679" s="141" t="s">
        <v>1066</v>
      </c>
    </row>
    <row r="680" spans="2:65" s="14" customFormat="1" ht="33" customHeight="1">
      <c r="B680" s="15"/>
      <c r="C680" s="130" t="s">
        <v>1067</v>
      </c>
      <c r="D680" s="130" t="s">
        <v>149</v>
      </c>
      <c r="E680" s="131" t="s">
        <v>1068</v>
      </c>
      <c r="F680" s="132" t="s">
        <v>1069</v>
      </c>
      <c r="G680" s="133" t="s">
        <v>152</v>
      </c>
      <c r="H680" s="134">
        <v>55.012</v>
      </c>
      <c r="I680" s="359"/>
      <c r="J680" s="135">
        <f>ROUND(I680*H680,1)</f>
        <v>0</v>
      </c>
      <c r="K680" s="136"/>
      <c r="L680" s="15"/>
      <c r="M680" s="137"/>
      <c r="N680" s="138" t="s">
        <v>41</v>
      </c>
      <c r="O680" s="139">
        <v>0</v>
      </c>
      <c r="P680" s="139">
        <f>O680*H680</f>
        <v>0</v>
      </c>
      <c r="Q680" s="139">
        <v>0</v>
      </c>
      <c r="R680" s="139">
        <f>Q680*H680</f>
        <v>0</v>
      </c>
      <c r="S680" s="139">
        <v>0</v>
      </c>
      <c r="T680" s="140">
        <f>S680*H680</f>
        <v>0</v>
      </c>
      <c r="AR680" s="141" t="s">
        <v>153</v>
      </c>
      <c r="AT680" s="141" t="s">
        <v>149</v>
      </c>
      <c r="AU680" s="141" t="s">
        <v>84</v>
      </c>
      <c r="AY680" s="2" t="s">
        <v>145</v>
      </c>
      <c r="BE680" s="142">
        <f>IF(N680="základní",J680,0)</f>
        <v>0</v>
      </c>
      <c r="BF680" s="142">
        <f>IF(N680="snížená",J680,0)</f>
        <v>0</v>
      </c>
      <c r="BG680" s="142">
        <f>IF(N680="zákl. přenesená",J680,0)</f>
        <v>0</v>
      </c>
      <c r="BH680" s="142">
        <f>IF(N680="sníž. přenesená",J680,0)</f>
        <v>0</v>
      </c>
      <c r="BI680" s="142">
        <f>IF(N680="nulová",J680,0)</f>
        <v>0</v>
      </c>
      <c r="BJ680" s="2" t="s">
        <v>20</v>
      </c>
      <c r="BK680" s="142">
        <f>ROUND(I680*H680,1)</f>
        <v>0</v>
      </c>
      <c r="BL680" s="2" t="s">
        <v>153</v>
      </c>
      <c r="BM680" s="141" t="s">
        <v>1070</v>
      </c>
    </row>
    <row r="681" spans="2:65" s="14" customFormat="1" ht="33" customHeight="1">
      <c r="B681" s="15"/>
      <c r="C681" s="130" t="s">
        <v>1071</v>
      </c>
      <c r="D681" s="130" t="s">
        <v>149</v>
      </c>
      <c r="E681" s="131" t="s">
        <v>1072</v>
      </c>
      <c r="F681" s="132" t="s">
        <v>1073</v>
      </c>
      <c r="G681" s="133" t="s">
        <v>152</v>
      </c>
      <c r="H681" s="134">
        <v>9.4090000000000007</v>
      </c>
      <c r="I681" s="359"/>
      <c r="J681" s="135">
        <f>ROUND(I681*H681,1)</f>
        <v>0</v>
      </c>
      <c r="K681" s="136"/>
      <c r="L681" s="15"/>
      <c r="M681" s="137"/>
      <c r="N681" s="138" t="s">
        <v>41</v>
      </c>
      <c r="O681" s="139">
        <v>0</v>
      </c>
      <c r="P681" s="139">
        <f>O681*H681</f>
        <v>0</v>
      </c>
      <c r="Q681" s="139">
        <v>0</v>
      </c>
      <c r="R681" s="139">
        <f>Q681*H681</f>
        <v>0</v>
      </c>
      <c r="S681" s="139">
        <v>0</v>
      </c>
      <c r="T681" s="140">
        <f>S681*H681</f>
        <v>0</v>
      </c>
      <c r="AR681" s="141" t="s">
        <v>153</v>
      </c>
      <c r="AT681" s="141" t="s">
        <v>149</v>
      </c>
      <c r="AU681" s="141" t="s">
        <v>84</v>
      </c>
      <c r="AY681" s="2" t="s">
        <v>145</v>
      </c>
      <c r="BE681" s="142">
        <f>IF(N681="základní",J681,0)</f>
        <v>0</v>
      </c>
      <c r="BF681" s="142">
        <f>IF(N681="snížená",J681,0)</f>
        <v>0</v>
      </c>
      <c r="BG681" s="142">
        <f>IF(N681="zákl. přenesená",J681,0)</f>
        <v>0</v>
      </c>
      <c r="BH681" s="142">
        <f>IF(N681="sníž. přenesená",J681,0)</f>
        <v>0</v>
      </c>
      <c r="BI681" s="142">
        <f>IF(N681="nulová",J681,0)</f>
        <v>0</v>
      </c>
      <c r="BJ681" s="2" t="s">
        <v>20</v>
      </c>
      <c r="BK681" s="142">
        <f>ROUND(I681*H681,1)</f>
        <v>0</v>
      </c>
      <c r="BL681" s="2" t="s">
        <v>153</v>
      </c>
      <c r="BM681" s="141" t="s">
        <v>1074</v>
      </c>
    </row>
    <row r="682" spans="2:65" s="14" customFormat="1" ht="48.75" customHeight="1">
      <c r="B682" s="15"/>
      <c r="C682" s="130" t="s">
        <v>1075</v>
      </c>
      <c r="D682" s="130" t="s">
        <v>149</v>
      </c>
      <c r="E682" s="131" t="s">
        <v>1076</v>
      </c>
      <c r="F682" s="132" t="s">
        <v>1077</v>
      </c>
      <c r="G682" s="133" t="s">
        <v>152</v>
      </c>
      <c r="H682" s="134">
        <v>25.649000000000001</v>
      </c>
      <c r="I682" s="359"/>
      <c r="J682" s="135">
        <f>ROUND(I682*H682,1)</f>
        <v>0</v>
      </c>
      <c r="K682" s="136"/>
      <c r="L682" s="15"/>
      <c r="M682" s="137"/>
      <c r="N682" s="138" t="s">
        <v>41</v>
      </c>
      <c r="O682" s="139">
        <v>0</v>
      </c>
      <c r="P682" s="139">
        <f>O682*H682</f>
        <v>0</v>
      </c>
      <c r="Q682" s="139">
        <v>0</v>
      </c>
      <c r="R682" s="139">
        <f>Q682*H682</f>
        <v>0</v>
      </c>
      <c r="S682" s="139">
        <v>0</v>
      </c>
      <c r="T682" s="140">
        <f>S682*H682</f>
        <v>0</v>
      </c>
      <c r="AR682" s="141" t="s">
        <v>153</v>
      </c>
      <c r="AT682" s="141" t="s">
        <v>149</v>
      </c>
      <c r="AU682" s="141" t="s">
        <v>84</v>
      </c>
      <c r="AY682" s="2" t="s">
        <v>145</v>
      </c>
      <c r="BE682" s="142">
        <f>IF(N682="základní",J682,0)</f>
        <v>0</v>
      </c>
      <c r="BF682" s="142">
        <f>IF(N682="snížená",J682,0)</f>
        <v>0</v>
      </c>
      <c r="BG682" s="142">
        <f>IF(N682="zákl. přenesená",J682,0)</f>
        <v>0</v>
      </c>
      <c r="BH682" s="142">
        <f>IF(N682="sníž. přenesená",J682,0)</f>
        <v>0</v>
      </c>
      <c r="BI682" s="142">
        <f>IF(N682="nulová",J682,0)</f>
        <v>0</v>
      </c>
      <c r="BJ682" s="2" t="s">
        <v>20</v>
      </c>
      <c r="BK682" s="142">
        <f>ROUND(I682*H682,1)</f>
        <v>0</v>
      </c>
      <c r="BL682" s="2" t="s">
        <v>153</v>
      </c>
      <c r="BM682" s="141" t="s">
        <v>1078</v>
      </c>
    </row>
    <row r="683" spans="2:65" s="14" customFormat="1" ht="37.5" customHeight="1">
      <c r="B683" s="15"/>
      <c r="C683" s="130" t="s">
        <v>1079</v>
      </c>
      <c r="D683" s="130" t="s">
        <v>149</v>
      </c>
      <c r="E683" s="131" t="s">
        <v>1080</v>
      </c>
      <c r="F683" s="132" t="s">
        <v>1081</v>
      </c>
      <c r="G683" s="133" t="s">
        <v>152</v>
      </c>
      <c r="H683" s="134">
        <v>0.25600000000000001</v>
      </c>
      <c r="I683" s="359"/>
      <c r="J683" s="135">
        <f>ROUND(I683*H683,1)</f>
        <v>0</v>
      </c>
      <c r="K683" s="136"/>
      <c r="L683" s="15"/>
      <c r="M683" s="137"/>
      <c r="N683" s="138" t="s">
        <v>41</v>
      </c>
      <c r="O683" s="139">
        <v>0</v>
      </c>
      <c r="P683" s="139">
        <f>O683*H683</f>
        <v>0</v>
      </c>
      <c r="Q683" s="139">
        <v>0</v>
      </c>
      <c r="R683" s="139">
        <f>Q683*H683</f>
        <v>0</v>
      </c>
      <c r="S683" s="139">
        <v>0</v>
      </c>
      <c r="T683" s="140">
        <f>S683*H683</f>
        <v>0</v>
      </c>
      <c r="AR683" s="141" t="s">
        <v>153</v>
      </c>
      <c r="AT683" s="141" t="s">
        <v>149</v>
      </c>
      <c r="AU683" s="141" t="s">
        <v>84</v>
      </c>
      <c r="AY683" s="2" t="s">
        <v>145</v>
      </c>
      <c r="BE683" s="142">
        <f>IF(N683="základní",J683,0)</f>
        <v>0</v>
      </c>
      <c r="BF683" s="142">
        <f>IF(N683="snížená",J683,0)</f>
        <v>0</v>
      </c>
      <c r="BG683" s="142">
        <f>IF(N683="zákl. přenesená",J683,0)</f>
        <v>0</v>
      </c>
      <c r="BH683" s="142">
        <f>IF(N683="sníž. přenesená",J683,0)</f>
        <v>0</v>
      </c>
      <c r="BI683" s="142">
        <f>IF(N683="nulová",J683,0)</f>
        <v>0</v>
      </c>
      <c r="BJ683" s="2" t="s">
        <v>20</v>
      </c>
      <c r="BK683" s="142">
        <f>ROUND(I683*H683,1)</f>
        <v>0</v>
      </c>
      <c r="BL683" s="2" t="s">
        <v>153</v>
      </c>
      <c r="BM683" s="141" t="s">
        <v>1082</v>
      </c>
    </row>
    <row r="684" spans="2:65" s="118" customFormat="1" ht="22.5" customHeight="1">
      <c r="B684" s="119"/>
      <c r="D684" s="120" t="s">
        <v>75</v>
      </c>
      <c r="E684" s="128" t="s">
        <v>1083</v>
      </c>
      <c r="F684" s="128" t="s">
        <v>1084</v>
      </c>
      <c r="I684" s="362"/>
      <c r="J684" s="129">
        <f>BK684</f>
        <v>0</v>
      </c>
      <c r="L684" s="119"/>
      <c r="M684" s="123"/>
      <c r="P684" s="124">
        <f>P685</f>
        <v>909.73961599999996</v>
      </c>
      <c r="R684" s="124">
        <f>R685</f>
        <v>0</v>
      </c>
      <c r="T684" s="125">
        <f>T685</f>
        <v>0</v>
      </c>
      <c r="AR684" s="120" t="s">
        <v>20</v>
      </c>
      <c r="AT684" s="126" t="s">
        <v>75</v>
      </c>
      <c r="AU684" s="126" t="s">
        <v>20</v>
      </c>
      <c r="AY684" s="120" t="s">
        <v>145</v>
      </c>
      <c r="BK684" s="127">
        <f>BK685</f>
        <v>0</v>
      </c>
    </row>
    <row r="685" spans="2:65" s="14" customFormat="1" ht="24" customHeight="1">
      <c r="B685" s="15"/>
      <c r="C685" s="130" t="s">
        <v>1085</v>
      </c>
      <c r="D685" s="130" t="s">
        <v>149</v>
      </c>
      <c r="E685" s="131" t="s">
        <v>1086</v>
      </c>
      <c r="F685" s="132" t="s">
        <v>1087</v>
      </c>
      <c r="G685" s="133" t="s">
        <v>152</v>
      </c>
      <c r="H685" s="134">
        <v>327.71600000000001</v>
      </c>
      <c r="I685" s="359"/>
      <c r="J685" s="135">
        <f>ROUND(I685*H685,1)</f>
        <v>0</v>
      </c>
      <c r="K685" s="136"/>
      <c r="L685" s="15"/>
      <c r="M685" s="137"/>
      <c r="N685" s="138" t="s">
        <v>41</v>
      </c>
      <c r="O685" s="139">
        <v>2.7759999999999998</v>
      </c>
      <c r="P685" s="139">
        <f>O685*H685</f>
        <v>909.73961599999996</v>
      </c>
      <c r="Q685" s="139">
        <v>0</v>
      </c>
      <c r="R685" s="139">
        <f>Q685*H685</f>
        <v>0</v>
      </c>
      <c r="S685" s="139">
        <v>0</v>
      </c>
      <c r="T685" s="140">
        <f>S685*H685</f>
        <v>0</v>
      </c>
      <c r="AR685" s="141" t="s">
        <v>153</v>
      </c>
      <c r="AT685" s="141" t="s">
        <v>149</v>
      </c>
      <c r="AU685" s="141" t="s">
        <v>84</v>
      </c>
      <c r="AY685" s="2" t="s">
        <v>145</v>
      </c>
      <c r="BE685" s="142">
        <f>IF(N685="základní",J685,0)</f>
        <v>0</v>
      </c>
      <c r="BF685" s="142">
        <f>IF(N685="snížená",J685,0)</f>
        <v>0</v>
      </c>
      <c r="BG685" s="142">
        <f>IF(N685="zákl. přenesená",J685,0)</f>
        <v>0</v>
      </c>
      <c r="BH685" s="142">
        <f>IF(N685="sníž. přenesená",J685,0)</f>
        <v>0</v>
      </c>
      <c r="BI685" s="142">
        <f>IF(N685="nulová",J685,0)</f>
        <v>0</v>
      </c>
      <c r="BJ685" s="2" t="s">
        <v>20</v>
      </c>
      <c r="BK685" s="142">
        <f>ROUND(I685*H685,1)</f>
        <v>0</v>
      </c>
      <c r="BL685" s="2" t="s">
        <v>153</v>
      </c>
      <c r="BM685" s="141" t="s">
        <v>1088</v>
      </c>
    </row>
    <row r="686" spans="2:65" s="118" customFormat="1" ht="25.5" customHeight="1">
      <c r="B686" s="119"/>
      <c r="D686" s="120" t="s">
        <v>75</v>
      </c>
      <c r="E686" s="121" t="s">
        <v>1089</v>
      </c>
      <c r="F686" s="121" t="s">
        <v>1090</v>
      </c>
      <c r="I686" s="362"/>
      <c r="J686" s="122">
        <f>BK686</f>
        <v>0</v>
      </c>
      <c r="L686" s="119"/>
      <c r="M686" s="123"/>
      <c r="P686" s="124">
        <f>P687+P708+P744+P788+P835+P848+P909+P918+P991+P1008+P1048+P1089+P1117+P1151+P1160</f>
        <v>7893.0958449999989</v>
      </c>
      <c r="R686" s="124">
        <f>R687+R708+R744+R788+R835+R848+R909+R918+R991+R1008+R1048+R1089+R1117+R1151+R1160</f>
        <v>125.11084591999999</v>
      </c>
      <c r="T686" s="125">
        <f>T687+T708+T744+T788+T835+T848+T909+T918+T991+T1008+T1048+T1089+T1117+T1151+T1160</f>
        <v>92.374391399999993</v>
      </c>
      <c r="AR686" s="120" t="s">
        <v>84</v>
      </c>
      <c r="AT686" s="126" t="s">
        <v>75</v>
      </c>
      <c r="AU686" s="126" t="s">
        <v>76</v>
      </c>
      <c r="AY686" s="120" t="s">
        <v>145</v>
      </c>
      <c r="BK686" s="127">
        <f>BK687+BK708+BK744+BK788+BK835+BK848+BK909+BK918+BK991+BK1008+BK1048+BK1089+BK1117+BK1151+BK1160</f>
        <v>0</v>
      </c>
    </row>
    <row r="687" spans="2:65" s="118" customFormat="1" ht="22.5" customHeight="1">
      <c r="B687" s="119"/>
      <c r="D687" s="120" t="s">
        <v>75</v>
      </c>
      <c r="E687" s="128" t="s">
        <v>1091</v>
      </c>
      <c r="F687" s="128" t="s">
        <v>1092</v>
      </c>
      <c r="I687" s="362"/>
      <c r="J687" s="129">
        <f>BK687</f>
        <v>0</v>
      </c>
      <c r="L687" s="119"/>
      <c r="M687" s="123"/>
      <c r="P687" s="124">
        <f>SUM(P688:P707)</f>
        <v>11.0448</v>
      </c>
      <c r="R687" s="124">
        <f>SUM(R688:R707)</f>
        <v>0.29588000000000003</v>
      </c>
      <c r="T687" s="125">
        <f>SUM(T688:T707)</f>
        <v>0</v>
      </c>
      <c r="AR687" s="120" t="s">
        <v>84</v>
      </c>
      <c r="AT687" s="126" t="s">
        <v>75</v>
      </c>
      <c r="AU687" s="126" t="s">
        <v>20</v>
      </c>
      <c r="AY687" s="120" t="s">
        <v>145</v>
      </c>
      <c r="BK687" s="127">
        <f>SUM(BK688:BK707)</f>
        <v>0</v>
      </c>
    </row>
    <row r="688" spans="2:65" s="14" customFormat="1" ht="24" customHeight="1">
      <c r="B688" s="15"/>
      <c r="C688" s="130" t="s">
        <v>1093</v>
      </c>
      <c r="D688" s="130" t="s">
        <v>149</v>
      </c>
      <c r="E688" s="131" t="s">
        <v>1094</v>
      </c>
      <c r="F688" s="132" t="s">
        <v>1095</v>
      </c>
      <c r="G688" s="133" t="s">
        <v>166</v>
      </c>
      <c r="H688" s="134">
        <v>23.6</v>
      </c>
      <c r="I688" s="359"/>
      <c r="J688" s="135">
        <f>ROUND(I688*H688,1)</f>
        <v>0</v>
      </c>
      <c r="K688" s="136"/>
      <c r="L688" s="15"/>
      <c r="M688" s="137"/>
      <c r="N688" s="138" t="s">
        <v>41</v>
      </c>
      <c r="O688" s="139">
        <v>2.4E-2</v>
      </c>
      <c r="P688" s="139">
        <f>O688*H688</f>
        <v>0.56640000000000001</v>
      </c>
      <c r="Q688" s="139">
        <v>0</v>
      </c>
      <c r="R688" s="139">
        <f>Q688*H688</f>
        <v>0</v>
      </c>
      <c r="S688" s="139">
        <v>0</v>
      </c>
      <c r="T688" s="140">
        <f>S688*H688</f>
        <v>0</v>
      </c>
      <c r="AR688" s="141" t="s">
        <v>1096</v>
      </c>
      <c r="AT688" s="141" t="s">
        <v>149</v>
      </c>
      <c r="AU688" s="141" t="s">
        <v>84</v>
      </c>
      <c r="AY688" s="2" t="s">
        <v>145</v>
      </c>
      <c r="BE688" s="142">
        <f>IF(N688="základní",J688,0)</f>
        <v>0</v>
      </c>
      <c r="BF688" s="142">
        <f>IF(N688="snížená",J688,0)</f>
        <v>0</v>
      </c>
      <c r="BG688" s="142">
        <f>IF(N688="zákl. přenesená",J688,0)</f>
        <v>0</v>
      </c>
      <c r="BH688" s="142">
        <f>IF(N688="sníž. přenesená",J688,0)</f>
        <v>0</v>
      </c>
      <c r="BI688" s="142">
        <f>IF(N688="nulová",J688,0)</f>
        <v>0</v>
      </c>
      <c r="BJ688" s="2" t="s">
        <v>20</v>
      </c>
      <c r="BK688" s="142">
        <f>ROUND(I688*H688,1)</f>
        <v>0</v>
      </c>
      <c r="BL688" s="2" t="s">
        <v>1096</v>
      </c>
      <c r="BM688" s="141" t="s">
        <v>1097</v>
      </c>
    </row>
    <row r="689" spans="2:65" s="143" customFormat="1">
      <c r="B689" s="144"/>
      <c r="D689" s="145" t="s">
        <v>155</v>
      </c>
      <c r="E689" s="146"/>
      <c r="F689" s="147" t="s">
        <v>1098</v>
      </c>
      <c r="H689" s="148">
        <v>6.5</v>
      </c>
      <c r="I689" s="360"/>
      <c r="L689" s="144"/>
      <c r="M689" s="149"/>
      <c r="T689" s="150"/>
      <c r="AT689" s="146" t="s">
        <v>155</v>
      </c>
      <c r="AU689" s="146" t="s">
        <v>84</v>
      </c>
      <c r="AV689" s="143" t="s">
        <v>84</v>
      </c>
      <c r="AW689" s="143" t="s">
        <v>29</v>
      </c>
      <c r="AX689" s="143" t="s">
        <v>76</v>
      </c>
      <c r="AY689" s="146" t="s">
        <v>145</v>
      </c>
    </row>
    <row r="690" spans="2:65" s="143" customFormat="1">
      <c r="B690" s="144"/>
      <c r="D690" s="145" t="s">
        <v>155</v>
      </c>
      <c r="E690" s="146"/>
      <c r="F690" s="147" t="s">
        <v>1099</v>
      </c>
      <c r="H690" s="148">
        <v>7.6</v>
      </c>
      <c r="I690" s="360"/>
      <c r="L690" s="144"/>
      <c r="M690" s="149"/>
      <c r="T690" s="150"/>
      <c r="AT690" s="146" t="s">
        <v>155</v>
      </c>
      <c r="AU690" s="146" t="s">
        <v>84</v>
      </c>
      <c r="AV690" s="143" t="s">
        <v>84</v>
      </c>
      <c r="AW690" s="143" t="s">
        <v>29</v>
      </c>
      <c r="AX690" s="143" t="s">
        <v>76</v>
      </c>
      <c r="AY690" s="146" t="s">
        <v>145</v>
      </c>
    </row>
    <row r="691" spans="2:65" s="143" customFormat="1">
      <c r="B691" s="144"/>
      <c r="D691" s="145" t="s">
        <v>155</v>
      </c>
      <c r="E691" s="146"/>
      <c r="F691" s="147" t="s">
        <v>1100</v>
      </c>
      <c r="H691" s="148">
        <v>16</v>
      </c>
      <c r="I691" s="360"/>
      <c r="L691" s="144"/>
      <c r="M691" s="149"/>
      <c r="T691" s="150"/>
      <c r="AT691" s="146" t="s">
        <v>155</v>
      </c>
      <c r="AU691" s="146" t="s">
        <v>84</v>
      </c>
      <c r="AV691" s="143" t="s">
        <v>84</v>
      </c>
      <c r="AW691" s="143" t="s">
        <v>29</v>
      </c>
      <c r="AX691" s="143" t="s">
        <v>76</v>
      </c>
      <c r="AY691" s="146" t="s">
        <v>145</v>
      </c>
    </row>
    <row r="692" spans="2:65" s="168" customFormat="1">
      <c r="B692" s="169"/>
      <c r="D692" s="145" t="s">
        <v>155</v>
      </c>
      <c r="E692" s="170"/>
      <c r="F692" s="171" t="s">
        <v>442</v>
      </c>
      <c r="H692" s="172">
        <v>30.1</v>
      </c>
      <c r="I692" s="363"/>
      <c r="L692" s="169"/>
      <c r="M692" s="173"/>
      <c r="T692" s="174"/>
      <c r="AT692" s="170" t="s">
        <v>155</v>
      </c>
      <c r="AU692" s="170" t="s">
        <v>84</v>
      </c>
      <c r="AV692" s="168" t="s">
        <v>146</v>
      </c>
      <c r="AW692" s="168" t="s">
        <v>29</v>
      </c>
      <c r="AX692" s="168" t="s">
        <v>76</v>
      </c>
      <c r="AY692" s="170" t="s">
        <v>145</v>
      </c>
    </row>
    <row r="693" spans="2:65" s="143" customFormat="1">
      <c r="B693" s="144"/>
      <c r="D693" s="145" t="s">
        <v>155</v>
      </c>
      <c r="E693" s="146"/>
      <c r="F693" s="147" t="s">
        <v>1101</v>
      </c>
      <c r="H693" s="148">
        <v>-6.5</v>
      </c>
      <c r="I693" s="360"/>
      <c r="L693" s="144"/>
      <c r="M693" s="149"/>
      <c r="T693" s="150"/>
      <c r="AT693" s="146" t="s">
        <v>155</v>
      </c>
      <c r="AU693" s="146" t="s">
        <v>84</v>
      </c>
      <c r="AV693" s="143" t="s">
        <v>84</v>
      </c>
      <c r="AW693" s="143" t="s">
        <v>29</v>
      </c>
      <c r="AX693" s="143" t="s">
        <v>76</v>
      </c>
      <c r="AY693" s="146" t="s">
        <v>145</v>
      </c>
    </row>
    <row r="694" spans="2:65" s="151" customFormat="1">
      <c r="B694" s="152"/>
      <c r="D694" s="145" t="s">
        <v>155</v>
      </c>
      <c r="E694" s="153"/>
      <c r="F694" s="154" t="s">
        <v>174</v>
      </c>
      <c r="H694" s="155">
        <v>23.6</v>
      </c>
      <c r="I694" s="361"/>
      <c r="L694" s="152"/>
      <c r="M694" s="156"/>
      <c r="T694" s="157"/>
      <c r="AT694" s="153" t="s">
        <v>155</v>
      </c>
      <c r="AU694" s="153" t="s">
        <v>84</v>
      </c>
      <c r="AV694" s="151" t="s">
        <v>153</v>
      </c>
      <c r="AW694" s="151" t="s">
        <v>29</v>
      </c>
      <c r="AX694" s="151" t="s">
        <v>20</v>
      </c>
      <c r="AY694" s="153" t="s">
        <v>145</v>
      </c>
    </row>
    <row r="695" spans="2:65" s="14" customFormat="1" ht="16.5" customHeight="1">
      <c r="B695" s="15"/>
      <c r="C695" s="158" t="s">
        <v>1102</v>
      </c>
      <c r="D695" s="158" t="s">
        <v>303</v>
      </c>
      <c r="E695" s="159" t="s">
        <v>1103</v>
      </c>
      <c r="F695" s="160" t="s">
        <v>1104</v>
      </c>
      <c r="G695" s="161" t="s">
        <v>152</v>
      </c>
      <c r="H695" s="162">
        <v>5.0000000000000001E-3</v>
      </c>
      <c r="I695" s="359"/>
      <c r="J695" s="163">
        <f>ROUND(I695*H695,1)</f>
        <v>0</v>
      </c>
      <c r="K695" s="164"/>
      <c r="L695" s="165"/>
      <c r="M695" s="166"/>
      <c r="N695" s="167" t="s">
        <v>41</v>
      </c>
      <c r="O695" s="139">
        <v>0</v>
      </c>
      <c r="P695" s="139">
        <f>O695*H695</f>
        <v>0</v>
      </c>
      <c r="Q695" s="139">
        <v>1</v>
      </c>
      <c r="R695" s="139">
        <f>Q695*H695</f>
        <v>5.0000000000000001E-3</v>
      </c>
      <c r="S695" s="139">
        <v>0</v>
      </c>
      <c r="T695" s="140">
        <f>S695*H695</f>
        <v>0</v>
      </c>
      <c r="AR695" s="141" t="s">
        <v>223</v>
      </c>
      <c r="AT695" s="141" t="s">
        <v>303</v>
      </c>
      <c r="AU695" s="141" t="s">
        <v>84</v>
      </c>
      <c r="AY695" s="2" t="s">
        <v>145</v>
      </c>
      <c r="BE695" s="142">
        <f>IF(N695="základní",J695,0)</f>
        <v>0</v>
      </c>
      <c r="BF695" s="142">
        <f>IF(N695="snížená",J695,0)</f>
        <v>0</v>
      </c>
      <c r="BG695" s="142">
        <f>IF(N695="zákl. přenesená",J695,0)</f>
        <v>0</v>
      </c>
      <c r="BH695" s="142">
        <f>IF(N695="sníž. přenesená",J695,0)</f>
        <v>0</v>
      </c>
      <c r="BI695" s="142">
        <f>IF(N695="nulová",J695,0)</f>
        <v>0</v>
      </c>
      <c r="BJ695" s="2" t="s">
        <v>20</v>
      </c>
      <c r="BK695" s="142">
        <f>ROUND(I695*H695,1)</f>
        <v>0</v>
      </c>
      <c r="BL695" s="2" t="s">
        <v>1096</v>
      </c>
      <c r="BM695" s="141" t="s">
        <v>1105</v>
      </c>
    </row>
    <row r="696" spans="2:65" s="143" customFormat="1">
      <c r="B696" s="144"/>
      <c r="D696" s="145" t="s">
        <v>155</v>
      </c>
      <c r="E696" s="146"/>
      <c r="F696" s="147" t="s">
        <v>1106</v>
      </c>
      <c r="H696" s="148">
        <v>5.0000000000000001E-3</v>
      </c>
      <c r="I696" s="360"/>
      <c r="L696" s="144"/>
      <c r="M696" s="149"/>
      <c r="T696" s="150"/>
      <c r="AT696" s="146" t="s">
        <v>155</v>
      </c>
      <c r="AU696" s="146" t="s">
        <v>84</v>
      </c>
      <c r="AV696" s="143" t="s">
        <v>84</v>
      </c>
      <c r="AW696" s="143" t="s">
        <v>29</v>
      </c>
      <c r="AX696" s="143" t="s">
        <v>20</v>
      </c>
      <c r="AY696" s="146" t="s">
        <v>145</v>
      </c>
    </row>
    <row r="697" spans="2:65" s="14" customFormat="1" ht="24" customHeight="1">
      <c r="B697" s="15"/>
      <c r="C697" s="130" t="s">
        <v>1107</v>
      </c>
      <c r="D697" s="130" t="s">
        <v>149</v>
      </c>
      <c r="E697" s="131" t="s">
        <v>1108</v>
      </c>
      <c r="F697" s="132" t="s">
        <v>1109</v>
      </c>
      <c r="G697" s="133" t="s">
        <v>166</v>
      </c>
      <c r="H697" s="134">
        <v>47.2</v>
      </c>
      <c r="I697" s="359"/>
      <c r="J697" s="135">
        <f>ROUND(I697*H697,1)</f>
        <v>0</v>
      </c>
      <c r="K697" s="136"/>
      <c r="L697" s="15"/>
      <c r="M697" s="137"/>
      <c r="N697" s="138" t="s">
        <v>41</v>
      </c>
      <c r="O697" s="139">
        <v>0.222</v>
      </c>
      <c r="P697" s="139">
        <f>O697*H697</f>
        <v>10.478400000000001</v>
      </c>
      <c r="Q697" s="139">
        <v>4.0000000000000002E-4</v>
      </c>
      <c r="R697" s="139">
        <f>Q697*H697</f>
        <v>1.8880000000000001E-2</v>
      </c>
      <c r="S697" s="139">
        <v>0</v>
      </c>
      <c r="T697" s="140">
        <f>S697*H697</f>
        <v>0</v>
      </c>
      <c r="AR697" s="141" t="s">
        <v>1096</v>
      </c>
      <c r="AT697" s="141" t="s">
        <v>149</v>
      </c>
      <c r="AU697" s="141" t="s">
        <v>84</v>
      </c>
      <c r="AY697" s="2" t="s">
        <v>145</v>
      </c>
      <c r="BE697" s="142">
        <f>IF(N697="základní",J697,0)</f>
        <v>0</v>
      </c>
      <c r="BF697" s="142">
        <f>IF(N697="snížená",J697,0)</f>
        <v>0</v>
      </c>
      <c r="BG697" s="142">
        <f>IF(N697="zákl. přenesená",J697,0)</f>
        <v>0</v>
      </c>
      <c r="BH697" s="142">
        <f>IF(N697="sníž. přenesená",J697,0)</f>
        <v>0</v>
      </c>
      <c r="BI697" s="142">
        <f>IF(N697="nulová",J697,0)</f>
        <v>0</v>
      </c>
      <c r="BJ697" s="2" t="s">
        <v>20</v>
      </c>
      <c r="BK697" s="142">
        <f>ROUND(I697*H697,1)</f>
        <v>0</v>
      </c>
      <c r="BL697" s="2" t="s">
        <v>1096</v>
      </c>
      <c r="BM697" s="141" t="s">
        <v>1110</v>
      </c>
    </row>
    <row r="698" spans="2:65" s="143" customFormat="1">
      <c r="B698" s="144"/>
      <c r="D698" s="145" t="s">
        <v>155</v>
      </c>
      <c r="E698" s="146"/>
      <c r="F698" s="147" t="s">
        <v>1111</v>
      </c>
      <c r="H698" s="148">
        <v>13</v>
      </c>
      <c r="I698" s="360"/>
      <c r="L698" s="144"/>
      <c r="M698" s="149"/>
      <c r="T698" s="150"/>
      <c r="AT698" s="146" t="s">
        <v>155</v>
      </c>
      <c r="AU698" s="146" t="s">
        <v>84</v>
      </c>
      <c r="AV698" s="143" t="s">
        <v>84</v>
      </c>
      <c r="AW698" s="143" t="s">
        <v>29</v>
      </c>
      <c r="AX698" s="143" t="s">
        <v>76</v>
      </c>
      <c r="AY698" s="146" t="s">
        <v>145</v>
      </c>
    </row>
    <row r="699" spans="2:65" s="143" customFormat="1">
      <c r="B699" s="144"/>
      <c r="D699" s="145" t="s">
        <v>155</v>
      </c>
      <c r="E699" s="146"/>
      <c r="F699" s="147" t="s">
        <v>1112</v>
      </c>
      <c r="H699" s="148">
        <v>15.2</v>
      </c>
      <c r="I699" s="360"/>
      <c r="L699" s="144"/>
      <c r="M699" s="149"/>
      <c r="T699" s="150"/>
      <c r="AT699" s="146" t="s">
        <v>155</v>
      </c>
      <c r="AU699" s="146" t="s">
        <v>84</v>
      </c>
      <c r="AV699" s="143" t="s">
        <v>84</v>
      </c>
      <c r="AW699" s="143" t="s">
        <v>29</v>
      </c>
      <c r="AX699" s="143" t="s">
        <v>76</v>
      </c>
      <c r="AY699" s="146" t="s">
        <v>145</v>
      </c>
    </row>
    <row r="700" spans="2:65" s="143" customFormat="1">
      <c r="B700" s="144"/>
      <c r="D700" s="145" t="s">
        <v>155</v>
      </c>
      <c r="E700" s="146"/>
      <c r="F700" s="147" t="s">
        <v>1113</v>
      </c>
      <c r="H700" s="148">
        <v>32</v>
      </c>
      <c r="I700" s="360"/>
      <c r="L700" s="144"/>
      <c r="M700" s="149"/>
      <c r="T700" s="150"/>
      <c r="AT700" s="146" t="s">
        <v>155</v>
      </c>
      <c r="AU700" s="146" t="s">
        <v>84</v>
      </c>
      <c r="AV700" s="143" t="s">
        <v>84</v>
      </c>
      <c r="AW700" s="143" t="s">
        <v>29</v>
      </c>
      <c r="AX700" s="143" t="s">
        <v>76</v>
      </c>
      <c r="AY700" s="146" t="s">
        <v>145</v>
      </c>
    </row>
    <row r="701" spans="2:65" s="168" customFormat="1">
      <c r="B701" s="169"/>
      <c r="D701" s="145" t="s">
        <v>155</v>
      </c>
      <c r="E701" s="170"/>
      <c r="F701" s="171" t="s">
        <v>442</v>
      </c>
      <c r="H701" s="172">
        <v>60.2</v>
      </c>
      <c r="I701" s="363"/>
      <c r="L701" s="169"/>
      <c r="M701" s="173"/>
      <c r="T701" s="174"/>
      <c r="AT701" s="170" t="s">
        <v>155</v>
      </c>
      <c r="AU701" s="170" t="s">
        <v>84</v>
      </c>
      <c r="AV701" s="168" t="s">
        <v>146</v>
      </c>
      <c r="AW701" s="168" t="s">
        <v>29</v>
      </c>
      <c r="AX701" s="168" t="s">
        <v>76</v>
      </c>
      <c r="AY701" s="170" t="s">
        <v>145</v>
      </c>
    </row>
    <row r="702" spans="2:65" s="143" customFormat="1">
      <c r="B702" s="144"/>
      <c r="D702" s="145" t="s">
        <v>155</v>
      </c>
      <c r="E702" s="146"/>
      <c r="F702" s="147" t="s">
        <v>1114</v>
      </c>
      <c r="H702" s="148">
        <v>-13</v>
      </c>
      <c r="I702" s="360"/>
      <c r="L702" s="144"/>
      <c r="M702" s="149"/>
      <c r="T702" s="150"/>
      <c r="AT702" s="146" t="s">
        <v>155</v>
      </c>
      <c r="AU702" s="146" t="s">
        <v>84</v>
      </c>
      <c r="AV702" s="143" t="s">
        <v>84</v>
      </c>
      <c r="AW702" s="143" t="s">
        <v>29</v>
      </c>
      <c r="AX702" s="143" t="s">
        <v>76</v>
      </c>
      <c r="AY702" s="146" t="s">
        <v>145</v>
      </c>
    </row>
    <row r="703" spans="2:65" s="151" customFormat="1">
      <c r="B703" s="152"/>
      <c r="D703" s="145" t="s">
        <v>155</v>
      </c>
      <c r="E703" s="153"/>
      <c r="F703" s="154" t="s">
        <v>174</v>
      </c>
      <c r="H703" s="155">
        <v>47.2</v>
      </c>
      <c r="I703" s="361"/>
      <c r="L703" s="152"/>
      <c r="M703" s="156"/>
      <c r="T703" s="157"/>
      <c r="AT703" s="153" t="s">
        <v>155</v>
      </c>
      <c r="AU703" s="153" t="s">
        <v>84</v>
      </c>
      <c r="AV703" s="151" t="s">
        <v>153</v>
      </c>
      <c r="AW703" s="151" t="s">
        <v>29</v>
      </c>
      <c r="AX703" s="151" t="s">
        <v>20</v>
      </c>
      <c r="AY703" s="153" t="s">
        <v>145</v>
      </c>
    </row>
    <row r="704" spans="2:65" s="14" customFormat="1" ht="55.5" customHeight="1">
      <c r="B704" s="15"/>
      <c r="C704" s="158" t="s">
        <v>1115</v>
      </c>
      <c r="D704" s="158" t="s">
        <v>303</v>
      </c>
      <c r="E704" s="159" t="s">
        <v>1116</v>
      </c>
      <c r="F704" s="160" t="s">
        <v>1117</v>
      </c>
      <c r="G704" s="161" t="s">
        <v>166</v>
      </c>
      <c r="H704" s="162">
        <v>27.2</v>
      </c>
      <c r="I704" s="359"/>
      <c r="J704" s="163">
        <f>ROUND(I704*H704,1)</f>
        <v>0</v>
      </c>
      <c r="K704" s="164"/>
      <c r="L704" s="165"/>
      <c r="M704" s="166"/>
      <c r="N704" s="167" t="s">
        <v>41</v>
      </c>
      <c r="O704" s="139">
        <v>0</v>
      </c>
      <c r="P704" s="139">
        <f>O704*H704</f>
        <v>0</v>
      </c>
      <c r="Q704" s="139">
        <v>4.7000000000000002E-3</v>
      </c>
      <c r="R704" s="139">
        <f>Q704*H704</f>
        <v>0.12784000000000001</v>
      </c>
      <c r="S704" s="139">
        <v>0</v>
      </c>
      <c r="T704" s="140">
        <f>S704*H704</f>
        <v>0</v>
      </c>
      <c r="AR704" s="141" t="s">
        <v>223</v>
      </c>
      <c r="AT704" s="141" t="s">
        <v>303</v>
      </c>
      <c r="AU704" s="141" t="s">
        <v>84</v>
      </c>
      <c r="AY704" s="2" t="s">
        <v>145</v>
      </c>
      <c r="BE704" s="142">
        <f>IF(N704="základní",J704,0)</f>
        <v>0</v>
      </c>
      <c r="BF704" s="142">
        <f>IF(N704="snížená",J704,0)</f>
        <v>0</v>
      </c>
      <c r="BG704" s="142">
        <f>IF(N704="zákl. přenesená",J704,0)</f>
        <v>0</v>
      </c>
      <c r="BH704" s="142">
        <f>IF(N704="sníž. přenesená",J704,0)</f>
        <v>0</v>
      </c>
      <c r="BI704" s="142">
        <f>IF(N704="nulová",J704,0)</f>
        <v>0</v>
      </c>
      <c r="BJ704" s="2" t="s">
        <v>20</v>
      </c>
      <c r="BK704" s="142">
        <f>ROUND(I704*H704,1)</f>
        <v>0</v>
      </c>
      <c r="BL704" s="2" t="s">
        <v>1096</v>
      </c>
      <c r="BM704" s="141" t="s">
        <v>1118</v>
      </c>
    </row>
    <row r="705" spans="2:65" s="143" customFormat="1">
      <c r="B705" s="144"/>
      <c r="D705" s="145" t="s">
        <v>155</v>
      </c>
      <c r="E705" s="146"/>
      <c r="F705" s="147" t="s">
        <v>1119</v>
      </c>
      <c r="H705" s="148">
        <v>27.2</v>
      </c>
      <c r="I705" s="360"/>
      <c r="L705" s="144"/>
      <c r="M705" s="149"/>
      <c r="T705" s="150"/>
      <c r="AT705" s="146" t="s">
        <v>155</v>
      </c>
      <c r="AU705" s="146" t="s">
        <v>84</v>
      </c>
      <c r="AV705" s="143" t="s">
        <v>84</v>
      </c>
      <c r="AW705" s="143" t="s">
        <v>29</v>
      </c>
      <c r="AX705" s="143" t="s">
        <v>20</v>
      </c>
      <c r="AY705" s="146" t="s">
        <v>145</v>
      </c>
    </row>
    <row r="706" spans="2:65" s="14" customFormat="1" ht="48.75" customHeight="1">
      <c r="B706" s="15"/>
      <c r="C706" s="158" t="s">
        <v>1120</v>
      </c>
      <c r="D706" s="158" t="s">
        <v>303</v>
      </c>
      <c r="E706" s="159" t="s">
        <v>1121</v>
      </c>
      <c r="F706" s="160" t="s">
        <v>1122</v>
      </c>
      <c r="G706" s="161" t="s">
        <v>166</v>
      </c>
      <c r="H706" s="162">
        <v>27.2</v>
      </c>
      <c r="I706" s="359"/>
      <c r="J706" s="163">
        <f>ROUND(I706*H706,1)</f>
        <v>0</v>
      </c>
      <c r="K706" s="164"/>
      <c r="L706" s="165"/>
      <c r="M706" s="166"/>
      <c r="N706" s="167" t="s">
        <v>41</v>
      </c>
      <c r="O706" s="139">
        <v>0</v>
      </c>
      <c r="P706" s="139">
        <f>O706*H706</f>
        <v>0</v>
      </c>
      <c r="Q706" s="139">
        <v>5.3E-3</v>
      </c>
      <c r="R706" s="139">
        <f>Q706*H706</f>
        <v>0.14416000000000001</v>
      </c>
      <c r="S706" s="139">
        <v>0</v>
      </c>
      <c r="T706" s="140">
        <f>S706*H706</f>
        <v>0</v>
      </c>
      <c r="AR706" s="141" t="s">
        <v>223</v>
      </c>
      <c r="AT706" s="141" t="s">
        <v>303</v>
      </c>
      <c r="AU706" s="141" t="s">
        <v>84</v>
      </c>
      <c r="AY706" s="2" t="s">
        <v>145</v>
      </c>
      <c r="BE706" s="142">
        <f>IF(N706="základní",J706,0)</f>
        <v>0</v>
      </c>
      <c r="BF706" s="142">
        <f>IF(N706="snížená",J706,0)</f>
        <v>0</v>
      </c>
      <c r="BG706" s="142">
        <f>IF(N706="zákl. přenesená",J706,0)</f>
        <v>0</v>
      </c>
      <c r="BH706" s="142">
        <f>IF(N706="sníž. přenesená",J706,0)</f>
        <v>0</v>
      </c>
      <c r="BI706" s="142">
        <f>IF(N706="nulová",J706,0)</f>
        <v>0</v>
      </c>
      <c r="BJ706" s="2" t="s">
        <v>20</v>
      </c>
      <c r="BK706" s="142">
        <f>ROUND(I706*H706,1)</f>
        <v>0</v>
      </c>
      <c r="BL706" s="2" t="s">
        <v>1096</v>
      </c>
      <c r="BM706" s="141" t="s">
        <v>1123</v>
      </c>
    </row>
    <row r="707" spans="2:65" s="14" customFormat="1" ht="24" customHeight="1">
      <c r="B707" s="15"/>
      <c r="C707" s="130" t="s">
        <v>1124</v>
      </c>
      <c r="D707" s="130" t="s">
        <v>149</v>
      </c>
      <c r="E707" s="131" t="s">
        <v>1125</v>
      </c>
      <c r="F707" s="132" t="s">
        <v>1126</v>
      </c>
      <c r="G707" s="133" t="s">
        <v>1127</v>
      </c>
      <c r="H707" s="134">
        <v>183.02600000000001</v>
      </c>
      <c r="I707" s="359"/>
      <c r="J707" s="135">
        <f>ROUND(I707*H707,1)</f>
        <v>0</v>
      </c>
      <c r="K707" s="136"/>
      <c r="L707" s="15"/>
      <c r="M707" s="137"/>
      <c r="N707" s="138" t="s">
        <v>41</v>
      </c>
      <c r="O707" s="139">
        <v>0</v>
      </c>
      <c r="P707" s="139">
        <f>O707*H707</f>
        <v>0</v>
      </c>
      <c r="Q707" s="139">
        <v>0</v>
      </c>
      <c r="R707" s="139">
        <f>Q707*H707</f>
        <v>0</v>
      </c>
      <c r="S707" s="139">
        <v>0</v>
      </c>
      <c r="T707" s="140">
        <f>S707*H707</f>
        <v>0</v>
      </c>
      <c r="AR707" s="141" t="s">
        <v>1096</v>
      </c>
      <c r="AT707" s="141" t="s">
        <v>149</v>
      </c>
      <c r="AU707" s="141" t="s">
        <v>84</v>
      </c>
      <c r="AY707" s="2" t="s">
        <v>145</v>
      </c>
      <c r="BE707" s="142">
        <f>IF(N707="základní",J707,0)</f>
        <v>0</v>
      </c>
      <c r="BF707" s="142">
        <f>IF(N707="snížená",J707,0)</f>
        <v>0</v>
      </c>
      <c r="BG707" s="142">
        <f>IF(N707="zákl. přenesená",J707,0)</f>
        <v>0</v>
      </c>
      <c r="BH707" s="142">
        <f>IF(N707="sníž. přenesená",J707,0)</f>
        <v>0</v>
      </c>
      <c r="BI707" s="142">
        <f>IF(N707="nulová",J707,0)</f>
        <v>0</v>
      </c>
      <c r="BJ707" s="2" t="s">
        <v>20</v>
      </c>
      <c r="BK707" s="142">
        <f>ROUND(I707*H707,1)</f>
        <v>0</v>
      </c>
      <c r="BL707" s="2" t="s">
        <v>1096</v>
      </c>
      <c r="BM707" s="141" t="s">
        <v>1128</v>
      </c>
    </row>
    <row r="708" spans="2:65" s="118" customFormat="1" ht="22.5" customHeight="1">
      <c r="B708" s="119"/>
      <c r="D708" s="120" t="s">
        <v>75</v>
      </c>
      <c r="E708" s="128" t="s">
        <v>1129</v>
      </c>
      <c r="F708" s="128" t="s">
        <v>1130</v>
      </c>
      <c r="I708" s="362"/>
      <c r="J708" s="129">
        <f>BK708</f>
        <v>0</v>
      </c>
      <c r="L708" s="119"/>
      <c r="M708" s="123"/>
      <c r="P708" s="124">
        <f>SUM(P709:P743)</f>
        <v>519.52779999999996</v>
      </c>
      <c r="R708" s="124">
        <f>SUM(R709:R743)</f>
        <v>15.4998</v>
      </c>
      <c r="T708" s="125">
        <f>SUM(T709:T743)</f>
        <v>9.4085999999999999</v>
      </c>
      <c r="AR708" s="120" t="s">
        <v>84</v>
      </c>
      <c r="AT708" s="126" t="s">
        <v>75</v>
      </c>
      <c r="AU708" s="126" t="s">
        <v>20</v>
      </c>
      <c r="AY708" s="120" t="s">
        <v>145</v>
      </c>
      <c r="BK708" s="127">
        <f>SUM(BK709:BK743)</f>
        <v>0</v>
      </c>
    </row>
    <row r="709" spans="2:65" s="14" customFormat="1" ht="24" customHeight="1">
      <c r="B709" s="15"/>
      <c r="C709" s="130" t="s">
        <v>1131</v>
      </c>
      <c r="D709" s="130" t="s">
        <v>149</v>
      </c>
      <c r="E709" s="131" t="s">
        <v>1132</v>
      </c>
      <c r="F709" s="132" t="s">
        <v>1133</v>
      </c>
      <c r="G709" s="133" t="s">
        <v>166</v>
      </c>
      <c r="H709" s="134">
        <v>522.70000000000005</v>
      </c>
      <c r="I709" s="359"/>
      <c r="J709" s="135">
        <f>ROUND(I709*H709,1)</f>
        <v>0</v>
      </c>
      <c r="K709" s="136"/>
      <c r="L709" s="15"/>
      <c r="M709" s="137"/>
      <c r="N709" s="138" t="s">
        <v>41</v>
      </c>
      <c r="O709" s="139">
        <v>0.06</v>
      </c>
      <c r="P709" s="139">
        <f>O709*H709</f>
        <v>31.362000000000002</v>
      </c>
      <c r="Q709" s="139">
        <v>0</v>
      </c>
      <c r="R709" s="139">
        <f>Q709*H709</f>
        <v>0</v>
      </c>
      <c r="S709" s="139">
        <v>1.7999999999999999E-2</v>
      </c>
      <c r="T709" s="140">
        <f>S709*H709</f>
        <v>9.4085999999999999</v>
      </c>
      <c r="AR709" s="141" t="s">
        <v>1096</v>
      </c>
      <c r="AT709" s="141" t="s">
        <v>149</v>
      </c>
      <c r="AU709" s="141" t="s">
        <v>84</v>
      </c>
      <c r="AY709" s="2" t="s">
        <v>145</v>
      </c>
      <c r="BE709" s="142">
        <f>IF(N709="základní",J709,0)</f>
        <v>0</v>
      </c>
      <c r="BF709" s="142">
        <f>IF(N709="snížená",J709,0)</f>
        <v>0</v>
      </c>
      <c r="BG709" s="142">
        <f>IF(N709="zákl. přenesená",J709,0)</f>
        <v>0</v>
      </c>
      <c r="BH709" s="142">
        <f>IF(N709="sníž. přenesená",J709,0)</f>
        <v>0</v>
      </c>
      <c r="BI709" s="142">
        <f>IF(N709="nulová",J709,0)</f>
        <v>0</v>
      </c>
      <c r="BJ709" s="2" t="s">
        <v>20</v>
      </c>
      <c r="BK709" s="142">
        <f>ROUND(I709*H709,1)</f>
        <v>0</v>
      </c>
      <c r="BL709" s="2" t="s">
        <v>1096</v>
      </c>
      <c r="BM709" s="141" t="s">
        <v>1134</v>
      </c>
    </row>
    <row r="710" spans="2:65" s="143" customFormat="1">
      <c r="B710" s="144"/>
      <c r="D710" s="145" t="s">
        <v>155</v>
      </c>
      <c r="E710" s="146"/>
      <c r="F710" s="147" t="s">
        <v>1135</v>
      </c>
      <c r="H710" s="148">
        <v>522.70000000000005</v>
      </c>
      <c r="I710" s="360"/>
      <c r="L710" s="144"/>
      <c r="M710" s="149"/>
      <c r="T710" s="150"/>
      <c r="AT710" s="146" t="s">
        <v>155</v>
      </c>
      <c r="AU710" s="146" t="s">
        <v>84</v>
      </c>
      <c r="AV710" s="143" t="s">
        <v>84</v>
      </c>
      <c r="AW710" s="143" t="s">
        <v>29</v>
      </c>
      <c r="AX710" s="143" t="s">
        <v>20</v>
      </c>
      <c r="AY710" s="146" t="s">
        <v>145</v>
      </c>
    </row>
    <row r="711" spans="2:65" s="14" customFormat="1" ht="24" customHeight="1">
      <c r="B711" s="15"/>
      <c r="C711" s="130" t="s">
        <v>1136</v>
      </c>
      <c r="D711" s="130" t="s">
        <v>149</v>
      </c>
      <c r="E711" s="131" t="s">
        <v>1137</v>
      </c>
      <c r="F711" s="132" t="s">
        <v>1138</v>
      </c>
      <c r="G711" s="133" t="s">
        <v>166</v>
      </c>
      <c r="H711" s="134">
        <v>1913.8</v>
      </c>
      <c r="I711" s="359"/>
      <c r="J711" s="135">
        <f>ROUND(I711*H711,1)</f>
        <v>0</v>
      </c>
      <c r="K711" s="136"/>
      <c r="L711" s="15"/>
      <c r="M711" s="137"/>
      <c r="N711" s="138" t="s">
        <v>41</v>
      </c>
      <c r="O711" s="139">
        <v>0.108</v>
      </c>
      <c r="P711" s="139">
        <f>O711*H711</f>
        <v>206.69039999999998</v>
      </c>
      <c r="Q711" s="139">
        <v>0</v>
      </c>
      <c r="R711" s="139">
        <f>Q711*H711</f>
        <v>0</v>
      </c>
      <c r="S711" s="139">
        <v>0</v>
      </c>
      <c r="T711" s="140">
        <f>S711*H711</f>
        <v>0</v>
      </c>
      <c r="AR711" s="141" t="s">
        <v>1096</v>
      </c>
      <c r="AT711" s="141" t="s">
        <v>149</v>
      </c>
      <c r="AU711" s="141" t="s">
        <v>84</v>
      </c>
      <c r="AY711" s="2" t="s">
        <v>145</v>
      </c>
      <c r="BE711" s="142">
        <f>IF(N711="základní",J711,0)</f>
        <v>0</v>
      </c>
      <c r="BF711" s="142">
        <f>IF(N711="snížená",J711,0)</f>
        <v>0</v>
      </c>
      <c r="BG711" s="142">
        <f>IF(N711="zákl. přenesená",J711,0)</f>
        <v>0</v>
      </c>
      <c r="BH711" s="142">
        <f>IF(N711="sníž. přenesená",J711,0)</f>
        <v>0</v>
      </c>
      <c r="BI711" s="142">
        <f>IF(N711="nulová",J711,0)</f>
        <v>0</v>
      </c>
      <c r="BJ711" s="2" t="s">
        <v>20</v>
      </c>
      <c r="BK711" s="142">
        <f>ROUND(I711*H711,1)</f>
        <v>0</v>
      </c>
      <c r="BL711" s="2" t="s">
        <v>1096</v>
      </c>
      <c r="BM711" s="141" t="s">
        <v>1139</v>
      </c>
    </row>
    <row r="712" spans="2:65" s="143" customFormat="1">
      <c r="B712" s="144"/>
      <c r="D712" s="145" t="s">
        <v>155</v>
      </c>
      <c r="E712" s="146"/>
      <c r="F712" s="147" t="s">
        <v>1140</v>
      </c>
      <c r="H712" s="148">
        <v>9.8000000000000007</v>
      </c>
      <c r="I712" s="360"/>
      <c r="L712" s="144"/>
      <c r="M712" s="149"/>
      <c r="T712" s="150"/>
      <c r="AT712" s="146" t="s">
        <v>155</v>
      </c>
      <c r="AU712" s="146" t="s">
        <v>84</v>
      </c>
      <c r="AV712" s="143" t="s">
        <v>84</v>
      </c>
      <c r="AW712" s="143" t="s">
        <v>29</v>
      </c>
      <c r="AX712" s="143" t="s">
        <v>76</v>
      </c>
      <c r="AY712" s="146" t="s">
        <v>145</v>
      </c>
    </row>
    <row r="713" spans="2:65" s="143" customFormat="1">
      <c r="B713" s="144"/>
      <c r="D713" s="145" t="s">
        <v>155</v>
      </c>
      <c r="E713" s="146"/>
      <c r="F713" s="147" t="s">
        <v>1141</v>
      </c>
      <c r="H713" s="148">
        <v>1913.8</v>
      </c>
      <c r="I713" s="360"/>
      <c r="L713" s="144"/>
      <c r="M713" s="149"/>
      <c r="T713" s="150"/>
      <c r="AT713" s="146" t="s">
        <v>155</v>
      </c>
      <c r="AU713" s="146" t="s">
        <v>84</v>
      </c>
      <c r="AV713" s="143" t="s">
        <v>84</v>
      </c>
      <c r="AW713" s="143" t="s">
        <v>29</v>
      </c>
      <c r="AX713" s="143" t="s">
        <v>76</v>
      </c>
      <c r="AY713" s="146" t="s">
        <v>145</v>
      </c>
    </row>
    <row r="714" spans="2:65" s="168" customFormat="1">
      <c r="B714" s="169"/>
      <c r="D714" s="145" t="s">
        <v>155</v>
      </c>
      <c r="E714" s="170"/>
      <c r="F714" s="171" t="s">
        <v>442</v>
      </c>
      <c r="H714" s="172">
        <v>1923.6</v>
      </c>
      <c r="I714" s="363"/>
      <c r="L714" s="169"/>
      <c r="M714" s="173"/>
      <c r="T714" s="174"/>
      <c r="AT714" s="170" t="s">
        <v>155</v>
      </c>
      <c r="AU714" s="170" t="s">
        <v>84</v>
      </c>
      <c r="AV714" s="168" t="s">
        <v>146</v>
      </c>
      <c r="AW714" s="168" t="s">
        <v>29</v>
      </c>
      <c r="AX714" s="168" t="s">
        <v>76</v>
      </c>
      <c r="AY714" s="170" t="s">
        <v>145</v>
      </c>
    </row>
    <row r="715" spans="2:65" s="143" customFormat="1">
      <c r="B715" s="144"/>
      <c r="D715" s="145" t="s">
        <v>155</v>
      </c>
      <c r="E715" s="146"/>
      <c r="F715" s="147" t="s">
        <v>1142</v>
      </c>
      <c r="H715" s="148">
        <v>-9.8000000000000007</v>
      </c>
      <c r="I715" s="360"/>
      <c r="L715" s="144"/>
      <c r="M715" s="149"/>
      <c r="T715" s="150"/>
      <c r="AT715" s="146" t="s">
        <v>155</v>
      </c>
      <c r="AU715" s="146" t="s">
        <v>84</v>
      </c>
      <c r="AV715" s="143" t="s">
        <v>84</v>
      </c>
      <c r="AW715" s="143" t="s">
        <v>29</v>
      </c>
      <c r="AX715" s="143" t="s">
        <v>76</v>
      </c>
      <c r="AY715" s="146" t="s">
        <v>145</v>
      </c>
    </row>
    <row r="716" spans="2:65" s="151" customFormat="1">
      <c r="B716" s="152"/>
      <c r="D716" s="145" t="s">
        <v>155</v>
      </c>
      <c r="E716" s="153"/>
      <c r="F716" s="154" t="s">
        <v>174</v>
      </c>
      <c r="H716" s="155">
        <v>1913.8</v>
      </c>
      <c r="I716" s="361"/>
      <c r="L716" s="152"/>
      <c r="M716" s="156"/>
      <c r="T716" s="157"/>
      <c r="AT716" s="153" t="s">
        <v>155</v>
      </c>
      <c r="AU716" s="153" t="s">
        <v>84</v>
      </c>
      <c r="AV716" s="151" t="s">
        <v>153</v>
      </c>
      <c r="AW716" s="151" t="s">
        <v>29</v>
      </c>
      <c r="AX716" s="151" t="s">
        <v>20</v>
      </c>
      <c r="AY716" s="153" t="s">
        <v>145</v>
      </c>
    </row>
    <row r="717" spans="2:65" s="14" customFormat="1" ht="24" customHeight="1">
      <c r="B717" s="15"/>
      <c r="C717" s="158" t="s">
        <v>1143</v>
      </c>
      <c r="D717" s="158" t="s">
        <v>303</v>
      </c>
      <c r="E717" s="159" t="s">
        <v>1144</v>
      </c>
      <c r="F717" s="160" t="s">
        <v>1145</v>
      </c>
      <c r="G717" s="161" t="s">
        <v>166</v>
      </c>
      <c r="H717" s="162">
        <v>1952</v>
      </c>
      <c r="I717" s="359"/>
      <c r="J717" s="163">
        <f>ROUND(I717*H717,1)</f>
        <v>0</v>
      </c>
      <c r="K717" s="164"/>
      <c r="L717" s="165"/>
      <c r="M717" s="166"/>
      <c r="N717" s="167" t="s">
        <v>41</v>
      </c>
      <c r="O717" s="139">
        <v>0</v>
      </c>
      <c r="P717" s="139">
        <f>O717*H717</f>
        <v>0</v>
      </c>
      <c r="Q717" s="139">
        <v>5.2500000000000003E-3</v>
      </c>
      <c r="R717" s="139">
        <f>Q717*H717</f>
        <v>10.248000000000001</v>
      </c>
      <c r="S717" s="139">
        <v>0</v>
      </c>
      <c r="T717" s="140">
        <f>S717*H717</f>
        <v>0</v>
      </c>
      <c r="AR717" s="141" t="s">
        <v>223</v>
      </c>
      <c r="AT717" s="141" t="s">
        <v>303</v>
      </c>
      <c r="AU717" s="141" t="s">
        <v>84</v>
      </c>
      <c r="AY717" s="2" t="s">
        <v>145</v>
      </c>
      <c r="BE717" s="142">
        <f>IF(N717="základní",J717,0)</f>
        <v>0</v>
      </c>
      <c r="BF717" s="142">
        <f>IF(N717="snížená",J717,0)</f>
        <v>0</v>
      </c>
      <c r="BG717" s="142">
        <f>IF(N717="zákl. přenesená",J717,0)</f>
        <v>0</v>
      </c>
      <c r="BH717" s="142">
        <f>IF(N717="sníž. přenesená",J717,0)</f>
        <v>0</v>
      </c>
      <c r="BI717" s="142">
        <f>IF(N717="nulová",J717,0)</f>
        <v>0</v>
      </c>
      <c r="BJ717" s="2" t="s">
        <v>20</v>
      </c>
      <c r="BK717" s="142">
        <f>ROUND(I717*H717,1)</f>
        <v>0</v>
      </c>
      <c r="BL717" s="2" t="s">
        <v>1096</v>
      </c>
      <c r="BM717" s="141" t="s">
        <v>1146</v>
      </c>
    </row>
    <row r="718" spans="2:65" s="143" customFormat="1">
      <c r="B718" s="144"/>
      <c r="D718" s="145" t="s">
        <v>155</v>
      </c>
      <c r="E718" s="146"/>
      <c r="F718" s="147" t="s">
        <v>1147</v>
      </c>
      <c r="H718" s="148">
        <v>1962</v>
      </c>
      <c r="I718" s="360"/>
      <c r="L718" s="144"/>
      <c r="M718" s="149"/>
      <c r="T718" s="150"/>
      <c r="AT718" s="146" t="s">
        <v>155</v>
      </c>
      <c r="AU718" s="146" t="s">
        <v>84</v>
      </c>
      <c r="AV718" s="143" t="s">
        <v>84</v>
      </c>
      <c r="AW718" s="143" t="s">
        <v>29</v>
      </c>
      <c r="AX718" s="143" t="s">
        <v>76</v>
      </c>
      <c r="AY718" s="146" t="s">
        <v>145</v>
      </c>
    </row>
    <row r="719" spans="2:65" s="143" customFormat="1">
      <c r="B719" s="144"/>
      <c r="D719" s="145" t="s">
        <v>155</v>
      </c>
      <c r="E719" s="146"/>
      <c r="F719" s="147" t="s">
        <v>1148</v>
      </c>
      <c r="H719" s="148">
        <v>-10</v>
      </c>
      <c r="I719" s="360"/>
      <c r="L719" s="144"/>
      <c r="M719" s="149"/>
      <c r="T719" s="150"/>
      <c r="AT719" s="146" t="s">
        <v>155</v>
      </c>
      <c r="AU719" s="146" t="s">
        <v>84</v>
      </c>
      <c r="AV719" s="143" t="s">
        <v>84</v>
      </c>
      <c r="AW719" s="143" t="s">
        <v>29</v>
      </c>
      <c r="AX719" s="143" t="s">
        <v>76</v>
      </c>
      <c r="AY719" s="146" t="s">
        <v>145</v>
      </c>
    </row>
    <row r="720" spans="2:65" s="151" customFormat="1">
      <c r="B720" s="152"/>
      <c r="D720" s="145" t="s">
        <v>155</v>
      </c>
      <c r="E720" s="153"/>
      <c r="F720" s="154" t="s">
        <v>174</v>
      </c>
      <c r="H720" s="155">
        <v>1952</v>
      </c>
      <c r="I720" s="361"/>
      <c r="L720" s="152"/>
      <c r="M720" s="156"/>
      <c r="T720" s="157"/>
      <c r="AT720" s="153" t="s">
        <v>155</v>
      </c>
      <c r="AU720" s="153" t="s">
        <v>84</v>
      </c>
      <c r="AV720" s="151" t="s">
        <v>153</v>
      </c>
      <c r="AW720" s="151" t="s">
        <v>29</v>
      </c>
      <c r="AX720" s="151" t="s">
        <v>20</v>
      </c>
      <c r="AY720" s="153" t="s">
        <v>145</v>
      </c>
    </row>
    <row r="721" spans="2:65" s="14" customFormat="1" ht="33" customHeight="1">
      <c r="B721" s="15"/>
      <c r="C721" s="130" t="s">
        <v>1149</v>
      </c>
      <c r="D721" s="130" t="s">
        <v>149</v>
      </c>
      <c r="E721" s="131" t="s">
        <v>1150</v>
      </c>
      <c r="F721" s="132" t="s">
        <v>1151</v>
      </c>
      <c r="G721" s="133" t="s">
        <v>166</v>
      </c>
      <c r="H721" s="134">
        <v>792.7</v>
      </c>
      <c r="I721" s="359"/>
      <c r="J721" s="135">
        <f>ROUND(I721*H721,1)</f>
        <v>0</v>
      </c>
      <c r="K721" s="136"/>
      <c r="L721" s="15"/>
      <c r="M721" s="137"/>
      <c r="N721" s="138" t="s">
        <v>41</v>
      </c>
      <c r="O721" s="139">
        <v>0.22</v>
      </c>
      <c r="P721" s="139">
        <f>O721*H721</f>
        <v>174.39400000000001</v>
      </c>
      <c r="Q721" s="139">
        <v>0</v>
      </c>
      <c r="R721" s="139">
        <f>Q721*H721</f>
        <v>0</v>
      </c>
      <c r="S721" s="139">
        <v>0</v>
      </c>
      <c r="T721" s="140">
        <f>S721*H721</f>
        <v>0</v>
      </c>
      <c r="AR721" s="141" t="s">
        <v>1096</v>
      </c>
      <c r="AT721" s="141" t="s">
        <v>149</v>
      </c>
      <c r="AU721" s="141" t="s">
        <v>84</v>
      </c>
      <c r="AY721" s="2" t="s">
        <v>145</v>
      </c>
      <c r="BE721" s="142">
        <f>IF(N721="základní",J721,0)</f>
        <v>0</v>
      </c>
      <c r="BF721" s="142">
        <f>IF(N721="snížená",J721,0)</f>
        <v>0</v>
      </c>
      <c r="BG721" s="142">
        <f>IF(N721="zákl. přenesená",J721,0)</f>
        <v>0</v>
      </c>
      <c r="BH721" s="142">
        <f>IF(N721="sníž. přenesená",J721,0)</f>
        <v>0</v>
      </c>
      <c r="BI721" s="142">
        <f>IF(N721="nulová",J721,0)</f>
        <v>0</v>
      </c>
      <c r="BJ721" s="2" t="s">
        <v>20</v>
      </c>
      <c r="BK721" s="142">
        <f>ROUND(I721*H721,1)</f>
        <v>0</v>
      </c>
      <c r="BL721" s="2" t="s">
        <v>1096</v>
      </c>
      <c r="BM721" s="141" t="s">
        <v>1152</v>
      </c>
    </row>
    <row r="722" spans="2:65" s="175" customFormat="1">
      <c r="B722" s="176"/>
      <c r="D722" s="145" t="s">
        <v>155</v>
      </c>
      <c r="E722" s="177"/>
      <c r="F722" s="178" t="s">
        <v>1153</v>
      </c>
      <c r="H722" s="177"/>
      <c r="I722" s="364"/>
      <c r="L722" s="176"/>
      <c r="M722" s="179"/>
      <c r="T722" s="180"/>
      <c r="AT722" s="177" t="s">
        <v>155</v>
      </c>
      <c r="AU722" s="177" t="s">
        <v>84</v>
      </c>
      <c r="AV722" s="175" t="s">
        <v>20</v>
      </c>
      <c r="AW722" s="175" t="s">
        <v>29</v>
      </c>
      <c r="AX722" s="175" t="s">
        <v>76</v>
      </c>
      <c r="AY722" s="177" t="s">
        <v>145</v>
      </c>
    </row>
    <row r="723" spans="2:65" s="143" customFormat="1">
      <c r="B723" s="144"/>
      <c r="D723" s="145" t="s">
        <v>155</v>
      </c>
      <c r="E723" s="146"/>
      <c r="F723" s="147" t="s">
        <v>1154</v>
      </c>
      <c r="H723" s="148">
        <v>816.03</v>
      </c>
      <c r="I723" s="360"/>
      <c r="L723" s="144"/>
      <c r="M723" s="149"/>
      <c r="T723" s="150"/>
      <c r="AT723" s="146" t="s">
        <v>155</v>
      </c>
      <c r="AU723" s="146" t="s">
        <v>84</v>
      </c>
      <c r="AV723" s="143" t="s">
        <v>84</v>
      </c>
      <c r="AW723" s="143" t="s">
        <v>29</v>
      </c>
      <c r="AX723" s="143" t="s">
        <v>76</v>
      </c>
      <c r="AY723" s="146" t="s">
        <v>145</v>
      </c>
    </row>
    <row r="724" spans="2:65" s="143" customFormat="1">
      <c r="B724" s="144"/>
      <c r="D724" s="145" t="s">
        <v>155</v>
      </c>
      <c r="E724" s="146"/>
      <c r="F724" s="147" t="s">
        <v>1155</v>
      </c>
      <c r="H724" s="148">
        <v>-18.488</v>
      </c>
      <c r="I724" s="360"/>
      <c r="L724" s="144"/>
      <c r="M724" s="149"/>
      <c r="T724" s="150"/>
      <c r="AT724" s="146" t="s">
        <v>155</v>
      </c>
      <c r="AU724" s="146" t="s">
        <v>84</v>
      </c>
      <c r="AV724" s="143" t="s">
        <v>84</v>
      </c>
      <c r="AW724" s="143" t="s">
        <v>29</v>
      </c>
      <c r="AX724" s="143" t="s">
        <v>76</v>
      </c>
      <c r="AY724" s="146" t="s">
        <v>145</v>
      </c>
    </row>
    <row r="725" spans="2:65" s="143" customFormat="1">
      <c r="B725" s="144"/>
      <c r="D725" s="145" t="s">
        <v>155</v>
      </c>
      <c r="E725" s="146"/>
      <c r="F725" s="147" t="s">
        <v>1156</v>
      </c>
      <c r="H725" s="148">
        <v>-4.8419999999999996</v>
      </c>
      <c r="I725" s="360"/>
      <c r="L725" s="144"/>
      <c r="M725" s="149"/>
      <c r="T725" s="150"/>
      <c r="AT725" s="146" t="s">
        <v>155</v>
      </c>
      <c r="AU725" s="146" t="s">
        <v>84</v>
      </c>
      <c r="AV725" s="143" t="s">
        <v>84</v>
      </c>
      <c r="AW725" s="143" t="s">
        <v>29</v>
      </c>
      <c r="AX725" s="143" t="s">
        <v>76</v>
      </c>
      <c r="AY725" s="146" t="s">
        <v>145</v>
      </c>
    </row>
    <row r="726" spans="2:65" s="151" customFormat="1">
      <c r="B726" s="152"/>
      <c r="D726" s="145" t="s">
        <v>155</v>
      </c>
      <c r="E726" s="153"/>
      <c r="F726" s="154" t="s">
        <v>174</v>
      </c>
      <c r="H726" s="155">
        <v>792.7</v>
      </c>
      <c r="I726" s="361"/>
      <c r="L726" s="152"/>
      <c r="M726" s="156"/>
      <c r="T726" s="157"/>
      <c r="AT726" s="153" t="s">
        <v>155</v>
      </c>
      <c r="AU726" s="153" t="s">
        <v>84</v>
      </c>
      <c r="AV726" s="151" t="s">
        <v>153</v>
      </c>
      <c r="AW726" s="151" t="s">
        <v>29</v>
      </c>
      <c r="AX726" s="151" t="s">
        <v>20</v>
      </c>
      <c r="AY726" s="153" t="s">
        <v>145</v>
      </c>
    </row>
    <row r="727" spans="2:65" s="14" customFormat="1" ht="24" customHeight="1">
      <c r="B727" s="15"/>
      <c r="C727" s="158" t="s">
        <v>1157</v>
      </c>
      <c r="D727" s="158" t="s">
        <v>303</v>
      </c>
      <c r="E727" s="159" t="s">
        <v>1144</v>
      </c>
      <c r="F727" s="160" t="s">
        <v>1145</v>
      </c>
      <c r="G727" s="161" t="s">
        <v>166</v>
      </c>
      <c r="H727" s="162">
        <v>811.5</v>
      </c>
      <c r="I727" s="359"/>
      <c r="J727" s="163">
        <f>ROUND(I727*H727,1)</f>
        <v>0</v>
      </c>
      <c r="K727" s="164"/>
      <c r="L727" s="165"/>
      <c r="M727" s="166"/>
      <c r="N727" s="167" t="s">
        <v>41</v>
      </c>
      <c r="O727" s="139">
        <v>0</v>
      </c>
      <c r="P727" s="139">
        <f>O727*H727</f>
        <v>0</v>
      </c>
      <c r="Q727" s="139">
        <v>5.2500000000000003E-3</v>
      </c>
      <c r="R727" s="139">
        <f>Q727*H727</f>
        <v>4.2603750000000007</v>
      </c>
      <c r="S727" s="139">
        <v>0</v>
      </c>
      <c r="T727" s="140">
        <f>S727*H727</f>
        <v>0</v>
      </c>
      <c r="AR727" s="141" t="s">
        <v>223</v>
      </c>
      <c r="AT727" s="141" t="s">
        <v>303</v>
      </c>
      <c r="AU727" s="141" t="s">
        <v>84</v>
      </c>
      <c r="AY727" s="2" t="s">
        <v>145</v>
      </c>
      <c r="BE727" s="142">
        <f>IF(N727="základní",J727,0)</f>
        <v>0</v>
      </c>
      <c r="BF727" s="142">
        <f>IF(N727="snížená",J727,0)</f>
        <v>0</v>
      </c>
      <c r="BG727" s="142">
        <f>IF(N727="zákl. přenesená",J727,0)</f>
        <v>0</v>
      </c>
      <c r="BH727" s="142">
        <f>IF(N727="sníž. přenesená",J727,0)</f>
        <v>0</v>
      </c>
      <c r="BI727" s="142">
        <f>IF(N727="nulová",J727,0)</f>
        <v>0</v>
      </c>
      <c r="BJ727" s="2" t="s">
        <v>20</v>
      </c>
      <c r="BK727" s="142">
        <f>ROUND(I727*H727,1)</f>
        <v>0</v>
      </c>
      <c r="BL727" s="2" t="s">
        <v>1096</v>
      </c>
      <c r="BM727" s="141" t="s">
        <v>1158</v>
      </c>
    </row>
    <row r="728" spans="2:65" s="143" customFormat="1">
      <c r="B728" s="144"/>
      <c r="D728" s="145" t="s">
        <v>155</v>
      </c>
      <c r="E728" s="146"/>
      <c r="F728" s="147" t="s">
        <v>1159</v>
      </c>
      <c r="H728" s="148">
        <v>811.5</v>
      </c>
      <c r="I728" s="360"/>
      <c r="L728" s="144"/>
      <c r="M728" s="149"/>
      <c r="T728" s="150"/>
      <c r="AT728" s="146" t="s">
        <v>155</v>
      </c>
      <c r="AU728" s="146" t="s">
        <v>84</v>
      </c>
      <c r="AV728" s="143" t="s">
        <v>84</v>
      </c>
      <c r="AW728" s="143" t="s">
        <v>29</v>
      </c>
      <c r="AX728" s="143" t="s">
        <v>20</v>
      </c>
      <c r="AY728" s="146" t="s">
        <v>145</v>
      </c>
    </row>
    <row r="729" spans="2:65" s="14" customFormat="1" ht="24" customHeight="1">
      <c r="B729" s="15"/>
      <c r="C729" s="130" t="s">
        <v>1160</v>
      </c>
      <c r="D729" s="130" t="s">
        <v>149</v>
      </c>
      <c r="E729" s="131" t="s">
        <v>1161</v>
      </c>
      <c r="F729" s="132" t="s">
        <v>1162</v>
      </c>
      <c r="G729" s="133" t="s">
        <v>166</v>
      </c>
      <c r="H729" s="134">
        <v>17.399999999999999</v>
      </c>
      <c r="I729" s="359"/>
      <c r="J729" s="135">
        <f>ROUND(I729*H729,1)</f>
        <v>0</v>
      </c>
      <c r="K729" s="136"/>
      <c r="L729" s="15"/>
      <c r="M729" s="137"/>
      <c r="N729" s="138" t="s">
        <v>41</v>
      </c>
      <c r="O729" s="139">
        <v>0.111</v>
      </c>
      <c r="P729" s="139">
        <f>O729*H729</f>
        <v>1.9313999999999998</v>
      </c>
      <c r="Q729" s="139">
        <v>0</v>
      </c>
      <c r="R729" s="139">
        <f>Q729*H729</f>
        <v>0</v>
      </c>
      <c r="S729" s="139">
        <v>0</v>
      </c>
      <c r="T729" s="140">
        <f>S729*H729</f>
        <v>0</v>
      </c>
      <c r="AR729" s="141" t="s">
        <v>1096</v>
      </c>
      <c r="AT729" s="141" t="s">
        <v>149</v>
      </c>
      <c r="AU729" s="141" t="s">
        <v>84</v>
      </c>
      <c r="AY729" s="2" t="s">
        <v>145</v>
      </c>
      <c r="BE729" s="142">
        <f>IF(N729="základní",J729,0)</f>
        <v>0</v>
      </c>
      <c r="BF729" s="142">
        <f>IF(N729="snížená",J729,0)</f>
        <v>0</v>
      </c>
      <c r="BG729" s="142">
        <f>IF(N729="zákl. přenesená",J729,0)</f>
        <v>0</v>
      </c>
      <c r="BH729" s="142">
        <f>IF(N729="sníž. přenesená",J729,0)</f>
        <v>0</v>
      </c>
      <c r="BI729" s="142">
        <f>IF(N729="nulová",J729,0)</f>
        <v>0</v>
      </c>
      <c r="BJ729" s="2" t="s">
        <v>20</v>
      </c>
      <c r="BK729" s="142">
        <f>ROUND(I729*H729,1)</f>
        <v>0</v>
      </c>
      <c r="BL729" s="2" t="s">
        <v>1096</v>
      </c>
      <c r="BM729" s="141" t="s">
        <v>1163</v>
      </c>
    </row>
    <row r="730" spans="2:65" s="143" customFormat="1">
      <c r="B730" s="144"/>
      <c r="D730" s="145" t="s">
        <v>155</v>
      </c>
      <c r="E730" s="146"/>
      <c r="F730" s="147" t="s">
        <v>1164</v>
      </c>
      <c r="H730" s="148">
        <v>3.883</v>
      </c>
      <c r="I730" s="360"/>
      <c r="L730" s="144"/>
      <c r="M730" s="149"/>
      <c r="T730" s="150"/>
      <c r="AT730" s="146" t="s">
        <v>155</v>
      </c>
      <c r="AU730" s="146" t="s">
        <v>84</v>
      </c>
      <c r="AV730" s="143" t="s">
        <v>84</v>
      </c>
      <c r="AW730" s="143" t="s">
        <v>29</v>
      </c>
      <c r="AX730" s="143" t="s">
        <v>76</v>
      </c>
      <c r="AY730" s="146" t="s">
        <v>145</v>
      </c>
    </row>
    <row r="731" spans="2:65" s="143" customFormat="1">
      <c r="B731" s="144"/>
      <c r="D731" s="145" t="s">
        <v>155</v>
      </c>
      <c r="E731" s="146"/>
      <c r="F731" s="147" t="s">
        <v>1165</v>
      </c>
      <c r="H731" s="148">
        <v>13.516999999999999</v>
      </c>
      <c r="I731" s="360"/>
      <c r="L731" s="144"/>
      <c r="M731" s="149"/>
      <c r="T731" s="150"/>
      <c r="AT731" s="146" t="s">
        <v>155</v>
      </c>
      <c r="AU731" s="146" t="s">
        <v>84</v>
      </c>
      <c r="AV731" s="143" t="s">
        <v>84</v>
      </c>
      <c r="AW731" s="143" t="s">
        <v>29</v>
      </c>
      <c r="AX731" s="143" t="s">
        <v>76</v>
      </c>
      <c r="AY731" s="146" t="s">
        <v>145</v>
      </c>
    </row>
    <row r="732" spans="2:65" s="151" customFormat="1">
      <c r="B732" s="152"/>
      <c r="D732" s="145" t="s">
        <v>155</v>
      </c>
      <c r="E732" s="153"/>
      <c r="F732" s="154" t="s">
        <v>174</v>
      </c>
      <c r="H732" s="155">
        <v>17.399999999999999</v>
      </c>
      <c r="I732" s="361"/>
      <c r="L732" s="152"/>
      <c r="M732" s="156"/>
      <c r="T732" s="157"/>
      <c r="AT732" s="153" t="s">
        <v>155</v>
      </c>
      <c r="AU732" s="153" t="s">
        <v>84</v>
      </c>
      <c r="AV732" s="151" t="s">
        <v>153</v>
      </c>
      <c r="AW732" s="151" t="s">
        <v>29</v>
      </c>
      <c r="AX732" s="151" t="s">
        <v>20</v>
      </c>
      <c r="AY732" s="153" t="s">
        <v>145</v>
      </c>
    </row>
    <row r="733" spans="2:65" s="14" customFormat="1" ht="24" customHeight="1">
      <c r="B733" s="15"/>
      <c r="C733" s="158" t="s">
        <v>1166</v>
      </c>
      <c r="D733" s="158" t="s">
        <v>303</v>
      </c>
      <c r="E733" s="159" t="s">
        <v>1167</v>
      </c>
      <c r="F733" s="160" t="s">
        <v>1168</v>
      </c>
      <c r="G733" s="161" t="s">
        <v>166</v>
      </c>
      <c r="H733" s="162">
        <v>18</v>
      </c>
      <c r="I733" s="359"/>
      <c r="J733" s="163">
        <f>ROUND(I733*H733,1)</f>
        <v>0</v>
      </c>
      <c r="K733" s="164"/>
      <c r="L733" s="165"/>
      <c r="M733" s="166"/>
      <c r="N733" s="167" t="s">
        <v>41</v>
      </c>
      <c r="O733" s="139">
        <v>0</v>
      </c>
      <c r="P733" s="139">
        <f>O733*H733</f>
        <v>0</v>
      </c>
      <c r="Q733" s="139">
        <v>3.0000000000000001E-3</v>
      </c>
      <c r="R733" s="139">
        <f>Q733*H733</f>
        <v>5.3999999999999999E-2</v>
      </c>
      <c r="S733" s="139">
        <v>0</v>
      </c>
      <c r="T733" s="140">
        <f>S733*H733</f>
        <v>0</v>
      </c>
      <c r="AR733" s="141" t="s">
        <v>223</v>
      </c>
      <c r="AT733" s="141" t="s">
        <v>303</v>
      </c>
      <c r="AU733" s="141" t="s">
        <v>84</v>
      </c>
      <c r="AY733" s="2" t="s">
        <v>145</v>
      </c>
      <c r="BE733" s="142">
        <f>IF(N733="základní",J733,0)</f>
        <v>0</v>
      </c>
      <c r="BF733" s="142">
        <f>IF(N733="snížená",J733,0)</f>
        <v>0</v>
      </c>
      <c r="BG733" s="142">
        <f>IF(N733="zákl. přenesená",J733,0)</f>
        <v>0</v>
      </c>
      <c r="BH733" s="142">
        <f>IF(N733="sníž. přenesená",J733,0)</f>
        <v>0</v>
      </c>
      <c r="BI733" s="142">
        <f>IF(N733="nulová",J733,0)</f>
        <v>0</v>
      </c>
      <c r="BJ733" s="2" t="s">
        <v>20</v>
      </c>
      <c r="BK733" s="142">
        <f>ROUND(I733*H733,1)</f>
        <v>0</v>
      </c>
      <c r="BL733" s="2" t="s">
        <v>1096</v>
      </c>
      <c r="BM733" s="141" t="s">
        <v>1169</v>
      </c>
    </row>
    <row r="734" spans="2:65" s="143" customFormat="1">
      <c r="B734" s="144"/>
      <c r="D734" s="145" t="s">
        <v>155</v>
      </c>
      <c r="E734" s="146"/>
      <c r="F734" s="147" t="s">
        <v>1170</v>
      </c>
      <c r="H734" s="148">
        <v>18</v>
      </c>
      <c r="I734" s="360"/>
      <c r="L734" s="144"/>
      <c r="M734" s="149"/>
      <c r="T734" s="150"/>
      <c r="AT734" s="146" t="s">
        <v>155</v>
      </c>
      <c r="AU734" s="146" t="s">
        <v>84</v>
      </c>
      <c r="AV734" s="143" t="s">
        <v>84</v>
      </c>
      <c r="AW734" s="143" t="s">
        <v>29</v>
      </c>
      <c r="AX734" s="143" t="s">
        <v>20</v>
      </c>
      <c r="AY734" s="146" t="s">
        <v>145</v>
      </c>
    </row>
    <row r="735" spans="2:65" s="14" customFormat="1" ht="24" customHeight="1">
      <c r="B735" s="15"/>
      <c r="C735" s="130" t="s">
        <v>1171</v>
      </c>
      <c r="D735" s="130" t="s">
        <v>149</v>
      </c>
      <c r="E735" s="131" t="s">
        <v>1172</v>
      </c>
      <c r="F735" s="132" t="s">
        <v>1173</v>
      </c>
      <c r="G735" s="133" t="s">
        <v>166</v>
      </c>
      <c r="H735" s="134">
        <v>1752.5</v>
      </c>
      <c r="I735" s="359"/>
      <c r="J735" s="135">
        <f>ROUND(I735*H735,1)</f>
        <v>0</v>
      </c>
      <c r="K735" s="136"/>
      <c r="L735" s="15"/>
      <c r="M735" s="137"/>
      <c r="N735" s="138" t="s">
        <v>41</v>
      </c>
      <c r="O735" s="139">
        <v>0.06</v>
      </c>
      <c r="P735" s="139">
        <f>O735*H735</f>
        <v>105.14999999999999</v>
      </c>
      <c r="Q735" s="139">
        <v>1.0000000000000001E-5</v>
      </c>
      <c r="R735" s="139">
        <f>Q735*H735</f>
        <v>1.7525000000000002E-2</v>
      </c>
      <c r="S735" s="139">
        <v>0</v>
      </c>
      <c r="T735" s="140">
        <f>S735*H735</f>
        <v>0</v>
      </c>
      <c r="AR735" s="141" t="s">
        <v>1096</v>
      </c>
      <c r="AT735" s="141" t="s">
        <v>149</v>
      </c>
      <c r="AU735" s="141" t="s">
        <v>84</v>
      </c>
      <c r="AY735" s="2" t="s">
        <v>145</v>
      </c>
      <c r="BE735" s="142">
        <f>IF(N735="základní",J735,0)</f>
        <v>0</v>
      </c>
      <c r="BF735" s="142">
        <f>IF(N735="snížená",J735,0)</f>
        <v>0</v>
      </c>
      <c r="BG735" s="142">
        <f>IF(N735="zákl. přenesená",J735,0)</f>
        <v>0</v>
      </c>
      <c r="BH735" s="142">
        <f>IF(N735="sníž. přenesená",J735,0)</f>
        <v>0</v>
      </c>
      <c r="BI735" s="142">
        <f>IF(N735="nulová",J735,0)</f>
        <v>0</v>
      </c>
      <c r="BJ735" s="2" t="s">
        <v>20</v>
      </c>
      <c r="BK735" s="142">
        <f>ROUND(I735*H735,1)</f>
        <v>0</v>
      </c>
      <c r="BL735" s="2" t="s">
        <v>1096</v>
      </c>
      <c r="BM735" s="141" t="s">
        <v>1174</v>
      </c>
    </row>
    <row r="736" spans="2:65" s="143" customFormat="1">
      <c r="B736" s="144"/>
      <c r="D736" s="145" t="s">
        <v>155</v>
      </c>
      <c r="E736" s="146"/>
      <c r="F736" s="147" t="s">
        <v>1175</v>
      </c>
      <c r="H736" s="148">
        <v>1757.4</v>
      </c>
      <c r="I736" s="360"/>
      <c r="L736" s="144"/>
      <c r="M736" s="149"/>
      <c r="T736" s="150"/>
      <c r="AT736" s="146" t="s">
        <v>155</v>
      </c>
      <c r="AU736" s="146" t="s">
        <v>84</v>
      </c>
      <c r="AV736" s="143" t="s">
        <v>84</v>
      </c>
      <c r="AW736" s="143" t="s">
        <v>29</v>
      </c>
      <c r="AX736" s="143" t="s">
        <v>76</v>
      </c>
      <c r="AY736" s="146" t="s">
        <v>145</v>
      </c>
    </row>
    <row r="737" spans="2:65" s="143" customFormat="1">
      <c r="B737" s="144"/>
      <c r="D737" s="145" t="s">
        <v>155</v>
      </c>
      <c r="E737" s="146"/>
      <c r="F737" s="147" t="s">
        <v>1176</v>
      </c>
      <c r="H737" s="148">
        <v>-4.9000000000000004</v>
      </c>
      <c r="I737" s="360"/>
      <c r="L737" s="144"/>
      <c r="M737" s="149"/>
      <c r="T737" s="150"/>
      <c r="AT737" s="146" t="s">
        <v>155</v>
      </c>
      <c r="AU737" s="146" t="s">
        <v>84</v>
      </c>
      <c r="AV737" s="143" t="s">
        <v>84</v>
      </c>
      <c r="AW737" s="143" t="s">
        <v>29</v>
      </c>
      <c r="AX737" s="143" t="s">
        <v>76</v>
      </c>
      <c r="AY737" s="146" t="s">
        <v>145</v>
      </c>
    </row>
    <row r="738" spans="2:65" s="151" customFormat="1">
      <c r="B738" s="152"/>
      <c r="D738" s="145" t="s">
        <v>155</v>
      </c>
      <c r="E738" s="153"/>
      <c r="F738" s="154" t="s">
        <v>174</v>
      </c>
      <c r="H738" s="155">
        <v>1752.5</v>
      </c>
      <c r="I738" s="361"/>
      <c r="L738" s="152"/>
      <c r="M738" s="156"/>
      <c r="T738" s="157"/>
      <c r="AT738" s="153" t="s">
        <v>155</v>
      </c>
      <c r="AU738" s="153" t="s">
        <v>84</v>
      </c>
      <c r="AV738" s="151" t="s">
        <v>153</v>
      </c>
      <c r="AW738" s="151" t="s">
        <v>29</v>
      </c>
      <c r="AX738" s="151" t="s">
        <v>20</v>
      </c>
      <c r="AY738" s="153" t="s">
        <v>145</v>
      </c>
    </row>
    <row r="739" spans="2:65" s="14" customFormat="1" ht="24" customHeight="1">
      <c r="B739" s="15"/>
      <c r="C739" s="158" t="s">
        <v>1177</v>
      </c>
      <c r="D739" s="158" t="s">
        <v>303</v>
      </c>
      <c r="E739" s="159" t="s">
        <v>1178</v>
      </c>
      <c r="F739" s="160" t="s">
        <v>1179</v>
      </c>
      <c r="G739" s="161" t="s">
        <v>166</v>
      </c>
      <c r="H739" s="162">
        <v>1839.8</v>
      </c>
      <c r="I739" s="359"/>
      <c r="J739" s="163">
        <f>ROUND(I739*H739,1)</f>
        <v>0</v>
      </c>
      <c r="K739" s="164"/>
      <c r="L739" s="165"/>
      <c r="M739" s="166"/>
      <c r="N739" s="167" t="s">
        <v>41</v>
      </c>
      <c r="O739" s="139">
        <v>0</v>
      </c>
      <c r="P739" s="139">
        <f>O739*H739</f>
        <v>0</v>
      </c>
      <c r="Q739" s="139">
        <v>5.0000000000000001E-4</v>
      </c>
      <c r="R739" s="139">
        <f>Q739*H739</f>
        <v>0.91990000000000005</v>
      </c>
      <c r="S739" s="139">
        <v>0</v>
      </c>
      <c r="T739" s="140">
        <f>S739*H739</f>
        <v>0</v>
      </c>
      <c r="AR739" s="141" t="s">
        <v>223</v>
      </c>
      <c r="AT739" s="141" t="s">
        <v>303</v>
      </c>
      <c r="AU739" s="141" t="s">
        <v>84</v>
      </c>
      <c r="AY739" s="2" t="s">
        <v>145</v>
      </c>
      <c r="BE739" s="142">
        <f>IF(N739="základní",J739,0)</f>
        <v>0</v>
      </c>
      <c r="BF739" s="142">
        <f>IF(N739="snížená",J739,0)</f>
        <v>0</v>
      </c>
      <c r="BG739" s="142">
        <f>IF(N739="zákl. přenesená",J739,0)</f>
        <v>0</v>
      </c>
      <c r="BH739" s="142">
        <f>IF(N739="sníž. přenesená",J739,0)</f>
        <v>0</v>
      </c>
      <c r="BI739" s="142">
        <f>IF(N739="nulová",J739,0)</f>
        <v>0</v>
      </c>
      <c r="BJ739" s="2" t="s">
        <v>20</v>
      </c>
      <c r="BK739" s="142">
        <f>ROUND(I739*H739,1)</f>
        <v>0</v>
      </c>
      <c r="BL739" s="2" t="s">
        <v>1096</v>
      </c>
      <c r="BM739" s="141" t="s">
        <v>1180</v>
      </c>
    </row>
    <row r="740" spans="2:65" s="143" customFormat="1">
      <c r="B740" s="144"/>
      <c r="D740" s="145" t="s">
        <v>155</v>
      </c>
      <c r="E740" s="146"/>
      <c r="F740" s="147" t="s">
        <v>1181</v>
      </c>
      <c r="H740" s="148">
        <v>1845.3</v>
      </c>
      <c r="I740" s="360"/>
      <c r="L740" s="144"/>
      <c r="M740" s="149"/>
      <c r="T740" s="150"/>
      <c r="AT740" s="146" t="s">
        <v>155</v>
      </c>
      <c r="AU740" s="146" t="s">
        <v>84</v>
      </c>
      <c r="AV740" s="143" t="s">
        <v>84</v>
      </c>
      <c r="AW740" s="143" t="s">
        <v>29</v>
      </c>
      <c r="AX740" s="143" t="s">
        <v>76</v>
      </c>
      <c r="AY740" s="146" t="s">
        <v>145</v>
      </c>
    </row>
    <row r="741" spans="2:65" s="143" customFormat="1">
      <c r="B741" s="144"/>
      <c r="D741" s="145" t="s">
        <v>155</v>
      </c>
      <c r="E741" s="146"/>
      <c r="F741" s="147" t="s">
        <v>1182</v>
      </c>
      <c r="H741" s="148">
        <v>-5.5</v>
      </c>
      <c r="I741" s="360"/>
      <c r="L741" s="144"/>
      <c r="M741" s="149"/>
      <c r="T741" s="150"/>
      <c r="AT741" s="146" t="s">
        <v>155</v>
      </c>
      <c r="AU741" s="146" t="s">
        <v>84</v>
      </c>
      <c r="AV741" s="143" t="s">
        <v>84</v>
      </c>
      <c r="AW741" s="143" t="s">
        <v>29</v>
      </c>
      <c r="AX741" s="143" t="s">
        <v>76</v>
      </c>
      <c r="AY741" s="146" t="s">
        <v>145</v>
      </c>
    </row>
    <row r="742" spans="2:65" s="151" customFormat="1">
      <c r="B742" s="152"/>
      <c r="D742" s="145" t="s">
        <v>155</v>
      </c>
      <c r="E742" s="153"/>
      <c r="F742" s="154" t="s">
        <v>174</v>
      </c>
      <c r="H742" s="155">
        <v>1839.8</v>
      </c>
      <c r="I742" s="361"/>
      <c r="L742" s="152"/>
      <c r="M742" s="156"/>
      <c r="T742" s="157"/>
      <c r="AT742" s="153" t="s">
        <v>155</v>
      </c>
      <c r="AU742" s="153" t="s">
        <v>84</v>
      </c>
      <c r="AV742" s="151" t="s">
        <v>153</v>
      </c>
      <c r="AW742" s="151" t="s">
        <v>29</v>
      </c>
      <c r="AX742" s="151" t="s">
        <v>20</v>
      </c>
      <c r="AY742" s="153" t="s">
        <v>145</v>
      </c>
    </row>
    <row r="743" spans="2:65" s="14" customFormat="1" ht="24" customHeight="1">
      <c r="B743" s="15"/>
      <c r="C743" s="130" t="s">
        <v>1183</v>
      </c>
      <c r="D743" s="130" t="s">
        <v>149</v>
      </c>
      <c r="E743" s="131" t="s">
        <v>1184</v>
      </c>
      <c r="F743" s="132" t="s">
        <v>1185</v>
      </c>
      <c r="G743" s="133" t="s">
        <v>1127</v>
      </c>
      <c r="H743" s="134">
        <v>10692.7</v>
      </c>
      <c r="I743" s="359"/>
      <c r="J743" s="135">
        <f>ROUND(I743*H743,1)</f>
        <v>0</v>
      </c>
      <c r="K743" s="136"/>
      <c r="L743" s="15"/>
      <c r="M743" s="137"/>
      <c r="N743" s="138" t="s">
        <v>41</v>
      </c>
      <c r="O743" s="139">
        <v>0</v>
      </c>
      <c r="P743" s="139">
        <f>O743*H743</f>
        <v>0</v>
      </c>
      <c r="Q743" s="139">
        <v>0</v>
      </c>
      <c r="R743" s="139">
        <f>Q743*H743</f>
        <v>0</v>
      </c>
      <c r="S743" s="139">
        <v>0</v>
      </c>
      <c r="T743" s="140">
        <f>S743*H743</f>
        <v>0</v>
      </c>
      <c r="AR743" s="141" t="s">
        <v>1096</v>
      </c>
      <c r="AT743" s="141" t="s">
        <v>149</v>
      </c>
      <c r="AU743" s="141" t="s">
        <v>84</v>
      </c>
      <c r="AY743" s="2" t="s">
        <v>145</v>
      </c>
      <c r="BE743" s="142">
        <f>IF(N743="základní",J743,0)</f>
        <v>0</v>
      </c>
      <c r="BF743" s="142">
        <f>IF(N743="snížená",J743,0)</f>
        <v>0</v>
      </c>
      <c r="BG743" s="142">
        <f>IF(N743="zákl. přenesená",J743,0)</f>
        <v>0</v>
      </c>
      <c r="BH743" s="142">
        <f>IF(N743="sníž. přenesená",J743,0)</f>
        <v>0</v>
      </c>
      <c r="BI743" s="142">
        <f>IF(N743="nulová",J743,0)</f>
        <v>0</v>
      </c>
      <c r="BJ743" s="2" t="s">
        <v>20</v>
      </c>
      <c r="BK743" s="142">
        <f>ROUND(I743*H743,1)</f>
        <v>0</v>
      </c>
      <c r="BL743" s="2" t="s">
        <v>1096</v>
      </c>
      <c r="BM743" s="141" t="s">
        <v>1186</v>
      </c>
    </row>
    <row r="744" spans="2:65" s="118" customFormat="1" ht="22.5" customHeight="1">
      <c r="B744" s="119"/>
      <c r="D744" s="120" t="s">
        <v>75</v>
      </c>
      <c r="E744" s="128" t="s">
        <v>1187</v>
      </c>
      <c r="F744" s="128" t="s">
        <v>1188</v>
      </c>
      <c r="I744" s="362"/>
      <c r="J744" s="129">
        <f>BK744</f>
        <v>0</v>
      </c>
      <c r="L744" s="119"/>
      <c r="M744" s="123"/>
      <c r="P744" s="124">
        <f>SUM(P745:P787)</f>
        <v>1171.9133999999999</v>
      </c>
      <c r="R744" s="124">
        <f>SUM(R745:R787)</f>
        <v>39.819673999999999</v>
      </c>
      <c r="T744" s="125">
        <f>SUM(T745:T787)</f>
        <v>47.4739</v>
      </c>
      <c r="AR744" s="120" t="s">
        <v>84</v>
      </c>
      <c r="AT744" s="126" t="s">
        <v>75</v>
      </c>
      <c r="AU744" s="126" t="s">
        <v>20</v>
      </c>
      <c r="AY744" s="120" t="s">
        <v>145</v>
      </c>
      <c r="BK744" s="127">
        <f>SUM(BK745:BK787)</f>
        <v>0</v>
      </c>
    </row>
    <row r="745" spans="2:65" s="14" customFormat="1" ht="16.5" customHeight="1">
      <c r="B745" s="15"/>
      <c r="C745" s="130" t="s">
        <v>1189</v>
      </c>
      <c r="D745" s="130" t="s">
        <v>149</v>
      </c>
      <c r="E745" s="131" t="s">
        <v>1190</v>
      </c>
      <c r="F745" s="132" t="s">
        <v>1191</v>
      </c>
      <c r="G745" s="133" t="s">
        <v>166</v>
      </c>
      <c r="H745" s="134">
        <v>1428.2</v>
      </c>
      <c r="I745" s="359"/>
      <c r="J745" s="135">
        <f>ROUND(I745*H745,1)</f>
        <v>0</v>
      </c>
      <c r="K745" s="136"/>
      <c r="L745" s="15"/>
      <c r="M745" s="137"/>
      <c r="N745" s="138" t="s">
        <v>41</v>
      </c>
      <c r="O745" s="139">
        <v>0.09</v>
      </c>
      <c r="P745" s="139">
        <f>O745*H745</f>
        <v>128.53800000000001</v>
      </c>
      <c r="Q745" s="139">
        <v>0</v>
      </c>
      <c r="R745" s="139">
        <f>Q745*H745</f>
        <v>0</v>
      </c>
      <c r="S745" s="139">
        <v>1.4999999999999999E-2</v>
      </c>
      <c r="T745" s="140">
        <f>S745*H745</f>
        <v>21.422999999999998</v>
      </c>
      <c r="AR745" s="141" t="s">
        <v>1096</v>
      </c>
      <c r="AT745" s="141" t="s">
        <v>149</v>
      </c>
      <c r="AU745" s="141" t="s">
        <v>84</v>
      </c>
      <c r="AY745" s="2" t="s">
        <v>145</v>
      </c>
      <c r="BE745" s="142">
        <f>IF(N745="základní",J745,0)</f>
        <v>0</v>
      </c>
      <c r="BF745" s="142">
        <f>IF(N745="snížená",J745,0)</f>
        <v>0</v>
      </c>
      <c r="BG745" s="142">
        <f>IF(N745="zákl. přenesená",J745,0)</f>
        <v>0</v>
      </c>
      <c r="BH745" s="142">
        <f>IF(N745="sníž. přenesená",J745,0)</f>
        <v>0</v>
      </c>
      <c r="BI745" s="142">
        <f>IF(N745="nulová",J745,0)</f>
        <v>0</v>
      </c>
      <c r="BJ745" s="2" t="s">
        <v>20</v>
      </c>
      <c r="BK745" s="142">
        <f>ROUND(I745*H745,1)</f>
        <v>0</v>
      </c>
      <c r="BL745" s="2" t="s">
        <v>1096</v>
      </c>
      <c r="BM745" s="141" t="s">
        <v>1192</v>
      </c>
    </row>
    <row r="746" spans="2:65" s="175" customFormat="1">
      <c r="B746" s="176"/>
      <c r="D746" s="145" t="s">
        <v>155</v>
      </c>
      <c r="E746" s="177"/>
      <c r="F746" s="178" t="s">
        <v>1193</v>
      </c>
      <c r="H746" s="177"/>
      <c r="I746" s="364"/>
      <c r="L746" s="176"/>
      <c r="M746" s="179"/>
      <c r="T746" s="180"/>
      <c r="AT746" s="177" t="s">
        <v>155</v>
      </c>
      <c r="AU746" s="177" t="s">
        <v>84</v>
      </c>
      <c r="AV746" s="175" t="s">
        <v>20</v>
      </c>
      <c r="AW746" s="175" t="s">
        <v>29</v>
      </c>
      <c r="AX746" s="175" t="s">
        <v>76</v>
      </c>
      <c r="AY746" s="177" t="s">
        <v>145</v>
      </c>
    </row>
    <row r="747" spans="2:65" s="143" customFormat="1">
      <c r="B747" s="144"/>
      <c r="D747" s="145" t="s">
        <v>155</v>
      </c>
      <c r="E747" s="146"/>
      <c r="F747" s="147" t="s">
        <v>1194</v>
      </c>
      <c r="H747" s="148">
        <v>1077.28</v>
      </c>
      <c r="I747" s="360"/>
      <c r="L747" s="144"/>
      <c r="M747" s="149"/>
      <c r="T747" s="150"/>
      <c r="AT747" s="146" t="s">
        <v>155</v>
      </c>
      <c r="AU747" s="146" t="s">
        <v>84</v>
      </c>
      <c r="AV747" s="143" t="s">
        <v>84</v>
      </c>
      <c r="AW747" s="143" t="s">
        <v>29</v>
      </c>
      <c r="AX747" s="143" t="s">
        <v>76</v>
      </c>
      <c r="AY747" s="146" t="s">
        <v>145</v>
      </c>
    </row>
    <row r="748" spans="2:65" s="143" customFormat="1">
      <c r="B748" s="144"/>
      <c r="D748" s="145" t="s">
        <v>155</v>
      </c>
      <c r="E748" s="146"/>
      <c r="F748" s="147" t="s">
        <v>1195</v>
      </c>
      <c r="H748" s="148">
        <v>-3.29</v>
      </c>
      <c r="I748" s="360"/>
      <c r="L748" s="144"/>
      <c r="M748" s="149"/>
      <c r="T748" s="150"/>
      <c r="AT748" s="146" t="s">
        <v>155</v>
      </c>
      <c r="AU748" s="146" t="s">
        <v>84</v>
      </c>
      <c r="AV748" s="143" t="s">
        <v>84</v>
      </c>
      <c r="AW748" s="143" t="s">
        <v>29</v>
      </c>
      <c r="AX748" s="143" t="s">
        <v>76</v>
      </c>
      <c r="AY748" s="146" t="s">
        <v>145</v>
      </c>
    </row>
    <row r="749" spans="2:65" s="175" customFormat="1">
      <c r="B749" s="176"/>
      <c r="D749" s="145" t="s">
        <v>155</v>
      </c>
      <c r="E749" s="177"/>
      <c r="F749" s="178" t="s">
        <v>1196</v>
      </c>
      <c r="H749" s="177"/>
      <c r="I749" s="364"/>
      <c r="L749" s="176"/>
      <c r="M749" s="179"/>
      <c r="T749" s="180"/>
      <c r="AT749" s="177" t="s">
        <v>155</v>
      </c>
      <c r="AU749" s="177" t="s">
        <v>84</v>
      </c>
      <c r="AV749" s="175" t="s">
        <v>20</v>
      </c>
      <c r="AW749" s="175" t="s">
        <v>29</v>
      </c>
      <c r="AX749" s="175" t="s">
        <v>76</v>
      </c>
      <c r="AY749" s="177" t="s">
        <v>145</v>
      </c>
    </row>
    <row r="750" spans="2:65" s="143" customFormat="1" ht="20.399999999999999">
      <c r="B750" s="144"/>
      <c r="D750" s="145" t="s">
        <v>155</v>
      </c>
      <c r="E750" s="146"/>
      <c r="F750" s="147" t="s">
        <v>1197</v>
      </c>
      <c r="H750" s="148">
        <v>354.21</v>
      </c>
      <c r="I750" s="360"/>
      <c r="L750" s="144"/>
      <c r="M750" s="149"/>
      <c r="T750" s="150"/>
      <c r="AT750" s="146" t="s">
        <v>155</v>
      </c>
      <c r="AU750" s="146" t="s">
        <v>84</v>
      </c>
      <c r="AV750" s="143" t="s">
        <v>84</v>
      </c>
      <c r="AW750" s="143" t="s">
        <v>29</v>
      </c>
      <c r="AX750" s="143" t="s">
        <v>76</v>
      </c>
      <c r="AY750" s="146" t="s">
        <v>145</v>
      </c>
    </row>
    <row r="751" spans="2:65" s="151" customFormat="1">
      <c r="B751" s="152"/>
      <c r="D751" s="145" t="s">
        <v>155</v>
      </c>
      <c r="E751" s="153"/>
      <c r="F751" s="154" t="s">
        <v>174</v>
      </c>
      <c r="H751" s="155">
        <v>1428.2</v>
      </c>
      <c r="I751" s="361"/>
      <c r="L751" s="152"/>
      <c r="M751" s="156"/>
      <c r="T751" s="157"/>
      <c r="AT751" s="153" t="s">
        <v>155</v>
      </c>
      <c r="AU751" s="153" t="s">
        <v>84</v>
      </c>
      <c r="AV751" s="151" t="s">
        <v>153</v>
      </c>
      <c r="AW751" s="151" t="s">
        <v>29</v>
      </c>
      <c r="AX751" s="151" t="s">
        <v>20</v>
      </c>
      <c r="AY751" s="153" t="s">
        <v>145</v>
      </c>
    </row>
    <row r="752" spans="2:65" s="14" customFormat="1" ht="24" customHeight="1">
      <c r="B752" s="15"/>
      <c r="C752" s="130" t="s">
        <v>1198</v>
      </c>
      <c r="D752" s="130" t="s">
        <v>149</v>
      </c>
      <c r="E752" s="131" t="s">
        <v>1199</v>
      </c>
      <c r="F752" s="132" t="s">
        <v>1200</v>
      </c>
      <c r="G752" s="133" t="s">
        <v>289</v>
      </c>
      <c r="H752" s="134">
        <v>547.35</v>
      </c>
      <c r="I752" s="359"/>
      <c r="J752" s="135">
        <f>ROUND(I752*H752,1)</f>
        <v>0</v>
      </c>
      <c r="K752" s="136"/>
      <c r="L752" s="15"/>
      <c r="M752" s="137"/>
      <c r="N752" s="138" t="s">
        <v>41</v>
      </c>
      <c r="O752" s="139">
        <v>0.14000000000000001</v>
      </c>
      <c r="P752" s="139">
        <f>O752*H752</f>
        <v>76.629000000000005</v>
      </c>
      <c r="Q752" s="139">
        <v>0</v>
      </c>
      <c r="R752" s="139">
        <f>Q752*H752</f>
        <v>0</v>
      </c>
      <c r="S752" s="139">
        <v>1.4E-2</v>
      </c>
      <c r="T752" s="140">
        <f>S752*H752</f>
        <v>7.6629000000000005</v>
      </c>
      <c r="AR752" s="141" t="s">
        <v>1096</v>
      </c>
      <c r="AT752" s="141" t="s">
        <v>149</v>
      </c>
      <c r="AU752" s="141" t="s">
        <v>84</v>
      </c>
      <c r="AY752" s="2" t="s">
        <v>145</v>
      </c>
      <c r="BE752" s="142">
        <f>IF(N752="základní",J752,0)</f>
        <v>0</v>
      </c>
      <c r="BF752" s="142">
        <f>IF(N752="snížená",J752,0)</f>
        <v>0</v>
      </c>
      <c r="BG752" s="142">
        <f>IF(N752="zákl. přenesená",J752,0)</f>
        <v>0</v>
      </c>
      <c r="BH752" s="142">
        <f>IF(N752="sníž. přenesená",J752,0)</f>
        <v>0</v>
      </c>
      <c r="BI752" s="142">
        <f>IF(N752="nulová",J752,0)</f>
        <v>0</v>
      </c>
      <c r="BJ752" s="2" t="s">
        <v>20</v>
      </c>
      <c r="BK752" s="142">
        <f>ROUND(I752*H752,1)</f>
        <v>0</v>
      </c>
      <c r="BL752" s="2" t="s">
        <v>1096</v>
      </c>
      <c r="BM752" s="141" t="s">
        <v>1201</v>
      </c>
    </row>
    <row r="753" spans="2:65" s="143" customFormat="1" ht="30.6">
      <c r="B753" s="144"/>
      <c r="D753" s="145" t="s">
        <v>155</v>
      </c>
      <c r="E753" s="146"/>
      <c r="F753" s="147" t="s">
        <v>1202</v>
      </c>
      <c r="H753" s="148">
        <v>472.55</v>
      </c>
      <c r="I753" s="360"/>
      <c r="L753" s="144"/>
      <c r="M753" s="149"/>
      <c r="T753" s="150"/>
      <c r="AT753" s="146" t="s">
        <v>155</v>
      </c>
      <c r="AU753" s="146" t="s">
        <v>84</v>
      </c>
      <c r="AV753" s="143" t="s">
        <v>84</v>
      </c>
      <c r="AW753" s="143" t="s">
        <v>29</v>
      </c>
      <c r="AX753" s="143" t="s">
        <v>76</v>
      </c>
      <c r="AY753" s="146" t="s">
        <v>145</v>
      </c>
    </row>
    <row r="754" spans="2:65" s="143" customFormat="1">
      <c r="B754" s="144"/>
      <c r="D754" s="145" t="s">
        <v>155</v>
      </c>
      <c r="E754" s="146"/>
      <c r="F754" s="147" t="s">
        <v>1203</v>
      </c>
      <c r="H754" s="148">
        <v>30</v>
      </c>
      <c r="I754" s="360"/>
      <c r="L754" s="144"/>
      <c r="M754" s="149"/>
      <c r="T754" s="150"/>
      <c r="AT754" s="146" t="s">
        <v>155</v>
      </c>
      <c r="AU754" s="146" t="s">
        <v>84</v>
      </c>
      <c r="AV754" s="143" t="s">
        <v>84</v>
      </c>
      <c r="AW754" s="143" t="s">
        <v>29</v>
      </c>
      <c r="AX754" s="143" t="s">
        <v>76</v>
      </c>
      <c r="AY754" s="146" t="s">
        <v>145</v>
      </c>
    </row>
    <row r="755" spans="2:65" s="143" customFormat="1">
      <c r="B755" s="144"/>
      <c r="D755" s="145" t="s">
        <v>155</v>
      </c>
      <c r="E755" s="146"/>
      <c r="F755" s="147" t="s">
        <v>1204</v>
      </c>
      <c r="H755" s="148">
        <v>44.8</v>
      </c>
      <c r="I755" s="360"/>
      <c r="L755" s="144"/>
      <c r="M755" s="149"/>
      <c r="T755" s="150"/>
      <c r="AT755" s="146" t="s">
        <v>155</v>
      </c>
      <c r="AU755" s="146" t="s">
        <v>84</v>
      </c>
      <c r="AV755" s="143" t="s">
        <v>84</v>
      </c>
      <c r="AW755" s="143" t="s">
        <v>29</v>
      </c>
      <c r="AX755" s="143" t="s">
        <v>76</v>
      </c>
      <c r="AY755" s="146" t="s">
        <v>145</v>
      </c>
    </row>
    <row r="756" spans="2:65" s="151" customFormat="1">
      <c r="B756" s="152"/>
      <c r="D756" s="145" t="s">
        <v>155</v>
      </c>
      <c r="E756" s="153"/>
      <c r="F756" s="154" t="s">
        <v>174</v>
      </c>
      <c r="H756" s="155">
        <v>547.35</v>
      </c>
      <c r="I756" s="361"/>
      <c r="L756" s="152"/>
      <c r="M756" s="156"/>
      <c r="T756" s="157"/>
      <c r="AT756" s="153" t="s">
        <v>155</v>
      </c>
      <c r="AU756" s="153" t="s">
        <v>84</v>
      </c>
      <c r="AV756" s="151" t="s">
        <v>153</v>
      </c>
      <c r="AW756" s="151" t="s">
        <v>29</v>
      </c>
      <c r="AX756" s="151" t="s">
        <v>20</v>
      </c>
      <c r="AY756" s="153" t="s">
        <v>145</v>
      </c>
    </row>
    <row r="757" spans="2:65" s="14" customFormat="1" ht="24" customHeight="1">
      <c r="B757" s="15"/>
      <c r="C757" s="130" t="s">
        <v>1205</v>
      </c>
      <c r="D757" s="130" t="s">
        <v>149</v>
      </c>
      <c r="E757" s="131" t="s">
        <v>1206</v>
      </c>
      <c r="F757" s="132" t="s">
        <v>1207</v>
      </c>
      <c r="G757" s="133" t="s">
        <v>289</v>
      </c>
      <c r="H757" s="134">
        <v>163.5</v>
      </c>
      <c r="I757" s="359"/>
      <c r="J757" s="135">
        <f>ROUND(I757*H757,1)</f>
        <v>0</v>
      </c>
      <c r="K757" s="136"/>
      <c r="L757" s="15"/>
      <c r="M757" s="137"/>
      <c r="N757" s="138" t="s">
        <v>41</v>
      </c>
      <c r="O757" s="139">
        <v>0.17</v>
      </c>
      <c r="P757" s="139">
        <f>O757*H757</f>
        <v>27.795000000000002</v>
      </c>
      <c r="Q757" s="139">
        <v>0</v>
      </c>
      <c r="R757" s="139">
        <f>Q757*H757</f>
        <v>0</v>
      </c>
      <c r="S757" s="139">
        <v>2.4E-2</v>
      </c>
      <c r="T757" s="140">
        <f>S757*H757</f>
        <v>3.9239999999999999</v>
      </c>
      <c r="AR757" s="141" t="s">
        <v>1096</v>
      </c>
      <c r="AT757" s="141" t="s">
        <v>149</v>
      </c>
      <c r="AU757" s="141" t="s">
        <v>84</v>
      </c>
      <c r="AY757" s="2" t="s">
        <v>145</v>
      </c>
      <c r="BE757" s="142">
        <f>IF(N757="základní",J757,0)</f>
        <v>0</v>
      </c>
      <c r="BF757" s="142">
        <f>IF(N757="snížená",J757,0)</f>
        <v>0</v>
      </c>
      <c r="BG757" s="142">
        <f>IF(N757="zákl. přenesená",J757,0)</f>
        <v>0</v>
      </c>
      <c r="BH757" s="142">
        <f>IF(N757="sníž. přenesená",J757,0)</f>
        <v>0</v>
      </c>
      <c r="BI757" s="142">
        <f>IF(N757="nulová",J757,0)</f>
        <v>0</v>
      </c>
      <c r="BJ757" s="2" t="s">
        <v>20</v>
      </c>
      <c r="BK757" s="142">
        <f>ROUND(I757*H757,1)</f>
        <v>0</v>
      </c>
      <c r="BL757" s="2" t="s">
        <v>1096</v>
      </c>
      <c r="BM757" s="141" t="s">
        <v>1208</v>
      </c>
    </row>
    <row r="758" spans="2:65" s="143" customFormat="1">
      <c r="B758" s="144"/>
      <c r="D758" s="145" t="s">
        <v>155</v>
      </c>
      <c r="E758" s="146"/>
      <c r="F758" s="147" t="s">
        <v>1209</v>
      </c>
      <c r="H758" s="148">
        <v>19</v>
      </c>
      <c r="I758" s="360"/>
      <c r="L758" s="144"/>
      <c r="M758" s="149"/>
      <c r="T758" s="150"/>
      <c r="AT758" s="146" t="s">
        <v>155</v>
      </c>
      <c r="AU758" s="146" t="s">
        <v>84</v>
      </c>
      <c r="AV758" s="143" t="s">
        <v>84</v>
      </c>
      <c r="AW758" s="143" t="s">
        <v>29</v>
      </c>
      <c r="AX758" s="143" t="s">
        <v>76</v>
      </c>
      <c r="AY758" s="146" t="s">
        <v>145</v>
      </c>
    </row>
    <row r="759" spans="2:65" s="143" customFormat="1">
      <c r="B759" s="144"/>
      <c r="D759" s="145" t="s">
        <v>155</v>
      </c>
      <c r="E759" s="146"/>
      <c r="F759" s="147" t="s">
        <v>1210</v>
      </c>
      <c r="H759" s="148">
        <v>59.7</v>
      </c>
      <c r="I759" s="360"/>
      <c r="L759" s="144"/>
      <c r="M759" s="149"/>
      <c r="T759" s="150"/>
      <c r="AT759" s="146" t="s">
        <v>155</v>
      </c>
      <c r="AU759" s="146" t="s">
        <v>84</v>
      </c>
      <c r="AV759" s="143" t="s">
        <v>84</v>
      </c>
      <c r="AW759" s="143" t="s">
        <v>29</v>
      </c>
      <c r="AX759" s="143" t="s">
        <v>76</v>
      </c>
      <c r="AY759" s="146" t="s">
        <v>145</v>
      </c>
    </row>
    <row r="760" spans="2:65" s="143" customFormat="1">
      <c r="B760" s="144"/>
      <c r="D760" s="145" t="s">
        <v>155</v>
      </c>
      <c r="E760" s="146"/>
      <c r="F760" s="147" t="s">
        <v>1211</v>
      </c>
      <c r="H760" s="148">
        <v>60.8</v>
      </c>
      <c r="I760" s="360"/>
      <c r="L760" s="144"/>
      <c r="M760" s="149"/>
      <c r="T760" s="150"/>
      <c r="AT760" s="146" t="s">
        <v>155</v>
      </c>
      <c r="AU760" s="146" t="s">
        <v>84</v>
      </c>
      <c r="AV760" s="143" t="s">
        <v>84</v>
      </c>
      <c r="AW760" s="143" t="s">
        <v>29</v>
      </c>
      <c r="AX760" s="143" t="s">
        <v>76</v>
      </c>
      <c r="AY760" s="146" t="s">
        <v>145</v>
      </c>
    </row>
    <row r="761" spans="2:65" s="143" customFormat="1">
      <c r="B761" s="144"/>
      <c r="D761" s="145" t="s">
        <v>155</v>
      </c>
      <c r="E761" s="146"/>
      <c r="F761" s="147" t="s">
        <v>1212</v>
      </c>
      <c r="H761" s="148">
        <v>24</v>
      </c>
      <c r="I761" s="360"/>
      <c r="L761" s="144"/>
      <c r="M761" s="149"/>
      <c r="T761" s="150"/>
      <c r="AT761" s="146" t="s">
        <v>155</v>
      </c>
      <c r="AU761" s="146" t="s">
        <v>84</v>
      </c>
      <c r="AV761" s="143" t="s">
        <v>84</v>
      </c>
      <c r="AW761" s="143" t="s">
        <v>29</v>
      </c>
      <c r="AX761" s="143" t="s">
        <v>76</v>
      </c>
      <c r="AY761" s="146" t="s">
        <v>145</v>
      </c>
    </row>
    <row r="762" spans="2:65" s="151" customFormat="1">
      <c r="B762" s="152"/>
      <c r="D762" s="145" t="s">
        <v>155</v>
      </c>
      <c r="E762" s="153"/>
      <c r="F762" s="154" t="s">
        <v>174</v>
      </c>
      <c r="H762" s="155">
        <v>163.5</v>
      </c>
      <c r="I762" s="361"/>
      <c r="L762" s="152"/>
      <c r="M762" s="156"/>
      <c r="T762" s="157"/>
      <c r="AT762" s="153" t="s">
        <v>155</v>
      </c>
      <c r="AU762" s="153" t="s">
        <v>84</v>
      </c>
      <c r="AV762" s="151" t="s">
        <v>153</v>
      </c>
      <c r="AW762" s="151" t="s">
        <v>29</v>
      </c>
      <c r="AX762" s="151" t="s">
        <v>20</v>
      </c>
      <c r="AY762" s="153" t="s">
        <v>145</v>
      </c>
    </row>
    <row r="763" spans="2:65" s="14" customFormat="1" ht="24" customHeight="1">
      <c r="B763" s="15"/>
      <c r="C763" s="130" t="s">
        <v>1213</v>
      </c>
      <c r="D763" s="130" t="s">
        <v>149</v>
      </c>
      <c r="E763" s="131" t="s">
        <v>1214</v>
      </c>
      <c r="F763" s="132" t="s">
        <v>1215</v>
      </c>
      <c r="G763" s="133" t="s">
        <v>289</v>
      </c>
      <c r="H763" s="134">
        <v>95</v>
      </c>
      <c r="I763" s="359"/>
      <c r="J763" s="135">
        <f>ROUND(I763*H763,1)</f>
        <v>0</v>
      </c>
      <c r="K763" s="136"/>
      <c r="L763" s="15"/>
      <c r="M763" s="137"/>
      <c r="N763" s="138" t="s">
        <v>41</v>
      </c>
      <c r="O763" s="139">
        <v>0.2</v>
      </c>
      <c r="P763" s="139">
        <f>O763*H763</f>
        <v>19</v>
      </c>
      <c r="Q763" s="139">
        <v>0</v>
      </c>
      <c r="R763" s="139">
        <f>Q763*H763</f>
        <v>0</v>
      </c>
      <c r="S763" s="139">
        <v>3.2000000000000001E-2</v>
      </c>
      <c r="T763" s="140">
        <f>S763*H763</f>
        <v>3.04</v>
      </c>
      <c r="AR763" s="141" t="s">
        <v>1096</v>
      </c>
      <c r="AT763" s="141" t="s">
        <v>149</v>
      </c>
      <c r="AU763" s="141" t="s">
        <v>84</v>
      </c>
      <c r="AY763" s="2" t="s">
        <v>145</v>
      </c>
      <c r="BE763" s="142">
        <f>IF(N763="základní",J763,0)</f>
        <v>0</v>
      </c>
      <c r="BF763" s="142">
        <f>IF(N763="snížená",J763,0)</f>
        <v>0</v>
      </c>
      <c r="BG763" s="142">
        <f>IF(N763="zákl. přenesená",J763,0)</f>
        <v>0</v>
      </c>
      <c r="BH763" s="142">
        <f>IF(N763="sníž. přenesená",J763,0)</f>
        <v>0</v>
      </c>
      <c r="BI763" s="142">
        <f>IF(N763="nulová",J763,0)</f>
        <v>0</v>
      </c>
      <c r="BJ763" s="2" t="s">
        <v>20</v>
      </c>
      <c r="BK763" s="142">
        <f>ROUND(I763*H763,1)</f>
        <v>0</v>
      </c>
      <c r="BL763" s="2" t="s">
        <v>1096</v>
      </c>
      <c r="BM763" s="141" t="s">
        <v>1216</v>
      </c>
    </row>
    <row r="764" spans="2:65" s="143" customFormat="1">
      <c r="B764" s="144"/>
      <c r="D764" s="145" t="s">
        <v>155</v>
      </c>
      <c r="E764" s="146"/>
      <c r="F764" s="147" t="s">
        <v>1217</v>
      </c>
      <c r="H764" s="148">
        <v>26</v>
      </c>
      <c r="I764" s="360"/>
      <c r="L764" s="144"/>
      <c r="M764" s="149"/>
      <c r="T764" s="150"/>
      <c r="AT764" s="146" t="s">
        <v>155</v>
      </c>
      <c r="AU764" s="146" t="s">
        <v>84</v>
      </c>
      <c r="AV764" s="143" t="s">
        <v>84</v>
      </c>
      <c r="AW764" s="143" t="s">
        <v>29</v>
      </c>
      <c r="AX764" s="143" t="s">
        <v>76</v>
      </c>
      <c r="AY764" s="146" t="s">
        <v>145</v>
      </c>
    </row>
    <row r="765" spans="2:65" s="143" customFormat="1">
      <c r="B765" s="144"/>
      <c r="D765" s="145" t="s">
        <v>155</v>
      </c>
      <c r="E765" s="146"/>
      <c r="F765" s="147" t="s">
        <v>1218</v>
      </c>
      <c r="H765" s="148">
        <v>69</v>
      </c>
      <c r="I765" s="360"/>
      <c r="L765" s="144"/>
      <c r="M765" s="149"/>
      <c r="T765" s="150"/>
      <c r="AT765" s="146" t="s">
        <v>155</v>
      </c>
      <c r="AU765" s="146" t="s">
        <v>84</v>
      </c>
      <c r="AV765" s="143" t="s">
        <v>84</v>
      </c>
      <c r="AW765" s="143" t="s">
        <v>29</v>
      </c>
      <c r="AX765" s="143" t="s">
        <v>76</v>
      </c>
      <c r="AY765" s="146" t="s">
        <v>145</v>
      </c>
    </row>
    <row r="766" spans="2:65" s="151" customFormat="1">
      <c r="B766" s="152"/>
      <c r="D766" s="145" t="s">
        <v>155</v>
      </c>
      <c r="E766" s="153"/>
      <c r="F766" s="154" t="s">
        <v>174</v>
      </c>
      <c r="H766" s="155">
        <v>95</v>
      </c>
      <c r="I766" s="361"/>
      <c r="L766" s="152"/>
      <c r="M766" s="156"/>
      <c r="T766" s="157"/>
      <c r="AT766" s="153" t="s">
        <v>155</v>
      </c>
      <c r="AU766" s="153" t="s">
        <v>84</v>
      </c>
      <c r="AV766" s="151" t="s">
        <v>153</v>
      </c>
      <c r="AW766" s="151" t="s">
        <v>29</v>
      </c>
      <c r="AX766" s="151" t="s">
        <v>20</v>
      </c>
      <c r="AY766" s="153" t="s">
        <v>145</v>
      </c>
    </row>
    <row r="767" spans="2:65" s="14" customFormat="1" ht="21.75" customHeight="1">
      <c r="B767" s="15"/>
      <c r="C767" s="130" t="s">
        <v>1219</v>
      </c>
      <c r="D767" s="130" t="s">
        <v>149</v>
      </c>
      <c r="E767" s="131" t="s">
        <v>1220</v>
      </c>
      <c r="F767" s="132" t="s">
        <v>1221</v>
      </c>
      <c r="G767" s="133" t="s">
        <v>166</v>
      </c>
      <c r="H767" s="134">
        <v>816</v>
      </c>
      <c r="I767" s="359"/>
      <c r="J767" s="135">
        <f>ROUND(I767*H767,1)</f>
        <v>0</v>
      </c>
      <c r="K767" s="136"/>
      <c r="L767" s="15"/>
      <c r="M767" s="137"/>
      <c r="N767" s="138" t="s">
        <v>41</v>
      </c>
      <c r="O767" s="139">
        <v>0.08</v>
      </c>
      <c r="P767" s="139">
        <f>O767*H767</f>
        <v>65.28</v>
      </c>
      <c r="Q767" s="139">
        <v>0</v>
      </c>
      <c r="R767" s="139">
        <f>Q767*H767</f>
        <v>0</v>
      </c>
      <c r="S767" s="139">
        <v>1.4E-2</v>
      </c>
      <c r="T767" s="140">
        <f>S767*H767</f>
        <v>11.423999999999999</v>
      </c>
      <c r="AR767" s="141" t="s">
        <v>1096</v>
      </c>
      <c r="AT767" s="141" t="s">
        <v>149</v>
      </c>
      <c r="AU767" s="141" t="s">
        <v>84</v>
      </c>
      <c r="AY767" s="2" t="s">
        <v>145</v>
      </c>
      <c r="BE767" s="142">
        <f>IF(N767="základní",J767,0)</f>
        <v>0</v>
      </c>
      <c r="BF767" s="142">
        <f>IF(N767="snížená",J767,0)</f>
        <v>0</v>
      </c>
      <c r="BG767" s="142">
        <f>IF(N767="zákl. přenesená",J767,0)</f>
        <v>0</v>
      </c>
      <c r="BH767" s="142">
        <f>IF(N767="sníž. přenesená",J767,0)</f>
        <v>0</v>
      </c>
      <c r="BI767" s="142">
        <f>IF(N767="nulová",J767,0)</f>
        <v>0</v>
      </c>
      <c r="BJ767" s="2" t="s">
        <v>20</v>
      </c>
      <c r="BK767" s="142">
        <f>ROUND(I767*H767,1)</f>
        <v>0</v>
      </c>
      <c r="BL767" s="2" t="s">
        <v>1096</v>
      </c>
      <c r="BM767" s="141" t="s">
        <v>1222</v>
      </c>
    </row>
    <row r="768" spans="2:65" s="143" customFormat="1">
      <c r="B768" s="144"/>
      <c r="D768" s="145" t="s">
        <v>155</v>
      </c>
      <c r="E768" s="146"/>
      <c r="F768" s="147" t="s">
        <v>1223</v>
      </c>
      <c r="H768" s="148">
        <v>816</v>
      </c>
      <c r="I768" s="360"/>
      <c r="L768" s="144"/>
      <c r="M768" s="149"/>
      <c r="T768" s="150"/>
      <c r="AT768" s="146" t="s">
        <v>155</v>
      </c>
      <c r="AU768" s="146" t="s">
        <v>84</v>
      </c>
      <c r="AV768" s="143" t="s">
        <v>84</v>
      </c>
      <c r="AW768" s="143" t="s">
        <v>29</v>
      </c>
      <c r="AX768" s="143" t="s">
        <v>20</v>
      </c>
      <c r="AY768" s="146" t="s">
        <v>145</v>
      </c>
    </row>
    <row r="769" spans="2:65" s="14" customFormat="1" ht="33" customHeight="1">
      <c r="B769" s="15"/>
      <c r="C769" s="130" t="s">
        <v>1224</v>
      </c>
      <c r="D769" s="130" t="s">
        <v>149</v>
      </c>
      <c r="E769" s="131" t="s">
        <v>1225</v>
      </c>
      <c r="F769" s="132" t="s">
        <v>1226</v>
      </c>
      <c r="G769" s="133" t="s">
        <v>166</v>
      </c>
      <c r="H769" s="134">
        <v>794.5</v>
      </c>
      <c r="I769" s="359"/>
      <c r="J769" s="135">
        <f>ROUND(I769*H769,1)</f>
        <v>0</v>
      </c>
      <c r="K769" s="136"/>
      <c r="L769" s="15"/>
      <c r="M769" s="137"/>
      <c r="N769" s="138" t="s">
        <v>41</v>
      </c>
      <c r="O769" s="139">
        <v>0.55000000000000004</v>
      </c>
      <c r="P769" s="139">
        <f>O769*H769</f>
        <v>436.97500000000002</v>
      </c>
      <c r="Q769" s="139">
        <v>3.1E-2</v>
      </c>
      <c r="R769" s="139">
        <f>Q769*H769</f>
        <v>24.6295</v>
      </c>
      <c r="S769" s="139">
        <v>0</v>
      </c>
      <c r="T769" s="140">
        <f>S769*H769</f>
        <v>0</v>
      </c>
      <c r="AR769" s="141" t="s">
        <v>1096</v>
      </c>
      <c r="AT769" s="141" t="s">
        <v>149</v>
      </c>
      <c r="AU769" s="141" t="s">
        <v>84</v>
      </c>
      <c r="AY769" s="2" t="s">
        <v>145</v>
      </c>
      <c r="BE769" s="142">
        <f>IF(N769="základní",J769,0)</f>
        <v>0</v>
      </c>
      <c r="BF769" s="142">
        <f>IF(N769="snížená",J769,0)</f>
        <v>0</v>
      </c>
      <c r="BG769" s="142">
        <f>IF(N769="zákl. přenesená",J769,0)</f>
        <v>0</v>
      </c>
      <c r="BH769" s="142">
        <f>IF(N769="sníž. přenesená",J769,0)</f>
        <v>0</v>
      </c>
      <c r="BI769" s="142">
        <f>IF(N769="nulová",J769,0)</f>
        <v>0</v>
      </c>
      <c r="BJ769" s="2" t="s">
        <v>20</v>
      </c>
      <c r="BK769" s="142">
        <f>ROUND(I769*H769,1)</f>
        <v>0</v>
      </c>
      <c r="BL769" s="2" t="s">
        <v>1096</v>
      </c>
      <c r="BM769" s="141" t="s">
        <v>1227</v>
      </c>
    </row>
    <row r="770" spans="2:65" s="143" customFormat="1">
      <c r="B770" s="144"/>
      <c r="D770" s="145" t="s">
        <v>155</v>
      </c>
      <c r="E770" s="146"/>
      <c r="F770" s="147" t="s">
        <v>1154</v>
      </c>
      <c r="H770" s="148">
        <v>816.03</v>
      </c>
      <c r="I770" s="360"/>
      <c r="L770" s="144"/>
      <c r="M770" s="149"/>
      <c r="T770" s="150"/>
      <c r="AT770" s="146" t="s">
        <v>155</v>
      </c>
      <c r="AU770" s="146" t="s">
        <v>84</v>
      </c>
      <c r="AV770" s="143" t="s">
        <v>84</v>
      </c>
      <c r="AW770" s="143" t="s">
        <v>29</v>
      </c>
      <c r="AX770" s="143" t="s">
        <v>76</v>
      </c>
      <c r="AY770" s="146" t="s">
        <v>145</v>
      </c>
    </row>
    <row r="771" spans="2:65" s="143" customFormat="1">
      <c r="B771" s="144"/>
      <c r="D771" s="145" t="s">
        <v>155</v>
      </c>
      <c r="E771" s="146"/>
      <c r="F771" s="147" t="s">
        <v>1228</v>
      </c>
      <c r="H771" s="148">
        <v>-16.658000000000001</v>
      </c>
      <c r="I771" s="360"/>
      <c r="L771" s="144"/>
      <c r="M771" s="149"/>
      <c r="T771" s="150"/>
      <c r="AT771" s="146" t="s">
        <v>155</v>
      </c>
      <c r="AU771" s="146" t="s">
        <v>84</v>
      </c>
      <c r="AV771" s="143" t="s">
        <v>84</v>
      </c>
      <c r="AW771" s="143" t="s">
        <v>29</v>
      </c>
      <c r="AX771" s="143" t="s">
        <v>76</v>
      </c>
      <c r="AY771" s="146" t="s">
        <v>145</v>
      </c>
    </row>
    <row r="772" spans="2:65" s="143" customFormat="1">
      <c r="B772" s="144"/>
      <c r="D772" s="145" t="s">
        <v>155</v>
      </c>
      <c r="E772" s="146"/>
      <c r="F772" s="147" t="s">
        <v>1229</v>
      </c>
      <c r="H772" s="148">
        <v>-4.8719999999999999</v>
      </c>
      <c r="I772" s="360"/>
      <c r="L772" s="144"/>
      <c r="M772" s="149"/>
      <c r="T772" s="150"/>
      <c r="AT772" s="146" t="s">
        <v>155</v>
      </c>
      <c r="AU772" s="146" t="s">
        <v>84</v>
      </c>
      <c r="AV772" s="143" t="s">
        <v>84</v>
      </c>
      <c r="AW772" s="143" t="s">
        <v>29</v>
      </c>
      <c r="AX772" s="143" t="s">
        <v>76</v>
      </c>
      <c r="AY772" s="146" t="s">
        <v>145</v>
      </c>
    </row>
    <row r="773" spans="2:65" s="151" customFormat="1">
      <c r="B773" s="152"/>
      <c r="D773" s="145" t="s">
        <v>155</v>
      </c>
      <c r="E773" s="153"/>
      <c r="F773" s="154" t="s">
        <v>1230</v>
      </c>
      <c r="H773" s="155">
        <v>794.5</v>
      </c>
      <c r="I773" s="361"/>
      <c r="L773" s="152"/>
      <c r="M773" s="156"/>
      <c r="T773" s="157"/>
      <c r="AT773" s="153" t="s">
        <v>155</v>
      </c>
      <c r="AU773" s="153" t="s">
        <v>84</v>
      </c>
      <c r="AV773" s="151" t="s">
        <v>153</v>
      </c>
      <c r="AW773" s="151" t="s">
        <v>29</v>
      </c>
      <c r="AX773" s="151" t="s">
        <v>20</v>
      </c>
      <c r="AY773" s="153" t="s">
        <v>145</v>
      </c>
    </row>
    <row r="774" spans="2:65" s="14" customFormat="1" ht="24" customHeight="1">
      <c r="B774" s="15"/>
      <c r="C774" s="130" t="s">
        <v>1231</v>
      </c>
      <c r="D774" s="130" t="s">
        <v>149</v>
      </c>
      <c r="E774" s="131" t="s">
        <v>1232</v>
      </c>
      <c r="F774" s="132" t="s">
        <v>1233</v>
      </c>
      <c r="G774" s="133" t="s">
        <v>166</v>
      </c>
      <c r="H774" s="134">
        <v>60.5</v>
      </c>
      <c r="I774" s="359"/>
      <c r="J774" s="135">
        <f>ROUND(I774*H774,1)</f>
        <v>0</v>
      </c>
      <c r="K774" s="136"/>
      <c r="L774" s="15"/>
      <c r="M774" s="137"/>
      <c r="N774" s="138" t="s">
        <v>41</v>
      </c>
      <c r="O774" s="139">
        <v>0.23</v>
      </c>
      <c r="P774" s="139">
        <f>O774*H774</f>
        <v>13.915000000000001</v>
      </c>
      <c r="Q774" s="139">
        <v>1.388E-2</v>
      </c>
      <c r="R774" s="139">
        <f>Q774*H774</f>
        <v>0.83974000000000004</v>
      </c>
      <c r="S774" s="139">
        <v>0</v>
      </c>
      <c r="T774" s="140">
        <f>S774*H774</f>
        <v>0</v>
      </c>
      <c r="AR774" s="141" t="s">
        <v>1096</v>
      </c>
      <c r="AT774" s="141" t="s">
        <v>149</v>
      </c>
      <c r="AU774" s="141" t="s">
        <v>84</v>
      </c>
      <c r="AY774" s="2" t="s">
        <v>145</v>
      </c>
      <c r="BE774" s="142">
        <f>IF(N774="základní",J774,0)</f>
        <v>0</v>
      </c>
      <c r="BF774" s="142">
        <f>IF(N774="snížená",J774,0)</f>
        <v>0</v>
      </c>
      <c r="BG774" s="142">
        <f>IF(N774="zákl. přenesená",J774,0)</f>
        <v>0</v>
      </c>
      <c r="BH774" s="142">
        <f>IF(N774="sníž. přenesená",J774,0)</f>
        <v>0</v>
      </c>
      <c r="BI774" s="142">
        <f>IF(N774="nulová",J774,0)</f>
        <v>0</v>
      </c>
      <c r="BJ774" s="2" t="s">
        <v>20</v>
      </c>
      <c r="BK774" s="142">
        <f>ROUND(I774*H774,1)</f>
        <v>0</v>
      </c>
      <c r="BL774" s="2" t="s">
        <v>1096</v>
      </c>
      <c r="BM774" s="141" t="s">
        <v>1234</v>
      </c>
    </row>
    <row r="775" spans="2:65" s="143" customFormat="1">
      <c r="B775" s="144"/>
      <c r="D775" s="145" t="s">
        <v>155</v>
      </c>
      <c r="E775" s="146"/>
      <c r="F775" s="147" t="s">
        <v>1235</v>
      </c>
      <c r="H775" s="148">
        <v>60.5</v>
      </c>
      <c r="I775" s="360"/>
      <c r="L775" s="144"/>
      <c r="M775" s="149"/>
      <c r="T775" s="150"/>
      <c r="AT775" s="146" t="s">
        <v>155</v>
      </c>
      <c r="AU775" s="146" t="s">
        <v>84</v>
      </c>
      <c r="AV775" s="143" t="s">
        <v>84</v>
      </c>
      <c r="AW775" s="143" t="s">
        <v>29</v>
      </c>
      <c r="AX775" s="143" t="s">
        <v>20</v>
      </c>
      <c r="AY775" s="146" t="s">
        <v>145</v>
      </c>
    </row>
    <row r="776" spans="2:65" s="14" customFormat="1" ht="24" customHeight="1">
      <c r="B776" s="15"/>
      <c r="C776" s="130" t="s">
        <v>1236</v>
      </c>
      <c r="D776" s="130" t="s">
        <v>149</v>
      </c>
      <c r="E776" s="131" t="s">
        <v>1237</v>
      </c>
      <c r="F776" s="132" t="s">
        <v>1238</v>
      </c>
      <c r="G776" s="133" t="s">
        <v>289</v>
      </c>
      <c r="H776" s="134">
        <v>161.4</v>
      </c>
      <c r="I776" s="359"/>
      <c r="J776" s="135">
        <f>ROUND(I776*H776,1)</f>
        <v>0</v>
      </c>
      <c r="K776" s="136"/>
      <c r="L776" s="15"/>
      <c r="M776" s="137"/>
      <c r="N776" s="138" t="s">
        <v>41</v>
      </c>
      <c r="O776" s="139">
        <v>0.70099999999999996</v>
      </c>
      <c r="P776" s="139">
        <f>O776*H776</f>
        <v>113.14139999999999</v>
      </c>
      <c r="Q776" s="139">
        <v>3.3899999999999998E-3</v>
      </c>
      <c r="R776" s="139">
        <f>Q776*H776</f>
        <v>0.54714600000000002</v>
      </c>
      <c r="S776" s="139">
        <v>0</v>
      </c>
      <c r="T776" s="140">
        <f>S776*H776</f>
        <v>0</v>
      </c>
      <c r="AR776" s="141" t="s">
        <v>1096</v>
      </c>
      <c r="AT776" s="141" t="s">
        <v>149</v>
      </c>
      <c r="AU776" s="141" t="s">
        <v>84</v>
      </c>
      <c r="AY776" s="2" t="s">
        <v>145</v>
      </c>
      <c r="BE776" s="142">
        <f>IF(N776="základní",J776,0)</f>
        <v>0</v>
      </c>
      <c r="BF776" s="142">
        <f>IF(N776="snížená",J776,0)</f>
        <v>0</v>
      </c>
      <c r="BG776" s="142">
        <f>IF(N776="zákl. přenesená",J776,0)</f>
        <v>0</v>
      </c>
      <c r="BH776" s="142">
        <f>IF(N776="sníž. přenesená",J776,0)</f>
        <v>0</v>
      </c>
      <c r="BI776" s="142">
        <f>IF(N776="nulová",J776,0)</f>
        <v>0</v>
      </c>
      <c r="BJ776" s="2" t="s">
        <v>20</v>
      </c>
      <c r="BK776" s="142">
        <f>ROUND(I776*H776,1)</f>
        <v>0</v>
      </c>
      <c r="BL776" s="2" t="s">
        <v>1096</v>
      </c>
      <c r="BM776" s="141" t="s">
        <v>1239</v>
      </c>
    </row>
    <row r="777" spans="2:65" s="143" customFormat="1">
      <c r="B777" s="144"/>
      <c r="D777" s="145" t="s">
        <v>155</v>
      </c>
      <c r="E777" s="146"/>
      <c r="F777" s="147" t="s">
        <v>1240</v>
      </c>
      <c r="H777" s="148">
        <v>161.4</v>
      </c>
      <c r="I777" s="360"/>
      <c r="L777" s="144"/>
      <c r="M777" s="149"/>
      <c r="T777" s="150"/>
      <c r="AT777" s="146" t="s">
        <v>155</v>
      </c>
      <c r="AU777" s="146" t="s">
        <v>84</v>
      </c>
      <c r="AV777" s="143" t="s">
        <v>84</v>
      </c>
      <c r="AW777" s="143" t="s">
        <v>29</v>
      </c>
      <c r="AX777" s="143" t="s">
        <v>20</v>
      </c>
      <c r="AY777" s="146" t="s">
        <v>145</v>
      </c>
    </row>
    <row r="778" spans="2:65" s="14" customFormat="1" ht="24" customHeight="1">
      <c r="B778" s="15"/>
      <c r="C778" s="158" t="s">
        <v>1241</v>
      </c>
      <c r="D778" s="158" t="s">
        <v>303</v>
      </c>
      <c r="E778" s="159" t="s">
        <v>1242</v>
      </c>
      <c r="F778" s="160" t="s">
        <v>1243</v>
      </c>
      <c r="G778" s="161" t="s">
        <v>160</v>
      </c>
      <c r="H778" s="162">
        <v>1.3</v>
      </c>
      <c r="I778" s="359"/>
      <c r="J778" s="163">
        <f>ROUND(I778*H778,1)</f>
        <v>0</v>
      </c>
      <c r="K778" s="164"/>
      <c r="L778" s="165"/>
      <c r="M778" s="166"/>
      <c r="N778" s="167" t="s">
        <v>41</v>
      </c>
      <c r="O778" s="139">
        <v>0</v>
      </c>
      <c r="P778" s="139">
        <f>O778*H778</f>
        <v>0</v>
      </c>
      <c r="Q778" s="139">
        <v>0</v>
      </c>
      <c r="R778" s="139">
        <f>Q778*H778</f>
        <v>0</v>
      </c>
      <c r="S778" s="139">
        <v>0</v>
      </c>
      <c r="T778" s="140">
        <f>S778*H778</f>
        <v>0</v>
      </c>
      <c r="AR778" s="141" t="s">
        <v>223</v>
      </c>
      <c r="AT778" s="141" t="s">
        <v>303</v>
      </c>
      <c r="AU778" s="141" t="s">
        <v>84</v>
      </c>
      <c r="AY778" s="2" t="s">
        <v>145</v>
      </c>
      <c r="BE778" s="142">
        <f>IF(N778="základní",J778,0)</f>
        <v>0</v>
      </c>
      <c r="BF778" s="142">
        <f>IF(N778="snížená",J778,0)</f>
        <v>0</v>
      </c>
      <c r="BG778" s="142">
        <f>IF(N778="zákl. přenesená",J778,0)</f>
        <v>0</v>
      </c>
      <c r="BH778" s="142">
        <f>IF(N778="sníž. přenesená",J778,0)</f>
        <v>0</v>
      </c>
      <c r="BI778" s="142">
        <f>IF(N778="nulová",J778,0)</f>
        <v>0</v>
      </c>
      <c r="BJ778" s="2" t="s">
        <v>20</v>
      </c>
      <c r="BK778" s="142">
        <f>ROUND(I778*H778,1)</f>
        <v>0</v>
      </c>
      <c r="BL778" s="2" t="s">
        <v>1096</v>
      </c>
      <c r="BM778" s="141" t="s">
        <v>1244</v>
      </c>
    </row>
    <row r="779" spans="2:65" s="143" customFormat="1">
      <c r="B779" s="144"/>
      <c r="D779" s="145" t="s">
        <v>155</v>
      </c>
      <c r="E779" s="146"/>
      <c r="F779" s="147" t="s">
        <v>1245</v>
      </c>
      <c r="H779" s="148">
        <v>1.3</v>
      </c>
      <c r="I779" s="360"/>
      <c r="L779" s="144"/>
      <c r="M779" s="149"/>
      <c r="T779" s="150"/>
      <c r="AT779" s="146" t="s">
        <v>155</v>
      </c>
      <c r="AU779" s="146" t="s">
        <v>84</v>
      </c>
      <c r="AV779" s="143" t="s">
        <v>84</v>
      </c>
      <c r="AW779" s="143" t="s">
        <v>29</v>
      </c>
      <c r="AX779" s="143" t="s">
        <v>20</v>
      </c>
      <c r="AY779" s="146" t="s">
        <v>145</v>
      </c>
    </row>
    <row r="780" spans="2:65" s="14" customFormat="1" ht="21.75" customHeight="1">
      <c r="B780" s="15"/>
      <c r="C780" s="130" t="s">
        <v>1246</v>
      </c>
      <c r="D780" s="130" t="s">
        <v>149</v>
      </c>
      <c r="E780" s="131" t="s">
        <v>1247</v>
      </c>
      <c r="F780" s="132" t="s">
        <v>1248</v>
      </c>
      <c r="G780" s="133" t="s">
        <v>160</v>
      </c>
      <c r="H780" s="134">
        <v>1.3</v>
      </c>
      <c r="I780" s="359"/>
      <c r="J780" s="135">
        <f>ROUND(I780*H780,1)</f>
        <v>0</v>
      </c>
      <c r="K780" s="136"/>
      <c r="L780" s="15"/>
      <c r="M780" s="137"/>
      <c r="N780" s="138" t="s">
        <v>41</v>
      </c>
      <c r="O780" s="139">
        <v>0</v>
      </c>
      <c r="P780" s="139">
        <f>O780*H780</f>
        <v>0</v>
      </c>
      <c r="Q780" s="139">
        <v>1.328E-2</v>
      </c>
      <c r="R780" s="139">
        <f>Q780*H780</f>
        <v>1.7264000000000002E-2</v>
      </c>
      <c r="S780" s="139">
        <v>0</v>
      </c>
      <c r="T780" s="140">
        <f>S780*H780</f>
        <v>0</v>
      </c>
      <c r="AR780" s="141" t="s">
        <v>1096</v>
      </c>
      <c r="AT780" s="141" t="s">
        <v>149</v>
      </c>
      <c r="AU780" s="141" t="s">
        <v>84</v>
      </c>
      <c r="AY780" s="2" t="s">
        <v>145</v>
      </c>
      <c r="BE780" s="142">
        <f>IF(N780="základní",J780,0)</f>
        <v>0</v>
      </c>
      <c r="BF780" s="142">
        <f>IF(N780="snížená",J780,0)</f>
        <v>0</v>
      </c>
      <c r="BG780" s="142">
        <f>IF(N780="zákl. přenesená",J780,0)</f>
        <v>0</v>
      </c>
      <c r="BH780" s="142">
        <f>IF(N780="sníž. přenesená",J780,0)</f>
        <v>0</v>
      </c>
      <c r="BI780" s="142">
        <f>IF(N780="nulová",J780,0)</f>
        <v>0</v>
      </c>
      <c r="BJ780" s="2" t="s">
        <v>20</v>
      </c>
      <c r="BK780" s="142">
        <f>ROUND(I780*H780,1)</f>
        <v>0</v>
      </c>
      <c r="BL780" s="2" t="s">
        <v>1096</v>
      </c>
      <c r="BM780" s="141" t="s">
        <v>1249</v>
      </c>
    </row>
    <row r="781" spans="2:65" s="14" customFormat="1" ht="33" customHeight="1">
      <c r="B781" s="15"/>
      <c r="C781" s="130" t="s">
        <v>1250</v>
      </c>
      <c r="D781" s="130" t="s">
        <v>149</v>
      </c>
      <c r="E781" s="131" t="s">
        <v>1251</v>
      </c>
      <c r="F781" s="132" t="s">
        <v>1252</v>
      </c>
      <c r="G781" s="133" t="s">
        <v>166</v>
      </c>
      <c r="H781" s="134">
        <v>968.8</v>
      </c>
      <c r="I781" s="359"/>
      <c r="J781" s="135">
        <f>ROUND(I781*H781,1)</f>
        <v>0</v>
      </c>
      <c r="K781" s="136"/>
      <c r="L781" s="15"/>
      <c r="M781" s="137"/>
      <c r="N781" s="138" t="s">
        <v>41</v>
      </c>
      <c r="O781" s="139">
        <v>0.3</v>
      </c>
      <c r="P781" s="139">
        <f>O781*H781</f>
        <v>290.64</v>
      </c>
      <c r="Q781" s="139">
        <v>1.423E-2</v>
      </c>
      <c r="R781" s="139">
        <f>Q781*H781</f>
        <v>13.786023999999999</v>
      </c>
      <c r="S781" s="139">
        <v>0</v>
      </c>
      <c r="T781" s="140">
        <f>S781*H781</f>
        <v>0</v>
      </c>
      <c r="AR781" s="141" t="s">
        <v>1096</v>
      </c>
      <c r="AT781" s="141" t="s">
        <v>149</v>
      </c>
      <c r="AU781" s="141" t="s">
        <v>84</v>
      </c>
      <c r="AY781" s="2" t="s">
        <v>145</v>
      </c>
      <c r="BE781" s="142">
        <f>IF(N781="základní",J781,0)</f>
        <v>0</v>
      </c>
      <c r="BF781" s="142">
        <f>IF(N781="snížená",J781,0)</f>
        <v>0</v>
      </c>
      <c r="BG781" s="142">
        <f>IF(N781="zákl. přenesená",J781,0)</f>
        <v>0</v>
      </c>
      <c r="BH781" s="142">
        <f>IF(N781="sníž. přenesená",J781,0)</f>
        <v>0</v>
      </c>
      <c r="BI781" s="142">
        <f>IF(N781="nulová",J781,0)</f>
        <v>0</v>
      </c>
      <c r="BJ781" s="2" t="s">
        <v>20</v>
      </c>
      <c r="BK781" s="142">
        <f>ROUND(I781*H781,1)</f>
        <v>0</v>
      </c>
      <c r="BL781" s="2" t="s">
        <v>1096</v>
      </c>
      <c r="BM781" s="141" t="s">
        <v>1253</v>
      </c>
    </row>
    <row r="782" spans="2:65" s="143" customFormat="1">
      <c r="B782" s="144"/>
      <c r="D782" s="145" t="s">
        <v>155</v>
      </c>
      <c r="E782" s="146"/>
      <c r="F782" s="147" t="s">
        <v>1254</v>
      </c>
      <c r="H782" s="148">
        <v>357.27</v>
      </c>
      <c r="I782" s="360"/>
      <c r="L782" s="144"/>
      <c r="M782" s="149"/>
      <c r="T782" s="150"/>
      <c r="AT782" s="146" t="s">
        <v>155</v>
      </c>
      <c r="AU782" s="146" t="s">
        <v>84</v>
      </c>
      <c r="AV782" s="143" t="s">
        <v>84</v>
      </c>
      <c r="AW782" s="143" t="s">
        <v>29</v>
      </c>
      <c r="AX782" s="143" t="s">
        <v>76</v>
      </c>
      <c r="AY782" s="146" t="s">
        <v>145</v>
      </c>
    </row>
    <row r="783" spans="2:65" s="143" customFormat="1">
      <c r="B783" s="144"/>
      <c r="D783" s="145" t="s">
        <v>155</v>
      </c>
      <c r="E783" s="146"/>
      <c r="F783" s="147" t="s">
        <v>1255</v>
      </c>
      <c r="H783" s="148">
        <v>342.88</v>
      </c>
      <c r="I783" s="360"/>
      <c r="L783" s="144"/>
      <c r="M783" s="149"/>
      <c r="T783" s="150"/>
      <c r="AT783" s="146" t="s">
        <v>155</v>
      </c>
      <c r="AU783" s="146" t="s">
        <v>84</v>
      </c>
      <c r="AV783" s="143" t="s">
        <v>84</v>
      </c>
      <c r="AW783" s="143" t="s">
        <v>29</v>
      </c>
      <c r="AX783" s="143" t="s">
        <v>76</v>
      </c>
      <c r="AY783" s="146" t="s">
        <v>145</v>
      </c>
    </row>
    <row r="784" spans="2:65" s="143" customFormat="1">
      <c r="B784" s="144"/>
      <c r="D784" s="145" t="s">
        <v>155</v>
      </c>
      <c r="E784" s="146"/>
      <c r="F784" s="147" t="s">
        <v>1256</v>
      </c>
      <c r="H784" s="148">
        <v>150.673</v>
      </c>
      <c r="I784" s="360"/>
      <c r="L784" s="144"/>
      <c r="M784" s="149"/>
      <c r="T784" s="150"/>
      <c r="AT784" s="146" t="s">
        <v>155</v>
      </c>
      <c r="AU784" s="146" t="s">
        <v>84</v>
      </c>
      <c r="AV784" s="143" t="s">
        <v>84</v>
      </c>
      <c r="AW784" s="143" t="s">
        <v>29</v>
      </c>
      <c r="AX784" s="143" t="s">
        <v>76</v>
      </c>
      <c r="AY784" s="146" t="s">
        <v>145</v>
      </c>
    </row>
    <row r="785" spans="2:65" s="143" customFormat="1">
      <c r="B785" s="144"/>
      <c r="D785" s="145" t="s">
        <v>155</v>
      </c>
      <c r="E785" s="146"/>
      <c r="F785" s="147" t="s">
        <v>1257</v>
      </c>
      <c r="H785" s="148">
        <v>117.977</v>
      </c>
      <c r="I785" s="360"/>
      <c r="L785" s="144"/>
      <c r="M785" s="149"/>
      <c r="T785" s="150"/>
      <c r="AT785" s="146" t="s">
        <v>155</v>
      </c>
      <c r="AU785" s="146" t="s">
        <v>84</v>
      </c>
      <c r="AV785" s="143" t="s">
        <v>84</v>
      </c>
      <c r="AW785" s="143" t="s">
        <v>29</v>
      </c>
      <c r="AX785" s="143" t="s">
        <v>76</v>
      </c>
      <c r="AY785" s="146" t="s">
        <v>145</v>
      </c>
    </row>
    <row r="786" spans="2:65" s="151" customFormat="1">
      <c r="B786" s="152"/>
      <c r="D786" s="145" t="s">
        <v>155</v>
      </c>
      <c r="E786" s="153"/>
      <c r="F786" s="154" t="s">
        <v>174</v>
      </c>
      <c r="H786" s="155">
        <v>968.8</v>
      </c>
      <c r="I786" s="361"/>
      <c r="L786" s="152"/>
      <c r="M786" s="156"/>
      <c r="T786" s="157"/>
      <c r="AT786" s="153" t="s">
        <v>155</v>
      </c>
      <c r="AU786" s="153" t="s">
        <v>84</v>
      </c>
      <c r="AV786" s="151" t="s">
        <v>153</v>
      </c>
      <c r="AW786" s="151" t="s">
        <v>29</v>
      </c>
      <c r="AX786" s="151" t="s">
        <v>20</v>
      </c>
      <c r="AY786" s="153" t="s">
        <v>145</v>
      </c>
    </row>
    <row r="787" spans="2:65" s="14" customFormat="1" ht="24" customHeight="1">
      <c r="B787" s="15"/>
      <c r="C787" s="130" t="s">
        <v>1258</v>
      </c>
      <c r="D787" s="130" t="s">
        <v>149</v>
      </c>
      <c r="E787" s="131" t="s">
        <v>1259</v>
      </c>
      <c r="F787" s="132" t="s">
        <v>1260</v>
      </c>
      <c r="G787" s="133" t="s">
        <v>1127</v>
      </c>
      <c r="H787" s="134">
        <v>19011.383000000002</v>
      </c>
      <c r="I787" s="359"/>
      <c r="J787" s="135">
        <f>ROUND(I787*H787,1)</f>
        <v>0</v>
      </c>
      <c r="K787" s="136"/>
      <c r="L787" s="15"/>
      <c r="M787" s="137"/>
      <c r="N787" s="138" t="s">
        <v>41</v>
      </c>
      <c r="O787" s="139">
        <v>0</v>
      </c>
      <c r="P787" s="139">
        <f>O787*H787</f>
        <v>0</v>
      </c>
      <c r="Q787" s="139">
        <v>0</v>
      </c>
      <c r="R787" s="139">
        <f>Q787*H787</f>
        <v>0</v>
      </c>
      <c r="S787" s="139">
        <v>0</v>
      </c>
      <c r="T787" s="140">
        <f>S787*H787</f>
        <v>0</v>
      </c>
      <c r="AR787" s="141" t="s">
        <v>1096</v>
      </c>
      <c r="AT787" s="141" t="s">
        <v>149</v>
      </c>
      <c r="AU787" s="141" t="s">
        <v>84</v>
      </c>
      <c r="AY787" s="2" t="s">
        <v>145</v>
      </c>
      <c r="BE787" s="142">
        <f>IF(N787="základní",J787,0)</f>
        <v>0</v>
      </c>
      <c r="BF787" s="142">
        <f>IF(N787="snížená",J787,0)</f>
        <v>0</v>
      </c>
      <c r="BG787" s="142">
        <f>IF(N787="zákl. přenesená",J787,0)</f>
        <v>0</v>
      </c>
      <c r="BH787" s="142">
        <f>IF(N787="sníž. přenesená",J787,0)</f>
        <v>0</v>
      </c>
      <c r="BI787" s="142">
        <f>IF(N787="nulová",J787,0)</f>
        <v>0</v>
      </c>
      <c r="BJ787" s="2" t="s">
        <v>20</v>
      </c>
      <c r="BK787" s="142">
        <f>ROUND(I787*H787,1)</f>
        <v>0</v>
      </c>
      <c r="BL787" s="2" t="s">
        <v>1096</v>
      </c>
      <c r="BM787" s="141" t="s">
        <v>1261</v>
      </c>
    </row>
    <row r="788" spans="2:65" s="118" customFormat="1" ht="22.5" customHeight="1">
      <c r="B788" s="119"/>
      <c r="D788" s="120" t="s">
        <v>75</v>
      </c>
      <c r="E788" s="128" t="s">
        <v>1262</v>
      </c>
      <c r="F788" s="128" t="s">
        <v>1263</v>
      </c>
      <c r="I788" s="362"/>
      <c r="J788" s="129">
        <f>BK788</f>
        <v>0</v>
      </c>
      <c r="L788" s="119"/>
      <c r="M788" s="123"/>
      <c r="P788" s="124">
        <f>SUM(P789:P834)</f>
        <v>1705.0713000000001</v>
      </c>
      <c r="R788" s="124">
        <f>SUM(R789:R834)</f>
        <v>46.8946386</v>
      </c>
      <c r="T788" s="125">
        <f>SUM(T789:T834)</f>
        <v>0</v>
      </c>
      <c r="AR788" s="120" t="s">
        <v>84</v>
      </c>
      <c r="AT788" s="126" t="s">
        <v>75</v>
      </c>
      <c r="AU788" s="126" t="s">
        <v>20</v>
      </c>
      <c r="AY788" s="120" t="s">
        <v>145</v>
      </c>
      <c r="BK788" s="127">
        <f>SUM(BK789:BK834)</f>
        <v>0</v>
      </c>
    </row>
    <row r="789" spans="2:65" s="14" customFormat="1" ht="24" customHeight="1">
      <c r="B789" s="15"/>
      <c r="C789" s="130" t="s">
        <v>1264</v>
      </c>
      <c r="D789" s="130" t="s">
        <v>149</v>
      </c>
      <c r="E789" s="131" t="s">
        <v>1265</v>
      </c>
      <c r="F789" s="132" t="s">
        <v>1266</v>
      </c>
      <c r="G789" s="133" t="s">
        <v>166</v>
      </c>
      <c r="H789" s="134">
        <v>7.4</v>
      </c>
      <c r="I789" s="359"/>
      <c r="J789" s="135">
        <f>ROUND(I789*H789,1)</f>
        <v>0</v>
      </c>
      <c r="K789" s="136"/>
      <c r="L789" s="15"/>
      <c r="M789" s="137"/>
      <c r="N789" s="138" t="s">
        <v>41</v>
      </c>
      <c r="O789" s="139">
        <v>0.999</v>
      </c>
      <c r="P789" s="139">
        <f>O789*H789</f>
        <v>7.3926000000000007</v>
      </c>
      <c r="Q789" s="139">
        <v>2.8660000000000001E-2</v>
      </c>
      <c r="R789" s="139">
        <f>Q789*H789</f>
        <v>0.21208400000000002</v>
      </c>
      <c r="S789" s="139">
        <v>0</v>
      </c>
      <c r="T789" s="140">
        <f>S789*H789</f>
        <v>0</v>
      </c>
      <c r="AR789" s="141" t="s">
        <v>1096</v>
      </c>
      <c r="AT789" s="141" t="s">
        <v>149</v>
      </c>
      <c r="AU789" s="141" t="s">
        <v>84</v>
      </c>
      <c r="AY789" s="2" t="s">
        <v>145</v>
      </c>
      <c r="BE789" s="142">
        <f>IF(N789="základní",J789,0)</f>
        <v>0</v>
      </c>
      <c r="BF789" s="142">
        <f>IF(N789="snížená",J789,0)</f>
        <v>0</v>
      </c>
      <c r="BG789" s="142">
        <f>IF(N789="zákl. přenesená",J789,0)</f>
        <v>0</v>
      </c>
      <c r="BH789" s="142">
        <f>IF(N789="sníž. přenesená",J789,0)</f>
        <v>0</v>
      </c>
      <c r="BI789" s="142">
        <f>IF(N789="nulová",J789,0)</f>
        <v>0</v>
      </c>
      <c r="BJ789" s="2" t="s">
        <v>20</v>
      </c>
      <c r="BK789" s="142">
        <f>ROUND(I789*H789,1)</f>
        <v>0</v>
      </c>
      <c r="BL789" s="2" t="s">
        <v>1096</v>
      </c>
      <c r="BM789" s="141" t="s">
        <v>1267</v>
      </c>
    </row>
    <row r="790" spans="2:65" s="143" customFormat="1">
      <c r="B790" s="144"/>
      <c r="D790" s="145" t="s">
        <v>155</v>
      </c>
      <c r="E790" s="146"/>
      <c r="F790" s="147" t="s">
        <v>1268</v>
      </c>
      <c r="H790" s="148">
        <v>3.3610000000000002</v>
      </c>
      <c r="I790" s="360"/>
      <c r="L790" s="144"/>
      <c r="M790" s="149"/>
      <c r="T790" s="150"/>
      <c r="AT790" s="146" t="s">
        <v>155</v>
      </c>
      <c r="AU790" s="146" t="s">
        <v>84</v>
      </c>
      <c r="AV790" s="143" t="s">
        <v>84</v>
      </c>
      <c r="AW790" s="143" t="s">
        <v>29</v>
      </c>
      <c r="AX790" s="143" t="s">
        <v>76</v>
      </c>
      <c r="AY790" s="146" t="s">
        <v>145</v>
      </c>
    </row>
    <row r="791" spans="2:65" s="143" customFormat="1">
      <c r="B791" s="144"/>
      <c r="D791" s="145" t="s">
        <v>155</v>
      </c>
      <c r="E791" s="146"/>
      <c r="F791" s="147" t="s">
        <v>1269</v>
      </c>
      <c r="H791" s="148">
        <v>1.9139999999999999</v>
      </c>
      <c r="I791" s="360"/>
      <c r="L791" s="144"/>
      <c r="M791" s="149"/>
      <c r="T791" s="150"/>
      <c r="AT791" s="146" t="s">
        <v>155</v>
      </c>
      <c r="AU791" s="146" t="s">
        <v>84</v>
      </c>
      <c r="AV791" s="143" t="s">
        <v>84</v>
      </c>
      <c r="AW791" s="143" t="s">
        <v>29</v>
      </c>
      <c r="AX791" s="143" t="s">
        <v>76</v>
      </c>
      <c r="AY791" s="146" t="s">
        <v>145</v>
      </c>
    </row>
    <row r="792" spans="2:65" s="143" customFormat="1">
      <c r="B792" s="144"/>
      <c r="D792" s="145" t="s">
        <v>155</v>
      </c>
      <c r="E792" s="146"/>
      <c r="F792" s="147" t="s">
        <v>1270</v>
      </c>
      <c r="H792" s="148">
        <v>1.65</v>
      </c>
      <c r="I792" s="360"/>
      <c r="L792" s="144"/>
      <c r="M792" s="149"/>
      <c r="T792" s="150"/>
      <c r="AT792" s="146" t="s">
        <v>155</v>
      </c>
      <c r="AU792" s="146" t="s">
        <v>84</v>
      </c>
      <c r="AV792" s="143" t="s">
        <v>84</v>
      </c>
      <c r="AW792" s="143" t="s">
        <v>29</v>
      </c>
      <c r="AX792" s="143" t="s">
        <v>76</v>
      </c>
      <c r="AY792" s="146" t="s">
        <v>145</v>
      </c>
    </row>
    <row r="793" spans="2:65" s="143" customFormat="1">
      <c r="B793" s="144"/>
      <c r="D793" s="145" t="s">
        <v>155</v>
      </c>
      <c r="E793" s="146"/>
      <c r="F793" s="147" t="s">
        <v>1271</v>
      </c>
      <c r="H793" s="148">
        <v>0.47499999999999998</v>
      </c>
      <c r="I793" s="360"/>
      <c r="L793" s="144"/>
      <c r="M793" s="149"/>
      <c r="T793" s="150"/>
      <c r="AT793" s="146" t="s">
        <v>155</v>
      </c>
      <c r="AU793" s="146" t="s">
        <v>84</v>
      </c>
      <c r="AV793" s="143" t="s">
        <v>84</v>
      </c>
      <c r="AW793" s="143" t="s">
        <v>29</v>
      </c>
      <c r="AX793" s="143" t="s">
        <v>76</v>
      </c>
      <c r="AY793" s="146" t="s">
        <v>145</v>
      </c>
    </row>
    <row r="794" spans="2:65" s="151" customFormat="1">
      <c r="B794" s="152"/>
      <c r="D794" s="145" t="s">
        <v>155</v>
      </c>
      <c r="E794" s="153"/>
      <c r="F794" s="154" t="s">
        <v>174</v>
      </c>
      <c r="H794" s="155">
        <v>7.4</v>
      </c>
      <c r="I794" s="361"/>
      <c r="L794" s="152"/>
      <c r="M794" s="156"/>
      <c r="T794" s="157"/>
      <c r="AT794" s="153" t="s">
        <v>155</v>
      </c>
      <c r="AU794" s="153" t="s">
        <v>84</v>
      </c>
      <c r="AV794" s="151" t="s">
        <v>153</v>
      </c>
      <c r="AW794" s="151" t="s">
        <v>29</v>
      </c>
      <c r="AX794" s="151" t="s">
        <v>20</v>
      </c>
      <c r="AY794" s="153" t="s">
        <v>145</v>
      </c>
    </row>
    <row r="795" spans="2:65" s="14" customFormat="1" ht="24" customHeight="1">
      <c r="B795" s="15"/>
      <c r="C795" s="130" t="s">
        <v>1272</v>
      </c>
      <c r="D795" s="130" t="s">
        <v>149</v>
      </c>
      <c r="E795" s="131" t="s">
        <v>1273</v>
      </c>
      <c r="F795" s="132" t="s">
        <v>1274</v>
      </c>
      <c r="G795" s="133" t="s">
        <v>166</v>
      </c>
      <c r="H795" s="134">
        <v>652.79999999999995</v>
      </c>
      <c r="I795" s="359"/>
      <c r="J795" s="135">
        <f>ROUND(I795*H795,1)</f>
        <v>0</v>
      </c>
      <c r="K795" s="136"/>
      <c r="L795" s="15"/>
      <c r="M795" s="137"/>
      <c r="N795" s="138" t="s">
        <v>41</v>
      </c>
      <c r="O795" s="139">
        <v>1.224</v>
      </c>
      <c r="P795" s="139">
        <f>O795*H795</f>
        <v>799.02719999999988</v>
      </c>
      <c r="Q795" s="139">
        <v>4.8939999999999997E-2</v>
      </c>
      <c r="R795" s="139">
        <f>Q795*H795</f>
        <v>31.948031999999998</v>
      </c>
      <c r="S795" s="139">
        <v>0</v>
      </c>
      <c r="T795" s="140">
        <f>S795*H795</f>
        <v>0</v>
      </c>
      <c r="AR795" s="141" t="s">
        <v>1096</v>
      </c>
      <c r="AT795" s="141" t="s">
        <v>149</v>
      </c>
      <c r="AU795" s="141" t="s">
        <v>84</v>
      </c>
      <c r="AY795" s="2" t="s">
        <v>145</v>
      </c>
      <c r="BE795" s="142">
        <f>IF(N795="základní",J795,0)</f>
        <v>0</v>
      </c>
      <c r="BF795" s="142">
        <f>IF(N795="snížená",J795,0)</f>
        <v>0</v>
      </c>
      <c r="BG795" s="142">
        <f>IF(N795="zákl. přenesená",J795,0)</f>
        <v>0</v>
      </c>
      <c r="BH795" s="142">
        <f>IF(N795="sníž. přenesená",J795,0)</f>
        <v>0</v>
      </c>
      <c r="BI795" s="142">
        <f>IF(N795="nulová",J795,0)</f>
        <v>0</v>
      </c>
      <c r="BJ795" s="2" t="s">
        <v>20</v>
      </c>
      <c r="BK795" s="142">
        <f>ROUND(I795*H795,1)</f>
        <v>0</v>
      </c>
      <c r="BL795" s="2" t="s">
        <v>1096</v>
      </c>
      <c r="BM795" s="141" t="s">
        <v>1275</v>
      </c>
    </row>
    <row r="796" spans="2:65" s="143" customFormat="1">
      <c r="B796" s="144"/>
      <c r="D796" s="145" t="s">
        <v>155</v>
      </c>
      <c r="E796" s="146"/>
      <c r="F796" s="147" t="s">
        <v>1276</v>
      </c>
      <c r="H796" s="148">
        <v>28.356999999999999</v>
      </c>
      <c r="I796" s="360"/>
      <c r="L796" s="144"/>
      <c r="M796" s="149"/>
      <c r="T796" s="150"/>
      <c r="AT796" s="146" t="s">
        <v>155</v>
      </c>
      <c r="AU796" s="146" t="s">
        <v>84</v>
      </c>
      <c r="AV796" s="143" t="s">
        <v>84</v>
      </c>
      <c r="AW796" s="143" t="s">
        <v>29</v>
      </c>
      <c r="AX796" s="143" t="s">
        <v>76</v>
      </c>
      <c r="AY796" s="146" t="s">
        <v>145</v>
      </c>
    </row>
    <row r="797" spans="2:65" s="143" customFormat="1">
      <c r="B797" s="144"/>
      <c r="D797" s="145" t="s">
        <v>155</v>
      </c>
      <c r="E797" s="146"/>
      <c r="F797" s="147" t="s">
        <v>1277</v>
      </c>
      <c r="H797" s="148">
        <v>16.244</v>
      </c>
      <c r="I797" s="360"/>
      <c r="L797" s="144"/>
      <c r="M797" s="149"/>
      <c r="T797" s="150"/>
      <c r="AT797" s="146" t="s">
        <v>155</v>
      </c>
      <c r="AU797" s="146" t="s">
        <v>84</v>
      </c>
      <c r="AV797" s="143" t="s">
        <v>84</v>
      </c>
      <c r="AW797" s="143" t="s">
        <v>29</v>
      </c>
      <c r="AX797" s="143" t="s">
        <v>76</v>
      </c>
      <c r="AY797" s="146" t="s">
        <v>145</v>
      </c>
    </row>
    <row r="798" spans="2:65" s="168" customFormat="1">
      <c r="B798" s="169"/>
      <c r="D798" s="145" t="s">
        <v>155</v>
      </c>
      <c r="E798" s="170"/>
      <c r="F798" s="171" t="s">
        <v>442</v>
      </c>
      <c r="H798" s="172">
        <v>44.600999999999999</v>
      </c>
      <c r="I798" s="363"/>
      <c r="L798" s="169"/>
      <c r="M798" s="173"/>
      <c r="T798" s="174"/>
      <c r="AT798" s="170" t="s">
        <v>155</v>
      </c>
      <c r="AU798" s="170" t="s">
        <v>84</v>
      </c>
      <c r="AV798" s="168" t="s">
        <v>146</v>
      </c>
      <c r="AW798" s="168" t="s">
        <v>29</v>
      </c>
      <c r="AX798" s="168" t="s">
        <v>76</v>
      </c>
      <c r="AY798" s="170" t="s">
        <v>145</v>
      </c>
    </row>
    <row r="799" spans="2:65" s="143" customFormat="1" ht="30.6">
      <c r="B799" s="144"/>
      <c r="D799" s="145" t="s">
        <v>155</v>
      </c>
      <c r="E799" s="146"/>
      <c r="F799" s="147" t="s">
        <v>1278</v>
      </c>
      <c r="H799" s="148">
        <v>93.802999999999997</v>
      </c>
      <c r="I799" s="360"/>
      <c r="L799" s="144"/>
      <c r="M799" s="149"/>
      <c r="T799" s="150"/>
      <c r="AT799" s="146" t="s">
        <v>155</v>
      </c>
      <c r="AU799" s="146" t="s">
        <v>84</v>
      </c>
      <c r="AV799" s="143" t="s">
        <v>84</v>
      </c>
      <c r="AW799" s="143" t="s">
        <v>29</v>
      </c>
      <c r="AX799" s="143" t="s">
        <v>76</v>
      </c>
      <c r="AY799" s="146" t="s">
        <v>145</v>
      </c>
    </row>
    <row r="800" spans="2:65" s="143" customFormat="1">
      <c r="B800" s="144"/>
      <c r="D800" s="145" t="s">
        <v>155</v>
      </c>
      <c r="E800" s="146"/>
      <c r="F800" s="147" t="s">
        <v>1279</v>
      </c>
      <c r="H800" s="148">
        <v>76.488</v>
      </c>
      <c r="I800" s="360"/>
      <c r="L800" s="144"/>
      <c r="M800" s="149"/>
      <c r="T800" s="150"/>
      <c r="AT800" s="146" t="s">
        <v>155</v>
      </c>
      <c r="AU800" s="146" t="s">
        <v>84</v>
      </c>
      <c r="AV800" s="143" t="s">
        <v>84</v>
      </c>
      <c r="AW800" s="143" t="s">
        <v>29</v>
      </c>
      <c r="AX800" s="143" t="s">
        <v>76</v>
      </c>
      <c r="AY800" s="146" t="s">
        <v>145</v>
      </c>
    </row>
    <row r="801" spans="2:65" s="143" customFormat="1">
      <c r="B801" s="144"/>
      <c r="D801" s="145" t="s">
        <v>155</v>
      </c>
      <c r="E801" s="146"/>
      <c r="F801" s="147" t="s">
        <v>1280</v>
      </c>
      <c r="H801" s="148">
        <v>101.497</v>
      </c>
      <c r="I801" s="360"/>
      <c r="L801" s="144"/>
      <c r="M801" s="149"/>
      <c r="T801" s="150"/>
      <c r="AT801" s="146" t="s">
        <v>155</v>
      </c>
      <c r="AU801" s="146" t="s">
        <v>84</v>
      </c>
      <c r="AV801" s="143" t="s">
        <v>84</v>
      </c>
      <c r="AW801" s="143" t="s">
        <v>29</v>
      </c>
      <c r="AX801" s="143" t="s">
        <v>76</v>
      </c>
      <c r="AY801" s="146" t="s">
        <v>145</v>
      </c>
    </row>
    <row r="802" spans="2:65" s="143" customFormat="1">
      <c r="B802" s="144"/>
      <c r="D802" s="145" t="s">
        <v>155</v>
      </c>
      <c r="E802" s="146"/>
      <c r="F802" s="147" t="s">
        <v>1281</v>
      </c>
      <c r="H802" s="148">
        <v>108.85899999999999</v>
      </c>
      <c r="I802" s="360"/>
      <c r="L802" s="144"/>
      <c r="M802" s="149"/>
      <c r="T802" s="150"/>
      <c r="AT802" s="146" t="s">
        <v>155</v>
      </c>
      <c r="AU802" s="146" t="s">
        <v>84</v>
      </c>
      <c r="AV802" s="143" t="s">
        <v>84</v>
      </c>
      <c r="AW802" s="143" t="s">
        <v>29</v>
      </c>
      <c r="AX802" s="143" t="s">
        <v>76</v>
      </c>
      <c r="AY802" s="146" t="s">
        <v>145</v>
      </c>
    </row>
    <row r="803" spans="2:65" s="143" customFormat="1">
      <c r="B803" s="144"/>
      <c r="D803" s="145" t="s">
        <v>155</v>
      </c>
      <c r="E803" s="146"/>
      <c r="F803" s="147" t="s">
        <v>1282</v>
      </c>
      <c r="H803" s="148">
        <v>16.579000000000001</v>
      </c>
      <c r="I803" s="360"/>
      <c r="L803" s="144"/>
      <c r="M803" s="149"/>
      <c r="T803" s="150"/>
      <c r="AT803" s="146" t="s">
        <v>155</v>
      </c>
      <c r="AU803" s="146" t="s">
        <v>84</v>
      </c>
      <c r="AV803" s="143" t="s">
        <v>84</v>
      </c>
      <c r="AW803" s="143" t="s">
        <v>29</v>
      </c>
      <c r="AX803" s="143" t="s">
        <v>76</v>
      </c>
      <c r="AY803" s="146" t="s">
        <v>145</v>
      </c>
    </row>
    <row r="804" spans="2:65" s="143" customFormat="1" ht="20.399999999999999">
      <c r="B804" s="144"/>
      <c r="D804" s="145" t="s">
        <v>155</v>
      </c>
      <c r="E804" s="146"/>
      <c r="F804" s="147" t="s">
        <v>1283</v>
      </c>
      <c r="H804" s="148">
        <v>136.959</v>
      </c>
      <c r="I804" s="360"/>
      <c r="L804" s="144"/>
      <c r="M804" s="149"/>
      <c r="T804" s="150"/>
      <c r="AT804" s="146" t="s">
        <v>155</v>
      </c>
      <c r="AU804" s="146" t="s">
        <v>84</v>
      </c>
      <c r="AV804" s="143" t="s">
        <v>84</v>
      </c>
      <c r="AW804" s="143" t="s">
        <v>29</v>
      </c>
      <c r="AX804" s="143" t="s">
        <v>76</v>
      </c>
      <c r="AY804" s="146" t="s">
        <v>145</v>
      </c>
    </row>
    <row r="805" spans="2:65" s="143" customFormat="1">
      <c r="B805" s="144"/>
      <c r="D805" s="145" t="s">
        <v>155</v>
      </c>
      <c r="E805" s="146"/>
      <c r="F805" s="147" t="s">
        <v>1284</v>
      </c>
      <c r="H805" s="148">
        <v>74.013999999999996</v>
      </c>
      <c r="I805" s="360"/>
      <c r="L805" s="144"/>
      <c r="M805" s="149"/>
      <c r="T805" s="150"/>
      <c r="AT805" s="146" t="s">
        <v>155</v>
      </c>
      <c r="AU805" s="146" t="s">
        <v>84</v>
      </c>
      <c r="AV805" s="143" t="s">
        <v>84</v>
      </c>
      <c r="AW805" s="143" t="s">
        <v>29</v>
      </c>
      <c r="AX805" s="143" t="s">
        <v>76</v>
      </c>
      <c r="AY805" s="146" t="s">
        <v>145</v>
      </c>
    </row>
    <row r="806" spans="2:65" s="151" customFormat="1">
      <c r="B806" s="152"/>
      <c r="D806" s="145" t="s">
        <v>155</v>
      </c>
      <c r="E806" s="153"/>
      <c r="F806" s="154" t="s">
        <v>174</v>
      </c>
      <c r="H806" s="155">
        <v>652.79999999999995</v>
      </c>
      <c r="I806" s="361"/>
      <c r="L806" s="152"/>
      <c r="M806" s="156"/>
      <c r="T806" s="157"/>
      <c r="AT806" s="153" t="s">
        <v>155</v>
      </c>
      <c r="AU806" s="153" t="s">
        <v>84</v>
      </c>
      <c r="AV806" s="151" t="s">
        <v>153</v>
      </c>
      <c r="AW806" s="151" t="s">
        <v>29</v>
      </c>
      <c r="AX806" s="151" t="s">
        <v>20</v>
      </c>
      <c r="AY806" s="153" t="s">
        <v>145</v>
      </c>
    </row>
    <row r="807" spans="2:65" s="14" customFormat="1" ht="16.5" customHeight="1">
      <c r="B807" s="15"/>
      <c r="C807" s="130" t="s">
        <v>1285</v>
      </c>
      <c r="D807" s="130" t="s">
        <v>149</v>
      </c>
      <c r="E807" s="131" t="s">
        <v>1286</v>
      </c>
      <c r="F807" s="132" t="s">
        <v>1287</v>
      </c>
      <c r="G807" s="133" t="s">
        <v>289</v>
      </c>
      <c r="H807" s="134">
        <v>2.88</v>
      </c>
      <c r="I807" s="359"/>
      <c r="J807" s="135">
        <f>ROUND(I807*H807,1)</f>
        <v>0</v>
      </c>
      <c r="K807" s="136"/>
      <c r="L807" s="15"/>
      <c r="M807" s="137"/>
      <c r="N807" s="138" t="s">
        <v>41</v>
      </c>
      <c r="O807" s="139">
        <v>0.73</v>
      </c>
      <c r="P807" s="139">
        <f>O807*H807</f>
        <v>2.1023999999999998</v>
      </c>
      <c r="Q807" s="139">
        <v>9.2000000000000003E-4</v>
      </c>
      <c r="R807" s="139">
        <f>Q807*H807</f>
        <v>2.6495999999999998E-3</v>
      </c>
      <c r="S807" s="139">
        <v>0</v>
      </c>
      <c r="T807" s="140">
        <f>S807*H807</f>
        <v>0</v>
      </c>
      <c r="AR807" s="141" t="s">
        <v>1096</v>
      </c>
      <c r="AT807" s="141" t="s">
        <v>149</v>
      </c>
      <c r="AU807" s="141" t="s">
        <v>84</v>
      </c>
      <c r="AY807" s="2" t="s">
        <v>145</v>
      </c>
      <c r="BE807" s="142">
        <f>IF(N807="základní",J807,0)</f>
        <v>0</v>
      </c>
      <c r="BF807" s="142">
        <f>IF(N807="snížená",J807,0)</f>
        <v>0</v>
      </c>
      <c r="BG807" s="142">
        <f>IF(N807="zákl. přenesená",J807,0)</f>
        <v>0</v>
      </c>
      <c r="BH807" s="142">
        <f>IF(N807="sníž. přenesená",J807,0)</f>
        <v>0</v>
      </c>
      <c r="BI807" s="142">
        <f>IF(N807="nulová",J807,0)</f>
        <v>0</v>
      </c>
      <c r="BJ807" s="2" t="s">
        <v>20</v>
      </c>
      <c r="BK807" s="142">
        <f>ROUND(I807*H807,1)</f>
        <v>0</v>
      </c>
      <c r="BL807" s="2" t="s">
        <v>1096</v>
      </c>
      <c r="BM807" s="141" t="s">
        <v>1288</v>
      </c>
    </row>
    <row r="808" spans="2:65" s="143" customFormat="1">
      <c r="B808" s="144"/>
      <c r="D808" s="145" t="s">
        <v>155</v>
      </c>
      <c r="E808" s="146"/>
      <c r="F808" s="147" t="s">
        <v>1289</v>
      </c>
      <c r="H808" s="148">
        <v>2.88</v>
      </c>
      <c r="I808" s="360"/>
      <c r="L808" s="144"/>
      <c r="M808" s="149"/>
      <c r="T808" s="150"/>
      <c r="AT808" s="146" t="s">
        <v>155</v>
      </c>
      <c r="AU808" s="146" t="s">
        <v>84</v>
      </c>
      <c r="AV808" s="143" t="s">
        <v>84</v>
      </c>
      <c r="AW808" s="143" t="s">
        <v>29</v>
      </c>
      <c r="AX808" s="143" t="s">
        <v>20</v>
      </c>
      <c r="AY808" s="146" t="s">
        <v>145</v>
      </c>
    </row>
    <row r="809" spans="2:65" s="14" customFormat="1" ht="16.5" customHeight="1">
      <c r="B809" s="15"/>
      <c r="C809" s="130" t="s">
        <v>1290</v>
      </c>
      <c r="D809" s="130" t="s">
        <v>149</v>
      </c>
      <c r="E809" s="131" t="s">
        <v>1291</v>
      </c>
      <c r="F809" s="132" t="s">
        <v>1292</v>
      </c>
      <c r="G809" s="133" t="s">
        <v>289</v>
      </c>
      <c r="H809" s="134">
        <v>9.1</v>
      </c>
      <c r="I809" s="359"/>
      <c r="J809" s="135">
        <f>ROUND(I809*H809,1)</f>
        <v>0</v>
      </c>
      <c r="K809" s="136"/>
      <c r="L809" s="15"/>
      <c r="M809" s="137"/>
      <c r="N809" s="138" t="s">
        <v>41</v>
      </c>
      <c r="O809" s="139">
        <v>5.7000000000000002E-2</v>
      </c>
      <c r="P809" s="139">
        <f>O809*H809</f>
        <v>0.51870000000000005</v>
      </c>
      <c r="Q809" s="139">
        <v>3.6000000000000002E-4</v>
      </c>
      <c r="R809" s="139">
        <f>Q809*H809</f>
        <v>3.2760000000000003E-3</v>
      </c>
      <c r="S809" s="139">
        <v>0</v>
      </c>
      <c r="T809" s="140">
        <f>S809*H809</f>
        <v>0</v>
      </c>
      <c r="AR809" s="141" t="s">
        <v>1096</v>
      </c>
      <c r="AT809" s="141" t="s">
        <v>149</v>
      </c>
      <c r="AU809" s="141" t="s">
        <v>84</v>
      </c>
      <c r="AY809" s="2" t="s">
        <v>145</v>
      </c>
      <c r="BE809" s="142">
        <f>IF(N809="základní",J809,0)</f>
        <v>0</v>
      </c>
      <c r="BF809" s="142">
        <f>IF(N809="snížená",J809,0)</f>
        <v>0</v>
      </c>
      <c r="BG809" s="142">
        <f>IF(N809="zákl. přenesená",J809,0)</f>
        <v>0</v>
      </c>
      <c r="BH809" s="142">
        <f>IF(N809="sníž. přenesená",J809,0)</f>
        <v>0</v>
      </c>
      <c r="BI809" s="142">
        <f>IF(N809="nulová",J809,0)</f>
        <v>0</v>
      </c>
      <c r="BJ809" s="2" t="s">
        <v>20</v>
      </c>
      <c r="BK809" s="142">
        <f>ROUND(I809*H809,1)</f>
        <v>0</v>
      </c>
      <c r="BL809" s="2" t="s">
        <v>1096</v>
      </c>
      <c r="BM809" s="141" t="s">
        <v>1293</v>
      </c>
    </row>
    <row r="810" spans="2:65" s="143" customFormat="1">
      <c r="B810" s="144"/>
      <c r="D810" s="145" t="s">
        <v>155</v>
      </c>
      <c r="E810" s="146"/>
      <c r="F810" s="147" t="s">
        <v>1294</v>
      </c>
      <c r="H810" s="148">
        <v>9.1</v>
      </c>
      <c r="I810" s="360"/>
      <c r="L810" s="144"/>
      <c r="M810" s="149"/>
      <c r="T810" s="150"/>
      <c r="AT810" s="146" t="s">
        <v>155</v>
      </c>
      <c r="AU810" s="146" t="s">
        <v>84</v>
      </c>
      <c r="AV810" s="143" t="s">
        <v>84</v>
      </c>
      <c r="AW810" s="143" t="s">
        <v>29</v>
      </c>
      <c r="AX810" s="143" t="s">
        <v>20</v>
      </c>
      <c r="AY810" s="146" t="s">
        <v>145</v>
      </c>
    </row>
    <row r="811" spans="2:65" s="14" customFormat="1" ht="33" customHeight="1">
      <c r="B811" s="15"/>
      <c r="C811" s="130" t="s">
        <v>1295</v>
      </c>
      <c r="D811" s="130" t="s">
        <v>149</v>
      </c>
      <c r="E811" s="131" t="s">
        <v>1296</v>
      </c>
      <c r="F811" s="132" t="s">
        <v>1297</v>
      </c>
      <c r="G811" s="133" t="s">
        <v>166</v>
      </c>
      <c r="H811" s="134">
        <v>1.6</v>
      </c>
      <c r="I811" s="359"/>
      <c r="J811" s="135">
        <f>ROUND(I811*H811,1)</f>
        <v>0</v>
      </c>
      <c r="K811" s="136"/>
      <c r="L811" s="15"/>
      <c r="M811" s="137"/>
      <c r="N811" s="138" t="s">
        <v>41</v>
      </c>
      <c r="O811" s="139">
        <v>0.80900000000000005</v>
      </c>
      <c r="P811" s="139">
        <f>O811*H811</f>
        <v>1.2944000000000002</v>
      </c>
      <c r="Q811" s="139">
        <v>1.5559999999999999E-2</v>
      </c>
      <c r="R811" s="139">
        <f>Q811*H811</f>
        <v>2.4896000000000001E-2</v>
      </c>
      <c r="S811" s="139">
        <v>0</v>
      </c>
      <c r="T811" s="140">
        <f>S811*H811</f>
        <v>0</v>
      </c>
      <c r="AR811" s="141" t="s">
        <v>1096</v>
      </c>
      <c r="AT811" s="141" t="s">
        <v>149</v>
      </c>
      <c r="AU811" s="141" t="s">
        <v>84</v>
      </c>
      <c r="AY811" s="2" t="s">
        <v>145</v>
      </c>
      <c r="BE811" s="142">
        <f>IF(N811="základní",J811,0)</f>
        <v>0</v>
      </c>
      <c r="BF811" s="142">
        <f>IF(N811="snížená",J811,0)</f>
        <v>0</v>
      </c>
      <c r="BG811" s="142">
        <f>IF(N811="zákl. přenesená",J811,0)</f>
        <v>0</v>
      </c>
      <c r="BH811" s="142">
        <f>IF(N811="sníž. přenesená",J811,0)</f>
        <v>0</v>
      </c>
      <c r="BI811" s="142">
        <f>IF(N811="nulová",J811,0)</f>
        <v>0</v>
      </c>
      <c r="BJ811" s="2" t="s">
        <v>20</v>
      </c>
      <c r="BK811" s="142">
        <f>ROUND(I811*H811,1)</f>
        <v>0</v>
      </c>
      <c r="BL811" s="2" t="s">
        <v>1096</v>
      </c>
      <c r="BM811" s="141" t="s">
        <v>1298</v>
      </c>
    </row>
    <row r="812" spans="2:65" s="143" customFormat="1">
      <c r="B812" s="144"/>
      <c r="D812" s="145" t="s">
        <v>155</v>
      </c>
      <c r="E812" s="146"/>
      <c r="F812" s="147" t="s">
        <v>1299</v>
      </c>
      <c r="H812" s="148">
        <v>1.6</v>
      </c>
      <c r="I812" s="360"/>
      <c r="L812" s="144"/>
      <c r="M812" s="149"/>
      <c r="T812" s="150"/>
      <c r="AT812" s="146" t="s">
        <v>155</v>
      </c>
      <c r="AU812" s="146" t="s">
        <v>84</v>
      </c>
      <c r="AV812" s="143" t="s">
        <v>84</v>
      </c>
      <c r="AW812" s="143" t="s">
        <v>29</v>
      </c>
      <c r="AX812" s="143" t="s">
        <v>20</v>
      </c>
      <c r="AY812" s="146" t="s">
        <v>145</v>
      </c>
    </row>
    <row r="813" spans="2:65" s="14" customFormat="1" ht="24" customHeight="1">
      <c r="B813" s="15"/>
      <c r="C813" s="130" t="s">
        <v>1300</v>
      </c>
      <c r="D813" s="130" t="s">
        <v>149</v>
      </c>
      <c r="E813" s="131" t="s">
        <v>1301</v>
      </c>
      <c r="F813" s="132" t="s">
        <v>1302</v>
      </c>
      <c r="G813" s="133" t="s">
        <v>166</v>
      </c>
      <c r="H813" s="134">
        <v>35.799999999999997</v>
      </c>
      <c r="I813" s="359"/>
      <c r="J813" s="135">
        <f>ROUND(I813*H813,1)</f>
        <v>0</v>
      </c>
      <c r="K813" s="136"/>
      <c r="L813" s="15"/>
      <c r="M813" s="137"/>
      <c r="N813" s="138" t="s">
        <v>41</v>
      </c>
      <c r="O813" s="139">
        <v>0.84899999999999998</v>
      </c>
      <c r="P813" s="139">
        <f>O813*H813</f>
        <v>30.394199999999998</v>
      </c>
      <c r="Q813" s="139">
        <v>1.9300000000000001E-2</v>
      </c>
      <c r="R813" s="139">
        <f>Q813*H813</f>
        <v>0.69094</v>
      </c>
      <c r="S813" s="139">
        <v>0</v>
      </c>
      <c r="T813" s="140">
        <f>S813*H813</f>
        <v>0</v>
      </c>
      <c r="AR813" s="141" t="s">
        <v>1096</v>
      </c>
      <c r="AT813" s="141" t="s">
        <v>149</v>
      </c>
      <c r="AU813" s="141" t="s">
        <v>84</v>
      </c>
      <c r="AY813" s="2" t="s">
        <v>145</v>
      </c>
      <c r="BE813" s="142">
        <f>IF(N813="základní",J813,0)</f>
        <v>0</v>
      </c>
      <c r="BF813" s="142">
        <f>IF(N813="snížená",J813,0)</f>
        <v>0</v>
      </c>
      <c r="BG813" s="142">
        <f>IF(N813="zákl. přenesená",J813,0)</f>
        <v>0</v>
      </c>
      <c r="BH813" s="142">
        <f>IF(N813="sníž. přenesená",J813,0)</f>
        <v>0</v>
      </c>
      <c r="BI813" s="142">
        <f>IF(N813="nulová",J813,0)</f>
        <v>0</v>
      </c>
      <c r="BJ813" s="2" t="s">
        <v>20</v>
      </c>
      <c r="BK813" s="142">
        <f>ROUND(I813*H813,1)</f>
        <v>0</v>
      </c>
      <c r="BL813" s="2" t="s">
        <v>1096</v>
      </c>
      <c r="BM813" s="141" t="s">
        <v>1303</v>
      </c>
    </row>
    <row r="814" spans="2:65" s="143" customFormat="1">
      <c r="B814" s="144"/>
      <c r="D814" s="145" t="s">
        <v>155</v>
      </c>
      <c r="E814" s="146"/>
      <c r="F814" s="147" t="s">
        <v>1304</v>
      </c>
      <c r="H814" s="148">
        <v>35.799999999999997</v>
      </c>
      <c r="I814" s="360"/>
      <c r="L814" s="144"/>
      <c r="M814" s="149"/>
      <c r="T814" s="150"/>
      <c r="AT814" s="146" t="s">
        <v>155</v>
      </c>
      <c r="AU814" s="146" t="s">
        <v>84</v>
      </c>
      <c r="AV814" s="143" t="s">
        <v>84</v>
      </c>
      <c r="AW814" s="143" t="s">
        <v>29</v>
      </c>
      <c r="AX814" s="143" t="s">
        <v>20</v>
      </c>
      <c r="AY814" s="146" t="s">
        <v>145</v>
      </c>
    </row>
    <row r="815" spans="2:65" s="14" customFormat="1" ht="24" customHeight="1">
      <c r="B815" s="15"/>
      <c r="C815" s="130" t="s">
        <v>1305</v>
      </c>
      <c r="D815" s="130" t="s">
        <v>149</v>
      </c>
      <c r="E815" s="131" t="s">
        <v>1306</v>
      </c>
      <c r="F815" s="132" t="s">
        <v>1307</v>
      </c>
      <c r="G815" s="133" t="s">
        <v>166</v>
      </c>
      <c r="H815" s="134">
        <v>732.7</v>
      </c>
      <c r="I815" s="359"/>
      <c r="J815" s="135">
        <f>ROUND(I815*H815,1)</f>
        <v>0</v>
      </c>
      <c r="K815" s="136"/>
      <c r="L815" s="15"/>
      <c r="M815" s="137"/>
      <c r="N815" s="138" t="s">
        <v>41</v>
      </c>
      <c r="O815" s="139">
        <v>1.018</v>
      </c>
      <c r="P815" s="139">
        <f>O815*H815</f>
        <v>745.88860000000011</v>
      </c>
      <c r="Q815" s="139">
        <v>1.6910000000000001E-2</v>
      </c>
      <c r="R815" s="139">
        <f>Q815*H815</f>
        <v>12.389957000000003</v>
      </c>
      <c r="S815" s="139">
        <v>0</v>
      </c>
      <c r="T815" s="140">
        <f>S815*H815</f>
        <v>0</v>
      </c>
      <c r="AR815" s="141" t="s">
        <v>1096</v>
      </c>
      <c r="AT815" s="141" t="s">
        <v>149</v>
      </c>
      <c r="AU815" s="141" t="s">
        <v>84</v>
      </c>
      <c r="AY815" s="2" t="s">
        <v>145</v>
      </c>
      <c r="BE815" s="142">
        <f>IF(N815="základní",J815,0)</f>
        <v>0</v>
      </c>
      <c r="BF815" s="142">
        <f>IF(N815="snížená",J815,0)</f>
        <v>0</v>
      </c>
      <c r="BG815" s="142">
        <f>IF(N815="zákl. přenesená",J815,0)</f>
        <v>0</v>
      </c>
      <c r="BH815" s="142">
        <f>IF(N815="sníž. přenesená",J815,0)</f>
        <v>0</v>
      </c>
      <c r="BI815" s="142">
        <f>IF(N815="nulová",J815,0)</f>
        <v>0</v>
      </c>
      <c r="BJ815" s="2" t="s">
        <v>20</v>
      </c>
      <c r="BK815" s="142">
        <f>ROUND(I815*H815,1)</f>
        <v>0</v>
      </c>
      <c r="BL815" s="2" t="s">
        <v>1096</v>
      </c>
      <c r="BM815" s="141" t="s">
        <v>1308</v>
      </c>
    </row>
    <row r="816" spans="2:65" s="175" customFormat="1">
      <c r="B816" s="176"/>
      <c r="D816" s="145" t="s">
        <v>155</v>
      </c>
      <c r="E816" s="177"/>
      <c r="F816" s="178" t="s">
        <v>1309</v>
      </c>
      <c r="H816" s="177"/>
      <c r="I816" s="364"/>
      <c r="L816" s="176"/>
      <c r="M816" s="179"/>
      <c r="T816" s="180"/>
      <c r="AT816" s="177" t="s">
        <v>155</v>
      </c>
      <c r="AU816" s="177" t="s">
        <v>84</v>
      </c>
      <c r="AV816" s="175" t="s">
        <v>20</v>
      </c>
      <c r="AW816" s="175" t="s">
        <v>29</v>
      </c>
      <c r="AX816" s="175" t="s">
        <v>76</v>
      </c>
      <c r="AY816" s="177" t="s">
        <v>145</v>
      </c>
    </row>
    <row r="817" spans="2:65" s="143" customFormat="1" ht="20.399999999999999">
      <c r="B817" s="144"/>
      <c r="D817" s="145" t="s">
        <v>155</v>
      </c>
      <c r="E817" s="146"/>
      <c r="F817" s="147" t="s">
        <v>1310</v>
      </c>
      <c r="H817" s="148">
        <v>316.38</v>
      </c>
      <c r="I817" s="360"/>
      <c r="L817" s="144"/>
      <c r="M817" s="149"/>
      <c r="T817" s="150"/>
      <c r="AT817" s="146" t="s">
        <v>155</v>
      </c>
      <c r="AU817" s="146" t="s">
        <v>84</v>
      </c>
      <c r="AV817" s="143" t="s">
        <v>84</v>
      </c>
      <c r="AW817" s="143" t="s">
        <v>29</v>
      </c>
      <c r="AX817" s="143" t="s">
        <v>76</v>
      </c>
      <c r="AY817" s="146" t="s">
        <v>145</v>
      </c>
    </row>
    <row r="818" spans="2:65" s="143" customFormat="1">
      <c r="B818" s="144"/>
      <c r="D818" s="145" t="s">
        <v>155</v>
      </c>
      <c r="E818" s="146"/>
      <c r="F818" s="147" t="s">
        <v>1311</v>
      </c>
      <c r="H818" s="148">
        <v>121.64</v>
      </c>
      <c r="I818" s="360"/>
      <c r="L818" s="144"/>
      <c r="M818" s="149"/>
      <c r="T818" s="150"/>
      <c r="AT818" s="146" t="s">
        <v>155</v>
      </c>
      <c r="AU818" s="146" t="s">
        <v>84</v>
      </c>
      <c r="AV818" s="143" t="s">
        <v>84</v>
      </c>
      <c r="AW818" s="143" t="s">
        <v>29</v>
      </c>
      <c r="AX818" s="143" t="s">
        <v>76</v>
      </c>
      <c r="AY818" s="146" t="s">
        <v>145</v>
      </c>
    </row>
    <row r="819" spans="2:65" s="143" customFormat="1" ht="20.399999999999999">
      <c r="B819" s="144"/>
      <c r="D819" s="145" t="s">
        <v>155</v>
      </c>
      <c r="E819" s="146"/>
      <c r="F819" s="147" t="s">
        <v>1312</v>
      </c>
      <c r="H819" s="148">
        <v>249.82</v>
      </c>
      <c r="I819" s="360"/>
      <c r="L819" s="144"/>
      <c r="M819" s="149"/>
      <c r="T819" s="150"/>
      <c r="AT819" s="146" t="s">
        <v>155</v>
      </c>
      <c r="AU819" s="146" t="s">
        <v>84</v>
      </c>
      <c r="AV819" s="143" t="s">
        <v>84</v>
      </c>
      <c r="AW819" s="143" t="s">
        <v>29</v>
      </c>
      <c r="AX819" s="143" t="s">
        <v>76</v>
      </c>
      <c r="AY819" s="146" t="s">
        <v>145</v>
      </c>
    </row>
    <row r="820" spans="2:65" s="143" customFormat="1">
      <c r="B820" s="144"/>
      <c r="D820" s="145" t="s">
        <v>155</v>
      </c>
      <c r="E820" s="146"/>
      <c r="F820" s="147" t="s">
        <v>1313</v>
      </c>
      <c r="H820" s="148">
        <v>44.86</v>
      </c>
      <c r="I820" s="360"/>
      <c r="L820" s="144"/>
      <c r="M820" s="149"/>
      <c r="T820" s="150"/>
      <c r="AT820" s="146" t="s">
        <v>155</v>
      </c>
      <c r="AU820" s="146" t="s">
        <v>84</v>
      </c>
      <c r="AV820" s="143" t="s">
        <v>84</v>
      </c>
      <c r="AW820" s="143" t="s">
        <v>29</v>
      </c>
      <c r="AX820" s="143" t="s">
        <v>76</v>
      </c>
      <c r="AY820" s="146" t="s">
        <v>145</v>
      </c>
    </row>
    <row r="821" spans="2:65" s="151" customFormat="1">
      <c r="B821" s="152"/>
      <c r="D821" s="145" t="s">
        <v>155</v>
      </c>
      <c r="E821" s="153"/>
      <c r="F821" s="154" t="s">
        <v>174</v>
      </c>
      <c r="H821" s="155">
        <v>732.7</v>
      </c>
      <c r="I821" s="361"/>
      <c r="L821" s="152"/>
      <c r="M821" s="156"/>
      <c r="T821" s="157"/>
      <c r="AT821" s="153" t="s">
        <v>155</v>
      </c>
      <c r="AU821" s="153" t="s">
        <v>84</v>
      </c>
      <c r="AV821" s="151" t="s">
        <v>153</v>
      </c>
      <c r="AW821" s="151" t="s">
        <v>29</v>
      </c>
      <c r="AX821" s="151" t="s">
        <v>20</v>
      </c>
      <c r="AY821" s="153" t="s">
        <v>145</v>
      </c>
    </row>
    <row r="822" spans="2:65" s="14" customFormat="1" ht="33" customHeight="1">
      <c r="B822" s="15"/>
      <c r="C822" s="130" t="s">
        <v>1314</v>
      </c>
      <c r="D822" s="130" t="s">
        <v>149</v>
      </c>
      <c r="E822" s="131" t="s">
        <v>1315</v>
      </c>
      <c r="F822" s="132" t="s">
        <v>1316</v>
      </c>
      <c r="G822" s="133" t="s">
        <v>166</v>
      </c>
      <c r="H822" s="134">
        <v>144.4</v>
      </c>
      <c r="I822" s="359"/>
      <c r="J822" s="135">
        <f>ROUND(I822*H822,1)</f>
        <v>0</v>
      </c>
      <c r="K822" s="136"/>
      <c r="L822" s="15"/>
      <c r="M822" s="137"/>
      <c r="N822" s="138" t="s">
        <v>41</v>
      </c>
      <c r="O822" s="139">
        <v>0.51800000000000002</v>
      </c>
      <c r="P822" s="139">
        <f>O822*H822</f>
        <v>74.799199999999999</v>
      </c>
      <c r="Q822" s="139">
        <v>1.25E-3</v>
      </c>
      <c r="R822" s="139">
        <f>Q822*H822</f>
        <v>0.18050000000000002</v>
      </c>
      <c r="S822" s="139">
        <v>0</v>
      </c>
      <c r="T822" s="140">
        <f>S822*H822</f>
        <v>0</v>
      </c>
      <c r="AR822" s="141" t="s">
        <v>1096</v>
      </c>
      <c r="AT822" s="141" t="s">
        <v>149</v>
      </c>
      <c r="AU822" s="141" t="s">
        <v>84</v>
      </c>
      <c r="AY822" s="2" t="s">
        <v>145</v>
      </c>
      <c r="BE822" s="142">
        <f>IF(N822="základní",J822,0)</f>
        <v>0</v>
      </c>
      <c r="BF822" s="142">
        <f>IF(N822="snížená",J822,0)</f>
        <v>0</v>
      </c>
      <c r="BG822" s="142">
        <f>IF(N822="zákl. přenesená",J822,0)</f>
        <v>0</v>
      </c>
      <c r="BH822" s="142">
        <f>IF(N822="sníž. přenesená",J822,0)</f>
        <v>0</v>
      </c>
      <c r="BI822" s="142">
        <f>IF(N822="nulová",J822,0)</f>
        <v>0</v>
      </c>
      <c r="BJ822" s="2" t="s">
        <v>20</v>
      </c>
      <c r="BK822" s="142">
        <f>ROUND(I822*H822,1)</f>
        <v>0</v>
      </c>
      <c r="BL822" s="2" t="s">
        <v>1096</v>
      </c>
      <c r="BM822" s="141" t="s">
        <v>1317</v>
      </c>
    </row>
    <row r="823" spans="2:65" s="143" customFormat="1">
      <c r="B823" s="144"/>
      <c r="D823" s="145" t="s">
        <v>155</v>
      </c>
      <c r="E823" s="146"/>
      <c r="F823" s="147" t="s">
        <v>1318</v>
      </c>
      <c r="H823" s="148">
        <v>144.4</v>
      </c>
      <c r="I823" s="360"/>
      <c r="L823" s="144"/>
      <c r="M823" s="149"/>
      <c r="T823" s="150"/>
      <c r="AT823" s="146" t="s">
        <v>155</v>
      </c>
      <c r="AU823" s="146" t="s">
        <v>84</v>
      </c>
      <c r="AV823" s="143" t="s">
        <v>84</v>
      </c>
      <c r="AW823" s="143" t="s">
        <v>29</v>
      </c>
      <c r="AX823" s="143" t="s">
        <v>20</v>
      </c>
      <c r="AY823" s="146" t="s">
        <v>145</v>
      </c>
    </row>
    <row r="824" spans="2:65" s="14" customFormat="1" ht="33" customHeight="1">
      <c r="B824" s="15"/>
      <c r="C824" s="158" t="s">
        <v>1319</v>
      </c>
      <c r="D824" s="158" t="s">
        <v>303</v>
      </c>
      <c r="E824" s="159" t="s">
        <v>1320</v>
      </c>
      <c r="F824" s="160" t="s">
        <v>1321</v>
      </c>
      <c r="G824" s="161" t="s">
        <v>166</v>
      </c>
      <c r="H824" s="162">
        <v>144.4</v>
      </c>
      <c r="I824" s="359"/>
      <c r="J824" s="163">
        <f>ROUND(I824*H824,1)</f>
        <v>0</v>
      </c>
      <c r="K824" s="164"/>
      <c r="L824" s="165"/>
      <c r="M824" s="166"/>
      <c r="N824" s="167" t="s">
        <v>41</v>
      </c>
      <c r="O824" s="139">
        <v>0</v>
      </c>
      <c r="P824" s="139">
        <f>O824*H824</f>
        <v>0</v>
      </c>
      <c r="Q824" s="139">
        <v>6.0000000000000001E-3</v>
      </c>
      <c r="R824" s="139">
        <f>Q824*H824</f>
        <v>0.86640000000000006</v>
      </c>
      <c r="S824" s="139">
        <v>0</v>
      </c>
      <c r="T824" s="140">
        <f>S824*H824</f>
        <v>0</v>
      </c>
      <c r="AR824" s="141" t="s">
        <v>223</v>
      </c>
      <c r="AT824" s="141" t="s">
        <v>303</v>
      </c>
      <c r="AU824" s="141" t="s">
        <v>84</v>
      </c>
      <c r="AY824" s="2" t="s">
        <v>145</v>
      </c>
      <c r="BE824" s="142">
        <f>IF(N824="základní",J824,0)</f>
        <v>0</v>
      </c>
      <c r="BF824" s="142">
        <f>IF(N824="snížená",J824,0)</f>
        <v>0</v>
      </c>
      <c r="BG824" s="142">
        <f>IF(N824="zákl. přenesená",J824,0)</f>
        <v>0</v>
      </c>
      <c r="BH824" s="142">
        <f>IF(N824="sníž. přenesená",J824,0)</f>
        <v>0</v>
      </c>
      <c r="BI824" s="142">
        <f>IF(N824="nulová",J824,0)</f>
        <v>0</v>
      </c>
      <c r="BJ824" s="2" t="s">
        <v>20</v>
      </c>
      <c r="BK824" s="142">
        <f>ROUND(I824*H824,1)</f>
        <v>0</v>
      </c>
      <c r="BL824" s="2" t="s">
        <v>1096</v>
      </c>
      <c r="BM824" s="141" t="s">
        <v>1322</v>
      </c>
    </row>
    <row r="825" spans="2:65" s="14" customFormat="1" ht="33" customHeight="1">
      <c r="B825" s="15"/>
      <c r="C825" s="130" t="s">
        <v>1323</v>
      </c>
      <c r="D825" s="130" t="s">
        <v>149</v>
      </c>
      <c r="E825" s="131" t="s">
        <v>1324</v>
      </c>
      <c r="F825" s="132" t="s">
        <v>1325</v>
      </c>
      <c r="G825" s="133" t="s">
        <v>200</v>
      </c>
      <c r="H825" s="134">
        <v>1</v>
      </c>
      <c r="I825" s="359"/>
      <c r="J825" s="135">
        <f>ROUND(I825*H825,1)</f>
        <v>0</v>
      </c>
      <c r="K825" s="136"/>
      <c r="L825" s="15"/>
      <c r="M825" s="137"/>
      <c r="N825" s="138" t="s">
        <v>41</v>
      </c>
      <c r="O825" s="139">
        <v>3.95</v>
      </c>
      <c r="P825" s="139">
        <f>O825*H825</f>
        <v>3.95</v>
      </c>
      <c r="Q825" s="139">
        <v>0</v>
      </c>
      <c r="R825" s="139">
        <f>Q825*H825</f>
        <v>0</v>
      </c>
      <c r="S825" s="139">
        <v>0</v>
      </c>
      <c r="T825" s="140">
        <f>S825*H825</f>
        <v>0</v>
      </c>
      <c r="AR825" s="141" t="s">
        <v>1096</v>
      </c>
      <c r="AT825" s="141" t="s">
        <v>149</v>
      </c>
      <c r="AU825" s="141" t="s">
        <v>84</v>
      </c>
      <c r="AY825" s="2" t="s">
        <v>145</v>
      </c>
      <c r="BE825" s="142">
        <f>IF(N825="základní",J825,0)</f>
        <v>0</v>
      </c>
      <c r="BF825" s="142">
        <f>IF(N825="snížená",J825,0)</f>
        <v>0</v>
      </c>
      <c r="BG825" s="142">
        <f>IF(N825="zákl. přenesená",J825,0)</f>
        <v>0</v>
      </c>
      <c r="BH825" s="142">
        <f>IF(N825="sníž. přenesená",J825,0)</f>
        <v>0</v>
      </c>
      <c r="BI825" s="142">
        <f>IF(N825="nulová",J825,0)</f>
        <v>0</v>
      </c>
      <c r="BJ825" s="2" t="s">
        <v>20</v>
      </c>
      <c r="BK825" s="142">
        <f>ROUND(I825*H825,1)</f>
        <v>0</v>
      </c>
      <c r="BL825" s="2" t="s">
        <v>1096</v>
      </c>
      <c r="BM825" s="141" t="s">
        <v>1326</v>
      </c>
    </row>
    <row r="826" spans="2:65" s="14" customFormat="1" ht="37.5" customHeight="1">
      <c r="B826" s="15"/>
      <c r="C826" s="158" t="s">
        <v>1327</v>
      </c>
      <c r="D826" s="158" t="s">
        <v>303</v>
      </c>
      <c r="E826" s="159" t="s">
        <v>1328</v>
      </c>
      <c r="F826" s="160" t="s">
        <v>1329</v>
      </c>
      <c r="G826" s="161" t="s">
        <v>200</v>
      </c>
      <c r="H826" s="162">
        <v>1</v>
      </c>
      <c r="I826" s="359"/>
      <c r="J826" s="163">
        <f>ROUND(I826*H826,1)</f>
        <v>0</v>
      </c>
      <c r="K826" s="164"/>
      <c r="L826" s="165"/>
      <c r="M826" s="166"/>
      <c r="N826" s="167" t="s">
        <v>41</v>
      </c>
      <c r="O826" s="139">
        <v>0</v>
      </c>
      <c r="P826" s="139">
        <f>O826*H826</f>
        <v>0</v>
      </c>
      <c r="Q826" s="139">
        <v>6.3E-2</v>
      </c>
      <c r="R826" s="139">
        <f>Q826*H826</f>
        <v>6.3E-2</v>
      </c>
      <c r="S826" s="139">
        <v>0</v>
      </c>
      <c r="T826" s="140">
        <f>S826*H826</f>
        <v>0</v>
      </c>
      <c r="AR826" s="141" t="s">
        <v>223</v>
      </c>
      <c r="AT826" s="141" t="s">
        <v>303</v>
      </c>
      <c r="AU826" s="141" t="s">
        <v>84</v>
      </c>
      <c r="AY826" s="2" t="s">
        <v>145</v>
      </c>
      <c r="BE826" s="142">
        <f>IF(N826="základní",J826,0)</f>
        <v>0</v>
      </c>
      <c r="BF826" s="142">
        <f>IF(N826="snížená",J826,0)</f>
        <v>0</v>
      </c>
      <c r="BG826" s="142">
        <f>IF(N826="zákl. přenesená",J826,0)</f>
        <v>0</v>
      </c>
      <c r="BH826" s="142">
        <f>IF(N826="sníž. přenesená",J826,0)</f>
        <v>0</v>
      </c>
      <c r="BI826" s="142">
        <f>IF(N826="nulová",J826,0)</f>
        <v>0</v>
      </c>
      <c r="BJ826" s="2" t="s">
        <v>20</v>
      </c>
      <c r="BK826" s="142">
        <f>ROUND(I826*H826,1)</f>
        <v>0</v>
      </c>
      <c r="BL826" s="2" t="s">
        <v>1096</v>
      </c>
      <c r="BM826" s="141" t="s">
        <v>1330</v>
      </c>
    </row>
    <row r="827" spans="2:65" s="14" customFormat="1" ht="24" customHeight="1">
      <c r="B827" s="15"/>
      <c r="C827" s="130" t="s">
        <v>1331</v>
      </c>
      <c r="D827" s="130" t="s">
        <v>149</v>
      </c>
      <c r="E827" s="131" t="s">
        <v>1332</v>
      </c>
      <c r="F827" s="132" t="s">
        <v>1333</v>
      </c>
      <c r="G827" s="133" t="s">
        <v>166</v>
      </c>
      <c r="H827" s="134">
        <v>8.0640000000000001</v>
      </c>
      <c r="I827" s="359"/>
      <c r="J827" s="135">
        <f>ROUND(I827*H827,1)</f>
        <v>0</v>
      </c>
      <c r="K827" s="136"/>
      <c r="L827" s="15"/>
      <c r="M827" s="137"/>
      <c r="N827" s="138" t="s">
        <v>41</v>
      </c>
      <c r="O827" s="139">
        <v>3.125</v>
      </c>
      <c r="P827" s="139">
        <f>O827*H827</f>
        <v>25.2</v>
      </c>
      <c r="Q827" s="139">
        <v>4.725E-2</v>
      </c>
      <c r="R827" s="139">
        <f>Q827*H827</f>
        <v>0.38102400000000003</v>
      </c>
      <c r="S827" s="139">
        <v>0</v>
      </c>
      <c r="T827" s="140">
        <f>S827*H827</f>
        <v>0</v>
      </c>
      <c r="AR827" s="141" t="s">
        <v>1096</v>
      </c>
      <c r="AT827" s="141" t="s">
        <v>149</v>
      </c>
      <c r="AU827" s="141" t="s">
        <v>84</v>
      </c>
      <c r="AY827" s="2" t="s">
        <v>145</v>
      </c>
      <c r="BE827" s="142">
        <f>IF(N827="základní",J827,0)</f>
        <v>0</v>
      </c>
      <c r="BF827" s="142">
        <f>IF(N827="snížená",J827,0)</f>
        <v>0</v>
      </c>
      <c r="BG827" s="142">
        <f>IF(N827="zákl. přenesená",J827,0)</f>
        <v>0</v>
      </c>
      <c r="BH827" s="142">
        <f>IF(N827="sníž. přenesená",J827,0)</f>
        <v>0</v>
      </c>
      <c r="BI827" s="142">
        <f>IF(N827="nulová",J827,0)</f>
        <v>0</v>
      </c>
      <c r="BJ827" s="2" t="s">
        <v>20</v>
      </c>
      <c r="BK827" s="142">
        <f>ROUND(I827*H827,1)</f>
        <v>0</v>
      </c>
      <c r="BL827" s="2" t="s">
        <v>1096</v>
      </c>
      <c r="BM827" s="141" t="s">
        <v>1334</v>
      </c>
    </row>
    <row r="828" spans="2:65" s="143" customFormat="1">
      <c r="B828" s="144"/>
      <c r="D828" s="145" t="s">
        <v>155</v>
      </c>
      <c r="E828" s="146"/>
      <c r="F828" s="147" t="s">
        <v>1335</v>
      </c>
      <c r="H828" s="148">
        <v>8.0640000000000001</v>
      </c>
      <c r="I828" s="360"/>
      <c r="L828" s="144"/>
      <c r="M828" s="149"/>
      <c r="T828" s="150"/>
      <c r="AT828" s="146" t="s">
        <v>155</v>
      </c>
      <c r="AU828" s="146" t="s">
        <v>84</v>
      </c>
      <c r="AV828" s="143" t="s">
        <v>84</v>
      </c>
      <c r="AW828" s="143" t="s">
        <v>29</v>
      </c>
      <c r="AX828" s="143" t="s">
        <v>20</v>
      </c>
      <c r="AY828" s="146" t="s">
        <v>145</v>
      </c>
    </row>
    <row r="829" spans="2:65" s="14" customFormat="1" ht="24" customHeight="1">
      <c r="B829" s="15"/>
      <c r="C829" s="130" t="s">
        <v>1336</v>
      </c>
      <c r="D829" s="130" t="s">
        <v>149</v>
      </c>
      <c r="E829" s="131" t="s">
        <v>1337</v>
      </c>
      <c r="F829" s="132" t="s">
        <v>1338</v>
      </c>
      <c r="G829" s="133" t="s">
        <v>200</v>
      </c>
      <c r="H829" s="134">
        <v>3</v>
      </c>
      <c r="I829" s="359"/>
      <c r="J829" s="135">
        <f>ROUND(I829*H829,1)</f>
        <v>0</v>
      </c>
      <c r="K829" s="136"/>
      <c r="L829" s="15"/>
      <c r="M829" s="137"/>
      <c r="N829" s="138" t="s">
        <v>41</v>
      </c>
      <c r="O829" s="139">
        <v>1.538</v>
      </c>
      <c r="P829" s="139">
        <f>O829*H829</f>
        <v>4.6139999999999999</v>
      </c>
      <c r="Q829" s="139">
        <v>4.3959999999999999E-2</v>
      </c>
      <c r="R829" s="139">
        <f>Q829*H829</f>
        <v>0.13188</v>
      </c>
      <c r="S829" s="139">
        <v>0</v>
      </c>
      <c r="T829" s="140">
        <f>S829*H829</f>
        <v>0</v>
      </c>
      <c r="AR829" s="141" t="s">
        <v>1096</v>
      </c>
      <c r="AT829" s="141" t="s">
        <v>149</v>
      </c>
      <c r="AU829" s="141" t="s">
        <v>84</v>
      </c>
      <c r="AY829" s="2" t="s">
        <v>145</v>
      </c>
      <c r="BE829" s="142">
        <f>IF(N829="základní",J829,0)</f>
        <v>0</v>
      </c>
      <c r="BF829" s="142">
        <f>IF(N829="snížená",J829,0)</f>
        <v>0</v>
      </c>
      <c r="BG829" s="142">
        <f>IF(N829="zákl. přenesená",J829,0)</f>
        <v>0</v>
      </c>
      <c r="BH829" s="142">
        <f>IF(N829="sníž. přenesená",J829,0)</f>
        <v>0</v>
      </c>
      <c r="BI829" s="142">
        <f>IF(N829="nulová",J829,0)</f>
        <v>0</v>
      </c>
      <c r="BJ829" s="2" t="s">
        <v>20</v>
      </c>
      <c r="BK829" s="142">
        <f>ROUND(I829*H829,1)</f>
        <v>0</v>
      </c>
      <c r="BL829" s="2" t="s">
        <v>1096</v>
      </c>
      <c r="BM829" s="141" t="s">
        <v>1339</v>
      </c>
    </row>
    <row r="830" spans="2:65" s="143" customFormat="1">
      <c r="B830" s="144"/>
      <c r="D830" s="145" t="s">
        <v>155</v>
      </c>
      <c r="E830" s="146"/>
      <c r="F830" s="147" t="s">
        <v>146</v>
      </c>
      <c r="H830" s="148">
        <v>3</v>
      </c>
      <c r="I830" s="360"/>
      <c r="L830" s="144"/>
      <c r="M830" s="149"/>
      <c r="T830" s="150"/>
      <c r="AT830" s="146" t="s">
        <v>155</v>
      </c>
      <c r="AU830" s="146" t="s">
        <v>84</v>
      </c>
      <c r="AV830" s="143" t="s">
        <v>84</v>
      </c>
      <c r="AW830" s="143" t="s">
        <v>29</v>
      </c>
      <c r="AX830" s="143" t="s">
        <v>20</v>
      </c>
      <c r="AY830" s="146" t="s">
        <v>145</v>
      </c>
    </row>
    <row r="831" spans="2:65" s="14" customFormat="1" ht="16.5" customHeight="1">
      <c r="B831" s="15"/>
      <c r="C831" s="130" t="s">
        <v>1340</v>
      </c>
      <c r="D831" s="130" t="s">
        <v>149</v>
      </c>
      <c r="E831" s="131" t="s">
        <v>1341</v>
      </c>
      <c r="F831" s="132" t="s">
        <v>1342</v>
      </c>
      <c r="G831" s="133" t="s">
        <v>166</v>
      </c>
      <c r="H831" s="134">
        <v>46</v>
      </c>
      <c r="I831" s="359"/>
      <c r="J831" s="135">
        <f>ROUND(I831*H831,1)</f>
        <v>0</v>
      </c>
      <c r="K831" s="136"/>
      <c r="L831" s="15"/>
      <c r="M831" s="137"/>
      <c r="N831" s="138" t="s">
        <v>41</v>
      </c>
      <c r="O831" s="139">
        <v>0.08</v>
      </c>
      <c r="P831" s="139">
        <f>O831*H831</f>
        <v>3.68</v>
      </c>
      <c r="Q831" s="139">
        <v>0</v>
      </c>
      <c r="R831" s="139">
        <f>Q831*H831</f>
        <v>0</v>
      </c>
      <c r="S831" s="139">
        <v>0</v>
      </c>
      <c r="T831" s="140">
        <f>S831*H831</f>
        <v>0</v>
      </c>
      <c r="AR831" s="141" t="s">
        <v>1096</v>
      </c>
      <c r="AT831" s="141" t="s">
        <v>149</v>
      </c>
      <c r="AU831" s="141" t="s">
        <v>84</v>
      </c>
      <c r="AY831" s="2" t="s">
        <v>145</v>
      </c>
      <c r="BE831" s="142">
        <f>IF(N831="základní",J831,0)</f>
        <v>0</v>
      </c>
      <c r="BF831" s="142">
        <f>IF(N831="snížená",J831,0)</f>
        <v>0</v>
      </c>
      <c r="BG831" s="142">
        <f>IF(N831="zákl. přenesená",J831,0)</f>
        <v>0</v>
      </c>
      <c r="BH831" s="142">
        <f>IF(N831="sníž. přenesená",J831,0)</f>
        <v>0</v>
      </c>
      <c r="BI831" s="142">
        <f>IF(N831="nulová",J831,0)</f>
        <v>0</v>
      </c>
      <c r="BJ831" s="2" t="s">
        <v>20</v>
      </c>
      <c r="BK831" s="142">
        <f>ROUND(I831*H831,1)</f>
        <v>0</v>
      </c>
      <c r="BL831" s="2" t="s">
        <v>1096</v>
      </c>
      <c r="BM831" s="141" t="s">
        <v>1343</v>
      </c>
    </row>
    <row r="832" spans="2:65" s="143" customFormat="1">
      <c r="B832" s="144"/>
      <c r="D832" s="145" t="s">
        <v>155</v>
      </c>
      <c r="E832" s="146"/>
      <c r="F832" s="147" t="s">
        <v>1344</v>
      </c>
      <c r="H832" s="148">
        <v>46</v>
      </c>
      <c r="I832" s="360"/>
      <c r="L832" s="144"/>
      <c r="M832" s="149"/>
      <c r="T832" s="150"/>
      <c r="AT832" s="146" t="s">
        <v>155</v>
      </c>
      <c r="AU832" s="146" t="s">
        <v>84</v>
      </c>
      <c r="AV832" s="143" t="s">
        <v>84</v>
      </c>
      <c r="AW832" s="143" t="s">
        <v>29</v>
      </c>
      <c r="AX832" s="143" t="s">
        <v>20</v>
      </c>
      <c r="AY832" s="146" t="s">
        <v>145</v>
      </c>
    </row>
    <row r="833" spans="2:65" s="14" customFormat="1" ht="16.5" customHeight="1">
      <c r="B833" s="15"/>
      <c r="C833" s="130" t="s">
        <v>1345</v>
      </c>
      <c r="D833" s="130" t="s">
        <v>149</v>
      </c>
      <c r="E833" s="131" t="s">
        <v>1346</v>
      </c>
      <c r="F833" s="132" t="s">
        <v>1347</v>
      </c>
      <c r="G833" s="133" t="s">
        <v>166</v>
      </c>
      <c r="H833" s="134">
        <v>46</v>
      </c>
      <c r="I833" s="359"/>
      <c r="J833" s="135">
        <f>ROUND(I833*H833,1)</f>
        <v>0</v>
      </c>
      <c r="K833" s="136"/>
      <c r="L833" s="15"/>
      <c r="M833" s="137"/>
      <c r="N833" s="138" t="s">
        <v>41</v>
      </c>
      <c r="O833" s="139">
        <v>0.13500000000000001</v>
      </c>
      <c r="P833" s="139">
        <f>O833*H833</f>
        <v>6.2100000000000009</v>
      </c>
      <c r="Q833" s="139">
        <v>0</v>
      </c>
      <c r="R833" s="139">
        <f>Q833*H833</f>
        <v>0</v>
      </c>
      <c r="S833" s="139">
        <v>0</v>
      </c>
      <c r="T833" s="140">
        <f>S833*H833</f>
        <v>0</v>
      </c>
      <c r="AR833" s="141" t="s">
        <v>1096</v>
      </c>
      <c r="AT833" s="141" t="s">
        <v>149</v>
      </c>
      <c r="AU833" s="141" t="s">
        <v>84</v>
      </c>
      <c r="AY833" s="2" t="s">
        <v>145</v>
      </c>
      <c r="BE833" s="142">
        <f>IF(N833="základní",J833,0)</f>
        <v>0</v>
      </c>
      <c r="BF833" s="142">
        <f>IF(N833="snížená",J833,0)</f>
        <v>0</v>
      </c>
      <c r="BG833" s="142">
        <f>IF(N833="zákl. přenesená",J833,0)</f>
        <v>0</v>
      </c>
      <c r="BH833" s="142">
        <f>IF(N833="sníž. přenesená",J833,0)</f>
        <v>0</v>
      </c>
      <c r="BI833" s="142">
        <f>IF(N833="nulová",J833,0)</f>
        <v>0</v>
      </c>
      <c r="BJ833" s="2" t="s">
        <v>20</v>
      </c>
      <c r="BK833" s="142">
        <f>ROUND(I833*H833,1)</f>
        <v>0</v>
      </c>
      <c r="BL833" s="2" t="s">
        <v>1096</v>
      </c>
      <c r="BM833" s="141" t="s">
        <v>1348</v>
      </c>
    </row>
    <row r="834" spans="2:65" s="14" customFormat="1" ht="24" customHeight="1">
      <c r="B834" s="15"/>
      <c r="C834" s="130" t="s">
        <v>1349</v>
      </c>
      <c r="D834" s="130" t="s">
        <v>149</v>
      </c>
      <c r="E834" s="131" t="s">
        <v>1350</v>
      </c>
      <c r="F834" s="132" t="s">
        <v>1351</v>
      </c>
      <c r="G834" s="133" t="s">
        <v>1127</v>
      </c>
      <c r="H834" s="134">
        <v>17563.404999999999</v>
      </c>
      <c r="I834" s="359"/>
      <c r="J834" s="135">
        <f>ROUND(I834*H834,1)</f>
        <v>0</v>
      </c>
      <c r="K834" s="136"/>
      <c r="L834" s="15"/>
      <c r="M834" s="137"/>
      <c r="N834" s="138" t="s">
        <v>41</v>
      </c>
      <c r="O834" s="139">
        <v>0</v>
      </c>
      <c r="P834" s="139">
        <f>O834*H834</f>
        <v>0</v>
      </c>
      <c r="Q834" s="139">
        <v>0</v>
      </c>
      <c r="R834" s="139">
        <f>Q834*H834</f>
        <v>0</v>
      </c>
      <c r="S834" s="139">
        <v>0</v>
      </c>
      <c r="T834" s="140">
        <f>S834*H834</f>
        <v>0</v>
      </c>
      <c r="AR834" s="141" t="s">
        <v>1096</v>
      </c>
      <c r="AT834" s="141" t="s">
        <v>149</v>
      </c>
      <c r="AU834" s="141" t="s">
        <v>84</v>
      </c>
      <c r="AY834" s="2" t="s">
        <v>145</v>
      </c>
      <c r="BE834" s="142">
        <f>IF(N834="základní",J834,0)</f>
        <v>0</v>
      </c>
      <c r="BF834" s="142">
        <f>IF(N834="snížená",J834,0)</f>
        <v>0</v>
      </c>
      <c r="BG834" s="142">
        <f>IF(N834="zákl. přenesená",J834,0)</f>
        <v>0</v>
      </c>
      <c r="BH834" s="142">
        <f>IF(N834="sníž. přenesená",J834,0)</f>
        <v>0</v>
      </c>
      <c r="BI834" s="142">
        <f>IF(N834="nulová",J834,0)</f>
        <v>0</v>
      </c>
      <c r="BJ834" s="2" t="s">
        <v>20</v>
      </c>
      <c r="BK834" s="142">
        <f>ROUND(I834*H834,1)</f>
        <v>0</v>
      </c>
      <c r="BL834" s="2" t="s">
        <v>1096</v>
      </c>
      <c r="BM834" s="141" t="s">
        <v>1352</v>
      </c>
    </row>
    <row r="835" spans="2:65" s="118" customFormat="1" ht="22.5" customHeight="1">
      <c r="B835" s="119"/>
      <c r="D835" s="120" t="s">
        <v>75</v>
      </c>
      <c r="E835" s="128" t="s">
        <v>1353</v>
      </c>
      <c r="F835" s="128" t="s">
        <v>1354</v>
      </c>
      <c r="I835" s="362"/>
      <c r="J835" s="129">
        <f>BK835</f>
        <v>0</v>
      </c>
      <c r="L835" s="119"/>
      <c r="M835" s="123"/>
      <c r="P835" s="124">
        <f>SUM(P836:P847)</f>
        <v>486.69100000000009</v>
      </c>
      <c r="R835" s="124">
        <f>SUM(R836:R847)</f>
        <v>1.2E-2</v>
      </c>
      <c r="T835" s="125">
        <f>SUM(T836:T847)</f>
        <v>7.5380000000000003</v>
      </c>
      <c r="AR835" s="120" t="s">
        <v>84</v>
      </c>
      <c r="AT835" s="126" t="s">
        <v>75</v>
      </c>
      <c r="AU835" s="126" t="s">
        <v>20</v>
      </c>
      <c r="AY835" s="120" t="s">
        <v>145</v>
      </c>
      <c r="BK835" s="127">
        <f>SUM(BK836:BK847)</f>
        <v>0</v>
      </c>
    </row>
    <row r="836" spans="2:65" s="14" customFormat="1" ht="37.5" customHeight="1">
      <c r="B836" s="15"/>
      <c r="C836" s="130" t="s">
        <v>1355</v>
      </c>
      <c r="D836" s="130" t="s">
        <v>149</v>
      </c>
      <c r="E836" s="131" t="s">
        <v>1356</v>
      </c>
      <c r="F836" s="132" t="s">
        <v>1357</v>
      </c>
      <c r="G836" s="133" t="s">
        <v>289</v>
      </c>
      <c r="H836" s="134">
        <v>560.70000000000005</v>
      </c>
      <c r="I836" s="359"/>
      <c r="J836" s="135">
        <f>ROUND(I836*H836,1)</f>
        <v>0</v>
      </c>
      <c r="K836" s="136"/>
      <c r="L836" s="15"/>
      <c r="M836" s="137"/>
      <c r="N836" s="138" t="s">
        <v>41</v>
      </c>
      <c r="O836" s="139">
        <v>0.122</v>
      </c>
      <c r="P836" s="139">
        <f>O836*H836</f>
        <v>68.4054</v>
      </c>
      <c r="Q836" s="139">
        <v>0</v>
      </c>
      <c r="R836" s="139">
        <f>Q836*H836</f>
        <v>0</v>
      </c>
      <c r="S836" s="139">
        <v>1.2E-2</v>
      </c>
      <c r="T836" s="140">
        <f>S836*H836</f>
        <v>6.7284000000000006</v>
      </c>
      <c r="AR836" s="141" t="s">
        <v>1096</v>
      </c>
      <c r="AT836" s="141" t="s">
        <v>149</v>
      </c>
      <c r="AU836" s="141" t="s">
        <v>84</v>
      </c>
      <c r="AY836" s="2" t="s">
        <v>145</v>
      </c>
      <c r="BE836" s="142">
        <f>IF(N836="základní",J836,0)</f>
        <v>0</v>
      </c>
      <c r="BF836" s="142">
        <f>IF(N836="snížená",J836,0)</f>
        <v>0</v>
      </c>
      <c r="BG836" s="142">
        <f>IF(N836="zákl. přenesená",J836,0)</f>
        <v>0</v>
      </c>
      <c r="BH836" s="142">
        <f>IF(N836="sníž. přenesená",J836,0)</f>
        <v>0</v>
      </c>
      <c r="BI836" s="142">
        <f>IF(N836="nulová",J836,0)</f>
        <v>0</v>
      </c>
      <c r="BJ836" s="2" t="s">
        <v>20</v>
      </c>
      <c r="BK836" s="142">
        <f>ROUND(I836*H836,1)</f>
        <v>0</v>
      </c>
      <c r="BL836" s="2" t="s">
        <v>1096</v>
      </c>
      <c r="BM836" s="141" t="s">
        <v>1358</v>
      </c>
    </row>
    <row r="837" spans="2:65" s="143" customFormat="1">
      <c r="B837" s="144"/>
      <c r="D837" s="145" t="s">
        <v>155</v>
      </c>
      <c r="E837" s="146"/>
      <c r="F837" s="147" t="s">
        <v>1359</v>
      </c>
      <c r="H837" s="148">
        <v>560.70000000000005</v>
      </c>
      <c r="I837" s="360"/>
      <c r="L837" s="144"/>
      <c r="M837" s="149"/>
      <c r="T837" s="150"/>
      <c r="AT837" s="146" t="s">
        <v>155</v>
      </c>
      <c r="AU837" s="146" t="s">
        <v>84</v>
      </c>
      <c r="AV837" s="143" t="s">
        <v>84</v>
      </c>
      <c r="AW837" s="143" t="s">
        <v>29</v>
      </c>
      <c r="AX837" s="143" t="s">
        <v>20</v>
      </c>
      <c r="AY837" s="146" t="s">
        <v>145</v>
      </c>
    </row>
    <row r="838" spans="2:65" s="14" customFormat="1" ht="37.5" customHeight="1">
      <c r="B838" s="15"/>
      <c r="C838" s="130" t="s">
        <v>1360</v>
      </c>
      <c r="D838" s="130" t="s">
        <v>149</v>
      </c>
      <c r="E838" s="131" t="s">
        <v>1361</v>
      </c>
      <c r="F838" s="132" t="s">
        <v>1362</v>
      </c>
      <c r="G838" s="133" t="s">
        <v>289</v>
      </c>
      <c r="H838" s="134">
        <v>101.2</v>
      </c>
      <c r="I838" s="359"/>
      <c r="J838" s="135">
        <f>ROUND(I838*H838,1)</f>
        <v>0</v>
      </c>
      <c r="K838" s="136"/>
      <c r="L838" s="15"/>
      <c r="M838" s="137"/>
      <c r="N838" s="138" t="s">
        <v>41</v>
      </c>
      <c r="O838" s="139">
        <v>6.4000000000000001E-2</v>
      </c>
      <c r="P838" s="139">
        <f>O838*H838</f>
        <v>6.4767999999999999</v>
      </c>
      <c r="Q838" s="139">
        <v>0</v>
      </c>
      <c r="R838" s="139">
        <f>Q838*H838</f>
        <v>0</v>
      </c>
      <c r="S838" s="139">
        <v>8.0000000000000002E-3</v>
      </c>
      <c r="T838" s="140">
        <f>S838*H838</f>
        <v>0.80959999999999999</v>
      </c>
      <c r="AR838" s="141" t="s">
        <v>1096</v>
      </c>
      <c r="AT838" s="141" t="s">
        <v>149</v>
      </c>
      <c r="AU838" s="141" t="s">
        <v>84</v>
      </c>
      <c r="AY838" s="2" t="s">
        <v>145</v>
      </c>
      <c r="BE838" s="142">
        <f>IF(N838="základní",J838,0)</f>
        <v>0</v>
      </c>
      <c r="BF838" s="142">
        <f>IF(N838="snížená",J838,0)</f>
        <v>0</v>
      </c>
      <c r="BG838" s="142">
        <f>IF(N838="zákl. přenesená",J838,0)</f>
        <v>0</v>
      </c>
      <c r="BH838" s="142">
        <f>IF(N838="sníž. přenesená",J838,0)</f>
        <v>0</v>
      </c>
      <c r="BI838" s="142">
        <f>IF(N838="nulová",J838,0)</f>
        <v>0</v>
      </c>
      <c r="BJ838" s="2" t="s">
        <v>20</v>
      </c>
      <c r="BK838" s="142">
        <f>ROUND(I838*H838,1)</f>
        <v>0</v>
      </c>
      <c r="BL838" s="2" t="s">
        <v>1096</v>
      </c>
      <c r="BM838" s="141" t="s">
        <v>1363</v>
      </c>
    </row>
    <row r="839" spans="2:65" s="143" customFormat="1">
      <c r="B839" s="144"/>
      <c r="D839" s="145" t="s">
        <v>155</v>
      </c>
      <c r="E839" s="146"/>
      <c r="F839" s="147" t="s">
        <v>1364</v>
      </c>
      <c r="H839" s="148">
        <v>101.2</v>
      </c>
      <c r="I839" s="360"/>
      <c r="L839" s="144"/>
      <c r="M839" s="149"/>
      <c r="T839" s="150"/>
      <c r="AT839" s="146" t="s">
        <v>155</v>
      </c>
      <c r="AU839" s="146" t="s">
        <v>84</v>
      </c>
      <c r="AV839" s="143" t="s">
        <v>84</v>
      </c>
      <c r="AW839" s="143" t="s">
        <v>29</v>
      </c>
      <c r="AX839" s="143" t="s">
        <v>20</v>
      </c>
      <c r="AY839" s="146" t="s">
        <v>145</v>
      </c>
    </row>
    <row r="840" spans="2:65" s="14" customFormat="1" ht="24" customHeight="1">
      <c r="B840" s="15"/>
      <c r="C840" s="130" t="s">
        <v>1365</v>
      </c>
      <c r="D840" s="130" t="s">
        <v>149</v>
      </c>
      <c r="E840" s="131" t="s">
        <v>1366</v>
      </c>
      <c r="F840" s="132" t="s">
        <v>1367</v>
      </c>
      <c r="G840" s="133" t="s">
        <v>289</v>
      </c>
      <c r="H840" s="134">
        <v>1024.4000000000001</v>
      </c>
      <c r="I840" s="359"/>
      <c r="J840" s="135">
        <f>ROUND(I840*H840,1)</f>
        <v>0</v>
      </c>
      <c r="K840" s="136"/>
      <c r="L840" s="15"/>
      <c r="M840" s="137"/>
      <c r="N840" s="138" t="s">
        <v>41</v>
      </c>
      <c r="O840" s="139">
        <v>0.40200000000000002</v>
      </c>
      <c r="P840" s="139">
        <f>O840*H840</f>
        <v>411.80880000000008</v>
      </c>
      <c r="Q840" s="139">
        <v>0</v>
      </c>
      <c r="R840" s="139">
        <f>Q840*H840</f>
        <v>0</v>
      </c>
      <c r="S840" s="139">
        <v>0</v>
      </c>
      <c r="T840" s="140">
        <f>S840*H840</f>
        <v>0</v>
      </c>
      <c r="AR840" s="141" t="s">
        <v>1096</v>
      </c>
      <c r="AT840" s="141" t="s">
        <v>149</v>
      </c>
      <c r="AU840" s="141" t="s">
        <v>84</v>
      </c>
      <c r="AY840" s="2" t="s">
        <v>145</v>
      </c>
      <c r="BE840" s="142">
        <f>IF(N840="základní",J840,0)</f>
        <v>0</v>
      </c>
      <c r="BF840" s="142">
        <f>IF(N840="snížená",J840,0)</f>
        <v>0</v>
      </c>
      <c r="BG840" s="142">
        <f>IF(N840="zákl. přenesená",J840,0)</f>
        <v>0</v>
      </c>
      <c r="BH840" s="142">
        <f>IF(N840="sníž. přenesená",J840,0)</f>
        <v>0</v>
      </c>
      <c r="BI840" s="142">
        <f>IF(N840="nulová",J840,0)</f>
        <v>0</v>
      </c>
      <c r="BJ840" s="2" t="s">
        <v>20</v>
      </c>
      <c r="BK840" s="142">
        <f>ROUND(I840*H840,1)</f>
        <v>0</v>
      </c>
      <c r="BL840" s="2" t="s">
        <v>1096</v>
      </c>
      <c r="BM840" s="141" t="s">
        <v>1368</v>
      </c>
    </row>
    <row r="841" spans="2:65" s="143" customFormat="1">
      <c r="B841" s="144"/>
      <c r="D841" s="145" t="s">
        <v>155</v>
      </c>
      <c r="E841" s="146"/>
      <c r="F841" s="147" t="s">
        <v>1369</v>
      </c>
      <c r="H841" s="148">
        <v>670.8</v>
      </c>
      <c r="I841" s="360"/>
      <c r="L841" s="144"/>
      <c r="M841" s="149"/>
      <c r="T841" s="150"/>
      <c r="AT841" s="146" t="s">
        <v>155</v>
      </c>
      <c r="AU841" s="146" t="s">
        <v>84</v>
      </c>
      <c r="AV841" s="143" t="s">
        <v>84</v>
      </c>
      <c r="AW841" s="143" t="s">
        <v>29</v>
      </c>
      <c r="AX841" s="143" t="s">
        <v>76</v>
      </c>
      <c r="AY841" s="146" t="s">
        <v>145</v>
      </c>
    </row>
    <row r="842" spans="2:65" s="143" customFormat="1">
      <c r="B842" s="144"/>
      <c r="D842" s="145" t="s">
        <v>155</v>
      </c>
      <c r="E842" s="146"/>
      <c r="F842" s="147" t="s">
        <v>1370</v>
      </c>
      <c r="H842" s="148">
        <v>214.2</v>
      </c>
      <c r="I842" s="360"/>
      <c r="L842" s="144"/>
      <c r="M842" s="149"/>
      <c r="T842" s="150"/>
      <c r="AT842" s="146" t="s">
        <v>155</v>
      </c>
      <c r="AU842" s="146" t="s">
        <v>84</v>
      </c>
      <c r="AV842" s="143" t="s">
        <v>84</v>
      </c>
      <c r="AW842" s="143" t="s">
        <v>29</v>
      </c>
      <c r="AX842" s="143" t="s">
        <v>76</v>
      </c>
      <c r="AY842" s="146" t="s">
        <v>145</v>
      </c>
    </row>
    <row r="843" spans="2:65" s="143" customFormat="1">
      <c r="B843" s="144"/>
      <c r="D843" s="145" t="s">
        <v>155</v>
      </c>
      <c r="E843" s="146"/>
      <c r="F843" s="147" t="s">
        <v>1371</v>
      </c>
      <c r="H843" s="148">
        <v>80.5</v>
      </c>
      <c r="I843" s="360"/>
      <c r="L843" s="144"/>
      <c r="M843" s="149"/>
      <c r="T843" s="150"/>
      <c r="AT843" s="146" t="s">
        <v>155</v>
      </c>
      <c r="AU843" s="146" t="s">
        <v>84</v>
      </c>
      <c r="AV843" s="143" t="s">
        <v>84</v>
      </c>
      <c r="AW843" s="143" t="s">
        <v>29</v>
      </c>
      <c r="AX843" s="143" t="s">
        <v>76</v>
      </c>
      <c r="AY843" s="146" t="s">
        <v>145</v>
      </c>
    </row>
    <row r="844" spans="2:65" s="143" customFormat="1">
      <c r="B844" s="144"/>
      <c r="D844" s="145" t="s">
        <v>155</v>
      </c>
      <c r="E844" s="146"/>
      <c r="F844" s="147" t="s">
        <v>1372</v>
      </c>
      <c r="H844" s="148">
        <v>58.9</v>
      </c>
      <c r="I844" s="360"/>
      <c r="L844" s="144"/>
      <c r="M844" s="149"/>
      <c r="T844" s="150"/>
      <c r="AT844" s="146" t="s">
        <v>155</v>
      </c>
      <c r="AU844" s="146" t="s">
        <v>84</v>
      </c>
      <c r="AV844" s="143" t="s">
        <v>84</v>
      </c>
      <c r="AW844" s="143" t="s">
        <v>29</v>
      </c>
      <c r="AX844" s="143" t="s">
        <v>76</v>
      </c>
      <c r="AY844" s="146" t="s">
        <v>145</v>
      </c>
    </row>
    <row r="845" spans="2:65" s="151" customFormat="1">
      <c r="B845" s="152"/>
      <c r="D845" s="145" t="s">
        <v>155</v>
      </c>
      <c r="E845" s="153"/>
      <c r="F845" s="154" t="s">
        <v>174</v>
      </c>
      <c r="H845" s="155">
        <v>1024.4000000000001</v>
      </c>
      <c r="I845" s="361"/>
      <c r="L845" s="152"/>
      <c r="M845" s="156"/>
      <c r="T845" s="157"/>
      <c r="AT845" s="153" t="s">
        <v>155</v>
      </c>
      <c r="AU845" s="153" t="s">
        <v>84</v>
      </c>
      <c r="AV845" s="151" t="s">
        <v>153</v>
      </c>
      <c r="AW845" s="151" t="s">
        <v>29</v>
      </c>
      <c r="AX845" s="151" t="s">
        <v>20</v>
      </c>
      <c r="AY845" s="153" t="s">
        <v>145</v>
      </c>
    </row>
    <row r="846" spans="2:65" s="14" customFormat="1" ht="24" customHeight="1">
      <c r="B846" s="15"/>
      <c r="C846" s="158" t="s">
        <v>1373</v>
      </c>
      <c r="D846" s="158" t="s">
        <v>303</v>
      </c>
      <c r="E846" s="159" t="s">
        <v>1374</v>
      </c>
      <c r="F846" s="160" t="s">
        <v>1375</v>
      </c>
      <c r="G846" s="161" t="s">
        <v>1376</v>
      </c>
      <c r="H846" s="162">
        <v>1</v>
      </c>
      <c r="I846" s="359"/>
      <c r="J846" s="163">
        <f>ROUND(I846*H846,1)</f>
        <v>0</v>
      </c>
      <c r="K846" s="164"/>
      <c r="L846" s="165"/>
      <c r="M846" s="166"/>
      <c r="N846" s="167" t="s">
        <v>41</v>
      </c>
      <c r="O846" s="139">
        <v>0</v>
      </c>
      <c r="P846" s="139">
        <f>O846*H846</f>
        <v>0</v>
      </c>
      <c r="Q846" s="139">
        <v>1.2E-2</v>
      </c>
      <c r="R846" s="139">
        <f>Q846*H846</f>
        <v>1.2E-2</v>
      </c>
      <c r="S846" s="139">
        <v>0</v>
      </c>
      <c r="T846" s="140">
        <f>S846*H846</f>
        <v>0</v>
      </c>
      <c r="AR846" s="141" t="s">
        <v>223</v>
      </c>
      <c r="AT846" s="141" t="s">
        <v>303</v>
      </c>
      <c r="AU846" s="141" t="s">
        <v>84</v>
      </c>
      <c r="AY846" s="2" t="s">
        <v>145</v>
      </c>
      <c r="BE846" s="142">
        <f>IF(N846="základní",J846,0)</f>
        <v>0</v>
      </c>
      <c r="BF846" s="142">
        <f>IF(N846="snížená",J846,0)</f>
        <v>0</v>
      </c>
      <c r="BG846" s="142">
        <f>IF(N846="zákl. přenesená",J846,0)</f>
        <v>0</v>
      </c>
      <c r="BH846" s="142">
        <f>IF(N846="sníž. přenesená",J846,0)</f>
        <v>0</v>
      </c>
      <c r="BI846" s="142">
        <f>IF(N846="nulová",J846,0)</f>
        <v>0</v>
      </c>
      <c r="BJ846" s="2" t="s">
        <v>20</v>
      </c>
      <c r="BK846" s="142">
        <f>ROUND(I846*H846,1)</f>
        <v>0</v>
      </c>
      <c r="BL846" s="2" t="s">
        <v>1096</v>
      </c>
      <c r="BM846" s="141" t="s">
        <v>1377</v>
      </c>
    </row>
    <row r="847" spans="2:65" s="14" customFormat="1" ht="24" customHeight="1">
      <c r="B847" s="15"/>
      <c r="C847" s="130" t="s">
        <v>1378</v>
      </c>
      <c r="D847" s="130" t="s">
        <v>149</v>
      </c>
      <c r="E847" s="131" t="s">
        <v>1379</v>
      </c>
      <c r="F847" s="132" t="s">
        <v>1380</v>
      </c>
      <c r="G847" s="133" t="s">
        <v>1127</v>
      </c>
      <c r="H847" s="134">
        <v>9168.8670000000002</v>
      </c>
      <c r="I847" s="359"/>
      <c r="J847" s="135">
        <f>ROUND(I847*H847,1)</f>
        <v>0</v>
      </c>
      <c r="K847" s="136"/>
      <c r="L847" s="15"/>
      <c r="M847" s="137"/>
      <c r="N847" s="138" t="s">
        <v>41</v>
      </c>
      <c r="O847" s="139">
        <v>0</v>
      </c>
      <c r="P847" s="139">
        <f>O847*H847</f>
        <v>0</v>
      </c>
      <c r="Q847" s="139">
        <v>0</v>
      </c>
      <c r="R847" s="139">
        <f>Q847*H847</f>
        <v>0</v>
      </c>
      <c r="S847" s="139">
        <v>0</v>
      </c>
      <c r="T847" s="140">
        <f>S847*H847</f>
        <v>0</v>
      </c>
      <c r="AR847" s="141" t="s">
        <v>1096</v>
      </c>
      <c r="AT847" s="141" t="s">
        <v>149</v>
      </c>
      <c r="AU847" s="141" t="s">
        <v>84</v>
      </c>
      <c r="AY847" s="2" t="s">
        <v>145</v>
      </c>
      <c r="BE847" s="142">
        <f>IF(N847="základní",J847,0)</f>
        <v>0</v>
      </c>
      <c r="BF847" s="142">
        <f>IF(N847="snížená",J847,0)</f>
        <v>0</v>
      </c>
      <c r="BG847" s="142">
        <f>IF(N847="zákl. přenesená",J847,0)</f>
        <v>0</v>
      </c>
      <c r="BH847" s="142">
        <f>IF(N847="sníž. přenesená",J847,0)</f>
        <v>0</v>
      </c>
      <c r="BI847" s="142">
        <f>IF(N847="nulová",J847,0)</f>
        <v>0</v>
      </c>
      <c r="BJ847" s="2" t="s">
        <v>20</v>
      </c>
      <c r="BK847" s="142">
        <f>ROUND(I847*H847,1)</f>
        <v>0</v>
      </c>
      <c r="BL847" s="2" t="s">
        <v>1096</v>
      </c>
      <c r="BM847" s="141" t="s">
        <v>1381</v>
      </c>
    </row>
    <row r="848" spans="2:65" s="118" customFormat="1" ht="22.5" customHeight="1">
      <c r="B848" s="119"/>
      <c r="D848" s="120" t="s">
        <v>75</v>
      </c>
      <c r="E848" s="128" t="s">
        <v>1382</v>
      </c>
      <c r="F848" s="128" t="s">
        <v>1383</v>
      </c>
      <c r="I848" s="362"/>
      <c r="J848" s="129">
        <f>BK848</f>
        <v>0</v>
      </c>
      <c r="L848" s="119"/>
      <c r="M848" s="123"/>
      <c r="P848" s="124">
        <f>SUM(P849:P908)</f>
        <v>1086.3616340000001</v>
      </c>
      <c r="R848" s="124">
        <f>SUM(R849:R908)</f>
        <v>3.9540333400000001</v>
      </c>
      <c r="T848" s="125">
        <f>SUM(T849:T908)</f>
        <v>1.9941604000000002</v>
      </c>
      <c r="AR848" s="120" t="s">
        <v>84</v>
      </c>
      <c r="AT848" s="126" t="s">
        <v>75</v>
      </c>
      <c r="AU848" s="126" t="s">
        <v>20</v>
      </c>
      <c r="AY848" s="120" t="s">
        <v>145</v>
      </c>
      <c r="BK848" s="127">
        <f>SUM(BK849:BK908)</f>
        <v>0</v>
      </c>
    </row>
    <row r="849" spans="2:65" s="14" customFormat="1" ht="24" customHeight="1">
      <c r="B849" s="15"/>
      <c r="C849" s="130" t="s">
        <v>1384</v>
      </c>
      <c r="D849" s="130" t="s">
        <v>149</v>
      </c>
      <c r="E849" s="131" t="s">
        <v>1385</v>
      </c>
      <c r="F849" s="132" t="s">
        <v>1386</v>
      </c>
      <c r="G849" s="133" t="s">
        <v>289</v>
      </c>
      <c r="H849" s="134">
        <v>80.2</v>
      </c>
      <c r="I849" s="359"/>
      <c r="J849" s="135">
        <f>ROUND(I849*H849,1)</f>
        <v>0</v>
      </c>
      <c r="K849" s="136"/>
      <c r="L849" s="15"/>
      <c r="M849" s="137"/>
      <c r="N849" s="138" t="s">
        <v>41</v>
      </c>
      <c r="O849" s="139">
        <v>0.13100000000000001</v>
      </c>
      <c r="P849" s="139">
        <f>O849*H849</f>
        <v>10.506200000000002</v>
      </c>
      <c r="Q849" s="139">
        <v>0</v>
      </c>
      <c r="R849" s="139">
        <f>Q849*H849</f>
        <v>0</v>
      </c>
      <c r="S849" s="139">
        <v>3.3800000000000002E-3</v>
      </c>
      <c r="T849" s="140">
        <f>S849*H849</f>
        <v>0.27107600000000004</v>
      </c>
      <c r="AR849" s="141" t="s">
        <v>1096</v>
      </c>
      <c r="AT849" s="141" t="s">
        <v>149</v>
      </c>
      <c r="AU849" s="141" t="s">
        <v>84</v>
      </c>
      <c r="AY849" s="2" t="s">
        <v>145</v>
      </c>
      <c r="BE849" s="142">
        <f>IF(N849="základní",J849,0)</f>
        <v>0</v>
      </c>
      <c r="BF849" s="142">
        <f>IF(N849="snížená",J849,0)</f>
        <v>0</v>
      </c>
      <c r="BG849" s="142">
        <f>IF(N849="zákl. přenesená",J849,0)</f>
        <v>0</v>
      </c>
      <c r="BH849" s="142">
        <f>IF(N849="sníž. přenesená",J849,0)</f>
        <v>0</v>
      </c>
      <c r="BI849" s="142">
        <f>IF(N849="nulová",J849,0)</f>
        <v>0</v>
      </c>
      <c r="BJ849" s="2" t="s">
        <v>20</v>
      </c>
      <c r="BK849" s="142">
        <f>ROUND(I849*H849,1)</f>
        <v>0</v>
      </c>
      <c r="BL849" s="2" t="s">
        <v>1096</v>
      </c>
      <c r="BM849" s="141" t="s">
        <v>1387</v>
      </c>
    </row>
    <row r="850" spans="2:65" s="143" customFormat="1">
      <c r="B850" s="144"/>
      <c r="D850" s="145" t="s">
        <v>155</v>
      </c>
      <c r="E850" s="146"/>
      <c r="F850" s="147" t="s">
        <v>1388</v>
      </c>
      <c r="H850" s="148">
        <v>80.2</v>
      </c>
      <c r="I850" s="360"/>
      <c r="L850" s="144"/>
      <c r="M850" s="149"/>
      <c r="T850" s="150"/>
      <c r="AT850" s="146" t="s">
        <v>155</v>
      </c>
      <c r="AU850" s="146" t="s">
        <v>84</v>
      </c>
      <c r="AV850" s="143" t="s">
        <v>84</v>
      </c>
      <c r="AW850" s="143" t="s">
        <v>29</v>
      </c>
      <c r="AX850" s="143" t="s">
        <v>20</v>
      </c>
      <c r="AY850" s="146" t="s">
        <v>145</v>
      </c>
    </row>
    <row r="851" spans="2:65" s="14" customFormat="1" ht="24" customHeight="1">
      <c r="B851" s="15"/>
      <c r="C851" s="130" t="s">
        <v>1389</v>
      </c>
      <c r="D851" s="130" t="s">
        <v>149</v>
      </c>
      <c r="E851" s="131" t="s">
        <v>1390</v>
      </c>
      <c r="F851" s="132" t="s">
        <v>1391</v>
      </c>
      <c r="G851" s="133" t="s">
        <v>289</v>
      </c>
      <c r="H851" s="134">
        <v>9.5</v>
      </c>
      <c r="I851" s="359"/>
      <c r="J851" s="135">
        <f>ROUND(I851*H851,1)</f>
        <v>0</v>
      </c>
      <c r="K851" s="136"/>
      <c r="L851" s="15"/>
      <c r="M851" s="137"/>
      <c r="N851" s="138" t="s">
        <v>41</v>
      </c>
      <c r="O851" s="139">
        <v>0.161</v>
      </c>
      <c r="P851" s="139">
        <f>O851*H851</f>
        <v>1.5295000000000001</v>
      </c>
      <c r="Q851" s="139">
        <v>0</v>
      </c>
      <c r="R851" s="139">
        <f>Q851*H851</f>
        <v>0</v>
      </c>
      <c r="S851" s="139">
        <v>3.3800000000000002E-3</v>
      </c>
      <c r="T851" s="140">
        <f>S851*H851</f>
        <v>3.211E-2</v>
      </c>
      <c r="AR851" s="141" t="s">
        <v>1096</v>
      </c>
      <c r="AT851" s="141" t="s">
        <v>149</v>
      </c>
      <c r="AU851" s="141" t="s">
        <v>84</v>
      </c>
      <c r="AY851" s="2" t="s">
        <v>145</v>
      </c>
      <c r="BE851" s="142">
        <f>IF(N851="základní",J851,0)</f>
        <v>0</v>
      </c>
      <c r="BF851" s="142">
        <f>IF(N851="snížená",J851,0)</f>
        <v>0</v>
      </c>
      <c r="BG851" s="142">
        <f>IF(N851="zákl. přenesená",J851,0)</f>
        <v>0</v>
      </c>
      <c r="BH851" s="142">
        <f>IF(N851="sníž. přenesená",J851,0)</f>
        <v>0</v>
      </c>
      <c r="BI851" s="142">
        <f>IF(N851="nulová",J851,0)</f>
        <v>0</v>
      </c>
      <c r="BJ851" s="2" t="s">
        <v>20</v>
      </c>
      <c r="BK851" s="142">
        <f>ROUND(I851*H851,1)</f>
        <v>0</v>
      </c>
      <c r="BL851" s="2" t="s">
        <v>1096</v>
      </c>
      <c r="BM851" s="141" t="s">
        <v>1392</v>
      </c>
    </row>
    <row r="852" spans="2:65" s="14" customFormat="1" ht="16.5" customHeight="1">
      <c r="B852" s="15"/>
      <c r="C852" s="130" t="s">
        <v>1393</v>
      </c>
      <c r="D852" s="130" t="s">
        <v>149</v>
      </c>
      <c r="E852" s="131" t="s">
        <v>1394</v>
      </c>
      <c r="F852" s="132" t="s">
        <v>1395</v>
      </c>
      <c r="G852" s="133" t="s">
        <v>289</v>
      </c>
      <c r="H852" s="134">
        <v>9.5</v>
      </c>
      <c r="I852" s="359"/>
      <c r="J852" s="135">
        <f>ROUND(I852*H852,1)</f>
        <v>0</v>
      </c>
      <c r="K852" s="136"/>
      <c r="L852" s="15"/>
      <c r="M852" s="137"/>
      <c r="N852" s="138" t="s">
        <v>41</v>
      </c>
      <c r="O852" s="139">
        <v>0.11899999999999999</v>
      </c>
      <c r="P852" s="139">
        <f>O852*H852</f>
        <v>1.1305000000000001</v>
      </c>
      <c r="Q852" s="139">
        <v>0</v>
      </c>
      <c r="R852" s="139">
        <f>Q852*H852</f>
        <v>0</v>
      </c>
      <c r="S852" s="139">
        <v>3.48E-3</v>
      </c>
      <c r="T852" s="140">
        <f>S852*H852</f>
        <v>3.3059999999999999E-2</v>
      </c>
      <c r="AR852" s="141" t="s">
        <v>1096</v>
      </c>
      <c r="AT852" s="141" t="s">
        <v>149</v>
      </c>
      <c r="AU852" s="141" t="s">
        <v>84</v>
      </c>
      <c r="AY852" s="2" t="s">
        <v>145</v>
      </c>
      <c r="BE852" s="142">
        <f>IF(N852="základní",J852,0)</f>
        <v>0</v>
      </c>
      <c r="BF852" s="142">
        <f>IF(N852="snížená",J852,0)</f>
        <v>0</v>
      </c>
      <c r="BG852" s="142">
        <f>IF(N852="zákl. přenesená",J852,0)</f>
        <v>0</v>
      </c>
      <c r="BH852" s="142">
        <f>IF(N852="sníž. přenesená",J852,0)</f>
        <v>0</v>
      </c>
      <c r="BI852" s="142">
        <f>IF(N852="nulová",J852,0)</f>
        <v>0</v>
      </c>
      <c r="BJ852" s="2" t="s">
        <v>20</v>
      </c>
      <c r="BK852" s="142">
        <f>ROUND(I852*H852,1)</f>
        <v>0</v>
      </c>
      <c r="BL852" s="2" t="s">
        <v>1096</v>
      </c>
      <c r="BM852" s="141" t="s">
        <v>1396</v>
      </c>
    </row>
    <row r="853" spans="2:65" s="14" customFormat="1" ht="16.5" customHeight="1">
      <c r="B853" s="15"/>
      <c r="C853" s="130" t="s">
        <v>1397</v>
      </c>
      <c r="D853" s="130" t="s">
        <v>149</v>
      </c>
      <c r="E853" s="131" t="s">
        <v>1398</v>
      </c>
      <c r="F853" s="132" t="s">
        <v>1399</v>
      </c>
      <c r="G853" s="133" t="s">
        <v>289</v>
      </c>
      <c r="H853" s="134">
        <v>14.6</v>
      </c>
      <c r="I853" s="359"/>
      <c r="J853" s="135">
        <f>ROUND(I853*H853,1)</f>
        <v>0</v>
      </c>
      <c r="K853" s="136"/>
      <c r="L853" s="15"/>
      <c r="M853" s="137"/>
      <c r="N853" s="138" t="s">
        <v>41</v>
      </c>
      <c r="O853" s="139">
        <v>0.104</v>
      </c>
      <c r="P853" s="139">
        <f>O853*H853</f>
        <v>1.5184</v>
      </c>
      <c r="Q853" s="139">
        <v>0</v>
      </c>
      <c r="R853" s="139">
        <f>Q853*H853</f>
        <v>0</v>
      </c>
      <c r="S853" s="139">
        <v>1.6999999999999999E-3</v>
      </c>
      <c r="T853" s="140">
        <f>S853*H853</f>
        <v>2.4819999999999998E-2</v>
      </c>
      <c r="AR853" s="141" t="s">
        <v>1096</v>
      </c>
      <c r="AT853" s="141" t="s">
        <v>149</v>
      </c>
      <c r="AU853" s="141" t="s">
        <v>84</v>
      </c>
      <c r="AY853" s="2" t="s">
        <v>145</v>
      </c>
      <c r="BE853" s="142">
        <f>IF(N853="základní",J853,0)</f>
        <v>0</v>
      </c>
      <c r="BF853" s="142">
        <f>IF(N853="snížená",J853,0)</f>
        <v>0</v>
      </c>
      <c r="BG853" s="142">
        <f>IF(N853="zákl. přenesená",J853,0)</f>
        <v>0</v>
      </c>
      <c r="BH853" s="142">
        <f>IF(N853="sníž. přenesená",J853,0)</f>
        <v>0</v>
      </c>
      <c r="BI853" s="142">
        <f>IF(N853="nulová",J853,0)</f>
        <v>0</v>
      </c>
      <c r="BJ853" s="2" t="s">
        <v>20</v>
      </c>
      <c r="BK853" s="142">
        <f>ROUND(I853*H853,1)</f>
        <v>0</v>
      </c>
      <c r="BL853" s="2" t="s">
        <v>1096</v>
      </c>
      <c r="BM853" s="141" t="s">
        <v>1400</v>
      </c>
    </row>
    <row r="854" spans="2:65" s="143" customFormat="1">
      <c r="B854" s="144"/>
      <c r="D854" s="145" t="s">
        <v>155</v>
      </c>
      <c r="E854" s="146"/>
      <c r="F854" s="147" t="s">
        <v>1401</v>
      </c>
      <c r="H854" s="148">
        <v>14.6</v>
      </c>
      <c r="I854" s="360"/>
      <c r="L854" s="144"/>
      <c r="M854" s="149"/>
      <c r="T854" s="150"/>
      <c r="AT854" s="146" t="s">
        <v>155</v>
      </c>
      <c r="AU854" s="146" t="s">
        <v>84</v>
      </c>
      <c r="AV854" s="143" t="s">
        <v>84</v>
      </c>
      <c r="AW854" s="143" t="s">
        <v>29</v>
      </c>
      <c r="AX854" s="143" t="s">
        <v>20</v>
      </c>
      <c r="AY854" s="146" t="s">
        <v>145</v>
      </c>
    </row>
    <row r="855" spans="2:65" s="14" customFormat="1" ht="21.75" customHeight="1">
      <c r="B855" s="15"/>
      <c r="C855" s="130" t="s">
        <v>1402</v>
      </c>
      <c r="D855" s="130" t="s">
        <v>149</v>
      </c>
      <c r="E855" s="131" t="s">
        <v>1403</v>
      </c>
      <c r="F855" s="132" t="s">
        <v>1404</v>
      </c>
      <c r="G855" s="133" t="s">
        <v>289</v>
      </c>
      <c r="H855" s="134">
        <v>161.25</v>
      </c>
      <c r="I855" s="359"/>
      <c r="J855" s="135">
        <f>ROUND(I855*H855,1)</f>
        <v>0</v>
      </c>
      <c r="K855" s="136"/>
      <c r="L855" s="15"/>
      <c r="M855" s="137"/>
      <c r="N855" s="138" t="s">
        <v>41</v>
      </c>
      <c r="O855" s="139">
        <v>0.14599999999999999</v>
      </c>
      <c r="P855" s="139">
        <f>O855*H855</f>
        <v>23.542499999999997</v>
      </c>
      <c r="Q855" s="139">
        <v>0</v>
      </c>
      <c r="R855" s="139">
        <f>Q855*H855</f>
        <v>0</v>
      </c>
      <c r="S855" s="139">
        <v>1.7700000000000001E-3</v>
      </c>
      <c r="T855" s="140">
        <f>S855*H855</f>
        <v>0.28541250000000001</v>
      </c>
      <c r="AR855" s="141" t="s">
        <v>1096</v>
      </c>
      <c r="AT855" s="141" t="s">
        <v>149</v>
      </c>
      <c r="AU855" s="141" t="s">
        <v>84</v>
      </c>
      <c r="AY855" s="2" t="s">
        <v>145</v>
      </c>
      <c r="BE855" s="142">
        <f>IF(N855="základní",J855,0)</f>
        <v>0</v>
      </c>
      <c r="BF855" s="142">
        <f>IF(N855="snížená",J855,0)</f>
        <v>0</v>
      </c>
      <c r="BG855" s="142">
        <f>IF(N855="zákl. přenesená",J855,0)</f>
        <v>0</v>
      </c>
      <c r="BH855" s="142">
        <f>IF(N855="sníž. přenesená",J855,0)</f>
        <v>0</v>
      </c>
      <c r="BI855" s="142">
        <f>IF(N855="nulová",J855,0)</f>
        <v>0</v>
      </c>
      <c r="BJ855" s="2" t="s">
        <v>20</v>
      </c>
      <c r="BK855" s="142">
        <f>ROUND(I855*H855,1)</f>
        <v>0</v>
      </c>
      <c r="BL855" s="2" t="s">
        <v>1096</v>
      </c>
      <c r="BM855" s="141" t="s">
        <v>1405</v>
      </c>
    </row>
    <row r="856" spans="2:65" s="143" customFormat="1">
      <c r="B856" s="144"/>
      <c r="D856" s="145" t="s">
        <v>155</v>
      </c>
      <c r="E856" s="146"/>
      <c r="F856" s="147" t="s">
        <v>1406</v>
      </c>
      <c r="H856" s="148">
        <v>161.25</v>
      </c>
      <c r="I856" s="360"/>
      <c r="L856" s="144"/>
      <c r="M856" s="149"/>
      <c r="T856" s="150"/>
      <c r="AT856" s="146" t="s">
        <v>155</v>
      </c>
      <c r="AU856" s="146" t="s">
        <v>84</v>
      </c>
      <c r="AV856" s="143" t="s">
        <v>84</v>
      </c>
      <c r="AW856" s="143" t="s">
        <v>29</v>
      </c>
      <c r="AX856" s="143" t="s">
        <v>20</v>
      </c>
      <c r="AY856" s="146" t="s">
        <v>145</v>
      </c>
    </row>
    <row r="857" spans="2:65" s="14" customFormat="1" ht="16.5" customHeight="1">
      <c r="B857" s="15"/>
      <c r="C857" s="130" t="s">
        <v>1407</v>
      </c>
      <c r="D857" s="130" t="s">
        <v>149</v>
      </c>
      <c r="E857" s="131" t="s">
        <v>1408</v>
      </c>
      <c r="F857" s="132" t="s">
        <v>1409</v>
      </c>
      <c r="G857" s="133" t="s">
        <v>200</v>
      </c>
      <c r="H857" s="134">
        <v>6</v>
      </c>
      <c r="I857" s="366"/>
      <c r="J857" s="135">
        <f>ROUND(I857*H857,1)</f>
        <v>0</v>
      </c>
      <c r="K857" s="136"/>
      <c r="L857" s="15"/>
      <c r="M857" s="137"/>
      <c r="N857" s="138" t="s">
        <v>41</v>
      </c>
      <c r="O857" s="139">
        <v>0.20699999999999999</v>
      </c>
      <c r="P857" s="139">
        <f>O857*H857</f>
        <v>1.242</v>
      </c>
      <c r="Q857" s="139">
        <v>0</v>
      </c>
      <c r="R857" s="139">
        <f>Q857*H857</f>
        <v>0</v>
      </c>
      <c r="S857" s="139">
        <v>1.4999999999999999E-2</v>
      </c>
      <c r="T857" s="140">
        <f>S857*H857</f>
        <v>0.09</v>
      </c>
      <c r="AR857" s="141" t="s">
        <v>1096</v>
      </c>
      <c r="AT857" s="141" t="s">
        <v>149</v>
      </c>
      <c r="AU857" s="141" t="s">
        <v>84</v>
      </c>
      <c r="AY857" s="2" t="s">
        <v>145</v>
      </c>
      <c r="BE857" s="142">
        <f>IF(N857="základní",J857,0)</f>
        <v>0</v>
      </c>
      <c r="BF857" s="142">
        <f>IF(N857="snížená",J857,0)</f>
        <v>0</v>
      </c>
      <c r="BG857" s="142">
        <f>IF(N857="zákl. přenesená",J857,0)</f>
        <v>0</v>
      </c>
      <c r="BH857" s="142">
        <f>IF(N857="sníž. přenesená",J857,0)</f>
        <v>0</v>
      </c>
      <c r="BI857" s="142">
        <f>IF(N857="nulová",J857,0)</f>
        <v>0</v>
      </c>
      <c r="BJ857" s="2" t="s">
        <v>20</v>
      </c>
      <c r="BK857" s="142">
        <f>ROUND(I857*H857,1)</f>
        <v>0</v>
      </c>
      <c r="BL857" s="2" t="s">
        <v>1096</v>
      </c>
      <c r="BM857" s="141" t="s">
        <v>1410</v>
      </c>
    </row>
    <row r="858" spans="2:65" s="14" customFormat="1" ht="21.75" customHeight="1">
      <c r="B858" s="15"/>
      <c r="C858" s="130" t="s">
        <v>1411</v>
      </c>
      <c r="D858" s="130" t="s">
        <v>149</v>
      </c>
      <c r="E858" s="131" t="s">
        <v>1412</v>
      </c>
      <c r="F858" s="132" t="s">
        <v>1413</v>
      </c>
      <c r="G858" s="133" t="s">
        <v>289</v>
      </c>
      <c r="H858" s="134">
        <v>161</v>
      </c>
      <c r="I858" s="359"/>
      <c r="J858" s="135">
        <f>ROUND(I858*H858,1)</f>
        <v>0</v>
      </c>
      <c r="K858" s="136"/>
      <c r="L858" s="15"/>
      <c r="M858" s="137"/>
      <c r="N858" s="138" t="s">
        <v>41</v>
      </c>
      <c r="O858" s="139">
        <v>0.13900000000000001</v>
      </c>
      <c r="P858" s="139">
        <f>O858*H858</f>
        <v>22.379000000000001</v>
      </c>
      <c r="Q858" s="139">
        <v>0</v>
      </c>
      <c r="R858" s="139">
        <f>Q858*H858</f>
        <v>0</v>
      </c>
      <c r="S858" s="139">
        <v>2E-3</v>
      </c>
      <c r="T858" s="140">
        <f>S858*H858</f>
        <v>0.32200000000000001</v>
      </c>
      <c r="AR858" s="141" t="s">
        <v>1096</v>
      </c>
      <c r="AT858" s="141" t="s">
        <v>149</v>
      </c>
      <c r="AU858" s="141" t="s">
        <v>84</v>
      </c>
      <c r="AY858" s="2" t="s">
        <v>145</v>
      </c>
      <c r="BE858" s="142">
        <f>IF(N858="základní",J858,0)</f>
        <v>0</v>
      </c>
      <c r="BF858" s="142">
        <f>IF(N858="snížená",J858,0)</f>
        <v>0</v>
      </c>
      <c r="BG858" s="142">
        <f>IF(N858="zákl. přenesená",J858,0)</f>
        <v>0</v>
      </c>
      <c r="BH858" s="142">
        <f>IF(N858="sníž. přenesená",J858,0)</f>
        <v>0</v>
      </c>
      <c r="BI858" s="142">
        <f>IF(N858="nulová",J858,0)</f>
        <v>0</v>
      </c>
      <c r="BJ858" s="2" t="s">
        <v>20</v>
      </c>
      <c r="BK858" s="142">
        <f>ROUND(I858*H858,1)</f>
        <v>0</v>
      </c>
      <c r="BL858" s="2" t="s">
        <v>1096</v>
      </c>
      <c r="BM858" s="141" t="s">
        <v>1414</v>
      </c>
    </row>
    <row r="859" spans="2:65" s="14" customFormat="1" ht="24" customHeight="1">
      <c r="B859" s="15"/>
      <c r="C859" s="130" t="s">
        <v>1415</v>
      </c>
      <c r="D859" s="130" t="s">
        <v>149</v>
      </c>
      <c r="E859" s="131" t="s">
        <v>1416</v>
      </c>
      <c r="F859" s="132" t="s">
        <v>1417</v>
      </c>
      <c r="G859" s="133" t="s">
        <v>289</v>
      </c>
      <c r="H859" s="134">
        <v>43.2</v>
      </c>
      <c r="I859" s="359"/>
      <c r="J859" s="135">
        <f>ROUND(I859*H859,1)</f>
        <v>0</v>
      </c>
      <c r="K859" s="136"/>
      <c r="L859" s="15"/>
      <c r="M859" s="137"/>
      <c r="N859" s="138" t="s">
        <v>41</v>
      </c>
      <c r="O859" s="139">
        <v>0.43</v>
      </c>
      <c r="P859" s="139">
        <f>O859*H859</f>
        <v>18.576000000000001</v>
      </c>
      <c r="Q859" s="139">
        <v>0</v>
      </c>
      <c r="R859" s="139">
        <f>Q859*H859</f>
        <v>0</v>
      </c>
      <c r="S859" s="139">
        <v>1.91E-3</v>
      </c>
      <c r="T859" s="140">
        <f>S859*H859</f>
        <v>8.2512000000000002E-2</v>
      </c>
      <c r="AR859" s="141" t="s">
        <v>1096</v>
      </c>
      <c r="AT859" s="141" t="s">
        <v>149</v>
      </c>
      <c r="AU859" s="141" t="s">
        <v>84</v>
      </c>
      <c r="AY859" s="2" t="s">
        <v>145</v>
      </c>
      <c r="BE859" s="142">
        <f>IF(N859="základní",J859,0)</f>
        <v>0</v>
      </c>
      <c r="BF859" s="142">
        <f>IF(N859="snížená",J859,0)</f>
        <v>0</v>
      </c>
      <c r="BG859" s="142">
        <f>IF(N859="zákl. přenesená",J859,0)</f>
        <v>0</v>
      </c>
      <c r="BH859" s="142">
        <f>IF(N859="sníž. přenesená",J859,0)</f>
        <v>0</v>
      </c>
      <c r="BI859" s="142">
        <f>IF(N859="nulová",J859,0)</f>
        <v>0</v>
      </c>
      <c r="BJ859" s="2" t="s">
        <v>20</v>
      </c>
      <c r="BK859" s="142">
        <f>ROUND(I859*H859,1)</f>
        <v>0</v>
      </c>
      <c r="BL859" s="2" t="s">
        <v>1096</v>
      </c>
      <c r="BM859" s="141" t="s">
        <v>1418</v>
      </c>
    </row>
    <row r="860" spans="2:65" s="143" customFormat="1">
      <c r="B860" s="144"/>
      <c r="D860" s="145" t="s">
        <v>155</v>
      </c>
      <c r="E860" s="146"/>
      <c r="F860" s="147" t="s">
        <v>1419</v>
      </c>
      <c r="H860" s="148">
        <v>43.2</v>
      </c>
      <c r="I860" s="360"/>
      <c r="L860" s="144"/>
      <c r="M860" s="149"/>
      <c r="T860" s="150"/>
      <c r="AT860" s="146" t="s">
        <v>155</v>
      </c>
      <c r="AU860" s="146" t="s">
        <v>84</v>
      </c>
      <c r="AV860" s="143" t="s">
        <v>84</v>
      </c>
      <c r="AW860" s="143" t="s">
        <v>29</v>
      </c>
      <c r="AX860" s="143" t="s">
        <v>20</v>
      </c>
      <c r="AY860" s="146" t="s">
        <v>145</v>
      </c>
    </row>
    <row r="861" spans="2:65" s="14" customFormat="1" ht="16.5" customHeight="1">
      <c r="B861" s="15"/>
      <c r="C861" s="130" t="s">
        <v>1420</v>
      </c>
      <c r="D861" s="130" t="s">
        <v>149</v>
      </c>
      <c r="E861" s="131" t="s">
        <v>1421</v>
      </c>
      <c r="F861" s="132" t="s">
        <v>1422</v>
      </c>
      <c r="G861" s="133" t="s">
        <v>289</v>
      </c>
      <c r="H861" s="134">
        <v>71.2</v>
      </c>
      <c r="I861" s="359"/>
      <c r="J861" s="135">
        <f>ROUND(I861*H861,1)</f>
        <v>0</v>
      </c>
      <c r="K861" s="136"/>
      <c r="L861" s="15"/>
      <c r="M861" s="137"/>
      <c r="N861" s="138" t="s">
        <v>41</v>
      </c>
      <c r="O861" s="139">
        <v>0.19500000000000001</v>
      </c>
      <c r="P861" s="139">
        <f>O861*H861</f>
        <v>13.884</v>
      </c>
      <c r="Q861" s="139">
        <v>0</v>
      </c>
      <c r="R861" s="139">
        <f>Q861*H861</f>
        <v>0</v>
      </c>
      <c r="S861" s="139">
        <v>1.67E-3</v>
      </c>
      <c r="T861" s="140">
        <f>S861*H861</f>
        <v>0.11890400000000001</v>
      </c>
      <c r="AR861" s="141" t="s">
        <v>1096</v>
      </c>
      <c r="AT861" s="141" t="s">
        <v>149</v>
      </c>
      <c r="AU861" s="141" t="s">
        <v>84</v>
      </c>
      <c r="AY861" s="2" t="s">
        <v>145</v>
      </c>
      <c r="BE861" s="142">
        <f>IF(N861="základní",J861,0)</f>
        <v>0</v>
      </c>
      <c r="BF861" s="142">
        <f>IF(N861="snížená",J861,0)</f>
        <v>0</v>
      </c>
      <c r="BG861" s="142">
        <f>IF(N861="zákl. přenesená",J861,0)</f>
        <v>0</v>
      </c>
      <c r="BH861" s="142">
        <f>IF(N861="sníž. přenesená",J861,0)</f>
        <v>0</v>
      </c>
      <c r="BI861" s="142">
        <f>IF(N861="nulová",J861,0)</f>
        <v>0</v>
      </c>
      <c r="BJ861" s="2" t="s">
        <v>20</v>
      </c>
      <c r="BK861" s="142">
        <f>ROUND(I861*H861,1)</f>
        <v>0</v>
      </c>
      <c r="BL861" s="2" t="s">
        <v>1096</v>
      </c>
      <c r="BM861" s="141" t="s">
        <v>1423</v>
      </c>
    </row>
    <row r="862" spans="2:65" s="143" customFormat="1">
      <c r="B862" s="144"/>
      <c r="D862" s="145" t="s">
        <v>155</v>
      </c>
      <c r="E862" s="146"/>
      <c r="F862" s="147" t="s">
        <v>1424</v>
      </c>
      <c r="H862" s="148">
        <v>69.95</v>
      </c>
      <c r="I862" s="360"/>
      <c r="L862" s="144"/>
      <c r="M862" s="149"/>
      <c r="T862" s="150"/>
      <c r="AT862" s="146" t="s">
        <v>155</v>
      </c>
      <c r="AU862" s="146" t="s">
        <v>84</v>
      </c>
      <c r="AV862" s="143" t="s">
        <v>84</v>
      </c>
      <c r="AW862" s="143" t="s">
        <v>29</v>
      </c>
      <c r="AX862" s="143" t="s">
        <v>76</v>
      </c>
      <c r="AY862" s="146" t="s">
        <v>145</v>
      </c>
    </row>
    <row r="863" spans="2:65" s="143" customFormat="1">
      <c r="B863" s="144"/>
      <c r="D863" s="145" t="s">
        <v>155</v>
      </c>
      <c r="E863" s="146"/>
      <c r="F863" s="147" t="s">
        <v>1425</v>
      </c>
      <c r="H863" s="148">
        <v>1.25</v>
      </c>
      <c r="I863" s="360"/>
      <c r="L863" s="144"/>
      <c r="M863" s="149"/>
      <c r="T863" s="150"/>
      <c r="AT863" s="146" t="s">
        <v>155</v>
      </c>
      <c r="AU863" s="146" t="s">
        <v>84</v>
      </c>
      <c r="AV863" s="143" t="s">
        <v>84</v>
      </c>
      <c r="AW863" s="143" t="s">
        <v>29</v>
      </c>
      <c r="AX863" s="143" t="s">
        <v>76</v>
      </c>
      <c r="AY863" s="146" t="s">
        <v>145</v>
      </c>
    </row>
    <row r="864" spans="2:65" s="151" customFormat="1">
      <c r="B864" s="152"/>
      <c r="D864" s="145" t="s">
        <v>155</v>
      </c>
      <c r="E864" s="153"/>
      <c r="F864" s="154" t="s">
        <v>174</v>
      </c>
      <c r="H864" s="155">
        <v>71.2</v>
      </c>
      <c r="I864" s="361"/>
      <c r="L864" s="152"/>
      <c r="M864" s="156"/>
      <c r="T864" s="157"/>
      <c r="AT864" s="153" t="s">
        <v>155</v>
      </c>
      <c r="AU864" s="153" t="s">
        <v>84</v>
      </c>
      <c r="AV864" s="151" t="s">
        <v>153</v>
      </c>
      <c r="AW864" s="151" t="s">
        <v>29</v>
      </c>
      <c r="AX864" s="151" t="s">
        <v>20</v>
      </c>
      <c r="AY864" s="153" t="s">
        <v>145</v>
      </c>
    </row>
    <row r="865" spans="2:65" s="14" customFormat="1" ht="16.5" customHeight="1">
      <c r="B865" s="15"/>
      <c r="C865" s="130" t="s">
        <v>1426</v>
      </c>
      <c r="D865" s="130" t="s">
        <v>149</v>
      </c>
      <c r="E865" s="131" t="s">
        <v>1427</v>
      </c>
      <c r="F865" s="132" t="s">
        <v>1428</v>
      </c>
      <c r="G865" s="133" t="s">
        <v>289</v>
      </c>
      <c r="H865" s="134">
        <v>43.201999999999998</v>
      </c>
      <c r="I865" s="359"/>
      <c r="J865" s="135">
        <f>ROUND(I865*H865,1)</f>
        <v>0</v>
      </c>
      <c r="K865" s="136"/>
      <c r="L865" s="15"/>
      <c r="M865" s="137"/>
      <c r="N865" s="138" t="s">
        <v>41</v>
      </c>
      <c r="O865" s="139">
        <v>0.17899999999999999</v>
      </c>
      <c r="P865" s="139">
        <f>O865*H865</f>
        <v>7.7331579999999995</v>
      </c>
      <c r="Q865" s="139">
        <v>0</v>
      </c>
      <c r="R865" s="139">
        <f>Q865*H865</f>
        <v>0</v>
      </c>
      <c r="S865" s="139">
        <v>1.75E-3</v>
      </c>
      <c r="T865" s="140">
        <f>S865*H865</f>
        <v>7.5603500000000004E-2</v>
      </c>
      <c r="AR865" s="141" t="s">
        <v>1096</v>
      </c>
      <c r="AT865" s="141" t="s">
        <v>149</v>
      </c>
      <c r="AU865" s="141" t="s">
        <v>84</v>
      </c>
      <c r="AY865" s="2" t="s">
        <v>145</v>
      </c>
      <c r="BE865" s="142">
        <f>IF(N865="základní",J865,0)</f>
        <v>0</v>
      </c>
      <c r="BF865" s="142">
        <f>IF(N865="snížená",J865,0)</f>
        <v>0</v>
      </c>
      <c r="BG865" s="142">
        <f>IF(N865="zákl. přenesená",J865,0)</f>
        <v>0</v>
      </c>
      <c r="BH865" s="142">
        <f>IF(N865="sníž. přenesená",J865,0)</f>
        <v>0</v>
      </c>
      <c r="BI865" s="142">
        <f>IF(N865="nulová",J865,0)</f>
        <v>0</v>
      </c>
      <c r="BJ865" s="2" t="s">
        <v>20</v>
      </c>
      <c r="BK865" s="142">
        <f>ROUND(I865*H865,1)</f>
        <v>0</v>
      </c>
      <c r="BL865" s="2" t="s">
        <v>1096</v>
      </c>
      <c r="BM865" s="141" t="s">
        <v>1429</v>
      </c>
    </row>
    <row r="866" spans="2:65" s="14" customFormat="1" ht="16.5" customHeight="1">
      <c r="B866" s="15"/>
      <c r="C866" s="130" t="s">
        <v>1430</v>
      </c>
      <c r="D866" s="130" t="s">
        <v>149</v>
      </c>
      <c r="E866" s="131" t="s">
        <v>1431</v>
      </c>
      <c r="F866" s="132" t="s">
        <v>1432</v>
      </c>
      <c r="G866" s="133" t="s">
        <v>166</v>
      </c>
      <c r="H866" s="134">
        <v>17.36</v>
      </c>
      <c r="I866" s="359"/>
      <c r="J866" s="135">
        <f>ROUND(I866*H866,1)</f>
        <v>0</v>
      </c>
      <c r="K866" s="136"/>
      <c r="L866" s="15"/>
      <c r="M866" s="137"/>
      <c r="N866" s="138" t="s">
        <v>41</v>
      </c>
      <c r="O866" s="139">
        <v>0.57999999999999996</v>
      </c>
      <c r="P866" s="139">
        <f>O866*H866</f>
        <v>10.0688</v>
      </c>
      <c r="Q866" s="139">
        <v>0</v>
      </c>
      <c r="R866" s="139">
        <f>Q866*H866</f>
        <v>0</v>
      </c>
      <c r="S866" s="139">
        <v>5.8399999999999997E-3</v>
      </c>
      <c r="T866" s="140">
        <f>S866*H866</f>
        <v>0.1013824</v>
      </c>
      <c r="AR866" s="141" t="s">
        <v>1096</v>
      </c>
      <c r="AT866" s="141" t="s">
        <v>149</v>
      </c>
      <c r="AU866" s="141" t="s">
        <v>84</v>
      </c>
      <c r="AY866" s="2" t="s">
        <v>145</v>
      </c>
      <c r="BE866" s="142">
        <f>IF(N866="základní",J866,0)</f>
        <v>0</v>
      </c>
      <c r="BF866" s="142">
        <f>IF(N866="snížená",J866,0)</f>
        <v>0</v>
      </c>
      <c r="BG866" s="142">
        <f>IF(N866="zákl. přenesená",J866,0)</f>
        <v>0</v>
      </c>
      <c r="BH866" s="142">
        <f>IF(N866="sníž. přenesená",J866,0)</f>
        <v>0</v>
      </c>
      <c r="BI866" s="142">
        <f>IF(N866="nulová",J866,0)</f>
        <v>0</v>
      </c>
      <c r="BJ866" s="2" t="s">
        <v>20</v>
      </c>
      <c r="BK866" s="142">
        <f>ROUND(I866*H866,1)</f>
        <v>0</v>
      </c>
      <c r="BL866" s="2" t="s">
        <v>1096</v>
      </c>
      <c r="BM866" s="141" t="s">
        <v>1433</v>
      </c>
    </row>
    <row r="867" spans="2:65" s="175" customFormat="1">
      <c r="B867" s="176"/>
      <c r="D867" s="145" t="s">
        <v>155</v>
      </c>
      <c r="E867" s="177"/>
      <c r="F867" s="178" t="s">
        <v>1434</v>
      </c>
      <c r="H867" s="177"/>
      <c r="I867" s="364"/>
      <c r="L867" s="176"/>
      <c r="M867" s="179"/>
      <c r="T867" s="180"/>
      <c r="AT867" s="177" t="s">
        <v>155</v>
      </c>
      <c r="AU867" s="177" t="s">
        <v>84</v>
      </c>
      <c r="AV867" s="175" t="s">
        <v>20</v>
      </c>
      <c r="AW867" s="175" t="s">
        <v>29</v>
      </c>
      <c r="AX867" s="175" t="s">
        <v>76</v>
      </c>
      <c r="AY867" s="177" t="s">
        <v>145</v>
      </c>
    </row>
    <row r="868" spans="2:65" s="143" customFormat="1">
      <c r="B868" s="144"/>
      <c r="D868" s="145" t="s">
        <v>155</v>
      </c>
      <c r="E868" s="146"/>
      <c r="F868" s="147" t="s">
        <v>1435</v>
      </c>
      <c r="H868" s="148">
        <v>4.08</v>
      </c>
      <c r="I868" s="360"/>
      <c r="L868" s="144"/>
      <c r="M868" s="149"/>
      <c r="T868" s="150"/>
      <c r="AT868" s="146" t="s">
        <v>155</v>
      </c>
      <c r="AU868" s="146" t="s">
        <v>84</v>
      </c>
      <c r="AV868" s="143" t="s">
        <v>84</v>
      </c>
      <c r="AW868" s="143" t="s">
        <v>29</v>
      </c>
      <c r="AX868" s="143" t="s">
        <v>76</v>
      </c>
      <c r="AY868" s="146" t="s">
        <v>145</v>
      </c>
    </row>
    <row r="869" spans="2:65" s="143" customFormat="1">
      <c r="B869" s="144"/>
      <c r="D869" s="145" t="s">
        <v>155</v>
      </c>
      <c r="E869" s="146"/>
      <c r="F869" s="147" t="s">
        <v>1436</v>
      </c>
      <c r="H869" s="148">
        <v>2.88</v>
      </c>
      <c r="I869" s="360"/>
      <c r="L869" s="144"/>
      <c r="M869" s="149"/>
      <c r="T869" s="150"/>
      <c r="AT869" s="146" t="s">
        <v>155</v>
      </c>
      <c r="AU869" s="146" t="s">
        <v>84</v>
      </c>
      <c r="AV869" s="143" t="s">
        <v>84</v>
      </c>
      <c r="AW869" s="143" t="s">
        <v>29</v>
      </c>
      <c r="AX869" s="143" t="s">
        <v>76</v>
      </c>
      <c r="AY869" s="146" t="s">
        <v>145</v>
      </c>
    </row>
    <row r="870" spans="2:65" s="143" customFormat="1">
      <c r="B870" s="144"/>
      <c r="D870" s="145" t="s">
        <v>155</v>
      </c>
      <c r="E870" s="146"/>
      <c r="F870" s="147" t="s">
        <v>1437</v>
      </c>
      <c r="H870" s="148">
        <v>10.4</v>
      </c>
      <c r="I870" s="360"/>
      <c r="L870" s="144"/>
      <c r="M870" s="149"/>
      <c r="T870" s="150"/>
      <c r="AT870" s="146" t="s">
        <v>155</v>
      </c>
      <c r="AU870" s="146" t="s">
        <v>84</v>
      </c>
      <c r="AV870" s="143" t="s">
        <v>84</v>
      </c>
      <c r="AW870" s="143" t="s">
        <v>29</v>
      </c>
      <c r="AX870" s="143" t="s">
        <v>76</v>
      </c>
      <c r="AY870" s="146" t="s">
        <v>145</v>
      </c>
    </row>
    <row r="871" spans="2:65" s="151" customFormat="1">
      <c r="B871" s="152"/>
      <c r="D871" s="145" t="s">
        <v>155</v>
      </c>
      <c r="E871" s="153"/>
      <c r="F871" s="154" t="s">
        <v>174</v>
      </c>
      <c r="H871" s="155">
        <v>17.36</v>
      </c>
      <c r="I871" s="361"/>
      <c r="L871" s="152"/>
      <c r="M871" s="156"/>
      <c r="T871" s="157"/>
      <c r="AT871" s="153" t="s">
        <v>155</v>
      </c>
      <c r="AU871" s="153" t="s">
        <v>84</v>
      </c>
      <c r="AV871" s="151" t="s">
        <v>153</v>
      </c>
      <c r="AW871" s="151" t="s">
        <v>29</v>
      </c>
      <c r="AX871" s="151" t="s">
        <v>20</v>
      </c>
      <c r="AY871" s="153" t="s">
        <v>145</v>
      </c>
    </row>
    <row r="872" spans="2:65" s="14" customFormat="1" ht="16.5" customHeight="1">
      <c r="B872" s="15"/>
      <c r="C872" s="130" t="s">
        <v>1438</v>
      </c>
      <c r="D872" s="130" t="s">
        <v>149</v>
      </c>
      <c r="E872" s="131" t="s">
        <v>1439</v>
      </c>
      <c r="F872" s="132" t="s">
        <v>1440</v>
      </c>
      <c r="G872" s="133" t="s">
        <v>289</v>
      </c>
      <c r="H872" s="134">
        <v>161.30000000000001</v>
      </c>
      <c r="I872" s="359"/>
      <c r="J872" s="135">
        <f>ROUND(I872*H872,1)</f>
        <v>0</v>
      </c>
      <c r="K872" s="136"/>
      <c r="L872" s="15"/>
      <c r="M872" s="137"/>
      <c r="N872" s="138" t="s">
        <v>41</v>
      </c>
      <c r="O872" s="139">
        <v>0.189</v>
      </c>
      <c r="P872" s="139">
        <f>O872*H872</f>
        <v>30.485700000000001</v>
      </c>
      <c r="Q872" s="139">
        <v>0</v>
      </c>
      <c r="R872" s="139">
        <f>Q872*H872</f>
        <v>0</v>
      </c>
      <c r="S872" s="139">
        <v>2.5999999999999999E-3</v>
      </c>
      <c r="T872" s="140">
        <f>S872*H872</f>
        <v>0.41938000000000003</v>
      </c>
      <c r="AR872" s="141" t="s">
        <v>1096</v>
      </c>
      <c r="AT872" s="141" t="s">
        <v>149</v>
      </c>
      <c r="AU872" s="141" t="s">
        <v>84</v>
      </c>
      <c r="AY872" s="2" t="s">
        <v>145</v>
      </c>
      <c r="BE872" s="142">
        <f>IF(N872="základní",J872,0)</f>
        <v>0</v>
      </c>
      <c r="BF872" s="142">
        <f>IF(N872="snížená",J872,0)</f>
        <v>0</v>
      </c>
      <c r="BG872" s="142">
        <f>IF(N872="zákl. přenesená",J872,0)</f>
        <v>0</v>
      </c>
      <c r="BH872" s="142">
        <f>IF(N872="sníž. přenesená",J872,0)</f>
        <v>0</v>
      </c>
      <c r="BI872" s="142">
        <f>IF(N872="nulová",J872,0)</f>
        <v>0</v>
      </c>
      <c r="BJ872" s="2" t="s">
        <v>20</v>
      </c>
      <c r="BK872" s="142">
        <f>ROUND(I872*H872,1)</f>
        <v>0</v>
      </c>
      <c r="BL872" s="2" t="s">
        <v>1096</v>
      </c>
      <c r="BM872" s="141" t="s">
        <v>1441</v>
      </c>
    </row>
    <row r="873" spans="2:65" s="14" customFormat="1" ht="16.5" customHeight="1">
      <c r="B873" s="15"/>
      <c r="C873" s="130" t="s">
        <v>1442</v>
      </c>
      <c r="D873" s="130" t="s">
        <v>149</v>
      </c>
      <c r="E873" s="131" t="s">
        <v>1443</v>
      </c>
      <c r="F873" s="132" t="s">
        <v>1444</v>
      </c>
      <c r="G873" s="133" t="s">
        <v>289</v>
      </c>
      <c r="H873" s="134">
        <v>35</v>
      </c>
      <c r="I873" s="359"/>
      <c r="J873" s="135">
        <f>ROUND(I873*H873,1)</f>
        <v>0</v>
      </c>
      <c r="K873" s="136"/>
      <c r="L873" s="15"/>
      <c r="M873" s="137"/>
      <c r="N873" s="138" t="s">
        <v>41</v>
      </c>
      <c r="O873" s="139">
        <v>0.14699999999999999</v>
      </c>
      <c r="P873" s="139">
        <f>O873*H873</f>
        <v>5.1449999999999996</v>
      </c>
      <c r="Q873" s="139">
        <v>0</v>
      </c>
      <c r="R873" s="139">
        <f>Q873*H873</f>
        <v>0</v>
      </c>
      <c r="S873" s="139">
        <v>3.9399999999999999E-3</v>
      </c>
      <c r="T873" s="140">
        <f>S873*H873</f>
        <v>0.13789999999999999</v>
      </c>
      <c r="AR873" s="141" t="s">
        <v>1096</v>
      </c>
      <c r="AT873" s="141" t="s">
        <v>149</v>
      </c>
      <c r="AU873" s="141" t="s">
        <v>84</v>
      </c>
      <c r="AY873" s="2" t="s">
        <v>145</v>
      </c>
      <c r="BE873" s="142">
        <f>IF(N873="základní",J873,0)</f>
        <v>0</v>
      </c>
      <c r="BF873" s="142">
        <f>IF(N873="snížená",J873,0)</f>
        <v>0</v>
      </c>
      <c r="BG873" s="142">
        <f>IF(N873="zákl. přenesená",J873,0)</f>
        <v>0</v>
      </c>
      <c r="BH873" s="142">
        <f>IF(N873="sníž. přenesená",J873,0)</f>
        <v>0</v>
      </c>
      <c r="BI873" s="142">
        <f>IF(N873="nulová",J873,0)</f>
        <v>0</v>
      </c>
      <c r="BJ873" s="2" t="s">
        <v>20</v>
      </c>
      <c r="BK873" s="142">
        <f>ROUND(I873*H873,1)</f>
        <v>0</v>
      </c>
      <c r="BL873" s="2" t="s">
        <v>1096</v>
      </c>
      <c r="BM873" s="141" t="s">
        <v>1445</v>
      </c>
    </row>
    <row r="874" spans="2:65" s="143" customFormat="1">
      <c r="B874" s="144"/>
      <c r="D874" s="145" t="s">
        <v>155</v>
      </c>
      <c r="E874" s="146"/>
      <c r="F874" s="147" t="s">
        <v>1446</v>
      </c>
      <c r="H874" s="148">
        <v>35</v>
      </c>
      <c r="I874" s="360"/>
      <c r="L874" s="144"/>
      <c r="M874" s="149"/>
      <c r="T874" s="150"/>
      <c r="AT874" s="146" t="s">
        <v>155</v>
      </c>
      <c r="AU874" s="146" t="s">
        <v>84</v>
      </c>
      <c r="AV874" s="143" t="s">
        <v>84</v>
      </c>
      <c r="AW874" s="143" t="s">
        <v>29</v>
      </c>
      <c r="AX874" s="143" t="s">
        <v>20</v>
      </c>
      <c r="AY874" s="146" t="s">
        <v>145</v>
      </c>
    </row>
    <row r="875" spans="2:65" s="14" customFormat="1" ht="33" customHeight="1">
      <c r="B875" s="15"/>
      <c r="C875" s="130" t="s">
        <v>1447</v>
      </c>
      <c r="D875" s="130" t="s">
        <v>149</v>
      </c>
      <c r="E875" s="131" t="s">
        <v>1448</v>
      </c>
      <c r="F875" s="132" t="s">
        <v>1449</v>
      </c>
      <c r="G875" s="133" t="s">
        <v>166</v>
      </c>
      <c r="H875" s="134">
        <v>968.8</v>
      </c>
      <c r="I875" s="359"/>
      <c r="J875" s="135">
        <f>ROUND(I875*H875,1)</f>
        <v>0</v>
      </c>
      <c r="K875" s="136"/>
      <c r="L875" s="15"/>
      <c r="M875" s="137"/>
      <c r="N875" s="138" t="s">
        <v>41</v>
      </c>
      <c r="O875" s="139">
        <v>8.5999999999999993E-2</v>
      </c>
      <c r="P875" s="139">
        <f>O875*H875</f>
        <v>83.316799999999986</v>
      </c>
      <c r="Q875" s="139">
        <v>0</v>
      </c>
      <c r="R875" s="139">
        <f>Q875*H875</f>
        <v>0</v>
      </c>
      <c r="S875" s="139">
        <v>0</v>
      </c>
      <c r="T875" s="140">
        <f>S875*H875</f>
        <v>0</v>
      </c>
      <c r="AR875" s="141" t="s">
        <v>1096</v>
      </c>
      <c r="AT875" s="141" t="s">
        <v>149</v>
      </c>
      <c r="AU875" s="141" t="s">
        <v>84</v>
      </c>
      <c r="AY875" s="2" t="s">
        <v>145</v>
      </c>
      <c r="BE875" s="142">
        <f>IF(N875="základní",J875,0)</f>
        <v>0</v>
      </c>
      <c r="BF875" s="142">
        <f>IF(N875="snížená",J875,0)</f>
        <v>0</v>
      </c>
      <c r="BG875" s="142">
        <f>IF(N875="zákl. přenesená",J875,0)</f>
        <v>0</v>
      </c>
      <c r="BH875" s="142">
        <f>IF(N875="sníž. přenesená",J875,0)</f>
        <v>0</v>
      </c>
      <c r="BI875" s="142">
        <f>IF(N875="nulová",J875,0)</f>
        <v>0</v>
      </c>
      <c r="BJ875" s="2" t="s">
        <v>20</v>
      </c>
      <c r="BK875" s="142">
        <f>ROUND(I875*H875,1)</f>
        <v>0</v>
      </c>
      <c r="BL875" s="2" t="s">
        <v>1096</v>
      </c>
      <c r="BM875" s="141" t="s">
        <v>1450</v>
      </c>
    </row>
    <row r="876" spans="2:65" s="143" customFormat="1">
      <c r="B876" s="144"/>
      <c r="D876" s="145" t="s">
        <v>155</v>
      </c>
      <c r="E876" s="146"/>
      <c r="F876" s="147" t="s">
        <v>1254</v>
      </c>
      <c r="H876" s="148">
        <v>357.27</v>
      </c>
      <c r="I876" s="360"/>
      <c r="L876" s="144"/>
      <c r="M876" s="149"/>
      <c r="T876" s="150"/>
      <c r="AT876" s="146" t="s">
        <v>155</v>
      </c>
      <c r="AU876" s="146" t="s">
        <v>84</v>
      </c>
      <c r="AV876" s="143" t="s">
        <v>84</v>
      </c>
      <c r="AW876" s="143" t="s">
        <v>29</v>
      </c>
      <c r="AX876" s="143" t="s">
        <v>76</v>
      </c>
      <c r="AY876" s="146" t="s">
        <v>145</v>
      </c>
    </row>
    <row r="877" spans="2:65" s="143" customFormat="1">
      <c r="B877" s="144"/>
      <c r="D877" s="145" t="s">
        <v>155</v>
      </c>
      <c r="E877" s="146"/>
      <c r="F877" s="147" t="s">
        <v>1255</v>
      </c>
      <c r="H877" s="148">
        <v>342.88</v>
      </c>
      <c r="I877" s="360"/>
      <c r="L877" s="144"/>
      <c r="M877" s="149"/>
      <c r="T877" s="150"/>
      <c r="AT877" s="146" t="s">
        <v>155</v>
      </c>
      <c r="AU877" s="146" t="s">
        <v>84</v>
      </c>
      <c r="AV877" s="143" t="s">
        <v>84</v>
      </c>
      <c r="AW877" s="143" t="s">
        <v>29</v>
      </c>
      <c r="AX877" s="143" t="s">
        <v>76</v>
      </c>
      <c r="AY877" s="146" t="s">
        <v>145</v>
      </c>
    </row>
    <row r="878" spans="2:65" s="143" customFormat="1">
      <c r="B878" s="144"/>
      <c r="D878" s="145" t="s">
        <v>155</v>
      </c>
      <c r="E878" s="146"/>
      <c r="F878" s="147" t="s">
        <v>1256</v>
      </c>
      <c r="H878" s="148">
        <v>150.673</v>
      </c>
      <c r="I878" s="360"/>
      <c r="L878" s="144"/>
      <c r="M878" s="149"/>
      <c r="T878" s="150"/>
      <c r="AT878" s="146" t="s">
        <v>155</v>
      </c>
      <c r="AU878" s="146" t="s">
        <v>84</v>
      </c>
      <c r="AV878" s="143" t="s">
        <v>84</v>
      </c>
      <c r="AW878" s="143" t="s">
        <v>29</v>
      </c>
      <c r="AX878" s="143" t="s">
        <v>76</v>
      </c>
      <c r="AY878" s="146" t="s">
        <v>145</v>
      </c>
    </row>
    <row r="879" spans="2:65" s="143" customFormat="1">
      <c r="B879" s="144"/>
      <c r="D879" s="145" t="s">
        <v>155</v>
      </c>
      <c r="E879" s="146"/>
      <c r="F879" s="147" t="s">
        <v>1257</v>
      </c>
      <c r="H879" s="148">
        <v>117.977</v>
      </c>
      <c r="I879" s="360"/>
      <c r="L879" s="144"/>
      <c r="M879" s="149"/>
      <c r="T879" s="150"/>
      <c r="AT879" s="146" t="s">
        <v>155</v>
      </c>
      <c r="AU879" s="146" t="s">
        <v>84</v>
      </c>
      <c r="AV879" s="143" t="s">
        <v>84</v>
      </c>
      <c r="AW879" s="143" t="s">
        <v>29</v>
      </c>
      <c r="AX879" s="143" t="s">
        <v>76</v>
      </c>
      <c r="AY879" s="146" t="s">
        <v>145</v>
      </c>
    </row>
    <row r="880" spans="2:65" s="151" customFormat="1">
      <c r="B880" s="152"/>
      <c r="D880" s="145" t="s">
        <v>155</v>
      </c>
      <c r="E880" s="153"/>
      <c r="F880" s="154" t="s">
        <v>174</v>
      </c>
      <c r="H880" s="155">
        <v>968.8</v>
      </c>
      <c r="I880" s="361"/>
      <c r="L880" s="152"/>
      <c r="M880" s="156"/>
      <c r="T880" s="157"/>
      <c r="AT880" s="153" t="s">
        <v>155</v>
      </c>
      <c r="AU880" s="153" t="s">
        <v>84</v>
      </c>
      <c r="AV880" s="151" t="s">
        <v>153</v>
      </c>
      <c r="AW880" s="151" t="s">
        <v>29</v>
      </c>
      <c r="AX880" s="151" t="s">
        <v>20</v>
      </c>
      <c r="AY880" s="153" t="s">
        <v>145</v>
      </c>
    </row>
    <row r="881" spans="2:65" s="14" customFormat="1" ht="44.25" customHeight="1">
      <c r="B881" s="15"/>
      <c r="C881" s="158" t="s">
        <v>1451</v>
      </c>
      <c r="D881" s="158" t="s">
        <v>303</v>
      </c>
      <c r="E881" s="159" t="s">
        <v>1452</v>
      </c>
      <c r="F881" s="160" t="s">
        <v>1453</v>
      </c>
      <c r="G881" s="161" t="s">
        <v>166</v>
      </c>
      <c r="H881" s="162">
        <v>1020</v>
      </c>
      <c r="I881" s="359"/>
      <c r="J881" s="163">
        <f>ROUND(I881*H881,1)</f>
        <v>0</v>
      </c>
      <c r="K881" s="164"/>
      <c r="L881" s="165"/>
      <c r="M881" s="166"/>
      <c r="N881" s="167" t="s">
        <v>41</v>
      </c>
      <c r="O881" s="139">
        <v>0</v>
      </c>
      <c r="P881" s="139">
        <f>O881*H881</f>
        <v>0</v>
      </c>
      <c r="Q881" s="139">
        <v>1.2E-4</v>
      </c>
      <c r="R881" s="139">
        <f>Q881*H881</f>
        <v>0.12240000000000001</v>
      </c>
      <c r="S881" s="139">
        <v>0</v>
      </c>
      <c r="T881" s="140">
        <f>S881*H881</f>
        <v>0</v>
      </c>
      <c r="AR881" s="141" t="s">
        <v>223</v>
      </c>
      <c r="AT881" s="141" t="s">
        <v>303</v>
      </c>
      <c r="AU881" s="141" t="s">
        <v>84</v>
      </c>
      <c r="AY881" s="2" t="s">
        <v>145</v>
      </c>
      <c r="BE881" s="142">
        <f>IF(N881="základní",J881,0)</f>
        <v>0</v>
      </c>
      <c r="BF881" s="142">
        <f>IF(N881="snížená",J881,0)</f>
        <v>0</v>
      </c>
      <c r="BG881" s="142">
        <f>IF(N881="zákl. přenesená",J881,0)</f>
        <v>0</v>
      </c>
      <c r="BH881" s="142">
        <f>IF(N881="sníž. přenesená",J881,0)</f>
        <v>0</v>
      </c>
      <c r="BI881" s="142">
        <f>IF(N881="nulová",J881,0)</f>
        <v>0</v>
      </c>
      <c r="BJ881" s="2" t="s">
        <v>20</v>
      </c>
      <c r="BK881" s="142">
        <f>ROUND(I881*H881,1)</f>
        <v>0</v>
      </c>
      <c r="BL881" s="2" t="s">
        <v>1096</v>
      </c>
      <c r="BM881" s="141" t="s">
        <v>1454</v>
      </c>
    </row>
    <row r="882" spans="2:65" s="143" customFormat="1">
      <c r="B882" s="144"/>
      <c r="D882" s="145" t="s">
        <v>155</v>
      </c>
      <c r="E882" s="146"/>
      <c r="F882" s="147" t="s">
        <v>1455</v>
      </c>
      <c r="H882" s="148">
        <v>1020</v>
      </c>
      <c r="I882" s="360"/>
      <c r="L882" s="144"/>
      <c r="M882" s="149"/>
      <c r="T882" s="150"/>
      <c r="AT882" s="146" t="s">
        <v>155</v>
      </c>
      <c r="AU882" s="146" t="s">
        <v>84</v>
      </c>
      <c r="AV882" s="143" t="s">
        <v>84</v>
      </c>
      <c r="AW882" s="143" t="s">
        <v>29</v>
      </c>
      <c r="AX882" s="143" t="s">
        <v>20</v>
      </c>
      <c r="AY882" s="146" t="s">
        <v>145</v>
      </c>
    </row>
    <row r="883" spans="2:65" s="14" customFormat="1" ht="33" customHeight="1">
      <c r="B883" s="15"/>
      <c r="C883" s="130" t="s">
        <v>1456</v>
      </c>
      <c r="D883" s="130" t="s">
        <v>149</v>
      </c>
      <c r="E883" s="131" t="s">
        <v>1457</v>
      </c>
      <c r="F883" s="132" t="s">
        <v>1458</v>
      </c>
      <c r="G883" s="133" t="s">
        <v>166</v>
      </c>
      <c r="H883" s="134">
        <v>968.8</v>
      </c>
      <c r="I883" s="359"/>
      <c r="J883" s="135">
        <f>ROUND(I883*H883,1)</f>
        <v>0</v>
      </c>
      <c r="K883" s="136"/>
      <c r="L883" s="15"/>
      <c r="M883" s="137"/>
      <c r="N883" s="138" t="s">
        <v>41</v>
      </c>
      <c r="O883" s="139">
        <v>0.7</v>
      </c>
      <c r="P883" s="139">
        <f>O883*H883</f>
        <v>678.16</v>
      </c>
      <c r="Q883" s="139">
        <v>2.7599999999999999E-3</v>
      </c>
      <c r="R883" s="139">
        <f>Q883*H883</f>
        <v>2.6738879999999998</v>
      </c>
      <c r="S883" s="139">
        <v>0</v>
      </c>
      <c r="T883" s="140">
        <f>S883*H883</f>
        <v>0</v>
      </c>
      <c r="AR883" s="141" t="s">
        <v>1096</v>
      </c>
      <c r="AT883" s="141" t="s">
        <v>149</v>
      </c>
      <c r="AU883" s="141" t="s">
        <v>84</v>
      </c>
      <c r="AY883" s="2" t="s">
        <v>145</v>
      </c>
      <c r="BE883" s="142">
        <f>IF(N883="základní",J883,0)</f>
        <v>0</v>
      </c>
      <c r="BF883" s="142">
        <f>IF(N883="snížená",J883,0)</f>
        <v>0</v>
      </c>
      <c r="BG883" s="142">
        <f>IF(N883="zákl. přenesená",J883,0)</f>
        <v>0</v>
      </c>
      <c r="BH883" s="142">
        <f>IF(N883="sníž. přenesená",J883,0)</f>
        <v>0</v>
      </c>
      <c r="BI883" s="142">
        <f>IF(N883="nulová",J883,0)</f>
        <v>0</v>
      </c>
      <c r="BJ883" s="2" t="s">
        <v>20</v>
      </c>
      <c r="BK883" s="142">
        <f>ROUND(I883*H883,1)</f>
        <v>0</v>
      </c>
      <c r="BL883" s="2" t="s">
        <v>1096</v>
      </c>
      <c r="BM883" s="141" t="s">
        <v>1459</v>
      </c>
    </row>
    <row r="884" spans="2:65" s="14" customFormat="1" ht="24" customHeight="1">
      <c r="B884" s="15"/>
      <c r="C884" s="130" t="s">
        <v>1460</v>
      </c>
      <c r="D884" s="130" t="s">
        <v>149</v>
      </c>
      <c r="E884" s="131" t="s">
        <v>1461</v>
      </c>
      <c r="F884" s="132" t="s">
        <v>1462</v>
      </c>
      <c r="G884" s="133" t="s">
        <v>289</v>
      </c>
      <c r="H884" s="134">
        <v>81</v>
      </c>
      <c r="I884" s="359"/>
      <c r="J884" s="135">
        <f>ROUND(I884*H884,1)</f>
        <v>0</v>
      </c>
      <c r="K884" s="136"/>
      <c r="L884" s="15"/>
      <c r="M884" s="137"/>
      <c r="N884" s="138" t="s">
        <v>41</v>
      </c>
      <c r="O884" s="139">
        <v>0.252</v>
      </c>
      <c r="P884" s="139">
        <f>O884*H884</f>
        <v>20.411999999999999</v>
      </c>
      <c r="Q884" s="139">
        <v>5.6999999999999998E-4</v>
      </c>
      <c r="R884" s="139">
        <f>Q884*H884</f>
        <v>4.6169999999999996E-2</v>
      </c>
      <c r="S884" s="139">
        <v>0</v>
      </c>
      <c r="T884" s="140">
        <f>S884*H884</f>
        <v>0</v>
      </c>
      <c r="AR884" s="141" t="s">
        <v>1096</v>
      </c>
      <c r="AT884" s="141" t="s">
        <v>149</v>
      </c>
      <c r="AU884" s="141" t="s">
        <v>84</v>
      </c>
      <c r="AY884" s="2" t="s">
        <v>145</v>
      </c>
      <c r="BE884" s="142">
        <f>IF(N884="základní",J884,0)</f>
        <v>0</v>
      </c>
      <c r="BF884" s="142">
        <f>IF(N884="snížená",J884,0)</f>
        <v>0</v>
      </c>
      <c r="BG884" s="142">
        <f>IF(N884="zákl. přenesená",J884,0)</f>
        <v>0</v>
      </c>
      <c r="BH884" s="142">
        <f>IF(N884="sníž. přenesená",J884,0)</f>
        <v>0</v>
      </c>
      <c r="BI884" s="142">
        <f>IF(N884="nulová",J884,0)</f>
        <v>0</v>
      </c>
      <c r="BJ884" s="2" t="s">
        <v>20</v>
      </c>
      <c r="BK884" s="142">
        <f>ROUND(I884*H884,1)</f>
        <v>0</v>
      </c>
      <c r="BL884" s="2" t="s">
        <v>1096</v>
      </c>
      <c r="BM884" s="141" t="s">
        <v>1463</v>
      </c>
    </row>
    <row r="885" spans="2:65" s="143" customFormat="1">
      <c r="B885" s="144"/>
      <c r="D885" s="145" t="s">
        <v>155</v>
      </c>
      <c r="E885" s="146"/>
      <c r="F885" s="147" t="s">
        <v>1464</v>
      </c>
      <c r="H885" s="148">
        <v>56.56</v>
      </c>
      <c r="I885" s="360"/>
      <c r="L885" s="144"/>
      <c r="M885" s="149"/>
      <c r="T885" s="150"/>
      <c r="AT885" s="146" t="s">
        <v>155</v>
      </c>
      <c r="AU885" s="146" t="s">
        <v>84</v>
      </c>
      <c r="AV885" s="143" t="s">
        <v>84</v>
      </c>
      <c r="AW885" s="143" t="s">
        <v>29</v>
      </c>
      <c r="AX885" s="143" t="s">
        <v>76</v>
      </c>
      <c r="AY885" s="146" t="s">
        <v>145</v>
      </c>
    </row>
    <row r="886" spans="2:65" s="143" customFormat="1">
      <c r="B886" s="144"/>
      <c r="D886" s="145" t="s">
        <v>155</v>
      </c>
      <c r="E886" s="146"/>
      <c r="F886" s="147" t="s">
        <v>1465</v>
      </c>
      <c r="H886" s="148">
        <v>24.44</v>
      </c>
      <c r="I886" s="360"/>
      <c r="L886" s="144"/>
      <c r="M886" s="149"/>
      <c r="T886" s="150"/>
      <c r="AT886" s="146" t="s">
        <v>155</v>
      </c>
      <c r="AU886" s="146" t="s">
        <v>84</v>
      </c>
      <c r="AV886" s="143" t="s">
        <v>84</v>
      </c>
      <c r="AW886" s="143" t="s">
        <v>29</v>
      </c>
      <c r="AX886" s="143" t="s">
        <v>76</v>
      </c>
      <c r="AY886" s="146" t="s">
        <v>145</v>
      </c>
    </row>
    <row r="887" spans="2:65" s="151" customFormat="1">
      <c r="B887" s="152"/>
      <c r="D887" s="145" t="s">
        <v>155</v>
      </c>
      <c r="E887" s="153"/>
      <c r="F887" s="154" t="s">
        <v>174</v>
      </c>
      <c r="H887" s="155">
        <v>81</v>
      </c>
      <c r="I887" s="361"/>
      <c r="L887" s="152"/>
      <c r="M887" s="156"/>
      <c r="T887" s="157"/>
      <c r="AT887" s="153" t="s">
        <v>155</v>
      </c>
      <c r="AU887" s="153" t="s">
        <v>84</v>
      </c>
      <c r="AV887" s="151" t="s">
        <v>153</v>
      </c>
      <c r="AW887" s="151" t="s">
        <v>29</v>
      </c>
      <c r="AX887" s="151" t="s">
        <v>20</v>
      </c>
      <c r="AY887" s="153" t="s">
        <v>145</v>
      </c>
    </row>
    <row r="888" spans="2:65" s="14" customFormat="1" ht="24" customHeight="1">
      <c r="B888" s="15"/>
      <c r="C888" s="130" t="s">
        <v>1466</v>
      </c>
      <c r="D888" s="130" t="s">
        <v>149</v>
      </c>
      <c r="E888" s="131" t="s">
        <v>1467</v>
      </c>
      <c r="F888" s="132" t="s">
        <v>1468</v>
      </c>
      <c r="G888" s="133" t="s">
        <v>289</v>
      </c>
      <c r="H888" s="134">
        <v>8.1</v>
      </c>
      <c r="I888" s="359"/>
      <c r="J888" s="135">
        <f>ROUND(I888*H888,1)</f>
        <v>0</v>
      </c>
      <c r="K888" s="136"/>
      <c r="L888" s="15"/>
      <c r="M888" s="137"/>
      <c r="N888" s="138" t="s">
        <v>41</v>
      </c>
      <c r="O888" s="139">
        <v>0.38300000000000001</v>
      </c>
      <c r="P888" s="139">
        <f>O888*H888</f>
        <v>3.1023000000000001</v>
      </c>
      <c r="Q888" s="139">
        <v>8.9999999999999998E-4</v>
      </c>
      <c r="R888" s="139">
        <f>Q888*H888</f>
        <v>7.2899999999999996E-3</v>
      </c>
      <c r="S888" s="139">
        <v>0</v>
      </c>
      <c r="T888" s="140">
        <f>S888*H888</f>
        <v>0</v>
      </c>
      <c r="AR888" s="141" t="s">
        <v>1096</v>
      </c>
      <c r="AT888" s="141" t="s">
        <v>149</v>
      </c>
      <c r="AU888" s="141" t="s">
        <v>84</v>
      </c>
      <c r="AY888" s="2" t="s">
        <v>145</v>
      </c>
      <c r="BE888" s="142">
        <f>IF(N888="základní",J888,0)</f>
        <v>0</v>
      </c>
      <c r="BF888" s="142">
        <f>IF(N888="snížená",J888,0)</f>
        <v>0</v>
      </c>
      <c r="BG888" s="142">
        <f>IF(N888="zákl. přenesená",J888,0)</f>
        <v>0</v>
      </c>
      <c r="BH888" s="142">
        <f>IF(N888="sníž. přenesená",J888,0)</f>
        <v>0</v>
      </c>
      <c r="BI888" s="142">
        <f>IF(N888="nulová",J888,0)</f>
        <v>0</v>
      </c>
      <c r="BJ888" s="2" t="s">
        <v>20</v>
      </c>
      <c r="BK888" s="142">
        <f>ROUND(I888*H888,1)</f>
        <v>0</v>
      </c>
      <c r="BL888" s="2" t="s">
        <v>1096</v>
      </c>
      <c r="BM888" s="141" t="s">
        <v>1469</v>
      </c>
    </row>
    <row r="889" spans="2:65" s="14" customFormat="1" ht="16.5" customHeight="1">
      <c r="B889" s="15"/>
      <c r="C889" s="130" t="s">
        <v>1470</v>
      </c>
      <c r="D889" s="130" t="s">
        <v>149</v>
      </c>
      <c r="E889" s="131" t="s">
        <v>1471</v>
      </c>
      <c r="F889" s="132" t="s">
        <v>1472</v>
      </c>
      <c r="G889" s="133" t="s">
        <v>289</v>
      </c>
      <c r="H889" s="134">
        <v>8.1</v>
      </c>
      <c r="I889" s="359"/>
      <c r="J889" s="135">
        <f>ROUND(I889*H889,1)</f>
        <v>0</v>
      </c>
      <c r="K889" s="136"/>
      <c r="L889" s="15"/>
      <c r="M889" s="137"/>
      <c r="N889" s="138" t="s">
        <v>41</v>
      </c>
      <c r="O889" s="139">
        <v>0.315</v>
      </c>
      <c r="P889" s="139">
        <f>O889*H889</f>
        <v>2.5514999999999999</v>
      </c>
      <c r="Q889" s="139">
        <v>1.1100000000000001E-3</v>
      </c>
      <c r="R889" s="139">
        <f>Q889*H889</f>
        <v>8.9910000000000007E-3</v>
      </c>
      <c r="S889" s="139">
        <v>0</v>
      </c>
      <c r="T889" s="140">
        <f>S889*H889</f>
        <v>0</v>
      </c>
      <c r="AR889" s="141" t="s">
        <v>1096</v>
      </c>
      <c r="AT889" s="141" t="s">
        <v>149</v>
      </c>
      <c r="AU889" s="141" t="s">
        <v>84</v>
      </c>
      <c r="AY889" s="2" t="s">
        <v>145</v>
      </c>
      <c r="BE889" s="142">
        <f>IF(N889="základní",J889,0)</f>
        <v>0</v>
      </c>
      <c r="BF889" s="142">
        <f>IF(N889="snížená",J889,0)</f>
        <v>0</v>
      </c>
      <c r="BG889" s="142">
        <f>IF(N889="zákl. přenesená",J889,0)</f>
        <v>0</v>
      </c>
      <c r="BH889" s="142">
        <f>IF(N889="sníž. přenesená",J889,0)</f>
        <v>0</v>
      </c>
      <c r="BI889" s="142">
        <f>IF(N889="nulová",J889,0)</f>
        <v>0</v>
      </c>
      <c r="BJ889" s="2" t="s">
        <v>20</v>
      </c>
      <c r="BK889" s="142">
        <f>ROUND(I889*H889,1)</f>
        <v>0</v>
      </c>
      <c r="BL889" s="2" t="s">
        <v>1096</v>
      </c>
      <c r="BM889" s="141" t="s">
        <v>1473</v>
      </c>
    </row>
    <row r="890" spans="2:65" s="14" customFormat="1" ht="33" customHeight="1">
      <c r="B890" s="15"/>
      <c r="C890" s="130" t="s">
        <v>1474</v>
      </c>
      <c r="D890" s="130" t="s">
        <v>149</v>
      </c>
      <c r="E890" s="131" t="s">
        <v>1475</v>
      </c>
      <c r="F890" s="132" t="s">
        <v>1476</v>
      </c>
      <c r="G890" s="133" t="s">
        <v>200</v>
      </c>
      <c r="H890" s="134">
        <v>23</v>
      </c>
      <c r="I890" s="359"/>
      <c r="J890" s="135">
        <f>ROUND(I890*H890,1)</f>
        <v>0</v>
      </c>
      <c r="K890" s="136"/>
      <c r="L890" s="15"/>
      <c r="M890" s="137"/>
      <c r="N890" s="138" t="s">
        <v>41</v>
      </c>
      <c r="O890" s="139">
        <v>0.90700000000000003</v>
      </c>
      <c r="P890" s="139">
        <f>O890*H890</f>
        <v>20.861000000000001</v>
      </c>
      <c r="Q890" s="139">
        <v>1.89E-3</v>
      </c>
      <c r="R890" s="139">
        <f>Q890*H890</f>
        <v>4.3470000000000002E-2</v>
      </c>
      <c r="S890" s="139">
        <v>0</v>
      </c>
      <c r="T890" s="140">
        <f>S890*H890</f>
        <v>0</v>
      </c>
      <c r="AR890" s="141" t="s">
        <v>1096</v>
      </c>
      <c r="AT890" s="141" t="s">
        <v>149</v>
      </c>
      <c r="AU890" s="141" t="s">
        <v>84</v>
      </c>
      <c r="AY890" s="2" t="s">
        <v>145</v>
      </c>
      <c r="BE890" s="142">
        <f>IF(N890="základní",J890,0)</f>
        <v>0</v>
      </c>
      <c r="BF890" s="142">
        <f>IF(N890="snížená",J890,0)</f>
        <v>0</v>
      </c>
      <c r="BG890" s="142">
        <f>IF(N890="zákl. přenesená",J890,0)</f>
        <v>0</v>
      </c>
      <c r="BH890" s="142">
        <f>IF(N890="sníž. přenesená",J890,0)</f>
        <v>0</v>
      </c>
      <c r="BI890" s="142">
        <f>IF(N890="nulová",J890,0)</f>
        <v>0</v>
      </c>
      <c r="BJ890" s="2" t="s">
        <v>20</v>
      </c>
      <c r="BK890" s="142">
        <f>ROUND(I890*H890,1)</f>
        <v>0</v>
      </c>
      <c r="BL890" s="2" t="s">
        <v>1096</v>
      </c>
      <c r="BM890" s="141" t="s">
        <v>1477</v>
      </c>
    </row>
    <row r="891" spans="2:65" s="14" customFormat="1" ht="24" customHeight="1">
      <c r="B891" s="15"/>
      <c r="C891" s="130" t="s">
        <v>1478</v>
      </c>
      <c r="D891" s="130" t="s">
        <v>149</v>
      </c>
      <c r="E891" s="131" t="s">
        <v>1479</v>
      </c>
      <c r="F891" s="132" t="s">
        <v>1480</v>
      </c>
      <c r="G891" s="133" t="s">
        <v>289</v>
      </c>
      <c r="H891" s="134">
        <v>5.5019999999999998</v>
      </c>
      <c r="I891" s="359"/>
      <c r="J891" s="135">
        <f>ROUND(I891*H891,1)</f>
        <v>0</v>
      </c>
      <c r="K891" s="136"/>
      <c r="L891" s="15"/>
      <c r="M891" s="137"/>
      <c r="N891" s="138" t="s">
        <v>41</v>
      </c>
      <c r="O891" s="139">
        <v>0.28299999999999997</v>
      </c>
      <c r="P891" s="139">
        <f>O891*H891</f>
        <v>1.5570659999999998</v>
      </c>
      <c r="Q891" s="139">
        <v>5.6999999999999998E-4</v>
      </c>
      <c r="R891" s="139">
        <f>Q891*H891</f>
        <v>3.1361399999999999E-3</v>
      </c>
      <c r="S891" s="139">
        <v>0</v>
      </c>
      <c r="T891" s="140">
        <f>S891*H891</f>
        <v>0</v>
      </c>
      <c r="AR891" s="141" t="s">
        <v>1096</v>
      </c>
      <c r="AT891" s="141" t="s">
        <v>149</v>
      </c>
      <c r="AU891" s="141" t="s">
        <v>84</v>
      </c>
      <c r="AY891" s="2" t="s">
        <v>145</v>
      </c>
      <c r="BE891" s="142">
        <f>IF(N891="základní",J891,0)</f>
        <v>0</v>
      </c>
      <c r="BF891" s="142">
        <f>IF(N891="snížená",J891,0)</f>
        <v>0</v>
      </c>
      <c r="BG891" s="142">
        <f>IF(N891="zákl. přenesená",J891,0)</f>
        <v>0</v>
      </c>
      <c r="BH891" s="142">
        <f>IF(N891="sníž. přenesená",J891,0)</f>
        <v>0</v>
      </c>
      <c r="BI891" s="142">
        <f>IF(N891="nulová",J891,0)</f>
        <v>0</v>
      </c>
      <c r="BJ891" s="2" t="s">
        <v>20</v>
      </c>
      <c r="BK891" s="142">
        <f>ROUND(I891*H891,1)</f>
        <v>0</v>
      </c>
      <c r="BL891" s="2" t="s">
        <v>1096</v>
      </c>
      <c r="BM891" s="141" t="s">
        <v>1481</v>
      </c>
    </row>
    <row r="892" spans="2:65" s="14" customFormat="1" ht="33" customHeight="1">
      <c r="B892" s="15"/>
      <c r="C892" s="130" t="s">
        <v>1482</v>
      </c>
      <c r="D892" s="130" t="s">
        <v>149</v>
      </c>
      <c r="E892" s="131" t="s">
        <v>1483</v>
      </c>
      <c r="F892" s="132" t="s">
        <v>1484</v>
      </c>
      <c r="G892" s="133" t="s">
        <v>289</v>
      </c>
      <c r="H892" s="134">
        <v>12</v>
      </c>
      <c r="I892" s="359"/>
      <c r="J892" s="135">
        <f>ROUND(I892*H892,1)</f>
        <v>0</v>
      </c>
      <c r="K892" s="136"/>
      <c r="L892" s="15"/>
      <c r="M892" s="137"/>
      <c r="N892" s="138" t="s">
        <v>41</v>
      </c>
      <c r="O892" s="139">
        <v>0.69499999999999995</v>
      </c>
      <c r="P892" s="139">
        <f>O892*H892</f>
        <v>8.34</v>
      </c>
      <c r="Q892" s="139">
        <v>1.67E-3</v>
      </c>
      <c r="R892" s="139">
        <f>Q892*H892</f>
        <v>2.0040000000000002E-2</v>
      </c>
      <c r="S892" s="139">
        <v>0</v>
      </c>
      <c r="T892" s="140">
        <f>S892*H892</f>
        <v>0</v>
      </c>
      <c r="AR892" s="141" t="s">
        <v>1096</v>
      </c>
      <c r="AT892" s="141" t="s">
        <v>149</v>
      </c>
      <c r="AU892" s="141" t="s">
        <v>84</v>
      </c>
      <c r="AY892" s="2" t="s">
        <v>145</v>
      </c>
      <c r="BE892" s="142">
        <f>IF(N892="základní",J892,0)</f>
        <v>0</v>
      </c>
      <c r="BF892" s="142">
        <f>IF(N892="snížená",J892,0)</f>
        <v>0</v>
      </c>
      <c r="BG892" s="142">
        <f>IF(N892="zákl. přenesená",J892,0)</f>
        <v>0</v>
      </c>
      <c r="BH892" s="142">
        <f>IF(N892="sníž. přenesená",J892,0)</f>
        <v>0</v>
      </c>
      <c r="BI892" s="142">
        <f>IF(N892="nulová",J892,0)</f>
        <v>0</v>
      </c>
      <c r="BJ892" s="2" t="s">
        <v>20</v>
      </c>
      <c r="BK892" s="142">
        <f>ROUND(I892*H892,1)</f>
        <v>0</v>
      </c>
      <c r="BL892" s="2" t="s">
        <v>1096</v>
      </c>
      <c r="BM892" s="141" t="s">
        <v>1485</v>
      </c>
    </row>
    <row r="893" spans="2:65" s="143" customFormat="1">
      <c r="B893" s="144"/>
      <c r="D893" s="145" t="s">
        <v>155</v>
      </c>
      <c r="E893" s="146"/>
      <c r="F893" s="147" t="s">
        <v>1486</v>
      </c>
      <c r="H893" s="148">
        <v>12</v>
      </c>
      <c r="I893" s="360"/>
      <c r="L893" s="144"/>
      <c r="M893" s="149"/>
      <c r="T893" s="150"/>
      <c r="AT893" s="146" t="s">
        <v>155</v>
      </c>
      <c r="AU893" s="146" t="s">
        <v>84</v>
      </c>
      <c r="AV893" s="143" t="s">
        <v>84</v>
      </c>
      <c r="AW893" s="143" t="s">
        <v>29</v>
      </c>
      <c r="AX893" s="143" t="s">
        <v>20</v>
      </c>
      <c r="AY893" s="146" t="s">
        <v>145</v>
      </c>
    </row>
    <row r="894" spans="2:65" s="14" customFormat="1" ht="24" customHeight="1">
      <c r="B894" s="15"/>
      <c r="C894" s="130" t="s">
        <v>1487</v>
      </c>
      <c r="D894" s="130" t="s">
        <v>149</v>
      </c>
      <c r="E894" s="131" t="s">
        <v>1488</v>
      </c>
      <c r="F894" s="132" t="s">
        <v>1489</v>
      </c>
      <c r="G894" s="133" t="s">
        <v>289</v>
      </c>
      <c r="H894" s="134">
        <v>24.6</v>
      </c>
      <c r="I894" s="359"/>
      <c r="J894" s="135">
        <f>ROUND(I894*H894,1)</f>
        <v>0</v>
      </c>
      <c r="K894" s="136"/>
      <c r="L894" s="15"/>
      <c r="M894" s="137"/>
      <c r="N894" s="138" t="s">
        <v>41</v>
      </c>
      <c r="O894" s="139">
        <v>0.248</v>
      </c>
      <c r="P894" s="139">
        <f>O894*H894</f>
        <v>6.1008000000000004</v>
      </c>
      <c r="Q894" s="139">
        <v>9.2000000000000003E-4</v>
      </c>
      <c r="R894" s="139">
        <f>Q894*H894</f>
        <v>2.2632000000000003E-2</v>
      </c>
      <c r="S894" s="139">
        <v>0</v>
      </c>
      <c r="T894" s="140">
        <f>S894*H894</f>
        <v>0</v>
      </c>
      <c r="AR894" s="141" t="s">
        <v>1096</v>
      </c>
      <c r="AT894" s="141" t="s">
        <v>149</v>
      </c>
      <c r="AU894" s="141" t="s">
        <v>84</v>
      </c>
      <c r="AY894" s="2" t="s">
        <v>145</v>
      </c>
      <c r="BE894" s="142">
        <f>IF(N894="základní",J894,0)</f>
        <v>0</v>
      </c>
      <c r="BF894" s="142">
        <f>IF(N894="snížená",J894,0)</f>
        <v>0</v>
      </c>
      <c r="BG894" s="142">
        <f>IF(N894="zákl. přenesená",J894,0)</f>
        <v>0</v>
      </c>
      <c r="BH894" s="142">
        <f>IF(N894="sníž. přenesená",J894,0)</f>
        <v>0</v>
      </c>
      <c r="BI894" s="142">
        <f>IF(N894="nulová",J894,0)</f>
        <v>0</v>
      </c>
      <c r="BJ894" s="2" t="s">
        <v>20</v>
      </c>
      <c r="BK894" s="142">
        <f>ROUND(I894*H894,1)</f>
        <v>0</v>
      </c>
      <c r="BL894" s="2" t="s">
        <v>1096</v>
      </c>
      <c r="BM894" s="141" t="s">
        <v>1490</v>
      </c>
    </row>
    <row r="895" spans="2:65" s="143" customFormat="1">
      <c r="B895" s="144"/>
      <c r="D895" s="145" t="s">
        <v>155</v>
      </c>
      <c r="E895" s="146"/>
      <c r="F895" s="147" t="s">
        <v>1491</v>
      </c>
      <c r="H895" s="148">
        <v>12</v>
      </c>
      <c r="I895" s="360"/>
      <c r="L895" s="144"/>
      <c r="M895" s="149"/>
      <c r="T895" s="150"/>
      <c r="AT895" s="146" t="s">
        <v>155</v>
      </c>
      <c r="AU895" s="146" t="s">
        <v>84</v>
      </c>
      <c r="AV895" s="143" t="s">
        <v>84</v>
      </c>
      <c r="AW895" s="143" t="s">
        <v>29</v>
      </c>
      <c r="AX895" s="143" t="s">
        <v>76</v>
      </c>
      <c r="AY895" s="146" t="s">
        <v>145</v>
      </c>
    </row>
    <row r="896" spans="2:65" s="143" customFormat="1">
      <c r="B896" s="144"/>
      <c r="D896" s="145" t="s">
        <v>155</v>
      </c>
      <c r="E896" s="146"/>
      <c r="F896" s="147" t="s">
        <v>1492</v>
      </c>
      <c r="H896" s="148">
        <v>4.5999999999999996</v>
      </c>
      <c r="I896" s="360"/>
      <c r="L896" s="144"/>
      <c r="M896" s="149"/>
      <c r="T896" s="150"/>
      <c r="AT896" s="146" t="s">
        <v>155</v>
      </c>
      <c r="AU896" s="146" t="s">
        <v>84</v>
      </c>
      <c r="AV896" s="143" t="s">
        <v>84</v>
      </c>
      <c r="AW896" s="143" t="s">
        <v>29</v>
      </c>
      <c r="AX896" s="143" t="s">
        <v>76</v>
      </c>
      <c r="AY896" s="146" t="s">
        <v>145</v>
      </c>
    </row>
    <row r="897" spans="2:65" s="143" customFormat="1">
      <c r="B897" s="144"/>
      <c r="D897" s="145" t="s">
        <v>155</v>
      </c>
      <c r="E897" s="146"/>
      <c r="F897" s="147" t="s">
        <v>1493</v>
      </c>
      <c r="H897" s="148">
        <v>8</v>
      </c>
      <c r="I897" s="360"/>
      <c r="L897" s="144"/>
      <c r="M897" s="149"/>
      <c r="T897" s="150"/>
      <c r="AT897" s="146" t="s">
        <v>155</v>
      </c>
      <c r="AU897" s="146" t="s">
        <v>84</v>
      </c>
      <c r="AV897" s="143" t="s">
        <v>84</v>
      </c>
      <c r="AW897" s="143" t="s">
        <v>29</v>
      </c>
      <c r="AX897" s="143" t="s">
        <v>76</v>
      </c>
      <c r="AY897" s="146" t="s">
        <v>145</v>
      </c>
    </row>
    <row r="898" spans="2:65" s="151" customFormat="1">
      <c r="B898" s="152"/>
      <c r="D898" s="145" t="s">
        <v>155</v>
      </c>
      <c r="E898" s="153"/>
      <c r="F898" s="154" t="s">
        <v>174</v>
      </c>
      <c r="H898" s="155">
        <v>24.6</v>
      </c>
      <c r="I898" s="361"/>
      <c r="L898" s="152"/>
      <c r="M898" s="156"/>
      <c r="T898" s="157"/>
      <c r="AT898" s="153" t="s">
        <v>155</v>
      </c>
      <c r="AU898" s="153" t="s">
        <v>84</v>
      </c>
      <c r="AV898" s="151" t="s">
        <v>153</v>
      </c>
      <c r="AW898" s="151" t="s">
        <v>29</v>
      </c>
      <c r="AX898" s="151" t="s">
        <v>20</v>
      </c>
      <c r="AY898" s="153" t="s">
        <v>145</v>
      </c>
    </row>
    <row r="899" spans="2:65" s="14" customFormat="1" ht="24" customHeight="1">
      <c r="B899" s="15"/>
      <c r="C899" s="130" t="s">
        <v>1494</v>
      </c>
      <c r="D899" s="130" t="s">
        <v>149</v>
      </c>
      <c r="E899" s="131" t="s">
        <v>1495</v>
      </c>
      <c r="F899" s="132" t="s">
        <v>1496</v>
      </c>
      <c r="G899" s="133" t="s">
        <v>289</v>
      </c>
      <c r="H899" s="134">
        <v>145.03</v>
      </c>
      <c r="I899" s="359"/>
      <c r="J899" s="135">
        <f>ROUND(I899*H899,1)</f>
        <v>0</v>
      </c>
      <c r="K899" s="136"/>
      <c r="L899" s="15"/>
      <c r="M899" s="137"/>
      <c r="N899" s="138" t="s">
        <v>41</v>
      </c>
      <c r="O899" s="139">
        <v>0.34699999999999998</v>
      </c>
      <c r="P899" s="139">
        <f>O899*H899</f>
        <v>50.325409999999998</v>
      </c>
      <c r="Q899" s="139">
        <v>2.64E-3</v>
      </c>
      <c r="R899" s="139">
        <f>Q899*H899</f>
        <v>0.38287919999999998</v>
      </c>
      <c r="S899" s="139">
        <v>0</v>
      </c>
      <c r="T899" s="140">
        <f>S899*H899</f>
        <v>0</v>
      </c>
      <c r="AR899" s="141" t="s">
        <v>1096</v>
      </c>
      <c r="AT899" s="141" t="s">
        <v>149</v>
      </c>
      <c r="AU899" s="141" t="s">
        <v>84</v>
      </c>
      <c r="AY899" s="2" t="s">
        <v>145</v>
      </c>
      <c r="BE899" s="142">
        <f>IF(N899="základní",J899,0)</f>
        <v>0</v>
      </c>
      <c r="BF899" s="142">
        <f>IF(N899="snížená",J899,0)</f>
        <v>0</v>
      </c>
      <c r="BG899" s="142">
        <f>IF(N899="zákl. přenesená",J899,0)</f>
        <v>0</v>
      </c>
      <c r="BH899" s="142">
        <f>IF(N899="sníž. přenesená",J899,0)</f>
        <v>0</v>
      </c>
      <c r="BI899" s="142">
        <f>IF(N899="nulová",J899,0)</f>
        <v>0</v>
      </c>
      <c r="BJ899" s="2" t="s">
        <v>20</v>
      </c>
      <c r="BK899" s="142">
        <f>ROUND(I899*H899,1)</f>
        <v>0</v>
      </c>
      <c r="BL899" s="2" t="s">
        <v>1096</v>
      </c>
      <c r="BM899" s="141" t="s">
        <v>1497</v>
      </c>
    </row>
    <row r="900" spans="2:65" s="143" customFormat="1" ht="20.399999999999999">
      <c r="B900" s="144"/>
      <c r="D900" s="145" t="s">
        <v>155</v>
      </c>
      <c r="E900" s="146"/>
      <c r="F900" s="147" t="s">
        <v>1498</v>
      </c>
      <c r="H900" s="148">
        <v>145.03</v>
      </c>
      <c r="I900" s="360"/>
      <c r="L900" s="144"/>
      <c r="M900" s="149"/>
      <c r="T900" s="150"/>
      <c r="AT900" s="146" t="s">
        <v>155</v>
      </c>
      <c r="AU900" s="146" t="s">
        <v>84</v>
      </c>
      <c r="AV900" s="143" t="s">
        <v>84</v>
      </c>
      <c r="AW900" s="143" t="s">
        <v>29</v>
      </c>
      <c r="AX900" s="143" t="s">
        <v>20</v>
      </c>
      <c r="AY900" s="146" t="s">
        <v>145</v>
      </c>
    </row>
    <row r="901" spans="2:65" s="14" customFormat="1" ht="24" customHeight="1">
      <c r="B901" s="15"/>
      <c r="C901" s="130" t="s">
        <v>1499</v>
      </c>
      <c r="D901" s="130" t="s">
        <v>149</v>
      </c>
      <c r="E901" s="131" t="s">
        <v>1500</v>
      </c>
      <c r="F901" s="132" t="s">
        <v>1501</v>
      </c>
      <c r="G901" s="133" t="s">
        <v>289</v>
      </c>
      <c r="H901" s="134">
        <v>162.69999999999999</v>
      </c>
      <c r="I901" s="366"/>
      <c r="J901" s="135">
        <f>ROUND(I901*H901,1)</f>
        <v>0</v>
      </c>
      <c r="K901" s="136"/>
      <c r="L901" s="15"/>
      <c r="M901" s="137"/>
      <c r="N901" s="138" t="s">
        <v>41</v>
      </c>
      <c r="O901" s="139">
        <v>0.26500000000000001</v>
      </c>
      <c r="P901" s="139">
        <f>O901*H901</f>
        <v>43.115499999999997</v>
      </c>
      <c r="Q901" s="139">
        <v>2.8600000000000001E-3</v>
      </c>
      <c r="R901" s="139">
        <f>Q901*H901</f>
        <v>0.46532200000000001</v>
      </c>
      <c r="S901" s="139">
        <v>0</v>
      </c>
      <c r="T901" s="140">
        <f>S901*H901</f>
        <v>0</v>
      </c>
      <c r="AR901" s="141" t="s">
        <v>1096</v>
      </c>
      <c r="AT901" s="141" t="s">
        <v>149</v>
      </c>
      <c r="AU901" s="141" t="s">
        <v>84</v>
      </c>
      <c r="AY901" s="2" t="s">
        <v>145</v>
      </c>
      <c r="BE901" s="142">
        <f>IF(N901="základní",J901,0)</f>
        <v>0</v>
      </c>
      <c r="BF901" s="142">
        <f>IF(N901="snížená",J901,0)</f>
        <v>0</v>
      </c>
      <c r="BG901" s="142">
        <f>IF(N901="zákl. přenesená",J901,0)</f>
        <v>0</v>
      </c>
      <c r="BH901" s="142">
        <f>IF(N901="sníž. přenesená",J901,0)</f>
        <v>0</v>
      </c>
      <c r="BI901" s="142">
        <f>IF(N901="nulová",J901,0)</f>
        <v>0</v>
      </c>
      <c r="BJ901" s="2" t="s">
        <v>20</v>
      </c>
      <c r="BK901" s="142">
        <f>ROUND(I901*H901,1)</f>
        <v>0</v>
      </c>
      <c r="BL901" s="2" t="s">
        <v>1096</v>
      </c>
      <c r="BM901" s="141" t="s">
        <v>1502</v>
      </c>
    </row>
    <row r="902" spans="2:65" s="143" customFormat="1">
      <c r="B902" s="144"/>
      <c r="D902" s="145" t="s">
        <v>155</v>
      </c>
      <c r="E902" s="146"/>
      <c r="F902" s="147" t="s">
        <v>1503</v>
      </c>
      <c r="H902" s="148">
        <v>93.45</v>
      </c>
      <c r="I902" s="360"/>
      <c r="L902" s="144"/>
      <c r="M902" s="149"/>
      <c r="T902" s="150"/>
      <c r="AT902" s="146" t="s">
        <v>155</v>
      </c>
      <c r="AU902" s="146" t="s">
        <v>84</v>
      </c>
      <c r="AV902" s="143" t="s">
        <v>84</v>
      </c>
      <c r="AW902" s="143" t="s">
        <v>29</v>
      </c>
      <c r="AX902" s="143" t="s">
        <v>76</v>
      </c>
      <c r="AY902" s="146" t="s">
        <v>145</v>
      </c>
    </row>
    <row r="903" spans="2:65" s="143" customFormat="1">
      <c r="B903" s="144"/>
      <c r="D903" s="145" t="s">
        <v>155</v>
      </c>
      <c r="E903" s="146"/>
      <c r="F903" s="147" t="s">
        <v>1504</v>
      </c>
      <c r="H903" s="148">
        <v>69.25</v>
      </c>
      <c r="I903" s="360"/>
      <c r="L903" s="144"/>
      <c r="M903" s="149"/>
      <c r="T903" s="150"/>
      <c r="AT903" s="146" t="s">
        <v>155</v>
      </c>
      <c r="AU903" s="146" t="s">
        <v>84</v>
      </c>
      <c r="AV903" s="143" t="s">
        <v>84</v>
      </c>
      <c r="AW903" s="143" t="s">
        <v>29</v>
      </c>
      <c r="AX903" s="143" t="s">
        <v>76</v>
      </c>
      <c r="AY903" s="146" t="s">
        <v>145</v>
      </c>
    </row>
    <row r="904" spans="2:65" s="151" customFormat="1">
      <c r="B904" s="152"/>
      <c r="D904" s="145" t="s">
        <v>155</v>
      </c>
      <c r="E904" s="153"/>
      <c r="F904" s="154" t="s">
        <v>174</v>
      </c>
      <c r="H904" s="155">
        <v>162.69999999999999</v>
      </c>
      <c r="I904" s="361"/>
      <c r="L904" s="152"/>
      <c r="M904" s="156"/>
      <c r="T904" s="157"/>
      <c r="AT904" s="153" t="s">
        <v>155</v>
      </c>
      <c r="AU904" s="153" t="s">
        <v>84</v>
      </c>
      <c r="AV904" s="151" t="s">
        <v>153</v>
      </c>
      <c r="AW904" s="151" t="s">
        <v>29</v>
      </c>
      <c r="AX904" s="151" t="s">
        <v>20</v>
      </c>
      <c r="AY904" s="153" t="s">
        <v>145</v>
      </c>
    </row>
    <row r="905" spans="2:65" s="14" customFormat="1" ht="24" customHeight="1">
      <c r="B905" s="15"/>
      <c r="C905" s="130" t="s">
        <v>1505</v>
      </c>
      <c r="D905" s="130" t="s">
        <v>149</v>
      </c>
      <c r="E905" s="131" t="s">
        <v>1506</v>
      </c>
      <c r="F905" s="132" t="s">
        <v>1507</v>
      </c>
      <c r="G905" s="133" t="s">
        <v>200</v>
      </c>
      <c r="H905" s="134">
        <v>5</v>
      </c>
      <c r="I905" s="359"/>
      <c r="J905" s="135">
        <f>ROUND(I905*H905,1)</f>
        <v>0</v>
      </c>
      <c r="K905" s="136"/>
      <c r="L905" s="15"/>
      <c r="M905" s="137"/>
      <c r="N905" s="138" t="s">
        <v>41</v>
      </c>
      <c r="O905" s="139">
        <v>0.4</v>
      </c>
      <c r="P905" s="139">
        <f>O905*H905</f>
        <v>2</v>
      </c>
      <c r="Q905" s="139">
        <v>6.4000000000000005E-4</v>
      </c>
      <c r="R905" s="139">
        <f>Q905*H905</f>
        <v>3.2000000000000002E-3</v>
      </c>
      <c r="S905" s="139">
        <v>0</v>
      </c>
      <c r="T905" s="140">
        <f>S905*H905</f>
        <v>0</v>
      </c>
      <c r="AR905" s="141" t="s">
        <v>1096</v>
      </c>
      <c r="AT905" s="141" t="s">
        <v>149</v>
      </c>
      <c r="AU905" s="141" t="s">
        <v>84</v>
      </c>
      <c r="AY905" s="2" t="s">
        <v>145</v>
      </c>
      <c r="BE905" s="142">
        <f>IF(N905="základní",J905,0)</f>
        <v>0</v>
      </c>
      <c r="BF905" s="142">
        <f>IF(N905="snížená",J905,0)</f>
        <v>0</v>
      </c>
      <c r="BG905" s="142">
        <f>IF(N905="zákl. přenesená",J905,0)</f>
        <v>0</v>
      </c>
      <c r="BH905" s="142">
        <f>IF(N905="sníž. přenesená",J905,0)</f>
        <v>0</v>
      </c>
      <c r="BI905" s="142">
        <f>IF(N905="nulová",J905,0)</f>
        <v>0</v>
      </c>
      <c r="BJ905" s="2" t="s">
        <v>20</v>
      </c>
      <c r="BK905" s="142">
        <f>ROUND(I905*H905,1)</f>
        <v>0</v>
      </c>
      <c r="BL905" s="2" t="s">
        <v>1096</v>
      </c>
      <c r="BM905" s="141" t="s">
        <v>1508</v>
      </c>
    </row>
    <row r="906" spans="2:65" s="14" customFormat="1" ht="24" customHeight="1">
      <c r="B906" s="15"/>
      <c r="C906" s="130" t="s">
        <v>1509</v>
      </c>
      <c r="D906" s="130" t="s">
        <v>149</v>
      </c>
      <c r="E906" s="131" t="s">
        <v>1510</v>
      </c>
      <c r="F906" s="132" t="s">
        <v>1511</v>
      </c>
      <c r="G906" s="133" t="s">
        <v>289</v>
      </c>
      <c r="H906" s="134">
        <v>53.5</v>
      </c>
      <c r="I906" s="359"/>
      <c r="J906" s="135">
        <f>ROUND(I906*H906,1)</f>
        <v>0</v>
      </c>
      <c r="K906" s="136"/>
      <c r="L906" s="15"/>
      <c r="M906" s="137"/>
      <c r="N906" s="138" t="s">
        <v>41</v>
      </c>
      <c r="O906" s="139">
        <v>0.35099999999999998</v>
      </c>
      <c r="P906" s="139">
        <f>O906*H906</f>
        <v>18.778499999999998</v>
      </c>
      <c r="Q906" s="139">
        <v>2.8900000000000002E-3</v>
      </c>
      <c r="R906" s="139">
        <f>Q906*H906</f>
        <v>0.154615</v>
      </c>
      <c r="S906" s="139">
        <v>0</v>
      </c>
      <c r="T906" s="140">
        <f>S906*H906</f>
        <v>0</v>
      </c>
      <c r="AR906" s="141" t="s">
        <v>1096</v>
      </c>
      <c r="AT906" s="141" t="s">
        <v>149</v>
      </c>
      <c r="AU906" s="141" t="s">
        <v>84</v>
      </c>
      <c r="AY906" s="2" t="s">
        <v>145</v>
      </c>
      <c r="BE906" s="142">
        <f>IF(N906="základní",J906,0)</f>
        <v>0</v>
      </c>
      <c r="BF906" s="142">
        <f>IF(N906="snížená",J906,0)</f>
        <v>0</v>
      </c>
      <c r="BG906" s="142">
        <f>IF(N906="zákl. přenesená",J906,0)</f>
        <v>0</v>
      </c>
      <c r="BH906" s="142">
        <f>IF(N906="sníž. přenesená",J906,0)</f>
        <v>0</v>
      </c>
      <c r="BI906" s="142">
        <f>IF(N906="nulová",J906,0)</f>
        <v>0</v>
      </c>
      <c r="BJ906" s="2" t="s">
        <v>20</v>
      </c>
      <c r="BK906" s="142">
        <f>ROUND(I906*H906,1)</f>
        <v>0</v>
      </c>
      <c r="BL906" s="2" t="s">
        <v>1096</v>
      </c>
      <c r="BM906" s="141" t="s">
        <v>1512</v>
      </c>
    </row>
    <row r="907" spans="2:65" s="143" customFormat="1">
      <c r="B907" s="144"/>
      <c r="D907" s="145" t="s">
        <v>155</v>
      </c>
      <c r="E907" s="146"/>
      <c r="F907" s="147" t="s">
        <v>1513</v>
      </c>
      <c r="H907" s="148">
        <v>53.5</v>
      </c>
      <c r="I907" s="360"/>
      <c r="L907" s="144"/>
      <c r="M907" s="149"/>
      <c r="T907" s="150"/>
      <c r="AT907" s="146" t="s">
        <v>155</v>
      </c>
      <c r="AU907" s="146" t="s">
        <v>84</v>
      </c>
      <c r="AV907" s="143" t="s">
        <v>84</v>
      </c>
      <c r="AW907" s="143" t="s">
        <v>29</v>
      </c>
      <c r="AX907" s="143" t="s">
        <v>20</v>
      </c>
      <c r="AY907" s="146" t="s">
        <v>145</v>
      </c>
    </row>
    <row r="908" spans="2:65" s="14" customFormat="1" ht="24" customHeight="1">
      <c r="B908" s="15"/>
      <c r="C908" s="130" t="s">
        <v>1514</v>
      </c>
      <c r="D908" s="130" t="s">
        <v>149</v>
      </c>
      <c r="E908" s="131" t="s">
        <v>1515</v>
      </c>
      <c r="F908" s="132" t="s">
        <v>1516</v>
      </c>
      <c r="G908" s="133" t="s">
        <v>1127</v>
      </c>
      <c r="H908" s="134">
        <v>20166.559000000001</v>
      </c>
      <c r="I908" s="359"/>
      <c r="J908" s="135">
        <f>ROUND(I908*H908,1)</f>
        <v>0</v>
      </c>
      <c r="K908" s="136"/>
      <c r="L908" s="15"/>
      <c r="M908" s="137"/>
      <c r="N908" s="138" t="s">
        <v>41</v>
      </c>
      <c r="O908" s="139">
        <v>0</v>
      </c>
      <c r="P908" s="139">
        <f>O908*H908</f>
        <v>0</v>
      </c>
      <c r="Q908" s="139">
        <v>0</v>
      </c>
      <c r="R908" s="139">
        <f>Q908*H908</f>
        <v>0</v>
      </c>
      <c r="S908" s="139">
        <v>0</v>
      </c>
      <c r="T908" s="140">
        <f>S908*H908</f>
        <v>0</v>
      </c>
      <c r="AR908" s="141" t="s">
        <v>1096</v>
      </c>
      <c r="AT908" s="141" t="s">
        <v>149</v>
      </c>
      <c r="AU908" s="141" t="s">
        <v>84</v>
      </c>
      <c r="AY908" s="2" t="s">
        <v>145</v>
      </c>
      <c r="BE908" s="142">
        <f>IF(N908="základní",J908,0)</f>
        <v>0</v>
      </c>
      <c r="BF908" s="142">
        <f>IF(N908="snížená",J908,0)</f>
        <v>0</v>
      </c>
      <c r="BG908" s="142">
        <f>IF(N908="zákl. přenesená",J908,0)</f>
        <v>0</v>
      </c>
      <c r="BH908" s="142">
        <f>IF(N908="sníž. přenesená",J908,0)</f>
        <v>0</v>
      </c>
      <c r="BI908" s="142">
        <f>IF(N908="nulová",J908,0)</f>
        <v>0</v>
      </c>
      <c r="BJ908" s="2" t="s">
        <v>20</v>
      </c>
      <c r="BK908" s="142">
        <f>ROUND(I908*H908,1)</f>
        <v>0</v>
      </c>
      <c r="BL908" s="2" t="s">
        <v>1096</v>
      </c>
      <c r="BM908" s="141" t="s">
        <v>1517</v>
      </c>
    </row>
    <row r="909" spans="2:65" s="118" customFormat="1" ht="22.5" customHeight="1">
      <c r="B909" s="119"/>
      <c r="D909" s="120" t="s">
        <v>75</v>
      </c>
      <c r="E909" s="128" t="s">
        <v>1518</v>
      </c>
      <c r="F909" s="128" t="s">
        <v>1519</v>
      </c>
      <c r="I909" s="362"/>
      <c r="J909" s="129">
        <f>BK909</f>
        <v>0</v>
      </c>
      <c r="L909" s="119"/>
      <c r="M909" s="123"/>
      <c r="P909" s="124">
        <f>SUM(P910:P917)</f>
        <v>511.25969999999995</v>
      </c>
      <c r="R909" s="124">
        <f>SUM(R910:R917)</f>
        <v>0</v>
      </c>
      <c r="T909" s="125">
        <f>SUM(T910:T917)</f>
        <v>25.648910999999998</v>
      </c>
      <c r="AR909" s="120" t="s">
        <v>84</v>
      </c>
      <c r="AT909" s="126" t="s">
        <v>75</v>
      </c>
      <c r="AU909" s="126" t="s">
        <v>20</v>
      </c>
      <c r="AY909" s="120" t="s">
        <v>145</v>
      </c>
      <c r="BK909" s="127">
        <f>SUM(BK910:BK917)</f>
        <v>0</v>
      </c>
    </row>
    <row r="910" spans="2:65" s="14" customFormat="1" ht="24" customHeight="1">
      <c r="B910" s="15"/>
      <c r="C910" s="130" t="s">
        <v>1520</v>
      </c>
      <c r="D910" s="130" t="s">
        <v>149</v>
      </c>
      <c r="E910" s="131" t="s">
        <v>1521</v>
      </c>
      <c r="F910" s="132" t="s">
        <v>1522</v>
      </c>
      <c r="G910" s="133" t="s">
        <v>166</v>
      </c>
      <c r="H910" s="134">
        <v>1432.1</v>
      </c>
      <c r="I910" s="359"/>
      <c r="J910" s="135">
        <f>ROUND(I910*H910,1)</f>
        <v>0</v>
      </c>
      <c r="K910" s="136"/>
      <c r="L910" s="15"/>
      <c r="M910" s="137"/>
      <c r="N910" s="138" t="s">
        <v>41</v>
      </c>
      <c r="O910" s="139">
        <v>0.255</v>
      </c>
      <c r="P910" s="139">
        <f>O910*H910</f>
        <v>365.18549999999999</v>
      </c>
      <c r="Q910" s="139">
        <v>0</v>
      </c>
      <c r="R910" s="139">
        <f>Q910*H910</f>
        <v>0</v>
      </c>
      <c r="S910" s="139">
        <v>1.7780000000000001E-2</v>
      </c>
      <c r="T910" s="140">
        <f>S910*H910</f>
        <v>25.462737999999998</v>
      </c>
      <c r="AR910" s="141" t="s">
        <v>1096</v>
      </c>
      <c r="AT910" s="141" t="s">
        <v>149</v>
      </c>
      <c r="AU910" s="141" t="s">
        <v>84</v>
      </c>
      <c r="AY910" s="2" t="s">
        <v>145</v>
      </c>
      <c r="BE910" s="142">
        <f>IF(N910="základní",J910,0)</f>
        <v>0</v>
      </c>
      <c r="BF910" s="142">
        <f>IF(N910="snížená",J910,0)</f>
        <v>0</v>
      </c>
      <c r="BG910" s="142">
        <f>IF(N910="zákl. přenesená",J910,0)</f>
        <v>0</v>
      </c>
      <c r="BH910" s="142">
        <f>IF(N910="sníž. přenesená",J910,0)</f>
        <v>0</v>
      </c>
      <c r="BI910" s="142">
        <f>IF(N910="nulová",J910,0)</f>
        <v>0</v>
      </c>
      <c r="BJ910" s="2" t="s">
        <v>20</v>
      </c>
      <c r="BK910" s="142">
        <f>ROUND(I910*H910,1)</f>
        <v>0</v>
      </c>
      <c r="BL910" s="2" t="s">
        <v>1096</v>
      </c>
      <c r="BM910" s="141" t="s">
        <v>1523</v>
      </c>
    </row>
    <row r="911" spans="2:65" s="175" customFormat="1">
      <c r="B911" s="176"/>
      <c r="D911" s="145" t="s">
        <v>155</v>
      </c>
      <c r="E911" s="177"/>
      <c r="F911" s="178" t="s">
        <v>1193</v>
      </c>
      <c r="H911" s="177"/>
      <c r="I911" s="364"/>
      <c r="L911" s="176"/>
      <c r="M911" s="179"/>
      <c r="T911" s="180"/>
      <c r="AT911" s="177" t="s">
        <v>155</v>
      </c>
      <c r="AU911" s="177" t="s">
        <v>84</v>
      </c>
      <c r="AV911" s="175" t="s">
        <v>20</v>
      </c>
      <c r="AW911" s="175" t="s">
        <v>29</v>
      </c>
      <c r="AX911" s="175" t="s">
        <v>76</v>
      </c>
      <c r="AY911" s="177" t="s">
        <v>145</v>
      </c>
    </row>
    <row r="912" spans="2:65" s="143" customFormat="1">
      <c r="B912" s="144"/>
      <c r="D912" s="145" t="s">
        <v>155</v>
      </c>
      <c r="E912" s="146"/>
      <c r="F912" s="147" t="s">
        <v>1194</v>
      </c>
      <c r="H912" s="148">
        <v>1077.28</v>
      </c>
      <c r="I912" s="360"/>
      <c r="L912" s="144"/>
      <c r="M912" s="149"/>
      <c r="T912" s="150"/>
      <c r="AT912" s="146" t="s">
        <v>155</v>
      </c>
      <c r="AU912" s="146" t="s">
        <v>84</v>
      </c>
      <c r="AV912" s="143" t="s">
        <v>84</v>
      </c>
      <c r="AW912" s="143" t="s">
        <v>29</v>
      </c>
      <c r="AX912" s="143" t="s">
        <v>76</v>
      </c>
      <c r="AY912" s="146" t="s">
        <v>145</v>
      </c>
    </row>
    <row r="913" spans="2:65" s="175" customFormat="1">
      <c r="B913" s="176"/>
      <c r="D913" s="145" t="s">
        <v>155</v>
      </c>
      <c r="E913" s="177"/>
      <c r="F913" s="178" t="s">
        <v>1196</v>
      </c>
      <c r="H913" s="177"/>
      <c r="I913" s="364"/>
      <c r="L913" s="176"/>
      <c r="M913" s="179"/>
      <c r="T913" s="180"/>
      <c r="AT913" s="177" t="s">
        <v>155</v>
      </c>
      <c r="AU913" s="177" t="s">
        <v>84</v>
      </c>
      <c r="AV913" s="175" t="s">
        <v>20</v>
      </c>
      <c r="AW913" s="175" t="s">
        <v>29</v>
      </c>
      <c r="AX913" s="175" t="s">
        <v>76</v>
      </c>
      <c r="AY913" s="177" t="s">
        <v>145</v>
      </c>
    </row>
    <row r="914" spans="2:65" s="143" customFormat="1">
      <c r="B914" s="144"/>
      <c r="D914" s="145" t="s">
        <v>155</v>
      </c>
      <c r="E914" s="146"/>
      <c r="F914" s="147" t="s">
        <v>1524</v>
      </c>
      <c r="H914" s="148">
        <v>354.82</v>
      </c>
      <c r="I914" s="360"/>
      <c r="L914" s="144"/>
      <c r="M914" s="149"/>
      <c r="T914" s="150"/>
      <c r="AT914" s="146" t="s">
        <v>155</v>
      </c>
      <c r="AU914" s="146" t="s">
        <v>84</v>
      </c>
      <c r="AV914" s="143" t="s">
        <v>84</v>
      </c>
      <c r="AW914" s="143" t="s">
        <v>29</v>
      </c>
      <c r="AX914" s="143" t="s">
        <v>76</v>
      </c>
      <c r="AY914" s="146" t="s">
        <v>145</v>
      </c>
    </row>
    <row r="915" spans="2:65" s="151" customFormat="1">
      <c r="B915" s="152"/>
      <c r="D915" s="145" t="s">
        <v>155</v>
      </c>
      <c r="E915" s="153"/>
      <c r="F915" s="154" t="s">
        <v>174</v>
      </c>
      <c r="H915" s="155">
        <v>1432.1</v>
      </c>
      <c r="I915" s="361"/>
      <c r="L915" s="152"/>
      <c r="M915" s="156"/>
      <c r="T915" s="157"/>
      <c r="AT915" s="153" t="s">
        <v>155</v>
      </c>
      <c r="AU915" s="153" t="s">
        <v>84</v>
      </c>
      <c r="AV915" s="151" t="s">
        <v>153</v>
      </c>
      <c r="AW915" s="151" t="s">
        <v>29</v>
      </c>
      <c r="AX915" s="151" t="s">
        <v>20</v>
      </c>
      <c r="AY915" s="153" t="s">
        <v>145</v>
      </c>
    </row>
    <row r="916" spans="2:65" s="14" customFormat="1" ht="24" customHeight="1">
      <c r="B916" s="15"/>
      <c r="C916" s="130" t="s">
        <v>1525</v>
      </c>
      <c r="D916" s="130" t="s">
        <v>149</v>
      </c>
      <c r="E916" s="131" t="s">
        <v>1526</v>
      </c>
      <c r="F916" s="132" t="s">
        <v>1527</v>
      </c>
      <c r="G916" s="133" t="s">
        <v>166</v>
      </c>
      <c r="H916" s="134">
        <v>1432.1</v>
      </c>
      <c r="I916" s="359"/>
      <c r="J916" s="135">
        <f>ROUND(I916*H916,1)</f>
        <v>0</v>
      </c>
      <c r="K916" s="136"/>
      <c r="L916" s="15"/>
      <c r="M916" s="137"/>
      <c r="N916" s="138" t="s">
        <v>41</v>
      </c>
      <c r="O916" s="139">
        <v>6.7000000000000004E-2</v>
      </c>
      <c r="P916" s="139">
        <f>O916*H916</f>
        <v>95.950699999999998</v>
      </c>
      <c r="Q916" s="139">
        <v>0</v>
      </c>
      <c r="R916" s="139">
        <f>Q916*H916</f>
        <v>0</v>
      </c>
      <c r="S916" s="139">
        <v>0</v>
      </c>
      <c r="T916" s="140">
        <f>S916*H916</f>
        <v>0</v>
      </c>
      <c r="AR916" s="141" t="s">
        <v>1096</v>
      </c>
      <c r="AT916" s="141" t="s">
        <v>149</v>
      </c>
      <c r="AU916" s="141" t="s">
        <v>84</v>
      </c>
      <c r="AY916" s="2" t="s">
        <v>145</v>
      </c>
      <c r="BE916" s="142">
        <f>IF(N916="základní",J916,0)</f>
        <v>0</v>
      </c>
      <c r="BF916" s="142">
        <f>IF(N916="snížená",J916,0)</f>
        <v>0</v>
      </c>
      <c r="BG916" s="142">
        <f>IF(N916="zákl. přenesená",J916,0)</f>
        <v>0</v>
      </c>
      <c r="BH916" s="142">
        <f>IF(N916="sníž. přenesená",J916,0)</f>
        <v>0</v>
      </c>
      <c r="BI916" s="142">
        <f>IF(N916="nulová",J916,0)</f>
        <v>0</v>
      </c>
      <c r="BJ916" s="2" t="s">
        <v>20</v>
      </c>
      <c r="BK916" s="142">
        <f>ROUND(I916*H916,1)</f>
        <v>0</v>
      </c>
      <c r="BL916" s="2" t="s">
        <v>1096</v>
      </c>
      <c r="BM916" s="141" t="s">
        <v>1528</v>
      </c>
    </row>
    <row r="917" spans="2:65" s="14" customFormat="1" ht="24" customHeight="1">
      <c r="B917" s="15"/>
      <c r="C917" s="130" t="s">
        <v>1529</v>
      </c>
      <c r="D917" s="130" t="s">
        <v>149</v>
      </c>
      <c r="E917" s="131" t="s">
        <v>1530</v>
      </c>
      <c r="F917" s="132" t="s">
        <v>1531</v>
      </c>
      <c r="G917" s="133" t="s">
        <v>166</v>
      </c>
      <c r="H917" s="134">
        <v>1432.1</v>
      </c>
      <c r="I917" s="359"/>
      <c r="J917" s="135">
        <f>ROUND(I917*H917,1)</f>
        <v>0</v>
      </c>
      <c r="K917" s="136"/>
      <c r="L917" s="15"/>
      <c r="M917" s="137"/>
      <c r="N917" s="138" t="s">
        <v>41</v>
      </c>
      <c r="O917" s="139">
        <v>3.5000000000000003E-2</v>
      </c>
      <c r="P917" s="139">
        <f>O917*H917</f>
        <v>50.1235</v>
      </c>
      <c r="Q917" s="139">
        <v>0</v>
      </c>
      <c r="R917" s="139">
        <f>Q917*H917</f>
        <v>0</v>
      </c>
      <c r="S917" s="139">
        <v>1.2999999999999999E-4</v>
      </c>
      <c r="T917" s="140">
        <f>S917*H917</f>
        <v>0.18617299999999998</v>
      </c>
      <c r="AR917" s="141" t="s">
        <v>1096</v>
      </c>
      <c r="AT917" s="141" t="s">
        <v>149</v>
      </c>
      <c r="AU917" s="141" t="s">
        <v>84</v>
      </c>
      <c r="AY917" s="2" t="s">
        <v>145</v>
      </c>
      <c r="BE917" s="142">
        <f>IF(N917="základní",J917,0)</f>
        <v>0</v>
      </c>
      <c r="BF917" s="142">
        <f>IF(N917="snížená",J917,0)</f>
        <v>0</v>
      </c>
      <c r="BG917" s="142">
        <f>IF(N917="zákl. přenesená",J917,0)</f>
        <v>0</v>
      </c>
      <c r="BH917" s="142">
        <f>IF(N917="sníž. přenesená",J917,0)</f>
        <v>0</v>
      </c>
      <c r="BI917" s="142">
        <f>IF(N917="nulová",J917,0)</f>
        <v>0</v>
      </c>
      <c r="BJ917" s="2" t="s">
        <v>20</v>
      </c>
      <c r="BK917" s="142">
        <f>ROUND(I917*H917,1)</f>
        <v>0</v>
      </c>
      <c r="BL917" s="2" t="s">
        <v>1096</v>
      </c>
      <c r="BM917" s="141" t="s">
        <v>1532</v>
      </c>
    </row>
    <row r="918" spans="2:65" s="118" customFormat="1" ht="22.5" customHeight="1">
      <c r="B918" s="119"/>
      <c r="D918" s="120" t="s">
        <v>75</v>
      </c>
      <c r="E918" s="128" t="s">
        <v>1533</v>
      </c>
      <c r="F918" s="128" t="s">
        <v>1534</v>
      </c>
      <c r="I918" s="362"/>
      <c r="J918" s="129">
        <f>BK918</f>
        <v>0</v>
      </c>
      <c r="L918" s="119"/>
      <c r="M918" s="123"/>
      <c r="P918" s="124">
        <f>SUM(P919:P990)</f>
        <v>447.69475</v>
      </c>
      <c r="R918" s="124">
        <f>SUM(R919:R990)</f>
        <v>6.1625958599999997</v>
      </c>
      <c r="T918" s="125">
        <f>SUM(T919:T990)</f>
        <v>0</v>
      </c>
      <c r="AR918" s="120" t="s">
        <v>84</v>
      </c>
      <c r="AT918" s="126" t="s">
        <v>75</v>
      </c>
      <c r="AU918" s="126" t="s">
        <v>20</v>
      </c>
      <c r="AY918" s="120" t="s">
        <v>145</v>
      </c>
      <c r="BK918" s="127">
        <f>SUM(BK919:BK990)</f>
        <v>0</v>
      </c>
    </row>
    <row r="919" spans="2:65" s="14" customFormat="1" ht="24" customHeight="1">
      <c r="B919" s="15"/>
      <c r="C919" s="130" t="s">
        <v>1535</v>
      </c>
      <c r="D919" s="130" t="s">
        <v>149</v>
      </c>
      <c r="E919" s="131" t="s">
        <v>1536</v>
      </c>
      <c r="F919" s="132" t="s">
        <v>1537</v>
      </c>
      <c r="G919" s="133" t="s">
        <v>200</v>
      </c>
      <c r="H919" s="134">
        <v>6</v>
      </c>
      <c r="I919" s="359"/>
      <c r="J919" s="135">
        <f>ROUND(I919*H919,1)</f>
        <v>0</v>
      </c>
      <c r="K919" s="136"/>
      <c r="L919" s="15"/>
      <c r="M919" s="137"/>
      <c r="N919" s="138" t="s">
        <v>41</v>
      </c>
      <c r="O919" s="139">
        <v>1.5589999999999999</v>
      </c>
      <c r="P919" s="139">
        <f>O919*H919</f>
        <v>9.3539999999999992</v>
      </c>
      <c r="Q919" s="139">
        <v>2.7E-4</v>
      </c>
      <c r="R919" s="139">
        <f>Q919*H919</f>
        <v>1.6199999999999999E-3</v>
      </c>
      <c r="S919" s="139">
        <v>0</v>
      </c>
      <c r="T919" s="140">
        <f>S919*H919</f>
        <v>0</v>
      </c>
      <c r="AR919" s="141" t="s">
        <v>1096</v>
      </c>
      <c r="AT919" s="141" t="s">
        <v>149</v>
      </c>
      <c r="AU919" s="141" t="s">
        <v>84</v>
      </c>
      <c r="AY919" s="2" t="s">
        <v>145</v>
      </c>
      <c r="BE919" s="142">
        <f>IF(N919="základní",J919,0)</f>
        <v>0</v>
      </c>
      <c r="BF919" s="142">
        <f>IF(N919="snížená",J919,0)</f>
        <v>0</v>
      </c>
      <c r="BG919" s="142">
        <f>IF(N919="zákl. přenesená",J919,0)</f>
        <v>0</v>
      </c>
      <c r="BH919" s="142">
        <f>IF(N919="sníž. přenesená",J919,0)</f>
        <v>0</v>
      </c>
      <c r="BI919" s="142">
        <f>IF(N919="nulová",J919,0)</f>
        <v>0</v>
      </c>
      <c r="BJ919" s="2" t="s">
        <v>20</v>
      </c>
      <c r="BK919" s="142">
        <f>ROUND(I919*H919,1)</f>
        <v>0</v>
      </c>
      <c r="BL919" s="2" t="s">
        <v>1096</v>
      </c>
      <c r="BM919" s="141" t="s">
        <v>1538</v>
      </c>
    </row>
    <row r="920" spans="2:65" s="143" customFormat="1">
      <c r="B920" s="144"/>
      <c r="D920" s="145" t="s">
        <v>155</v>
      </c>
      <c r="E920" s="146"/>
      <c r="F920" s="147" t="s">
        <v>1539</v>
      </c>
      <c r="H920" s="148">
        <v>6</v>
      </c>
      <c r="I920" s="360"/>
      <c r="L920" s="144"/>
      <c r="M920" s="149"/>
      <c r="T920" s="150"/>
      <c r="AT920" s="146" t="s">
        <v>155</v>
      </c>
      <c r="AU920" s="146" t="s">
        <v>84</v>
      </c>
      <c r="AV920" s="143" t="s">
        <v>84</v>
      </c>
      <c r="AW920" s="143" t="s">
        <v>29</v>
      </c>
      <c r="AX920" s="143" t="s">
        <v>20</v>
      </c>
      <c r="AY920" s="146" t="s">
        <v>145</v>
      </c>
    </row>
    <row r="921" spans="2:65" s="14" customFormat="1" ht="21.75" customHeight="1">
      <c r="B921" s="15"/>
      <c r="C921" s="158" t="s">
        <v>1540</v>
      </c>
      <c r="D921" s="158" t="s">
        <v>303</v>
      </c>
      <c r="E921" s="159" t="s">
        <v>1541</v>
      </c>
      <c r="F921" s="160" t="s">
        <v>1542</v>
      </c>
      <c r="G921" s="161" t="s">
        <v>166</v>
      </c>
      <c r="H921" s="162">
        <v>4.1619999999999999</v>
      </c>
      <c r="I921" s="359"/>
      <c r="J921" s="163">
        <f>ROUND(I921*H921,1)</f>
        <v>0</v>
      </c>
      <c r="K921" s="164"/>
      <c r="L921" s="165"/>
      <c r="M921" s="166"/>
      <c r="N921" s="167" t="s">
        <v>41</v>
      </c>
      <c r="O921" s="139">
        <v>0</v>
      </c>
      <c r="P921" s="139">
        <f>O921*H921</f>
        <v>0</v>
      </c>
      <c r="Q921" s="139">
        <v>4.0280000000000003E-2</v>
      </c>
      <c r="R921" s="139">
        <f>Q921*H921</f>
        <v>0.16764536000000002</v>
      </c>
      <c r="S921" s="139">
        <v>0</v>
      </c>
      <c r="T921" s="140">
        <f>S921*H921</f>
        <v>0</v>
      </c>
      <c r="AR921" s="141" t="s">
        <v>223</v>
      </c>
      <c r="AT921" s="141" t="s">
        <v>303</v>
      </c>
      <c r="AU921" s="141" t="s">
        <v>84</v>
      </c>
      <c r="AY921" s="2" t="s">
        <v>145</v>
      </c>
      <c r="BE921" s="142">
        <f>IF(N921="základní",J921,0)</f>
        <v>0</v>
      </c>
      <c r="BF921" s="142">
        <f>IF(N921="snížená",J921,0)</f>
        <v>0</v>
      </c>
      <c r="BG921" s="142">
        <f>IF(N921="zákl. přenesená",J921,0)</f>
        <v>0</v>
      </c>
      <c r="BH921" s="142">
        <f>IF(N921="sníž. přenesená",J921,0)</f>
        <v>0</v>
      </c>
      <c r="BI921" s="142">
        <f>IF(N921="nulová",J921,0)</f>
        <v>0</v>
      </c>
      <c r="BJ921" s="2" t="s">
        <v>20</v>
      </c>
      <c r="BK921" s="142">
        <f>ROUND(I921*H921,1)</f>
        <v>0</v>
      </c>
      <c r="BL921" s="2" t="s">
        <v>1096</v>
      </c>
      <c r="BM921" s="141" t="s">
        <v>1543</v>
      </c>
    </row>
    <row r="922" spans="2:65" s="175" customFormat="1">
      <c r="B922" s="176"/>
      <c r="D922" s="145" t="s">
        <v>155</v>
      </c>
      <c r="E922" s="177"/>
      <c r="F922" s="178" t="s">
        <v>1544</v>
      </c>
      <c r="H922" s="177"/>
      <c r="I922" s="364"/>
      <c r="L922" s="176"/>
      <c r="M922" s="179"/>
      <c r="T922" s="180"/>
      <c r="AT922" s="177" t="s">
        <v>155</v>
      </c>
      <c r="AU922" s="177" t="s">
        <v>84</v>
      </c>
      <c r="AV922" s="175" t="s">
        <v>20</v>
      </c>
      <c r="AW922" s="175" t="s">
        <v>29</v>
      </c>
      <c r="AX922" s="175" t="s">
        <v>76</v>
      </c>
      <c r="AY922" s="177" t="s">
        <v>145</v>
      </c>
    </row>
    <row r="923" spans="2:65" s="143" customFormat="1">
      <c r="B923" s="144"/>
      <c r="D923" s="145" t="s">
        <v>155</v>
      </c>
      <c r="E923" s="146"/>
      <c r="F923" s="147" t="s">
        <v>1545</v>
      </c>
      <c r="H923" s="148">
        <v>4.1619999999999999</v>
      </c>
      <c r="I923" s="360"/>
      <c r="L923" s="144"/>
      <c r="M923" s="149"/>
      <c r="T923" s="150"/>
      <c r="AT923" s="146" t="s">
        <v>155</v>
      </c>
      <c r="AU923" s="146" t="s">
        <v>84</v>
      </c>
      <c r="AV923" s="143" t="s">
        <v>84</v>
      </c>
      <c r="AW923" s="143" t="s">
        <v>29</v>
      </c>
      <c r="AX923" s="143" t="s">
        <v>20</v>
      </c>
      <c r="AY923" s="146" t="s">
        <v>145</v>
      </c>
    </row>
    <row r="924" spans="2:65" s="14" customFormat="1" ht="24" customHeight="1">
      <c r="B924" s="15"/>
      <c r="C924" s="130" t="s">
        <v>1546</v>
      </c>
      <c r="D924" s="130" t="s">
        <v>149</v>
      </c>
      <c r="E924" s="131" t="s">
        <v>1547</v>
      </c>
      <c r="F924" s="132" t="s">
        <v>1548</v>
      </c>
      <c r="G924" s="133" t="s">
        <v>166</v>
      </c>
      <c r="H924" s="134">
        <v>97</v>
      </c>
      <c r="I924" s="359"/>
      <c r="J924" s="135">
        <f>ROUND(I924*H924,1)</f>
        <v>0</v>
      </c>
      <c r="K924" s="136"/>
      <c r="L924" s="15"/>
      <c r="M924" s="137"/>
      <c r="N924" s="138" t="s">
        <v>41</v>
      </c>
      <c r="O924" s="139">
        <v>1.5589999999999999</v>
      </c>
      <c r="P924" s="139">
        <f>O924*H924</f>
        <v>151.22299999999998</v>
      </c>
      <c r="Q924" s="139">
        <v>2.7E-4</v>
      </c>
      <c r="R924" s="139">
        <f>Q924*H924</f>
        <v>2.6190000000000001E-2</v>
      </c>
      <c r="S924" s="139">
        <v>0</v>
      </c>
      <c r="T924" s="140">
        <f>S924*H924</f>
        <v>0</v>
      </c>
      <c r="AR924" s="141" t="s">
        <v>1096</v>
      </c>
      <c r="AT924" s="141" t="s">
        <v>149</v>
      </c>
      <c r="AU924" s="141" t="s">
        <v>84</v>
      </c>
      <c r="AY924" s="2" t="s">
        <v>145</v>
      </c>
      <c r="BE924" s="142">
        <f>IF(N924="základní",J924,0)</f>
        <v>0</v>
      </c>
      <c r="BF924" s="142">
        <f>IF(N924="snížená",J924,0)</f>
        <v>0</v>
      </c>
      <c r="BG924" s="142">
        <f>IF(N924="zákl. přenesená",J924,0)</f>
        <v>0</v>
      </c>
      <c r="BH924" s="142">
        <f>IF(N924="sníž. přenesená",J924,0)</f>
        <v>0</v>
      </c>
      <c r="BI924" s="142">
        <f>IF(N924="nulová",J924,0)</f>
        <v>0</v>
      </c>
      <c r="BJ924" s="2" t="s">
        <v>20</v>
      </c>
      <c r="BK924" s="142">
        <f>ROUND(I924*H924,1)</f>
        <v>0</v>
      </c>
      <c r="BL924" s="2" t="s">
        <v>1096</v>
      </c>
      <c r="BM924" s="141" t="s">
        <v>1549</v>
      </c>
    </row>
    <row r="925" spans="2:65" s="143" customFormat="1" ht="20.399999999999999">
      <c r="B925" s="144"/>
      <c r="D925" s="145" t="s">
        <v>155</v>
      </c>
      <c r="E925" s="146"/>
      <c r="F925" s="147" t="s">
        <v>1550</v>
      </c>
      <c r="H925" s="148">
        <v>97</v>
      </c>
      <c r="I925" s="360"/>
      <c r="L925" s="144"/>
      <c r="M925" s="149"/>
      <c r="T925" s="150"/>
      <c r="AT925" s="146" t="s">
        <v>155</v>
      </c>
      <c r="AU925" s="146" t="s">
        <v>84</v>
      </c>
      <c r="AV925" s="143" t="s">
        <v>84</v>
      </c>
      <c r="AW925" s="143" t="s">
        <v>29</v>
      </c>
      <c r="AX925" s="143" t="s">
        <v>20</v>
      </c>
      <c r="AY925" s="146" t="s">
        <v>145</v>
      </c>
    </row>
    <row r="926" spans="2:65" s="14" customFormat="1" ht="24" customHeight="1">
      <c r="B926" s="15"/>
      <c r="C926" s="158" t="s">
        <v>1551</v>
      </c>
      <c r="D926" s="158" t="s">
        <v>303</v>
      </c>
      <c r="E926" s="159" t="s">
        <v>1552</v>
      </c>
      <c r="F926" s="160" t="s">
        <v>1553</v>
      </c>
      <c r="G926" s="161" t="s">
        <v>166</v>
      </c>
      <c r="H926" s="162">
        <v>97</v>
      </c>
      <c r="I926" s="359"/>
      <c r="J926" s="163">
        <f>ROUND(I926*H926,1)</f>
        <v>0</v>
      </c>
      <c r="K926" s="164"/>
      <c r="L926" s="165"/>
      <c r="M926" s="166"/>
      <c r="N926" s="167" t="s">
        <v>41</v>
      </c>
      <c r="O926" s="139">
        <v>0</v>
      </c>
      <c r="P926" s="139">
        <f>O926*H926</f>
        <v>0</v>
      </c>
      <c r="Q926" s="139">
        <v>3.6810000000000002E-2</v>
      </c>
      <c r="R926" s="139">
        <f>Q926*H926</f>
        <v>3.57057</v>
      </c>
      <c r="S926" s="139">
        <v>0</v>
      </c>
      <c r="T926" s="140">
        <f>S926*H926</f>
        <v>0</v>
      </c>
      <c r="AR926" s="141" t="s">
        <v>223</v>
      </c>
      <c r="AT926" s="141" t="s">
        <v>303</v>
      </c>
      <c r="AU926" s="141" t="s">
        <v>84</v>
      </c>
      <c r="AY926" s="2" t="s">
        <v>145</v>
      </c>
      <c r="BE926" s="142">
        <f>IF(N926="základní",J926,0)</f>
        <v>0</v>
      </c>
      <c r="BF926" s="142">
        <f>IF(N926="snížená",J926,0)</f>
        <v>0</v>
      </c>
      <c r="BG926" s="142">
        <f>IF(N926="zákl. přenesená",J926,0)</f>
        <v>0</v>
      </c>
      <c r="BH926" s="142">
        <f>IF(N926="sníž. přenesená",J926,0)</f>
        <v>0</v>
      </c>
      <c r="BI926" s="142">
        <f>IF(N926="nulová",J926,0)</f>
        <v>0</v>
      </c>
      <c r="BJ926" s="2" t="s">
        <v>20</v>
      </c>
      <c r="BK926" s="142">
        <f>ROUND(I926*H926,1)</f>
        <v>0</v>
      </c>
      <c r="BL926" s="2" t="s">
        <v>1096</v>
      </c>
      <c r="BM926" s="141" t="s">
        <v>1554</v>
      </c>
    </row>
    <row r="927" spans="2:65" s="14" customFormat="1" ht="24" customHeight="1">
      <c r="B927" s="15"/>
      <c r="C927" s="130" t="s">
        <v>1555</v>
      </c>
      <c r="D927" s="130" t="s">
        <v>149</v>
      </c>
      <c r="E927" s="131" t="s">
        <v>1556</v>
      </c>
      <c r="F927" s="132" t="s">
        <v>1557</v>
      </c>
      <c r="G927" s="133" t="s">
        <v>166</v>
      </c>
      <c r="H927" s="134">
        <v>2.25</v>
      </c>
      <c r="I927" s="359"/>
      <c r="J927" s="135">
        <f>ROUND(I927*H927,1)</f>
        <v>0</v>
      </c>
      <c r="K927" s="136"/>
      <c r="L927" s="15"/>
      <c r="M927" s="137"/>
      <c r="N927" s="138" t="s">
        <v>41</v>
      </c>
      <c r="O927" s="139">
        <v>1.585</v>
      </c>
      <c r="P927" s="139">
        <f>O927*H927</f>
        <v>3.5662500000000001</v>
      </c>
      <c r="Q927" s="139">
        <v>2.5999999999999998E-4</v>
      </c>
      <c r="R927" s="139">
        <f>Q927*H927</f>
        <v>5.8499999999999991E-4</v>
      </c>
      <c r="S927" s="139">
        <v>0</v>
      </c>
      <c r="T927" s="140">
        <f>S927*H927</f>
        <v>0</v>
      </c>
      <c r="AR927" s="141" t="s">
        <v>1096</v>
      </c>
      <c r="AT927" s="141" t="s">
        <v>149</v>
      </c>
      <c r="AU927" s="141" t="s">
        <v>84</v>
      </c>
      <c r="AY927" s="2" t="s">
        <v>145</v>
      </c>
      <c r="BE927" s="142">
        <f>IF(N927="základní",J927,0)</f>
        <v>0</v>
      </c>
      <c r="BF927" s="142">
        <f>IF(N927="snížená",J927,0)</f>
        <v>0</v>
      </c>
      <c r="BG927" s="142">
        <f>IF(N927="zákl. přenesená",J927,0)</f>
        <v>0</v>
      </c>
      <c r="BH927" s="142">
        <f>IF(N927="sníž. přenesená",J927,0)</f>
        <v>0</v>
      </c>
      <c r="BI927" s="142">
        <f>IF(N927="nulová",J927,0)</f>
        <v>0</v>
      </c>
      <c r="BJ927" s="2" t="s">
        <v>20</v>
      </c>
      <c r="BK927" s="142">
        <f>ROUND(I927*H927,1)</f>
        <v>0</v>
      </c>
      <c r="BL927" s="2" t="s">
        <v>1096</v>
      </c>
      <c r="BM927" s="141" t="s">
        <v>1558</v>
      </c>
    </row>
    <row r="928" spans="2:65" s="143" customFormat="1">
      <c r="B928" s="144"/>
      <c r="D928" s="145" t="s">
        <v>155</v>
      </c>
      <c r="E928" s="146"/>
      <c r="F928" s="147" t="s">
        <v>1559</v>
      </c>
      <c r="H928" s="148">
        <v>2.25</v>
      </c>
      <c r="I928" s="360"/>
      <c r="L928" s="144"/>
      <c r="M928" s="149"/>
      <c r="T928" s="150"/>
      <c r="AT928" s="146" t="s">
        <v>155</v>
      </c>
      <c r="AU928" s="146" t="s">
        <v>84</v>
      </c>
      <c r="AV928" s="143" t="s">
        <v>84</v>
      </c>
      <c r="AW928" s="143" t="s">
        <v>29</v>
      </c>
      <c r="AX928" s="143" t="s">
        <v>20</v>
      </c>
      <c r="AY928" s="146" t="s">
        <v>145</v>
      </c>
    </row>
    <row r="929" spans="2:65" s="14" customFormat="1" ht="24" customHeight="1">
      <c r="B929" s="15"/>
      <c r="C929" s="158" t="s">
        <v>1560</v>
      </c>
      <c r="D929" s="158" t="s">
        <v>303</v>
      </c>
      <c r="E929" s="159" t="s">
        <v>1561</v>
      </c>
      <c r="F929" s="160" t="s">
        <v>1562</v>
      </c>
      <c r="G929" s="161" t="s">
        <v>166</v>
      </c>
      <c r="H929" s="162">
        <v>2.25</v>
      </c>
      <c r="I929" s="359"/>
      <c r="J929" s="163">
        <f>ROUND(I929*H929,1)</f>
        <v>0</v>
      </c>
      <c r="K929" s="164"/>
      <c r="L929" s="165"/>
      <c r="M929" s="166"/>
      <c r="N929" s="167" t="s">
        <v>41</v>
      </c>
      <c r="O929" s="139">
        <v>0</v>
      </c>
      <c r="P929" s="139">
        <f>O929*H929</f>
        <v>0</v>
      </c>
      <c r="Q929" s="139">
        <v>3.6110000000000003E-2</v>
      </c>
      <c r="R929" s="139">
        <f>Q929*H929</f>
        <v>8.12475E-2</v>
      </c>
      <c r="S929" s="139">
        <v>0</v>
      </c>
      <c r="T929" s="140">
        <f>S929*H929</f>
        <v>0</v>
      </c>
      <c r="AR929" s="141" t="s">
        <v>223</v>
      </c>
      <c r="AT929" s="141" t="s">
        <v>303</v>
      </c>
      <c r="AU929" s="141" t="s">
        <v>84</v>
      </c>
      <c r="AY929" s="2" t="s">
        <v>145</v>
      </c>
      <c r="BE929" s="142">
        <f>IF(N929="základní",J929,0)</f>
        <v>0</v>
      </c>
      <c r="BF929" s="142">
        <f>IF(N929="snížená",J929,0)</f>
        <v>0</v>
      </c>
      <c r="BG929" s="142">
        <f>IF(N929="zákl. přenesená",J929,0)</f>
        <v>0</v>
      </c>
      <c r="BH929" s="142">
        <f>IF(N929="sníž. přenesená",J929,0)</f>
        <v>0</v>
      </c>
      <c r="BI929" s="142">
        <f>IF(N929="nulová",J929,0)</f>
        <v>0</v>
      </c>
      <c r="BJ929" s="2" t="s">
        <v>20</v>
      </c>
      <c r="BK929" s="142">
        <f>ROUND(I929*H929,1)</f>
        <v>0</v>
      </c>
      <c r="BL929" s="2" t="s">
        <v>1096</v>
      </c>
      <c r="BM929" s="141" t="s">
        <v>1563</v>
      </c>
    </row>
    <row r="930" spans="2:65" s="175" customFormat="1">
      <c r="B930" s="176"/>
      <c r="D930" s="145" t="s">
        <v>155</v>
      </c>
      <c r="E930" s="177"/>
      <c r="F930" s="178" t="s">
        <v>1544</v>
      </c>
      <c r="H930" s="177"/>
      <c r="I930" s="364"/>
      <c r="L930" s="176"/>
      <c r="M930" s="179"/>
      <c r="T930" s="180"/>
      <c r="AT930" s="177" t="s">
        <v>155</v>
      </c>
      <c r="AU930" s="177" t="s">
        <v>84</v>
      </c>
      <c r="AV930" s="175" t="s">
        <v>20</v>
      </c>
      <c r="AW930" s="175" t="s">
        <v>29</v>
      </c>
      <c r="AX930" s="175" t="s">
        <v>76</v>
      </c>
      <c r="AY930" s="177" t="s">
        <v>145</v>
      </c>
    </row>
    <row r="931" spans="2:65" s="143" customFormat="1">
      <c r="B931" s="144"/>
      <c r="D931" s="145" t="s">
        <v>155</v>
      </c>
      <c r="E931" s="146"/>
      <c r="F931" s="147" t="s">
        <v>1564</v>
      </c>
      <c r="H931" s="148">
        <v>2.25</v>
      </c>
      <c r="I931" s="360"/>
      <c r="L931" s="144"/>
      <c r="M931" s="149"/>
      <c r="T931" s="150"/>
      <c r="AT931" s="146" t="s">
        <v>155</v>
      </c>
      <c r="AU931" s="146" t="s">
        <v>84</v>
      </c>
      <c r="AV931" s="143" t="s">
        <v>84</v>
      </c>
      <c r="AW931" s="143" t="s">
        <v>29</v>
      </c>
      <c r="AX931" s="143" t="s">
        <v>20</v>
      </c>
      <c r="AY931" s="146" t="s">
        <v>145</v>
      </c>
    </row>
    <row r="932" spans="2:65" s="14" customFormat="1" ht="24" customHeight="1">
      <c r="B932" s="15"/>
      <c r="C932" s="130" t="s">
        <v>1565</v>
      </c>
      <c r="D932" s="130" t="s">
        <v>149</v>
      </c>
      <c r="E932" s="131" t="s">
        <v>1566</v>
      </c>
      <c r="F932" s="132" t="s">
        <v>1567</v>
      </c>
      <c r="G932" s="133" t="s">
        <v>166</v>
      </c>
      <c r="H932" s="134">
        <v>4.8</v>
      </c>
      <c r="I932" s="359"/>
      <c r="J932" s="135">
        <f>ROUND(I932*H932,1)</f>
        <v>0</v>
      </c>
      <c r="K932" s="136"/>
      <c r="L932" s="15"/>
      <c r="M932" s="137"/>
      <c r="N932" s="138" t="s">
        <v>41</v>
      </c>
      <c r="O932" s="139">
        <v>1.339</v>
      </c>
      <c r="P932" s="139">
        <f>O932*H932</f>
        <v>6.4272</v>
      </c>
      <c r="Q932" s="139">
        <v>2.5999999999999998E-4</v>
      </c>
      <c r="R932" s="139">
        <f>Q932*H932</f>
        <v>1.2479999999999998E-3</v>
      </c>
      <c r="S932" s="139">
        <v>0</v>
      </c>
      <c r="T932" s="140">
        <f>S932*H932</f>
        <v>0</v>
      </c>
      <c r="AR932" s="141" t="s">
        <v>1096</v>
      </c>
      <c r="AT932" s="141" t="s">
        <v>149</v>
      </c>
      <c r="AU932" s="141" t="s">
        <v>84</v>
      </c>
      <c r="AY932" s="2" t="s">
        <v>145</v>
      </c>
      <c r="BE932" s="142">
        <f>IF(N932="základní",J932,0)</f>
        <v>0</v>
      </c>
      <c r="BF932" s="142">
        <f>IF(N932="snížená",J932,0)</f>
        <v>0</v>
      </c>
      <c r="BG932" s="142">
        <f>IF(N932="zákl. přenesená",J932,0)</f>
        <v>0</v>
      </c>
      <c r="BH932" s="142">
        <f>IF(N932="sníž. přenesená",J932,0)</f>
        <v>0</v>
      </c>
      <c r="BI932" s="142">
        <f>IF(N932="nulová",J932,0)</f>
        <v>0</v>
      </c>
      <c r="BJ932" s="2" t="s">
        <v>20</v>
      </c>
      <c r="BK932" s="142">
        <f>ROUND(I932*H932,1)</f>
        <v>0</v>
      </c>
      <c r="BL932" s="2" t="s">
        <v>1096</v>
      </c>
      <c r="BM932" s="141" t="s">
        <v>1568</v>
      </c>
    </row>
    <row r="933" spans="2:65" s="143" customFormat="1">
      <c r="B933" s="144"/>
      <c r="D933" s="145" t="s">
        <v>155</v>
      </c>
      <c r="E933" s="146"/>
      <c r="F933" s="147" t="s">
        <v>1569</v>
      </c>
      <c r="H933" s="148">
        <v>4.8</v>
      </c>
      <c r="I933" s="360"/>
      <c r="L933" s="144"/>
      <c r="M933" s="149"/>
      <c r="T933" s="150"/>
      <c r="AT933" s="146" t="s">
        <v>155</v>
      </c>
      <c r="AU933" s="146" t="s">
        <v>84</v>
      </c>
      <c r="AV933" s="143" t="s">
        <v>84</v>
      </c>
      <c r="AW933" s="143" t="s">
        <v>29</v>
      </c>
      <c r="AX933" s="143" t="s">
        <v>20</v>
      </c>
      <c r="AY933" s="146" t="s">
        <v>145</v>
      </c>
    </row>
    <row r="934" spans="2:65" s="14" customFormat="1" ht="24" customHeight="1">
      <c r="B934" s="15"/>
      <c r="C934" s="158" t="s">
        <v>1570</v>
      </c>
      <c r="D934" s="158" t="s">
        <v>303</v>
      </c>
      <c r="E934" s="159" t="s">
        <v>1571</v>
      </c>
      <c r="F934" s="160" t="s">
        <v>1572</v>
      </c>
      <c r="G934" s="161" t="s">
        <v>166</v>
      </c>
      <c r="H934" s="162">
        <v>4.8</v>
      </c>
      <c r="I934" s="359"/>
      <c r="J934" s="163">
        <f>ROUND(I934*H934,1)</f>
        <v>0</v>
      </c>
      <c r="K934" s="164"/>
      <c r="L934" s="165"/>
      <c r="M934" s="166"/>
      <c r="N934" s="167" t="s">
        <v>41</v>
      </c>
      <c r="O934" s="139">
        <v>0</v>
      </c>
      <c r="P934" s="139">
        <f>O934*H934</f>
        <v>0</v>
      </c>
      <c r="Q934" s="139">
        <v>2.546E-2</v>
      </c>
      <c r="R934" s="139">
        <f>Q934*H934</f>
        <v>0.122208</v>
      </c>
      <c r="S934" s="139">
        <v>0</v>
      </c>
      <c r="T934" s="140">
        <f>S934*H934</f>
        <v>0</v>
      </c>
      <c r="AR934" s="141" t="s">
        <v>223</v>
      </c>
      <c r="AT934" s="141" t="s">
        <v>303</v>
      </c>
      <c r="AU934" s="141" t="s">
        <v>84</v>
      </c>
      <c r="AY934" s="2" t="s">
        <v>145</v>
      </c>
      <c r="BE934" s="142">
        <f>IF(N934="základní",J934,0)</f>
        <v>0</v>
      </c>
      <c r="BF934" s="142">
        <f>IF(N934="snížená",J934,0)</f>
        <v>0</v>
      </c>
      <c r="BG934" s="142">
        <f>IF(N934="zákl. přenesená",J934,0)</f>
        <v>0</v>
      </c>
      <c r="BH934" s="142">
        <f>IF(N934="sníž. přenesená",J934,0)</f>
        <v>0</v>
      </c>
      <c r="BI934" s="142">
        <f>IF(N934="nulová",J934,0)</f>
        <v>0</v>
      </c>
      <c r="BJ934" s="2" t="s">
        <v>20</v>
      </c>
      <c r="BK934" s="142">
        <f>ROUND(I934*H934,1)</f>
        <v>0</v>
      </c>
      <c r="BL934" s="2" t="s">
        <v>1096</v>
      </c>
      <c r="BM934" s="141" t="s">
        <v>1573</v>
      </c>
    </row>
    <row r="935" spans="2:65" s="175" customFormat="1">
      <c r="B935" s="176"/>
      <c r="D935" s="145" t="s">
        <v>155</v>
      </c>
      <c r="E935" s="177"/>
      <c r="F935" s="178" t="s">
        <v>1544</v>
      </c>
      <c r="H935" s="177"/>
      <c r="I935" s="364"/>
      <c r="L935" s="176"/>
      <c r="M935" s="179"/>
      <c r="T935" s="180"/>
      <c r="AT935" s="177" t="s">
        <v>155</v>
      </c>
      <c r="AU935" s="177" t="s">
        <v>84</v>
      </c>
      <c r="AV935" s="175" t="s">
        <v>20</v>
      </c>
      <c r="AW935" s="175" t="s">
        <v>29</v>
      </c>
      <c r="AX935" s="175" t="s">
        <v>76</v>
      </c>
      <c r="AY935" s="177" t="s">
        <v>145</v>
      </c>
    </row>
    <row r="936" spans="2:65" s="143" customFormat="1">
      <c r="B936" s="144"/>
      <c r="D936" s="145" t="s">
        <v>155</v>
      </c>
      <c r="E936" s="146"/>
      <c r="F936" s="147" t="s">
        <v>1574</v>
      </c>
      <c r="H936" s="148">
        <v>4.8</v>
      </c>
      <c r="I936" s="360"/>
      <c r="L936" s="144"/>
      <c r="M936" s="149"/>
      <c r="T936" s="150"/>
      <c r="AT936" s="146" t="s">
        <v>155</v>
      </c>
      <c r="AU936" s="146" t="s">
        <v>84</v>
      </c>
      <c r="AV936" s="143" t="s">
        <v>84</v>
      </c>
      <c r="AW936" s="143" t="s">
        <v>29</v>
      </c>
      <c r="AX936" s="143" t="s">
        <v>20</v>
      </c>
      <c r="AY936" s="146" t="s">
        <v>145</v>
      </c>
    </row>
    <row r="937" spans="2:65" s="14" customFormat="1" ht="24" customHeight="1">
      <c r="B937" s="15"/>
      <c r="C937" s="130" t="s">
        <v>1575</v>
      </c>
      <c r="D937" s="130" t="s">
        <v>149</v>
      </c>
      <c r="E937" s="131" t="s">
        <v>1576</v>
      </c>
      <c r="F937" s="132" t="s">
        <v>1577</v>
      </c>
      <c r="G937" s="133" t="s">
        <v>289</v>
      </c>
      <c r="H937" s="134">
        <v>69.3</v>
      </c>
      <c r="I937" s="359"/>
      <c r="J937" s="135">
        <f>ROUND(I937*H937,1)</f>
        <v>0</v>
      </c>
      <c r="K937" s="136"/>
      <c r="L937" s="15"/>
      <c r="M937" s="137"/>
      <c r="N937" s="138" t="s">
        <v>41</v>
      </c>
      <c r="O937" s="139">
        <v>0.52100000000000002</v>
      </c>
      <c r="P937" s="139">
        <f>O937*H937</f>
        <v>36.1053</v>
      </c>
      <c r="Q937" s="139">
        <v>0</v>
      </c>
      <c r="R937" s="139">
        <f>Q937*H937</f>
        <v>0</v>
      </c>
      <c r="S937" s="139">
        <v>0</v>
      </c>
      <c r="T937" s="140">
        <f>S937*H937</f>
        <v>0</v>
      </c>
      <c r="AR937" s="141" t="s">
        <v>1096</v>
      </c>
      <c r="AT937" s="141" t="s">
        <v>149</v>
      </c>
      <c r="AU937" s="141" t="s">
        <v>84</v>
      </c>
      <c r="AY937" s="2" t="s">
        <v>145</v>
      </c>
      <c r="BE937" s="142">
        <f>IF(N937="základní",J937,0)</f>
        <v>0</v>
      </c>
      <c r="BF937" s="142">
        <f>IF(N937="snížená",J937,0)</f>
        <v>0</v>
      </c>
      <c r="BG937" s="142">
        <f>IF(N937="zákl. přenesená",J937,0)</f>
        <v>0</v>
      </c>
      <c r="BH937" s="142">
        <f>IF(N937="sníž. přenesená",J937,0)</f>
        <v>0</v>
      </c>
      <c r="BI937" s="142">
        <f>IF(N937="nulová",J937,0)</f>
        <v>0</v>
      </c>
      <c r="BJ937" s="2" t="s">
        <v>20</v>
      </c>
      <c r="BK937" s="142">
        <f>ROUND(I937*H937,1)</f>
        <v>0</v>
      </c>
      <c r="BL937" s="2" t="s">
        <v>1096</v>
      </c>
      <c r="BM937" s="141" t="s">
        <v>1578</v>
      </c>
    </row>
    <row r="938" spans="2:65" s="143" customFormat="1">
      <c r="B938" s="144"/>
      <c r="D938" s="145" t="s">
        <v>155</v>
      </c>
      <c r="E938" s="146"/>
      <c r="F938" s="147" t="s">
        <v>1579</v>
      </c>
      <c r="H938" s="148">
        <v>69.3</v>
      </c>
      <c r="I938" s="360"/>
      <c r="L938" s="144"/>
      <c r="M938" s="149"/>
      <c r="T938" s="150"/>
      <c r="AT938" s="146" t="s">
        <v>155</v>
      </c>
      <c r="AU938" s="146" t="s">
        <v>84</v>
      </c>
      <c r="AV938" s="143" t="s">
        <v>84</v>
      </c>
      <c r="AW938" s="143" t="s">
        <v>29</v>
      </c>
      <c r="AX938" s="143" t="s">
        <v>20</v>
      </c>
      <c r="AY938" s="146" t="s">
        <v>145</v>
      </c>
    </row>
    <row r="939" spans="2:65" s="14" customFormat="1" ht="24" customHeight="1">
      <c r="B939" s="15"/>
      <c r="C939" s="130" t="s">
        <v>1580</v>
      </c>
      <c r="D939" s="130" t="s">
        <v>149</v>
      </c>
      <c r="E939" s="131" t="s">
        <v>1581</v>
      </c>
      <c r="F939" s="132" t="s">
        <v>1582</v>
      </c>
      <c r="G939" s="133" t="s">
        <v>289</v>
      </c>
      <c r="H939" s="134">
        <v>8</v>
      </c>
      <c r="I939" s="359"/>
      <c r="J939" s="135">
        <f>ROUND(I939*H939,1)</f>
        <v>0</v>
      </c>
      <c r="K939" s="136"/>
      <c r="L939" s="15"/>
      <c r="M939" s="137"/>
      <c r="N939" s="138" t="s">
        <v>41</v>
      </c>
      <c r="O939" s="139">
        <v>0.34499999999999997</v>
      </c>
      <c r="P939" s="139">
        <f>O939*H939</f>
        <v>2.76</v>
      </c>
      <c r="Q939" s="139">
        <v>0</v>
      </c>
      <c r="R939" s="139">
        <f>Q939*H939</f>
        <v>0</v>
      </c>
      <c r="S939" s="139">
        <v>0</v>
      </c>
      <c r="T939" s="140">
        <f>S939*H939</f>
        <v>0</v>
      </c>
      <c r="AR939" s="141" t="s">
        <v>1096</v>
      </c>
      <c r="AT939" s="141" t="s">
        <v>149</v>
      </c>
      <c r="AU939" s="141" t="s">
        <v>84</v>
      </c>
      <c r="AY939" s="2" t="s">
        <v>145</v>
      </c>
      <c r="BE939" s="142">
        <f>IF(N939="základní",J939,0)</f>
        <v>0</v>
      </c>
      <c r="BF939" s="142">
        <f>IF(N939="snížená",J939,0)</f>
        <v>0</v>
      </c>
      <c r="BG939" s="142">
        <f>IF(N939="zákl. přenesená",J939,0)</f>
        <v>0</v>
      </c>
      <c r="BH939" s="142">
        <f>IF(N939="sníž. přenesená",J939,0)</f>
        <v>0</v>
      </c>
      <c r="BI939" s="142">
        <f>IF(N939="nulová",J939,0)</f>
        <v>0</v>
      </c>
      <c r="BJ939" s="2" t="s">
        <v>20</v>
      </c>
      <c r="BK939" s="142">
        <f>ROUND(I939*H939,1)</f>
        <v>0</v>
      </c>
      <c r="BL939" s="2" t="s">
        <v>1096</v>
      </c>
      <c r="BM939" s="141" t="s">
        <v>1583</v>
      </c>
    </row>
    <row r="940" spans="2:65" s="143" customFormat="1">
      <c r="B940" s="144"/>
      <c r="D940" s="145" t="s">
        <v>155</v>
      </c>
      <c r="E940" s="146"/>
      <c r="F940" s="147" t="s">
        <v>1584</v>
      </c>
      <c r="H940" s="148">
        <v>8</v>
      </c>
      <c r="I940" s="360"/>
      <c r="L940" s="144"/>
      <c r="M940" s="149"/>
      <c r="T940" s="150"/>
      <c r="AT940" s="146" t="s">
        <v>155</v>
      </c>
      <c r="AU940" s="146" t="s">
        <v>84</v>
      </c>
      <c r="AV940" s="143" t="s">
        <v>84</v>
      </c>
      <c r="AW940" s="143" t="s">
        <v>29</v>
      </c>
      <c r="AX940" s="143" t="s">
        <v>20</v>
      </c>
      <c r="AY940" s="146" t="s">
        <v>145</v>
      </c>
    </row>
    <row r="941" spans="2:65" s="14" customFormat="1" ht="24" customHeight="1">
      <c r="B941" s="15"/>
      <c r="C941" s="158" t="s">
        <v>1585</v>
      </c>
      <c r="D941" s="158" t="s">
        <v>303</v>
      </c>
      <c r="E941" s="159" t="s">
        <v>1586</v>
      </c>
      <c r="F941" s="160" t="s">
        <v>1587</v>
      </c>
      <c r="G941" s="161" t="s">
        <v>289</v>
      </c>
      <c r="H941" s="162">
        <v>73</v>
      </c>
      <c r="I941" s="359"/>
      <c r="J941" s="163">
        <f>ROUND(I941*H941,1)</f>
        <v>0</v>
      </c>
      <c r="K941" s="164"/>
      <c r="L941" s="165"/>
      <c r="M941" s="166"/>
      <c r="N941" s="167" t="s">
        <v>41</v>
      </c>
      <c r="O941" s="139">
        <v>0</v>
      </c>
      <c r="P941" s="139">
        <f>O941*H941</f>
        <v>0</v>
      </c>
      <c r="Q941" s="139">
        <v>6.0000000000000001E-3</v>
      </c>
      <c r="R941" s="139">
        <f>Q941*H941</f>
        <v>0.438</v>
      </c>
      <c r="S941" s="139">
        <v>0</v>
      </c>
      <c r="T941" s="140">
        <f>S941*H941</f>
        <v>0</v>
      </c>
      <c r="AR941" s="141" t="s">
        <v>223</v>
      </c>
      <c r="AT941" s="141" t="s">
        <v>303</v>
      </c>
      <c r="AU941" s="141" t="s">
        <v>84</v>
      </c>
      <c r="AY941" s="2" t="s">
        <v>145</v>
      </c>
      <c r="BE941" s="142">
        <f>IF(N941="základní",J941,0)</f>
        <v>0</v>
      </c>
      <c r="BF941" s="142">
        <f>IF(N941="snížená",J941,0)</f>
        <v>0</v>
      </c>
      <c r="BG941" s="142">
        <f>IF(N941="zákl. přenesená",J941,0)</f>
        <v>0</v>
      </c>
      <c r="BH941" s="142">
        <f>IF(N941="sníž. přenesená",J941,0)</f>
        <v>0</v>
      </c>
      <c r="BI941" s="142">
        <f>IF(N941="nulová",J941,0)</f>
        <v>0</v>
      </c>
      <c r="BJ941" s="2" t="s">
        <v>20</v>
      </c>
      <c r="BK941" s="142">
        <f>ROUND(I941*H941,1)</f>
        <v>0</v>
      </c>
      <c r="BL941" s="2" t="s">
        <v>1096</v>
      </c>
      <c r="BM941" s="141" t="s">
        <v>1588</v>
      </c>
    </row>
    <row r="942" spans="2:65" s="143" customFormat="1">
      <c r="B942" s="144"/>
      <c r="D942" s="145" t="s">
        <v>155</v>
      </c>
      <c r="E942" s="146"/>
      <c r="F942" s="147" t="s">
        <v>1589</v>
      </c>
      <c r="H942" s="148">
        <v>73</v>
      </c>
      <c r="I942" s="360"/>
      <c r="L942" s="144"/>
      <c r="M942" s="149"/>
      <c r="T942" s="150"/>
      <c r="AT942" s="146" t="s">
        <v>155</v>
      </c>
      <c r="AU942" s="146" t="s">
        <v>84</v>
      </c>
      <c r="AV942" s="143" t="s">
        <v>84</v>
      </c>
      <c r="AW942" s="143" t="s">
        <v>29</v>
      </c>
      <c r="AX942" s="143" t="s">
        <v>20</v>
      </c>
      <c r="AY942" s="146" t="s">
        <v>145</v>
      </c>
    </row>
    <row r="943" spans="2:65" s="14" customFormat="1" ht="24" customHeight="1">
      <c r="B943" s="15"/>
      <c r="C943" s="158" t="s">
        <v>1590</v>
      </c>
      <c r="D943" s="158" t="s">
        <v>303</v>
      </c>
      <c r="E943" s="159" t="s">
        <v>1591</v>
      </c>
      <c r="F943" s="160" t="s">
        <v>1592</v>
      </c>
      <c r="G943" s="161" t="s">
        <v>289</v>
      </c>
      <c r="H943" s="162">
        <v>8.4</v>
      </c>
      <c r="I943" s="359"/>
      <c r="J943" s="163">
        <f>ROUND(I943*H943,1)</f>
        <v>0</v>
      </c>
      <c r="K943" s="164"/>
      <c r="L943" s="165"/>
      <c r="M943" s="166"/>
      <c r="N943" s="167" t="s">
        <v>41</v>
      </c>
      <c r="O943" s="139">
        <v>0</v>
      </c>
      <c r="P943" s="139">
        <f>O943*H943</f>
        <v>0</v>
      </c>
      <c r="Q943" s="139">
        <v>0.01</v>
      </c>
      <c r="R943" s="139">
        <f>Q943*H943</f>
        <v>8.4000000000000005E-2</v>
      </c>
      <c r="S943" s="139">
        <v>0</v>
      </c>
      <c r="T943" s="140">
        <f>S943*H943</f>
        <v>0</v>
      </c>
      <c r="AR943" s="141" t="s">
        <v>223</v>
      </c>
      <c r="AT943" s="141" t="s">
        <v>303</v>
      </c>
      <c r="AU943" s="141" t="s">
        <v>84</v>
      </c>
      <c r="AY943" s="2" t="s">
        <v>145</v>
      </c>
      <c r="BE943" s="142">
        <f>IF(N943="základní",J943,0)</f>
        <v>0</v>
      </c>
      <c r="BF943" s="142">
        <f>IF(N943="snížená",J943,0)</f>
        <v>0</v>
      </c>
      <c r="BG943" s="142">
        <f>IF(N943="zákl. přenesená",J943,0)</f>
        <v>0</v>
      </c>
      <c r="BH943" s="142">
        <f>IF(N943="sníž. přenesená",J943,0)</f>
        <v>0</v>
      </c>
      <c r="BI943" s="142">
        <f>IF(N943="nulová",J943,0)</f>
        <v>0</v>
      </c>
      <c r="BJ943" s="2" t="s">
        <v>20</v>
      </c>
      <c r="BK943" s="142">
        <f>ROUND(I943*H943,1)</f>
        <v>0</v>
      </c>
      <c r="BL943" s="2" t="s">
        <v>1096</v>
      </c>
      <c r="BM943" s="141" t="s">
        <v>1593</v>
      </c>
    </row>
    <row r="944" spans="2:65" s="143" customFormat="1">
      <c r="B944" s="144"/>
      <c r="D944" s="145" t="s">
        <v>155</v>
      </c>
      <c r="E944" s="146"/>
      <c r="F944" s="147" t="s">
        <v>1594</v>
      </c>
      <c r="H944" s="148">
        <v>8.4</v>
      </c>
      <c r="I944" s="360"/>
      <c r="L944" s="144"/>
      <c r="M944" s="149"/>
      <c r="T944" s="150"/>
      <c r="AT944" s="146" t="s">
        <v>155</v>
      </c>
      <c r="AU944" s="146" t="s">
        <v>84</v>
      </c>
      <c r="AV944" s="143" t="s">
        <v>84</v>
      </c>
      <c r="AW944" s="143" t="s">
        <v>29</v>
      </c>
      <c r="AX944" s="143" t="s">
        <v>20</v>
      </c>
      <c r="AY944" s="146" t="s">
        <v>145</v>
      </c>
    </row>
    <row r="945" spans="2:65" s="14" customFormat="1" ht="24" customHeight="1">
      <c r="B945" s="15"/>
      <c r="C945" s="158" t="s">
        <v>1595</v>
      </c>
      <c r="D945" s="158" t="s">
        <v>303</v>
      </c>
      <c r="E945" s="159" t="s">
        <v>1596</v>
      </c>
      <c r="F945" s="160" t="s">
        <v>1597</v>
      </c>
      <c r="G945" s="161" t="s">
        <v>200</v>
      </c>
      <c r="H945" s="162">
        <v>38</v>
      </c>
      <c r="I945" s="359"/>
      <c r="J945" s="163">
        <f>ROUND(I945*H945,1)</f>
        <v>0</v>
      </c>
      <c r="K945" s="164"/>
      <c r="L945" s="165"/>
      <c r="M945" s="166"/>
      <c r="N945" s="167" t="s">
        <v>41</v>
      </c>
      <c r="O945" s="139">
        <v>0</v>
      </c>
      <c r="P945" s="139">
        <f>O945*H945</f>
        <v>0</v>
      </c>
      <c r="Q945" s="139">
        <v>6.0000000000000002E-5</v>
      </c>
      <c r="R945" s="139">
        <f>Q945*H945</f>
        <v>2.2799999999999999E-3</v>
      </c>
      <c r="S945" s="139">
        <v>0</v>
      </c>
      <c r="T945" s="140">
        <f>S945*H945</f>
        <v>0</v>
      </c>
      <c r="AR945" s="141" t="s">
        <v>223</v>
      </c>
      <c r="AT945" s="141" t="s">
        <v>303</v>
      </c>
      <c r="AU945" s="141" t="s">
        <v>84</v>
      </c>
      <c r="AY945" s="2" t="s">
        <v>145</v>
      </c>
      <c r="BE945" s="142">
        <f>IF(N945="základní",J945,0)</f>
        <v>0</v>
      </c>
      <c r="BF945" s="142">
        <f>IF(N945="snížená",J945,0)</f>
        <v>0</v>
      </c>
      <c r="BG945" s="142">
        <f>IF(N945="zákl. přenesená",J945,0)</f>
        <v>0</v>
      </c>
      <c r="BH945" s="142">
        <f>IF(N945="sníž. přenesená",J945,0)</f>
        <v>0</v>
      </c>
      <c r="BI945" s="142">
        <f>IF(N945="nulová",J945,0)</f>
        <v>0</v>
      </c>
      <c r="BJ945" s="2" t="s">
        <v>20</v>
      </c>
      <c r="BK945" s="142">
        <f>ROUND(I945*H945,1)</f>
        <v>0</v>
      </c>
      <c r="BL945" s="2" t="s">
        <v>1096</v>
      </c>
      <c r="BM945" s="141" t="s">
        <v>1598</v>
      </c>
    </row>
    <row r="946" spans="2:65" s="143" customFormat="1">
      <c r="B946" s="144"/>
      <c r="D946" s="145" t="s">
        <v>155</v>
      </c>
      <c r="E946" s="146"/>
      <c r="F946" s="147" t="s">
        <v>1599</v>
      </c>
      <c r="H946" s="148">
        <v>38</v>
      </c>
      <c r="I946" s="360"/>
      <c r="L946" s="144"/>
      <c r="M946" s="149"/>
      <c r="T946" s="150"/>
      <c r="AT946" s="146" t="s">
        <v>155</v>
      </c>
      <c r="AU946" s="146" t="s">
        <v>84</v>
      </c>
      <c r="AV946" s="143" t="s">
        <v>84</v>
      </c>
      <c r="AW946" s="143" t="s">
        <v>29</v>
      </c>
      <c r="AX946" s="143" t="s">
        <v>20</v>
      </c>
      <c r="AY946" s="146" t="s">
        <v>145</v>
      </c>
    </row>
    <row r="947" spans="2:65" s="14" customFormat="1" ht="24" customHeight="1">
      <c r="B947" s="15"/>
      <c r="C947" s="130" t="s">
        <v>1600</v>
      </c>
      <c r="D947" s="130" t="s">
        <v>149</v>
      </c>
      <c r="E947" s="131" t="s">
        <v>1601</v>
      </c>
      <c r="F947" s="132" t="s">
        <v>1602</v>
      </c>
      <c r="G947" s="133" t="s">
        <v>200</v>
      </c>
      <c r="H947" s="134">
        <v>1</v>
      </c>
      <c r="I947" s="359"/>
      <c r="J947" s="135">
        <f>ROUND(I947*H947,1)</f>
        <v>0</v>
      </c>
      <c r="K947" s="136"/>
      <c r="L947" s="15"/>
      <c r="M947" s="137"/>
      <c r="N947" s="138" t="s">
        <v>41</v>
      </c>
      <c r="O947" s="139">
        <v>8.6039999999999992</v>
      </c>
      <c r="P947" s="139">
        <f>O947*H947</f>
        <v>8.6039999999999992</v>
      </c>
      <c r="Q947" s="139">
        <v>9.3000000000000005E-4</v>
      </c>
      <c r="R947" s="139">
        <f>Q947*H947</f>
        <v>9.3000000000000005E-4</v>
      </c>
      <c r="S947" s="139">
        <v>0</v>
      </c>
      <c r="T947" s="140">
        <f>S947*H947</f>
        <v>0</v>
      </c>
      <c r="AR947" s="141" t="s">
        <v>1096</v>
      </c>
      <c r="AT947" s="141" t="s">
        <v>149</v>
      </c>
      <c r="AU947" s="141" t="s">
        <v>84</v>
      </c>
      <c r="AY947" s="2" t="s">
        <v>145</v>
      </c>
      <c r="BE947" s="142">
        <f>IF(N947="základní",J947,0)</f>
        <v>0</v>
      </c>
      <c r="BF947" s="142">
        <f>IF(N947="snížená",J947,0)</f>
        <v>0</v>
      </c>
      <c r="BG947" s="142">
        <f>IF(N947="zákl. přenesená",J947,0)</f>
        <v>0</v>
      </c>
      <c r="BH947" s="142">
        <f>IF(N947="sníž. přenesená",J947,0)</f>
        <v>0</v>
      </c>
      <c r="BI947" s="142">
        <f>IF(N947="nulová",J947,0)</f>
        <v>0</v>
      </c>
      <c r="BJ947" s="2" t="s">
        <v>20</v>
      </c>
      <c r="BK947" s="142">
        <f>ROUND(I947*H947,1)</f>
        <v>0</v>
      </c>
      <c r="BL947" s="2" t="s">
        <v>1096</v>
      </c>
      <c r="BM947" s="141" t="s">
        <v>1603</v>
      </c>
    </row>
    <row r="948" spans="2:65" s="143" customFormat="1">
      <c r="B948" s="144"/>
      <c r="D948" s="145" t="s">
        <v>155</v>
      </c>
      <c r="E948" s="146"/>
      <c r="F948" s="147" t="s">
        <v>1604</v>
      </c>
      <c r="H948" s="148">
        <v>1</v>
      </c>
      <c r="I948" s="360"/>
      <c r="L948" s="144"/>
      <c r="M948" s="149"/>
      <c r="T948" s="150"/>
      <c r="AT948" s="146" t="s">
        <v>155</v>
      </c>
      <c r="AU948" s="146" t="s">
        <v>84</v>
      </c>
      <c r="AV948" s="143" t="s">
        <v>84</v>
      </c>
      <c r="AW948" s="143" t="s">
        <v>29</v>
      </c>
      <c r="AX948" s="143" t="s">
        <v>20</v>
      </c>
      <c r="AY948" s="146" t="s">
        <v>145</v>
      </c>
    </row>
    <row r="949" spans="2:65" s="14" customFormat="1" ht="37.5" customHeight="1">
      <c r="B949" s="15"/>
      <c r="C949" s="158" t="s">
        <v>1605</v>
      </c>
      <c r="D949" s="158" t="s">
        <v>303</v>
      </c>
      <c r="E949" s="159" t="s">
        <v>1606</v>
      </c>
      <c r="F949" s="160" t="s">
        <v>1607</v>
      </c>
      <c r="G949" s="161" t="s">
        <v>166</v>
      </c>
      <c r="H949" s="162">
        <v>2.7</v>
      </c>
      <c r="I949" s="359"/>
      <c r="J949" s="163">
        <f>ROUND(I949*H949,1)</f>
        <v>0</v>
      </c>
      <c r="K949" s="164"/>
      <c r="L949" s="165"/>
      <c r="M949" s="166"/>
      <c r="N949" s="167" t="s">
        <v>41</v>
      </c>
      <c r="O949" s="139">
        <v>0</v>
      </c>
      <c r="P949" s="139">
        <f>O949*H949</f>
        <v>0</v>
      </c>
      <c r="Q949" s="139">
        <v>4.8059999999999999E-2</v>
      </c>
      <c r="R949" s="139">
        <f>Q949*H949</f>
        <v>0.12976200000000002</v>
      </c>
      <c r="S949" s="139">
        <v>0</v>
      </c>
      <c r="T949" s="140">
        <f>S949*H949</f>
        <v>0</v>
      </c>
      <c r="AR949" s="141" t="s">
        <v>223</v>
      </c>
      <c r="AT949" s="141" t="s">
        <v>303</v>
      </c>
      <c r="AU949" s="141" t="s">
        <v>84</v>
      </c>
      <c r="AY949" s="2" t="s">
        <v>145</v>
      </c>
      <c r="BE949" s="142">
        <f>IF(N949="základní",J949,0)</f>
        <v>0</v>
      </c>
      <c r="BF949" s="142">
        <f>IF(N949="snížená",J949,0)</f>
        <v>0</v>
      </c>
      <c r="BG949" s="142">
        <f>IF(N949="zákl. přenesená",J949,0)</f>
        <v>0</v>
      </c>
      <c r="BH949" s="142">
        <f>IF(N949="sníž. přenesená",J949,0)</f>
        <v>0</v>
      </c>
      <c r="BI949" s="142">
        <f>IF(N949="nulová",J949,0)</f>
        <v>0</v>
      </c>
      <c r="BJ949" s="2" t="s">
        <v>20</v>
      </c>
      <c r="BK949" s="142">
        <f>ROUND(I949*H949,1)</f>
        <v>0</v>
      </c>
      <c r="BL949" s="2" t="s">
        <v>1096</v>
      </c>
      <c r="BM949" s="141" t="s">
        <v>1608</v>
      </c>
    </row>
    <row r="950" spans="2:65" s="175" customFormat="1">
      <c r="B950" s="176"/>
      <c r="D950" s="145" t="s">
        <v>155</v>
      </c>
      <c r="E950" s="177"/>
      <c r="F950" s="178" t="s">
        <v>1544</v>
      </c>
      <c r="H950" s="177"/>
      <c r="I950" s="364"/>
      <c r="L950" s="176"/>
      <c r="M950" s="179"/>
      <c r="T950" s="180"/>
      <c r="AT950" s="177" t="s">
        <v>155</v>
      </c>
      <c r="AU950" s="177" t="s">
        <v>84</v>
      </c>
      <c r="AV950" s="175" t="s">
        <v>20</v>
      </c>
      <c r="AW950" s="175" t="s">
        <v>29</v>
      </c>
      <c r="AX950" s="175" t="s">
        <v>76</v>
      </c>
      <c r="AY950" s="177" t="s">
        <v>145</v>
      </c>
    </row>
    <row r="951" spans="2:65" s="143" customFormat="1">
      <c r="B951" s="144"/>
      <c r="D951" s="145" t="s">
        <v>155</v>
      </c>
      <c r="E951" s="146"/>
      <c r="F951" s="147" t="s">
        <v>1609</v>
      </c>
      <c r="H951" s="148">
        <v>2.7</v>
      </c>
      <c r="I951" s="360"/>
      <c r="L951" s="144"/>
      <c r="M951" s="149"/>
      <c r="T951" s="150"/>
      <c r="AT951" s="146" t="s">
        <v>155</v>
      </c>
      <c r="AU951" s="146" t="s">
        <v>84</v>
      </c>
      <c r="AV951" s="143" t="s">
        <v>84</v>
      </c>
      <c r="AW951" s="143" t="s">
        <v>29</v>
      </c>
      <c r="AX951" s="143" t="s">
        <v>20</v>
      </c>
      <c r="AY951" s="146" t="s">
        <v>145</v>
      </c>
    </row>
    <row r="952" spans="2:65" s="14" customFormat="1" ht="16.5" customHeight="1">
      <c r="B952" s="15"/>
      <c r="C952" s="130" t="s">
        <v>1610</v>
      </c>
      <c r="D952" s="130" t="s">
        <v>149</v>
      </c>
      <c r="E952" s="131" t="s">
        <v>1611</v>
      </c>
      <c r="F952" s="132" t="s">
        <v>1612</v>
      </c>
      <c r="G952" s="133" t="s">
        <v>200</v>
      </c>
      <c r="H952" s="134">
        <v>4</v>
      </c>
      <c r="I952" s="359"/>
      <c r="J952" s="135">
        <f>ROUND(I952*H952,1)</f>
        <v>0</v>
      </c>
      <c r="K952" s="136"/>
      <c r="L952" s="15"/>
      <c r="M952" s="137"/>
      <c r="N952" s="138" t="s">
        <v>41</v>
      </c>
      <c r="O952" s="139">
        <v>3.2759999999999998</v>
      </c>
      <c r="P952" s="139">
        <f>O952*H952</f>
        <v>13.103999999999999</v>
      </c>
      <c r="Q952" s="139">
        <v>2.7E-4</v>
      </c>
      <c r="R952" s="139">
        <f>Q952*H952</f>
        <v>1.08E-3</v>
      </c>
      <c r="S952" s="139">
        <v>0</v>
      </c>
      <c r="T952" s="140">
        <f>S952*H952</f>
        <v>0</v>
      </c>
      <c r="AR952" s="141" t="s">
        <v>1096</v>
      </c>
      <c r="AT952" s="141" t="s">
        <v>149</v>
      </c>
      <c r="AU952" s="141" t="s">
        <v>84</v>
      </c>
      <c r="AY952" s="2" t="s">
        <v>145</v>
      </c>
      <c r="BE952" s="142">
        <f>IF(N952="základní",J952,0)</f>
        <v>0</v>
      </c>
      <c r="BF952" s="142">
        <f>IF(N952="snížená",J952,0)</f>
        <v>0</v>
      </c>
      <c r="BG952" s="142">
        <f>IF(N952="zákl. přenesená",J952,0)</f>
        <v>0</v>
      </c>
      <c r="BH952" s="142">
        <f>IF(N952="sníž. přenesená",J952,0)</f>
        <v>0</v>
      </c>
      <c r="BI952" s="142">
        <f>IF(N952="nulová",J952,0)</f>
        <v>0</v>
      </c>
      <c r="BJ952" s="2" t="s">
        <v>20</v>
      </c>
      <c r="BK952" s="142">
        <f>ROUND(I952*H952,1)</f>
        <v>0</v>
      </c>
      <c r="BL952" s="2" t="s">
        <v>1096</v>
      </c>
      <c r="BM952" s="141" t="s">
        <v>1613</v>
      </c>
    </row>
    <row r="953" spans="2:65" s="14" customFormat="1" ht="16.5" customHeight="1">
      <c r="B953" s="15"/>
      <c r="C953" s="158" t="s">
        <v>1614</v>
      </c>
      <c r="D953" s="158" t="s">
        <v>303</v>
      </c>
      <c r="E953" s="159" t="s">
        <v>1615</v>
      </c>
      <c r="F953" s="160" t="s">
        <v>1616</v>
      </c>
      <c r="G953" s="161" t="s">
        <v>813</v>
      </c>
      <c r="H953" s="162">
        <v>4</v>
      </c>
      <c r="I953" s="359"/>
      <c r="J953" s="163">
        <f>ROUND(I953*H953,1)</f>
        <v>0</v>
      </c>
      <c r="K953" s="164"/>
      <c r="L953" s="165"/>
      <c r="M953" s="166"/>
      <c r="N953" s="167" t="s">
        <v>41</v>
      </c>
      <c r="O953" s="139">
        <v>0</v>
      </c>
      <c r="P953" s="139">
        <f>O953*H953</f>
        <v>0</v>
      </c>
      <c r="Q953" s="139">
        <v>0</v>
      </c>
      <c r="R953" s="139">
        <f>Q953*H953</f>
        <v>0</v>
      </c>
      <c r="S953" s="139">
        <v>0</v>
      </c>
      <c r="T953" s="140">
        <f>S953*H953</f>
        <v>0</v>
      </c>
      <c r="AR953" s="141" t="s">
        <v>223</v>
      </c>
      <c r="AT953" s="141" t="s">
        <v>303</v>
      </c>
      <c r="AU953" s="141" t="s">
        <v>84</v>
      </c>
      <c r="AY953" s="2" t="s">
        <v>145</v>
      </c>
      <c r="BE953" s="142">
        <f>IF(N953="základní",J953,0)</f>
        <v>0</v>
      </c>
      <c r="BF953" s="142">
        <f>IF(N953="snížená",J953,0)</f>
        <v>0</v>
      </c>
      <c r="BG953" s="142">
        <f>IF(N953="zákl. přenesená",J953,0)</f>
        <v>0</v>
      </c>
      <c r="BH953" s="142">
        <f>IF(N953="sníž. přenesená",J953,0)</f>
        <v>0</v>
      </c>
      <c r="BI953" s="142">
        <f>IF(N953="nulová",J953,0)</f>
        <v>0</v>
      </c>
      <c r="BJ953" s="2" t="s">
        <v>20</v>
      </c>
      <c r="BK953" s="142">
        <f>ROUND(I953*H953,1)</f>
        <v>0</v>
      </c>
      <c r="BL953" s="2" t="s">
        <v>1096</v>
      </c>
      <c r="BM953" s="141" t="s">
        <v>1617</v>
      </c>
    </row>
    <row r="954" spans="2:65" s="14" customFormat="1" ht="24" customHeight="1">
      <c r="B954" s="15"/>
      <c r="C954" s="130" t="s">
        <v>1618</v>
      </c>
      <c r="D954" s="130" t="s">
        <v>149</v>
      </c>
      <c r="E954" s="131" t="s">
        <v>1619</v>
      </c>
      <c r="F954" s="132" t="s">
        <v>1620</v>
      </c>
      <c r="G954" s="133" t="s">
        <v>200</v>
      </c>
      <c r="H954" s="134">
        <v>35</v>
      </c>
      <c r="I954" s="359"/>
      <c r="J954" s="135">
        <f>ROUND(I954*H954,1)</f>
        <v>0</v>
      </c>
      <c r="K954" s="136"/>
      <c r="L954" s="15"/>
      <c r="M954" s="137"/>
      <c r="N954" s="138" t="s">
        <v>41</v>
      </c>
      <c r="O954" s="139">
        <v>2.9249999999999998</v>
      </c>
      <c r="P954" s="139">
        <f>O954*H954</f>
        <v>102.375</v>
      </c>
      <c r="Q954" s="139">
        <v>4.6999999999999999E-4</v>
      </c>
      <c r="R954" s="139">
        <f>Q954*H954</f>
        <v>1.6449999999999999E-2</v>
      </c>
      <c r="S954" s="139">
        <v>0</v>
      </c>
      <c r="T954" s="140">
        <f>S954*H954</f>
        <v>0</v>
      </c>
      <c r="AR954" s="141" t="s">
        <v>1096</v>
      </c>
      <c r="AT954" s="141" t="s">
        <v>149</v>
      </c>
      <c r="AU954" s="141" t="s">
        <v>84</v>
      </c>
      <c r="AY954" s="2" t="s">
        <v>145</v>
      </c>
      <c r="BE954" s="142">
        <f>IF(N954="základní",J954,0)</f>
        <v>0</v>
      </c>
      <c r="BF954" s="142">
        <f>IF(N954="snížená",J954,0)</f>
        <v>0</v>
      </c>
      <c r="BG954" s="142">
        <f>IF(N954="zákl. přenesená",J954,0)</f>
        <v>0</v>
      </c>
      <c r="BH954" s="142">
        <f>IF(N954="sníž. přenesená",J954,0)</f>
        <v>0</v>
      </c>
      <c r="BI954" s="142">
        <f>IF(N954="nulová",J954,0)</f>
        <v>0</v>
      </c>
      <c r="BJ954" s="2" t="s">
        <v>20</v>
      </c>
      <c r="BK954" s="142">
        <f>ROUND(I954*H954,1)</f>
        <v>0</v>
      </c>
      <c r="BL954" s="2" t="s">
        <v>1096</v>
      </c>
      <c r="BM954" s="141" t="s">
        <v>1621</v>
      </c>
    </row>
    <row r="955" spans="2:65" s="143" customFormat="1">
      <c r="B955" s="144"/>
      <c r="D955" s="145" t="s">
        <v>155</v>
      </c>
      <c r="E955" s="146"/>
      <c r="F955" s="147" t="s">
        <v>1622</v>
      </c>
      <c r="H955" s="148">
        <v>35</v>
      </c>
      <c r="I955" s="360"/>
      <c r="L955" s="144"/>
      <c r="M955" s="149"/>
      <c r="T955" s="150"/>
      <c r="AT955" s="146" t="s">
        <v>155</v>
      </c>
      <c r="AU955" s="146" t="s">
        <v>84</v>
      </c>
      <c r="AV955" s="143" t="s">
        <v>84</v>
      </c>
      <c r="AW955" s="143" t="s">
        <v>29</v>
      </c>
      <c r="AX955" s="143" t="s">
        <v>20</v>
      </c>
      <c r="AY955" s="146" t="s">
        <v>145</v>
      </c>
    </row>
    <row r="956" spans="2:65" s="14" customFormat="1" ht="37.5" customHeight="1">
      <c r="B956" s="15"/>
      <c r="C956" s="158" t="s">
        <v>1623</v>
      </c>
      <c r="D956" s="158" t="s">
        <v>303</v>
      </c>
      <c r="E956" s="159" t="s">
        <v>1624</v>
      </c>
      <c r="F956" s="160" t="s">
        <v>1625</v>
      </c>
      <c r="G956" s="161" t="s">
        <v>200</v>
      </c>
      <c r="H956" s="162">
        <v>35</v>
      </c>
      <c r="I956" s="359"/>
      <c r="J956" s="163">
        <f>ROUND(I956*H956,1)</f>
        <v>0</v>
      </c>
      <c r="K956" s="164"/>
      <c r="L956" s="165"/>
      <c r="M956" s="166"/>
      <c r="N956" s="167" t="s">
        <v>41</v>
      </c>
      <c r="O956" s="139">
        <v>0</v>
      </c>
      <c r="P956" s="139">
        <f>O956*H956</f>
        <v>0</v>
      </c>
      <c r="Q956" s="139">
        <v>1.6E-2</v>
      </c>
      <c r="R956" s="139">
        <f>Q956*H956</f>
        <v>0.56000000000000005</v>
      </c>
      <c r="S956" s="139">
        <v>0</v>
      </c>
      <c r="T956" s="140">
        <f>S956*H956</f>
        <v>0</v>
      </c>
      <c r="AR956" s="141" t="s">
        <v>223</v>
      </c>
      <c r="AT956" s="141" t="s">
        <v>303</v>
      </c>
      <c r="AU956" s="141" t="s">
        <v>84</v>
      </c>
      <c r="AY956" s="2" t="s">
        <v>145</v>
      </c>
      <c r="BE956" s="142">
        <f>IF(N956="základní",J956,0)</f>
        <v>0</v>
      </c>
      <c r="BF956" s="142">
        <f>IF(N956="snížená",J956,0)</f>
        <v>0</v>
      </c>
      <c r="BG956" s="142">
        <f>IF(N956="zákl. přenesená",J956,0)</f>
        <v>0</v>
      </c>
      <c r="BH956" s="142">
        <f>IF(N956="sníž. přenesená",J956,0)</f>
        <v>0</v>
      </c>
      <c r="BI956" s="142">
        <f>IF(N956="nulová",J956,0)</f>
        <v>0</v>
      </c>
      <c r="BJ956" s="2" t="s">
        <v>20</v>
      </c>
      <c r="BK956" s="142">
        <f>ROUND(I956*H956,1)</f>
        <v>0</v>
      </c>
      <c r="BL956" s="2" t="s">
        <v>1096</v>
      </c>
      <c r="BM956" s="141" t="s">
        <v>1626</v>
      </c>
    </row>
    <row r="957" spans="2:65" s="14" customFormat="1" ht="24" customHeight="1">
      <c r="B957" s="15"/>
      <c r="C957" s="130" t="s">
        <v>1627</v>
      </c>
      <c r="D957" s="130" t="s">
        <v>149</v>
      </c>
      <c r="E957" s="131" t="s">
        <v>1628</v>
      </c>
      <c r="F957" s="132" t="s">
        <v>1629</v>
      </c>
      <c r="G957" s="133" t="s">
        <v>200</v>
      </c>
      <c r="H957" s="134">
        <v>1</v>
      </c>
      <c r="I957" s="359"/>
      <c r="J957" s="135">
        <f>ROUND(I957*H957,1)</f>
        <v>0</v>
      </c>
      <c r="K957" s="136"/>
      <c r="L957" s="15"/>
      <c r="M957" s="137"/>
      <c r="N957" s="138" t="s">
        <v>41</v>
      </c>
      <c r="O957" s="139">
        <v>3.3039999999999998</v>
      </c>
      <c r="P957" s="139">
        <f>O957*H957</f>
        <v>3.3039999999999998</v>
      </c>
      <c r="Q957" s="139">
        <v>0</v>
      </c>
      <c r="R957" s="139">
        <f>Q957*H957</f>
        <v>0</v>
      </c>
      <c r="S957" s="139">
        <v>0</v>
      </c>
      <c r="T957" s="140">
        <f>S957*H957</f>
        <v>0</v>
      </c>
      <c r="AR957" s="141" t="s">
        <v>1096</v>
      </c>
      <c r="AT957" s="141" t="s">
        <v>149</v>
      </c>
      <c r="AU957" s="141" t="s">
        <v>84</v>
      </c>
      <c r="AY957" s="2" t="s">
        <v>145</v>
      </c>
      <c r="BE957" s="142">
        <f>IF(N957="základní",J957,0)</f>
        <v>0</v>
      </c>
      <c r="BF957" s="142">
        <f>IF(N957="snížená",J957,0)</f>
        <v>0</v>
      </c>
      <c r="BG957" s="142">
        <f>IF(N957="zákl. přenesená",J957,0)</f>
        <v>0</v>
      </c>
      <c r="BH957" s="142">
        <f>IF(N957="sníž. přenesená",J957,0)</f>
        <v>0</v>
      </c>
      <c r="BI957" s="142">
        <f>IF(N957="nulová",J957,0)</f>
        <v>0</v>
      </c>
      <c r="BJ957" s="2" t="s">
        <v>20</v>
      </c>
      <c r="BK957" s="142">
        <f>ROUND(I957*H957,1)</f>
        <v>0</v>
      </c>
      <c r="BL957" s="2" t="s">
        <v>1096</v>
      </c>
      <c r="BM957" s="141" t="s">
        <v>1630</v>
      </c>
    </row>
    <row r="958" spans="2:65" s="143" customFormat="1">
      <c r="B958" s="144"/>
      <c r="D958" s="145" t="s">
        <v>155</v>
      </c>
      <c r="E958" s="146"/>
      <c r="F958" s="147" t="s">
        <v>1631</v>
      </c>
      <c r="H958" s="148">
        <v>1</v>
      </c>
      <c r="I958" s="360"/>
      <c r="L958" s="144"/>
      <c r="M958" s="149"/>
      <c r="T958" s="150"/>
      <c r="AT958" s="146" t="s">
        <v>155</v>
      </c>
      <c r="AU958" s="146" t="s">
        <v>84</v>
      </c>
      <c r="AV958" s="143" t="s">
        <v>84</v>
      </c>
      <c r="AW958" s="143" t="s">
        <v>29</v>
      </c>
      <c r="AX958" s="143" t="s">
        <v>20</v>
      </c>
      <c r="AY958" s="146" t="s">
        <v>145</v>
      </c>
    </row>
    <row r="959" spans="2:65" s="14" customFormat="1" ht="33" customHeight="1">
      <c r="B959" s="15"/>
      <c r="C959" s="158" t="s">
        <v>1632</v>
      </c>
      <c r="D959" s="158" t="s">
        <v>303</v>
      </c>
      <c r="E959" s="159" t="s">
        <v>1633</v>
      </c>
      <c r="F959" s="160" t="s">
        <v>1634</v>
      </c>
      <c r="G959" s="161" t="s">
        <v>200</v>
      </c>
      <c r="H959" s="162">
        <v>1</v>
      </c>
      <c r="I959" s="359"/>
      <c r="J959" s="163">
        <f>ROUND(I959*H959,1)</f>
        <v>0</v>
      </c>
      <c r="K959" s="164"/>
      <c r="L959" s="165"/>
      <c r="M959" s="166"/>
      <c r="N959" s="167" t="s">
        <v>41</v>
      </c>
      <c r="O959" s="139">
        <v>0</v>
      </c>
      <c r="P959" s="139">
        <f>O959*H959</f>
        <v>0</v>
      </c>
      <c r="Q959" s="139">
        <v>4.2999999999999997E-2</v>
      </c>
      <c r="R959" s="139">
        <f>Q959*H959</f>
        <v>4.2999999999999997E-2</v>
      </c>
      <c r="S959" s="139">
        <v>0</v>
      </c>
      <c r="T959" s="140">
        <f>S959*H959</f>
        <v>0</v>
      </c>
      <c r="AR959" s="141" t="s">
        <v>223</v>
      </c>
      <c r="AT959" s="141" t="s">
        <v>303</v>
      </c>
      <c r="AU959" s="141" t="s">
        <v>84</v>
      </c>
      <c r="AY959" s="2" t="s">
        <v>145</v>
      </c>
      <c r="BE959" s="142">
        <f>IF(N959="základní",J959,0)</f>
        <v>0</v>
      </c>
      <c r="BF959" s="142">
        <f>IF(N959="snížená",J959,0)</f>
        <v>0</v>
      </c>
      <c r="BG959" s="142">
        <f>IF(N959="zákl. přenesená",J959,0)</f>
        <v>0</v>
      </c>
      <c r="BH959" s="142">
        <f>IF(N959="sníž. přenesená",J959,0)</f>
        <v>0</v>
      </c>
      <c r="BI959" s="142">
        <f>IF(N959="nulová",J959,0)</f>
        <v>0</v>
      </c>
      <c r="BJ959" s="2" t="s">
        <v>20</v>
      </c>
      <c r="BK959" s="142">
        <f>ROUND(I959*H959,1)</f>
        <v>0</v>
      </c>
      <c r="BL959" s="2" t="s">
        <v>1096</v>
      </c>
      <c r="BM959" s="141" t="s">
        <v>1635</v>
      </c>
    </row>
    <row r="960" spans="2:65" s="14" customFormat="1" ht="24" customHeight="1">
      <c r="B960" s="15"/>
      <c r="C960" s="130" t="s">
        <v>1636</v>
      </c>
      <c r="D960" s="130" t="s">
        <v>149</v>
      </c>
      <c r="E960" s="131" t="s">
        <v>1637</v>
      </c>
      <c r="F960" s="132" t="s">
        <v>1638</v>
      </c>
      <c r="G960" s="133" t="s">
        <v>200</v>
      </c>
      <c r="H960" s="134">
        <v>31</v>
      </c>
      <c r="I960" s="359"/>
      <c r="J960" s="135">
        <f>ROUND(I960*H960,1)</f>
        <v>0</v>
      </c>
      <c r="K960" s="136"/>
      <c r="L960" s="15"/>
      <c r="M960" s="137"/>
      <c r="N960" s="138" t="s">
        <v>41</v>
      </c>
      <c r="O960" s="139">
        <v>1.8049999999999999</v>
      </c>
      <c r="P960" s="139">
        <f>O960*H960</f>
        <v>55.954999999999998</v>
      </c>
      <c r="Q960" s="139">
        <v>0</v>
      </c>
      <c r="R960" s="139">
        <f>Q960*H960</f>
        <v>0</v>
      </c>
      <c r="S960" s="139">
        <v>0</v>
      </c>
      <c r="T960" s="140">
        <f>S960*H960</f>
        <v>0</v>
      </c>
      <c r="AR960" s="141" t="s">
        <v>1096</v>
      </c>
      <c r="AT960" s="141" t="s">
        <v>149</v>
      </c>
      <c r="AU960" s="141" t="s">
        <v>84</v>
      </c>
      <c r="AY960" s="2" t="s">
        <v>145</v>
      </c>
      <c r="BE960" s="142">
        <f>IF(N960="základní",J960,0)</f>
        <v>0</v>
      </c>
      <c r="BF960" s="142">
        <f>IF(N960="snížená",J960,0)</f>
        <v>0</v>
      </c>
      <c r="BG960" s="142">
        <f>IF(N960="zákl. přenesená",J960,0)</f>
        <v>0</v>
      </c>
      <c r="BH960" s="142">
        <f>IF(N960="sníž. přenesená",J960,0)</f>
        <v>0</v>
      </c>
      <c r="BI960" s="142">
        <f>IF(N960="nulová",J960,0)</f>
        <v>0</v>
      </c>
      <c r="BJ960" s="2" t="s">
        <v>20</v>
      </c>
      <c r="BK960" s="142">
        <f>ROUND(I960*H960,1)</f>
        <v>0</v>
      </c>
      <c r="BL960" s="2" t="s">
        <v>1096</v>
      </c>
      <c r="BM960" s="141" t="s">
        <v>1639</v>
      </c>
    </row>
    <row r="961" spans="2:65" s="143" customFormat="1">
      <c r="B961" s="144"/>
      <c r="D961" s="145" t="s">
        <v>155</v>
      </c>
      <c r="E961" s="146"/>
      <c r="F961" s="147" t="s">
        <v>1640</v>
      </c>
      <c r="H961" s="148">
        <v>31</v>
      </c>
      <c r="I961" s="360"/>
      <c r="L961" s="144"/>
      <c r="M961" s="149"/>
      <c r="T961" s="150"/>
      <c r="AT961" s="146" t="s">
        <v>155</v>
      </c>
      <c r="AU961" s="146" t="s">
        <v>84</v>
      </c>
      <c r="AV961" s="143" t="s">
        <v>84</v>
      </c>
      <c r="AW961" s="143" t="s">
        <v>29</v>
      </c>
      <c r="AX961" s="143" t="s">
        <v>20</v>
      </c>
      <c r="AY961" s="146" t="s">
        <v>145</v>
      </c>
    </row>
    <row r="962" spans="2:65" s="14" customFormat="1" ht="24" customHeight="1">
      <c r="B962" s="15"/>
      <c r="C962" s="158" t="s">
        <v>1641</v>
      </c>
      <c r="D962" s="158" t="s">
        <v>303</v>
      </c>
      <c r="E962" s="159" t="s">
        <v>1642</v>
      </c>
      <c r="F962" s="160" t="s">
        <v>1643</v>
      </c>
      <c r="G962" s="161" t="s">
        <v>200</v>
      </c>
      <c r="H962" s="162">
        <v>27</v>
      </c>
      <c r="I962" s="359"/>
      <c r="J962" s="163">
        <f>ROUND(I962*H962,1)</f>
        <v>0</v>
      </c>
      <c r="K962" s="164"/>
      <c r="L962" s="165"/>
      <c r="M962" s="166"/>
      <c r="N962" s="167" t="s">
        <v>41</v>
      </c>
      <c r="O962" s="139">
        <v>0</v>
      </c>
      <c r="P962" s="139">
        <f>O962*H962</f>
        <v>0</v>
      </c>
      <c r="Q962" s="139">
        <v>1.95E-2</v>
      </c>
      <c r="R962" s="139">
        <f>Q962*H962</f>
        <v>0.52649999999999997</v>
      </c>
      <c r="S962" s="139">
        <v>0</v>
      </c>
      <c r="T962" s="140">
        <f>S962*H962</f>
        <v>0</v>
      </c>
      <c r="AR962" s="141" t="s">
        <v>223</v>
      </c>
      <c r="AT962" s="141" t="s">
        <v>303</v>
      </c>
      <c r="AU962" s="141" t="s">
        <v>84</v>
      </c>
      <c r="AY962" s="2" t="s">
        <v>145</v>
      </c>
      <c r="BE962" s="142">
        <f>IF(N962="základní",J962,0)</f>
        <v>0</v>
      </c>
      <c r="BF962" s="142">
        <f>IF(N962="snížená",J962,0)</f>
        <v>0</v>
      </c>
      <c r="BG962" s="142">
        <f>IF(N962="zákl. přenesená",J962,0)</f>
        <v>0</v>
      </c>
      <c r="BH962" s="142">
        <f>IF(N962="sníž. přenesená",J962,0)</f>
        <v>0</v>
      </c>
      <c r="BI962" s="142">
        <f>IF(N962="nulová",J962,0)</f>
        <v>0</v>
      </c>
      <c r="BJ962" s="2" t="s">
        <v>20</v>
      </c>
      <c r="BK962" s="142">
        <f>ROUND(I962*H962,1)</f>
        <v>0</v>
      </c>
      <c r="BL962" s="2" t="s">
        <v>1096</v>
      </c>
      <c r="BM962" s="141" t="s">
        <v>1644</v>
      </c>
    </row>
    <row r="963" spans="2:65" s="14" customFormat="1" ht="24" customHeight="1">
      <c r="B963" s="15"/>
      <c r="C963" s="158" t="s">
        <v>1645</v>
      </c>
      <c r="D963" s="158" t="s">
        <v>303</v>
      </c>
      <c r="E963" s="159" t="s">
        <v>1646</v>
      </c>
      <c r="F963" s="160" t="s">
        <v>1647</v>
      </c>
      <c r="G963" s="161" t="s">
        <v>200</v>
      </c>
      <c r="H963" s="162">
        <v>3</v>
      </c>
      <c r="I963" s="359"/>
      <c r="J963" s="163">
        <f>ROUND(I963*H963,1)</f>
        <v>0</v>
      </c>
      <c r="K963" s="164"/>
      <c r="L963" s="165"/>
      <c r="M963" s="166"/>
      <c r="N963" s="167" t="s">
        <v>41</v>
      </c>
      <c r="O963" s="139">
        <v>0</v>
      </c>
      <c r="P963" s="139">
        <f>O963*H963</f>
        <v>0</v>
      </c>
      <c r="Q963" s="139">
        <v>1.7500000000000002E-2</v>
      </c>
      <c r="R963" s="139">
        <f>Q963*H963</f>
        <v>5.2500000000000005E-2</v>
      </c>
      <c r="S963" s="139">
        <v>0</v>
      </c>
      <c r="T963" s="140">
        <f>S963*H963</f>
        <v>0</v>
      </c>
      <c r="AR963" s="141" t="s">
        <v>223</v>
      </c>
      <c r="AT963" s="141" t="s">
        <v>303</v>
      </c>
      <c r="AU963" s="141" t="s">
        <v>84</v>
      </c>
      <c r="AY963" s="2" t="s">
        <v>145</v>
      </c>
      <c r="BE963" s="142">
        <f>IF(N963="základní",J963,0)</f>
        <v>0</v>
      </c>
      <c r="BF963" s="142">
        <f>IF(N963="snížená",J963,0)</f>
        <v>0</v>
      </c>
      <c r="BG963" s="142">
        <f>IF(N963="zákl. přenesená",J963,0)</f>
        <v>0</v>
      </c>
      <c r="BH963" s="142">
        <f>IF(N963="sníž. přenesená",J963,0)</f>
        <v>0</v>
      </c>
      <c r="BI963" s="142">
        <f>IF(N963="nulová",J963,0)</f>
        <v>0</v>
      </c>
      <c r="BJ963" s="2" t="s">
        <v>20</v>
      </c>
      <c r="BK963" s="142">
        <f>ROUND(I963*H963,1)</f>
        <v>0</v>
      </c>
      <c r="BL963" s="2" t="s">
        <v>1096</v>
      </c>
      <c r="BM963" s="141" t="s">
        <v>1648</v>
      </c>
    </row>
    <row r="964" spans="2:65" s="14" customFormat="1" ht="24" customHeight="1">
      <c r="B964" s="15"/>
      <c r="C964" s="158" t="s">
        <v>1649</v>
      </c>
      <c r="D964" s="158" t="s">
        <v>303</v>
      </c>
      <c r="E964" s="159" t="s">
        <v>1650</v>
      </c>
      <c r="F964" s="160" t="s">
        <v>1651</v>
      </c>
      <c r="G964" s="161" t="s">
        <v>200</v>
      </c>
      <c r="H964" s="162">
        <v>3</v>
      </c>
      <c r="I964" s="359"/>
      <c r="J964" s="163">
        <f>ROUND(I964*H964,1)</f>
        <v>0</v>
      </c>
      <c r="K964" s="164"/>
      <c r="L964" s="165"/>
      <c r="M964" s="166"/>
      <c r="N964" s="167" t="s">
        <v>41</v>
      </c>
      <c r="O964" s="139">
        <v>0</v>
      </c>
      <c r="P964" s="139">
        <f>O964*H964</f>
        <v>0</v>
      </c>
      <c r="Q964" s="139">
        <v>1.6E-2</v>
      </c>
      <c r="R964" s="139">
        <f>Q964*H964</f>
        <v>4.8000000000000001E-2</v>
      </c>
      <c r="S964" s="139">
        <v>0</v>
      </c>
      <c r="T964" s="140">
        <f>S964*H964</f>
        <v>0</v>
      </c>
      <c r="AR964" s="141" t="s">
        <v>223</v>
      </c>
      <c r="AT964" s="141" t="s">
        <v>303</v>
      </c>
      <c r="AU964" s="141" t="s">
        <v>84</v>
      </c>
      <c r="AY964" s="2" t="s">
        <v>145</v>
      </c>
      <c r="BE964" s="142">
        <f>IF(N964="základní",J964,0)</f>
        <v>0</v>
      </c>
      <c r="BF964" s="142">
        <f>IF(N964="snížená",J964,0)</f>
        <v>0</v>
      </c>
      <c r="BG964" s="142">
        <f>IF(N964="zákl. přenesená",J964,0)</f>
        <v>0</v>
      </c>
      <c r="BH964" s="142">
        <f>IF(N964="sníž. přenesená",J964,0)</f>
        <v>0</v>
      </c>
      <c r="BI964" s="142">
        <f>IF(N964="nulová",J964,0)</f>
        <v>0</v>
      </c>
      <c r="BJ964" s="2" t="s">
        <v>20</v>
      </c>
      <c r="BK964" s="142">
        <f>ROUND(I964*H964,1)</f>
        <v>0</v>
      </c>
      <c r="BL964" s="2" t="s">
        <v>1096</v>
      </c>
      <c r="BM964" s="141" t="s">
        <v>1652</v>
      </c>
    </row>
    <row r="965" spans="2:65" s="14" customFormat="1" ht="24" customHeight="1">
      <c r="B965" s="15"/>
      <c r="C965" s="130" t="s">
        <v>1653</v>
      </c>
      <c r="D965" s="130" t="s">
        <v>149</v>
      </c>
      <c r="E965" s="131" t="s">
        <v>1654</v>
      </c>
      <c r="F965" s="132" t="s">
        <v>1655</v>
      </c>
      <c r="G965" s="133" t="s">
        <v>200</v>
      </c>
      <c r="H965" s="134">
        <v>4</v>
      </c>
      <c r="I965" s="359"/>
      <c r="J965" s="135">
        <f>ROUND(I965*H965,1)</f>
        <v>0</v>
      </c>
      <c r="K965" s="136"/>
      <c r="L965" s="15"/>
      <c r="M965" s="137"/>
      <c r="N965" s="138" t="s">
        <v>41</v>
      </c>
      <c r="O965" s="139">
        <v>1.956</v>
      </c>
      <c r="P965" s="139">
        <f>O965*H965</f>
        <v>7.8239999999999998</v>
      </c>
      <c r="Q965" s="139">
        <v>0</v>
      </c>
      <c r="R965" s="139">
        <f>Q965*H965</f>
        <v>0</v>
      </c>
      <c r="S965" s="139">
        <v>0</v>
      </c>
      <c r="T965" s="140">
        <f>S965*H965</f>
        <v>0</v>
      </c>
      <c r="AR965" s="141" t="s">
        <v>1096</v>
      </c>
      <c r="AT965" s="141" t="s">
        <v>149</v>
      </c>
      <c r="AU965" s="141" t="s">
        <v>84</v>
      </c>
      <c r="AY965" s="2" t="s">
        <v>145</v>
      </c>
      <c r="BE965" s="142">
        <f>IF(N965="základní",J965,0)</f>
        <v>0</v>
      </c>
      <c r="BF965" s="142">
        <f>IF(N965="snížená",J965,0)</f>
        <v>0</v>
      </c>
      <c r="BG965" s="142">
        <f>IF(N965="zákl. přenesená",J965,0)</f>
        <v>0</v>
      </c>
      <c r="BH965" s="142">
        <f>IF(N965="sníž. přenesená",J965,0)</f>
        <v>0</v>
      </c>
      <c r="BI965" s="142">
        <f>IF(N965="nulová",J965,0)</f>
        <v>0</v>
      </c>
      <c r="BJ965" s="2" t="s">
        <v>20</v>
      </c>
      <c r="BK965" s="142">
        <f>ROUND(I965*H965,1)</f>
        <v>0</v>
      </c>
      <c r="BL965" s="2" t="s">
        <v>1096</v>
      </c>
      <c r="BM965" s="141" t="s">
        <v>1656</v>
      </c>
    </row>
    <row r="966" spans="2:65" s="143" customFormat="1">
      <c r="B966" s="144"/>
      <c r="D966" s="145" t="s">
        <v>155</v>
      </c>
      <c r="E966" s="146"/>
      <c r="F966" s="147" t="s">
        <v>1657</v>
      </c>
      <c r="H966" s="148">
        <v>4</v>
      </c>
      <c r="I966" s="360"/>
      <c r="L966" s="144"/>
      <c r="M966" s="149"/>
      <c r="T966" s="150"/>
      <c r="AT966" s="146" t="s">
        <v>155</v>
      </c>
      <c r="AU966" s="146" t="s">
        <v>84</v>
      </c>
      <c r="AV966" s="143" t="s">
        <v>84</v>
      </c>
      <c r="AW966" s="143" t="s">
        <v>29</v>
      </c>
      <c r="AX966" s="143" t="s">
        <v>20</v>
      </c>
      <c r="AY966" s="146" t="s">
        <v>145</v>
      </c>
    </row>
    <row r="967" spans="2:65" s="14" customFormat="1" ht="24" customHeight="1">
      <c r="B967" s="15"/>
      <c r="C967" s="158" t="s">
        <v>1658</v>
      </c>
      <c r="D967" s="158" t="s">
        <v>303</v>
      </c>
      <c r="E967" s="159" t="s">
        <v>1659</v>
      </c>
      <c r="F967" s="160" t="s">
        <v>1660</v>
      </c>
      <c r="G967" s="161" t="s">
        <v>200</v>
      </c>
      <c r="H967" s="162">
        <v>1</v>
      </c>
      <c r="I967" s="359"/>
      <c r="J967" s="163">
        <f>ROUND(I967*H967,1)</f>
        <v>0</v>
      </c>
      <c r="K967" s="164"/>
      <c r="L967" s="165"/>
      <c r="M967" s="166"/>
      <c r="N967" s="167" t="s">
        <v>41</v>
      </c>
      <c r="O967" s="139">
        <v>0</v>
      </c>
      <c r="P967" s="139">
        <f>O967*H967</f>
        <v>0</v>
      </c>
      <c r="Q967" s="139">
        <v>2.1499999999999998E-2</v>
      </c>
      <c r="R967" s="139">
        <f>Q967*H967</f>
        <v>2.1499999999999998E-2</v>
      </c>
      <c r="S967" s="139">
        <v>0</v>
      </c>
      <c r="T967" s="140">
        <f>S967*H967</f>
        <v>0</v>
      </c>
      <c r="AR967" s="141" t="s">
        <v>223</v>
      </c>
      <c r="AT967" s="141" t="s">
        <v>303</v>
      </c>
      <c r="AU967" s="141" t="s">
        <v>84</v>
      </c>
      <c r="AY967" s="2" t="s">
        <v>145</v>
      </c>
      <c r="BE967" s="142">
        <f>IF(N967="základní",J967,0)</f>
        <v>0</v>
      </c>
      <c r="BF967" s="142">
        <f>IF(N967="snížená",J967,0)</f>
        <v>0</v>
      </c>
      <c r="BG967" s="142">
        <f>IF(N967="zákl. přenesená",J967,0)</f>
        <v>0</v>
      </c>
      <c r="BH967" s="142">
        <f>IF(N967="sníž. přenesená",J967,0)</f>
        <v>0</v>
      </c>
      <c r="BI967" s="142">
        <f>IF(N967="nulová",J967,0)</f>
        <v>0</v>
      </c>
      <c r="BJ967" s="2" t="s">
        <v>20</v>
      </c>
      <c r="BK967" s="142">
        <f>ROUND(I967*H967,1)</f>
        <v>0</v>
      </c>
      <c r="BL967" s="2" t="s">
        <v>1096</v>
      </c>
      <c r="BM967" s="141" t="s">
        <v>1661</v>
      </c>
    </row>
    <row r="968" spans="2:65" s="14" customFormat="1" ht="24" customHeight="1">
      <c r="B968" s="15"/>
      <c r="C968" s="158" t="s">
        <v>1662</v>
      </c>
      <c r="D968" s="158" t="s">
        <v>303</v>
      </c>
      <c r="E968" s="159" t="s">
        <v>1663</v>
      </c>
      <c r="F968" s="160" t="s">
        <v>1664</v>
      </c>
      <c r="G968" s="161" t="s">
        <v>200</v>
      </c>
      <c r="H968" s="162">
        <v>3</v>
      </c>
      <c r="I968" s="359"/>
      <c r="J968" s="163">
        <f>ROUND(I968*H968,1)</f>
        <v>0</v>
      </c>
      <c r="K968" s="164"/>
      <c r="L968" s="165"/>
      <c r="M968" s="166"/>
      <c r="N968" s="167" t="s">
        <v>41</v>
      </c>
      <c r="O968" s="139">
        <v>0</v>
      </c>
      <c r="P968" s="139">
        <f>O968*H968</f>
        <v>0</v>
      </c>
      <c r="Q968" s="139">
        <v>2.0500000000000001E-2</v>
      </c>
      <c r="R968" s="139">
        <f>Q968*H968</f>
        <v>6.1499999999999999E-2</v>
      </c>
      <c r="S968" s="139">
        <v>0</v>
      </c>
      <c r="T968" s="140">
        <f>S968*H968</f>
        <v>0</v>
      </c>
      <c r="AR968" s="141" t="s">
        <v>223</v>
      </c>
      <c r="AT968" s="141" t="s">
        <v>303</v>
      </c>
      <c r="AU968" s="141" t="s">
        <v>84</v>
      </c>
      <c r="AY968" s="2" t="s">
        <v>145</v>
      </c>
      <c r="BE968" s="142">
        <f>IF(N968="základní",J968,0)</f>
        <v>0</v>
      </c>
      <c r="BF968" s="142">
        <f>IF(N968="snížená",J968,0)</f>
        <v>0</v>
      </c>
      <c r="BG968" s="142">
        <f>IF(N968="zákl. přenesená",J968,0)</f>
        <v>0</v>
      </c>
      <c r="BH968" s="142">
        <f>IF(N968="sníž. přenesená",J968,0)</f>
        <v>0</v>
      </c>
      <c r="BI968" s="142">
        <f>IF(N968="nulová",J968,0)</f>
        <v>0</v>
      </c>
      <c r="BJ968" s="2" t="s">
        <v>20</v>
      </c>
      <c r="BK968" s="142">
        <f>ROUND(I968*H968,1)</f>
        <v>0</v>
      </c>
      <c r="BL968" s="2" t="s">
        <v>1096</v>
      </c>
      <c r="BM968" s="141" t="s">
        <v>1665</v>
      </c>
    </row>
    <row r="969" spans="2:65" s="14" customFormat="1" ht="33" customHeight="1">
      <c r="B969" s="15"/>
      <c r="C969" s="130" t="s">
        <v>1666</v>
      </c>
      <c r="D969" s="130" t="s">
        <v>149</v>
      </c>
      <c r="E969" s="131" t="s">
        <v>1667</v>
      </c>
      <c r="F969" s="132" t="s">
        <v>1668</v>
      </c>
      <c r="G969" s="133" t="s">
        <v>200</v>
      </c>
      <c r="H969" s="134">
        <v>1</v>
      </c>
      <c r="I969" s="359"/>
      <c r="J969" s="135">
        <f>ROUND(I969*H969,1)</f>
        <v>0</v>
      </c>
      <c r="K969" s="136"/>
      <c r="L969" s="15"/>
      <c r="M969" s="137"/>
      <c r="N969" s="138" t="s">
        <v>41</v>
      </c>
      <c r="O969" s="139">
        <v>3.5790000000000002</v>
      </c>
      <c r="P969" s="139">
        <f>O969*H969</f>
        <v>3.5790000000000002</v>
      </c>
      <c r="Q969" s="139">
        <v>0</v>
      </c>
      <c r="R969" s="139">
        <f>Q969*H969</f>
        <v>0</v>
      </c>
      <c r="S969" s="139">
        <v>0</v>
      </c>
      <c r="T969" s="140">
        <f>S969*H969</f>
        <v>0</v>
      </c>
      <c r="AR969" s="141" t="s">
        <v>1096</v>
      </c>
      <c r="AT969" s="141" t="s">
        <v>149</v>
      </c>
      <c r="AU969" s="141" t="s">
        <v>84</v>
      </c>
      <c r="AY969" s="2" t="s">
        <v>145</v>
      </c>
      <c r="BE969" s="142">
        <f>IF(N969="základní",J969,0)</f>
        <v>0</v>
      </c>
      <c r="BF969" s="142">
        <f>IF(N969="snížená",J969,0)</f>
        <v>0</v>
      </c>
      <c r="BG969" s="142">
        <f>IF(N969="zákl. přenesená",J969,0)</f>
        <v>0</v>
      </c>
      <c r="BH969" s="142">
        <f>IF(N969="sníž. přenesená",J969,0)</f>
        <v>0</v>
      </c>
      <c r="BI969" s="142">
        <f>IF(N969="nulová",J969,0)</f>
        <v>0</v>
      </c>
      <c r="BJ969" s="2" t="s">
        <v>20</v>
      </c>
      <c r="BK969" s="142">
        <f>ROUND(I969*H969,1)</f>
        <v>0</v>
      </c>
      <c r="BL969" s="2" t="s">
        <v>1096</v>
      </c>
      <c r="BM969" s="141" t="s">
        <v>1669</v>
      </c>
    </row>
    <row r="970" spans="2:65" s="14" customFormat="1" ht="24" customHeight="1">
      <c r="B970" s="15"/>
      <c r="C970" s="158" t="s">
        <v>1670</v>
      </c>
      <c r="D970" s="158" t="s">
        <v>303</v>
      </c>
      <c r="E970" s="159" t="s">
        <v>1671</v>
      </c>
      <c r="F970" s="160" t="s">
        <v>1672</v>
      </c>
      <c r="G970" s="161" t="s">
        <v>200</v>
      </c>
      <c r="H970" s="162">
        <v>1</v>
      </c>
      <c r="I970" s="359"/>
      <c r="J970" s="163">
        <f>ROUND(I970*H970,1)</f>
        <v>0</v>
      </c>
      <c r="K970" s="164"/>
      <c r="L970" s="165"/>
      <c r="M970" s="166"/>
      <c r="N970" s="167" t="s">
        <v>41</v>
      </c>
      <c r="O970" s="139">
        <v>0</v>
      </c>
      <c r="P970" s="139">
        <f>O970*H970</f>
        <v>0</v>
      </c>
      <c r="Q970" s="139">
        <v>2.0500000000000001E-2</v>
      </c>
      <c r="R970" s="139">
        <f>Q970*H970</f>
        <v>2.0500000000000001E-2</v>
      </c>
      <c r="S970" s="139">
        <v>0</v>
      </c>
      <c r="T970" s="140">
        <f>S970*H970</f>
        <v>0</v>
      </c>
      <c r="AR970" s="141" t="s">
        <v>223</v>
      </c>
      <c r="AT970" s="141" t="s">
        <v>303</v>
      </c>
      <c r="AU970" s="141" t="s">
        <v>84</v>
      </c>
      <c r="AY970" s="2" t="s">
        <v>145</v>
      </c>
      <c r="BE970" s="142">
        <f>IF(N970="základní",J970,0)</f>
        <v>0</v>
      </c>
      <c r="BF970" s="142">
        <f>IF(N970="snížená",J970,0)</f>
        <v>0</v>
      </c>
      <c r="BG970" s="142">
        <f>IF(N970="zákl. přenesená",J970,0)</f>
        <v>0</v>
      </c>
      <c r="BH970" s="142">
        <f>IF(N970="sníž. přenesená",J970,0)</f>
        <v>0</v>
      </c>
      <c r="BI970" s="142">
        <f>IF(N970="nulová",J970,0)</f>
        <v>0</v>
      </c>
      <c r="BJ970" s="2" t="s">
        <v>20</v>
      </c>
      <c r="BK970" s="142">
        <f>ROUND(I970*H970,1)</f>
        <v>0</v>
      </c>
      <c r="BL970" s="2" t="s">
        <v>1096</v>
      </c>
      <c r="BM970" s="141" t="s">
        <v>1673</v>
      </c>
    </row>
    <row r="971" spans="2:65" s="14" customFormat="1" ht="24" customHeight="1">
      <c r="B971" s="15"/>
      <c r="C971" s="130" t="s">
        <v>1674</v>
      </c>
      <c r="D971" s="130" t="s">
        <v>149</v>
      </c>
      <c r="E971" s="131" t="s">
        <v>1675</v>
      </c>
      <c r="F971" s="132" t="s">
        <v>1676</v>
      </c>
      <c r="G971" s="133" t="s">
        <v>200</v>
      </c>
      <c r="H971" s="134">
        <v>36</v>
      </c>
      <c r="I971" s="359"/>
      <c r="J971" s="135">
        <f>ROUND(I971*H971,1)</f>
        <v>0</v>
      </c>
      <c r="K971" s="136"/>
      <c r="L971" s="15"/>
      <c r="M971" s="137"/>
      <c r="N971" s="138" t="s">
        <v>41</v>
      </c>
      <c r="O971" s="139">
        <v>0.26</v>
      </c>
      <c r="P971" s="139">
        <f>O971*H971</f>
        <v>9.36</v>
      </c>
      <c r="Q971" s="139">
        <v>0</v>
      </c>
      <c r="R971" s="139">
        <f>Q971*H971</f>
        <v>0</v>
      </c>
      <c r="S971" s="139">
        <v>0</v>
      </c>
      <c r="T971" s="140">
        <f>S971*H971</f>
        <v>0</v>
      </c>
      <c r="AR971" s="141" t="s">
        <v>1096</v>
      </c>
      <c r="AT971" s="141" t="s">
        <v>149</v>
      </c>
      <c r="AU971" s="141" t="s">
        <v>84</v>
      </c>
      <c r="AY971" s="2" t="s">
        <v>145</v>
      </c>
      <c r="BE971" s="142">
        <f>IF(N971="základní",J971,0)</f>
        <v>0</v>
      </c>
      <c r="BF971" s="142">
        <f>IF(N971="snížená",J971,0)</f>
        <v>0</v>
      </c>
      <c r="BG971" s="142">
        <f>IF(N971="zákl. přenesená",J971,0)</f>
        <v>0</v>
      </c>
      <c r="BH971" s="142">
        <f>IF(N971="sníž. přenesená",J971,0)</f>
        <v>0</v>
      </c>
      <c r="BI971" s="142">
        <f>IF(N971="nulová",J971,0)</f>
        <v>0</v>
      </c>
      <c r="BJ971" s="2" t="s">
        <v>20</v>
      </c>
      <c r="BK971" s="142">
        <f>ROUND(I971*H971,1)</f>
        <v>0</v>
      </c>
      <c r="BL971" s="2" t="s">
        <v>1096</v>
      </c>
      <c r="BM971" s="141" t="s">
        <v>1677</v>
      </c>
    </row>
    <row r="972" spans="2:65" s="143" customFormat="1">
      <c r="B972" s="144"/>
      <c r="D972" s="145" t="s">
        <v>155</v>
      </c>
      <c r="E972" s="146"/>
      <c r="F972" s="147" t="s">
        <v>1678</v>
      </c>
      <c r="H972" s="148">
        <v>36</v>
      </c>
      <c r="I972" s="360"/>
      <c r="L972" s="144"/>
      <c r="M972" s="149"/>
      <c r="T972" s="150"/>
      <c r="AT972" s="146" t="s">
        <v>155</v>
      </c>
      <c r="AU972" s="146" t="s">
        <v>84</v>
      </c>
      <c r="AV972" s="143" t="s">
        <v>84</v>
      </c>
      <c r="AW972" s="143" t="s">
        <v>29</v>
      </c>
      <c r="AX972" s="143" t="s">
        <v>20</v>
      </c>
      <c r="AY972" s="146" t="s">
        <v>145</v>
      </c>
    </row>
    <row r="973" spans="2:65" s="14" customFormat="1" ht="24" customHeight="1">
      <c r="B973" s="15"/>
      <c r="C973" s="158" t="s">
        <v>1679</v>
      </c>
      <c r="D973" s="158" t="s">
        <v>303</v>
      </c>
      <c r="E973" s="159" t="s">
        <v>1680</v>
      </c>
      <c r="F973" s="160" t="s">
        <v>1681</v>
      </c>
      <c r="G973" s="161" t="s">
        <v>200</v>
      </c>
      <c r="H973" s="162">
        <v>1</v>
      </c>
      <c r="I973" s="359"/>
      <c r="J973" s="163">
        <f>ROUND(I973*H973,1)</f>
        <v>0</v>
      </c>
      <c r="K973" s="164"/>
      <c r="L973" s="165"/>
      <c r="M973" s="166"/>
      <c r="N973" s="167" t="s">
        <v>41</v>
      </c>
      <c r="O973" s="139">
        <v>0</v>
      </c>
      <c r="P973" s="139">
        <f>O973*H973</f>
        <v>0</v>
      </c>
      <c r="Q973" s="139">
        <v>1.3799999999999999E-3</v>
      </c>
      <c r="R973" s="139">
        <f>Q973*H973</f>
        <v>1.3799999999999999E-3</v>
      </c>
      <c r="S973" s="139">
        <v>0</v>
      </c>
      <c r="T973" s="140">
        <f>S973*H973</f>
        <v>0</v>
      </c>
      <c r="AR973" s="141" t="s">
        <v>223</v>
      </c>
      <c r="AT973" s="141" t="s">
        <v>303</v>
      </c>
      <c r="AU973" s="141" t="s">
        <v>84</v>
      </c>
      <c r="AY973" s="2" t="s">
        <v>145</v>
      </c>
      <c r="BE973" s="142">
        <f>IF(N973="základní",J973,0)</f>
        <v>0</v>
      </c>
      <c r="BF973" s="142">
        <f>IF(N973="snížená",J973,0)</f>
        <v>0</v>
      </c>
      <c r="BG973" s="142">
        <f>IF(N973="zákl. přenesená",J973,0)</f>
        <v>0</v>
      </c>
      <c r="BH973" s="142">
        <f>IF(N973="sníž. přenesená",J973,0)</f>
        <v>0</v>
      </c>
      <c r="BI973" s="142">
        <f>IF(N973="nulová",J973,0)</f>
        <v>0</v>
      </c>
      <c r="BJ973" s="2" t="s">
        <v>20</v>
      </c>
      <c r="BK973" s="142">
        <f>ROUND(I973*H973,1)</f>
        <v>0</v>
      </c>
      <c r="BL973" s="2" t="s">
        <v>1096</v>
      </c>
      <c r="BM973" s="141" t="s">
        <v>1682</v>
      </c>
    </row>
    <row r="974" spans="2:65" s="14" customFormat="1" ht="24" customHeight="1">
      <c r="B974" s="15"/>
      <c r="C974" s="158" t="s">
        <v>1683</v>
      </c>
      <c r="D974" s="158" t="s">
        <v>303</v>
      </c>
      <c r="E974" s="159" t="s">
        <v>1684</v>
      </c>
      <c r="F974" s="160" t="s">
        <v>1685</v>
      </c>
      <c r="G974" s="161" t="s">
        <v>200</v>
      </c>
      <c r="H974" s="162">
        <v>3</v>
      </c>
      <c r="I974" s="359"/>
      <c r="J974" s="163">
        <f>ROUND(I974*H974,1)</f>
        <v>0</v>
      </c>
      <c r="K974" s="164"/>
      <c r="L974" s="165"/>
      <c r="M974" s="166"/>
      <c r="N974" s="167" t="s">
        <v>41</v>
      </c>
      <c r="O974" s="139">
        <v>0</v>
      </c>
      <c r="P974" s="139">
        <f>O974*H974</f>
        <v>0</v>
      </c>
      <c r="Q974" s="139">
        <v>1.6199999999999999E-3</v>
      </c>
      <c r="R974" s="139">
        <f>Q974*H974</f>
        <v>4.8599999999999997E-3</v>
      </c>
      <c r="S974" s="139">
        <v>0</v>
      </c>
      <c r="T974" s="140">
        <f>S974*H974</f>
        <v>0</v>
      </c>
      <c r="AR974" s="141" t="s">
        <v>223</v>
      </c>
      <c r="AT974" s="141" t="s">
        <v>303</v>
      </c>
      <c r="AU974" s="141" t="s">
        <v>84</v>
      </c>
      <c r="AY974" s="2" t="s">
        <v>145</v>
      </c>
      <c r="BE974" s="142">
        <f>IF(N974="základní",J974,0)</f>
        <v>0</v>
      </c>
      <c r="BF974" s="142">
        <f>IF(N974="snížená",J974,0)</f>
        <v>0</v>
      </c>
      <c r="BG974" s="142">
        <f>IF(N974="zákl. přenesená",J974,0)</f>
        <v>0</v>
      </c>
      <c r="BH974" s="142">
        <f>IF(N974="sníž. přenesená",J974,0)</f>
        <v>0</v>
      </c>
      <c r="BI974" s="142">
        <f>IF(N974="nulová",J974,0)</f>
        <v>0</v>
      </c>
      <c r="BJ974" s="2" t="s">
        <v>20</v>
      </c>
      <c r="BK974" s="142">
        <f>ROUND(I974*H974,1)</f>
        <v>0</v>
      </c>
      <c r="BL974" s="2" t="s">
        <v>1096</v>
      </c>
      <c r="BM974" s="141" t="s">
        <v>1686</v>
      </c>
    </row>
    <row r="975" spans="2:65" s="14" customFormat="1" ht="24" customHeight="1">
      <c r="B975" s="15"/>
      <c r="C975" s="158" t="s">
        <v>1687</v>
      </c>
      <c r="D975" s="158" t="s">
        <v>303</v>
      </c>
      <c r="E975" s="159" t="s">
        <v>1688</v>
      </c>
      <c r="F975" s="160" t="s">
        <v>1689</v>
      </c>
      <c r="G975" s="161" t="s">
        <v>200</v>
      </c>
      <c r="H975" s="162">
        <v>27</v>
      </c>
      <c r="I975" s="359"/>
      <c r="J975" s="163">
        <f>ROUND(I975*H975,1)</f>
        <v>0</v>
      </c>
      <c r="K975" s="164"/>
      <c r="L975" s="165"/>
      <c r="M975" s="166"/>
      <c r="N975" s="167" t="s">
        <v>41</v>
      </c>
      <c r="O975" s="139">
        <v>0</v>
      </c>
      <c r="P975" s="139">
        <f>O975*H975</f>
        <v>0</v>
      </c>
      <c r="Q975" s="139">
        <v>1.8500000000000001E-3</v>
      </c>
      <c r="R975" s="139">
        <f>Q975*H975</f>
        <v>4.9950000000000001E-2</v>
      </c>
      <c r="S975" s="139">
        <v>0</v>
      </c>
      <c r="T975" s="140">
        <f>S975*H975</f>
        <v>0</v>
      </c>
      <c r="AR975" s="141" t="s">
        <v>223</v>
      </c>
      <c r="AT975" s="141" t="s">
        <v>303</v>
      </c>
      <c r="AU975" s="141" t="s">
        <v>84</v>
      </c>
      <c r="AY975" s="2" t="s">
        <v>145</v>
      </c>
      <c r="BE975" s="142">
        <f>IF(N975="základní",J975,0)</f>
        <v>0</v>
      </c>
      <c r="BF975" s="142">
        <f>IF(N975="snížená",J975,0)</f>
        <v>0</v>
      </c>
      <c r="BG975" s="142">
        <f>IF(N975="zákl. přenesená",J975,0)</f>
        <v>0</v>
      </c>
      <c r="BH975" s="142">
        <f>IF(N975="sníž. přenesená",J975,0)</f>
        <v>0</v>
      </c>
      <c r="BI975" s="142">
        <f>IF(N975="nulová",J975,0)</f>
        <v>0</v>
      </c>
      <c r="BJ975" s="2" t="s">
        <v>20</v>
      </c>
      <c r="BK975" s="142">
        <f>ROUND(I975*H975,1)</f>
        <v>0</v>
      </c>
      <c r="BL975" s="2" t="s">
        <v>1096</v>
      </c>
      <c r="BM975" s="141" t="s">
        <v>1690</v>
      </c>
    </row>
    <row r="976" spans="2:65" s="14" customFormat="1" ht="24" customHeight="1">
      <c r="B976" s="15"/>
      <c r="C976" s="158" t="s">
        <v>1691</v>
      </c>
      <c r="D976" s="158" t="s">
        <v>303</v>
      </c>
      <c r="E976" s="159" t="s">
        <v>1692</v>
      </c>
      <c r="F976" s="160" t="s">
        <v>1693</v>
      </c>
      <c r="G976" s="161" t="s">
        <v>200</v>
      </c>
      <c r="H976" s="162">
        <v>4</v>
      </c>
      <c r="I976" s="359"/>
      <c r="J976" s="163">
        <f>ROUND(I976*H976,1)</f>
        <v>0</v>
      </c>
      <c r="K976" s="164"/>
      <c r="L976" s="165"/>
      <c r="M976" s="166"/>
      <c r="N976" s="167" t="s">
        <v>41</v>
      </c>
      <c r="O976" s="139">
        <v>0</v>
      </c>
      <c r="P976" s="139">
        <f>O976*H976</f>
        <v>0</v>
      </c>
      <c r="Q976" s="139">
        <v>2.0799999999999998E-3</v>
      </c>
      <c r="R976" s="139">
        <f>Q976*H976</f>
        <v>8.3199999999999993E-3</v>
      </c>
      <c r="S976" s="139">
        <v>0</v>
      </c>
      <c r="T976" s="140">
        <f>S976*H976</f>
        <v>0</v>
      </c>
      <c r="AR976" s="141" t="s">
        <v>223</v>
      </c>
      <c r="AT976" s="141" t="s">
        <v>303</v>
      </c>
      <c r="AU976" s="141" t="s">
        <v>84</v>
      </c>
      <c r="AY976" s="2" t="s">
        <v>145</v>
      </c>
      <c r="BE976" s="142">
        <f>IF(N976="základní",J976,0)</f>
        <v>0</v>
      </c>
      <c r="BF976" s="142">
        <f>IF(N976="snížená",J976,0)</f>
        <v>0</v>
      </c>
      <c r="BG976" s="142">
        <f>IF(N976="zákl. přenesená",J976,0)</f>
        <v>0</v>
      </c>
      <c r="BH976" s="142">
        <f>IF(N976="sníž. přenesená",J976,0)</f>
        <v>0</v>
      </c>
      <c r="BI976" s="142">
        <f>IF(N976="nulová",J976,0)</f>
        <v>0</v>
      </c>
      <c r="BJ976" s="2" t="s">
        <v>20</v>
      </c>
      <c r="BK976" s="142">
        <f>ROUND(I976*H976,1)</f>
        <v>0</v>
      </c>
      <c r="BL976" s="2" t="s">
        <v>1096</v>
      </c>
      <c r="BM976" s="141" t="s">
        <v>1694</v>
      </c>
    </row>
    <row r="977" spans="2:65" s="143" customFormat="1">
      <c r="B977" s="144"/>
      <c r="D977" s="145" t="s">
        <v>155</v>
      </c>
      <c r="E977" s="146"/>
      <c r="F977" s="147" t="s">
        <v>1695</v>
      </c>
      <c r="H977" s="148">
        <v>4</v>
      </c>
      <c r="I977" s="360"/>
      <c r="L977" s="144"/>
      <c r="M977" s="149"/>
      <c r="T977" s="150"/>
      <c r="AT977" s="146" t="s">
        <v>155</v>
      </c>
      <c r="AU977" s="146" t="s">
        <v>84</v>
      </c>
      <c r="AV977" s="143" t="s">
        <v>84</v>
      </c>
      <c r="AW977" s="143" t="s">
        <v>29</v>
      </c>
      <c r="AX977" s="143" t="s">
        <v>20</v>
      </c>
      <c r="AY977" s="146" t="s">
        <v>145</v>
      </c>
    </row>
    <row r="978" spans="2:65" s="14" customFormat="1" ht="24" customHeight="1">
      <c r="B978" s="15"/>
      <c r="C978" s="158" t="s">
        <v>1696</v>
      </c>
      <c r="D978" s="158" t="s">
        <v>303</v>
      </c>
      <c r="E978" s="159" t="s">
        <v>1697</v>
      </c>
      <c r="F978" s="160" t="s">
        <v>1698</v>
      </c>
      <c r="G978" s="161" t="s">
        <v>200</v>
      </c>
      <c r="H978" s="162">
        <v>3</v>
      </c>
      <c r="I978" s="359"/>
      <c r="J978" s="163">
        <f t="shared" ref="J978:J985" si="0">ROUND(I978*H978,1)</f>
        <v>0</v>
      </c>
      <c r="K978" s="164"/>
      <c r="L978" s="165"/>
      <c r="M978" s="166"/>
      <c r="N978" s="167" t="s">
        <v>41</v>
      </c>
      <c r="O978" s="139">
        <v>0</v>
      </c>
      <c r="P978" s="139">
        <f t="shared" ref="P978:P985" si="1">O978*H978</f>
        <v>0</v>
      </c>
      <c r="Q978" s="139">
        <v>2.8800000000000002E-3</v>
      </c>
      <c r="R978" s="139">
        <f t="shared" ref="R978:R985" si="2">Q978*H978</f>
        <v>8.6400000000000001E-3</v>
      </c>
      <c r="S978" s="139">
        <v>0</v>
      </c>
      <c r="T978" s="140">
        <f t="shared" ref="T978:T985" si="3">S978*H978</f>
        <v>0</v>
      </c>
      <c r="AR978" s="141" t="s">
        <v>223</v>
      </c>
      <c r="AT978" s="141" t="s">
        <v>303</v>
      </c>
      <c r="AU978" s="141" t="s">
        <v>84</v>
      </c>
      <c r="AY978" s="2" t="s">
        <v>145</v>
      </c>
      <c r="BE978" s="142">
        <f t="shared" ref="BE978:BE985" si="4">IF(N978="základní",J978,0)</f>
        <v>0</v>
      </c>
      <c r="BF978" s="142">
        <f t="shared" ref="BF978:BF985" si="5">IF(N978="snížená",J978,0)</f>
        <v>0</v>
      </c>
      <c r="BG978" s="142">
        <f t="shared" ref="BG978:BG985" si="6">IF(N978="zákl. přenesená",J978,0)</f>
        <v>0</v>
      </c>
      <c r="BH978" s="142">
        <f t="shared" ref="BH978:BH985" si="7">IF(N978="sníž. přenesená",J978,0)</f>
        <v>0</v>
      </c>
      <c r="BI978" s="142">
        <f t="shared" ref="BI978:BI985" si="8">IF(N978="nulová",J978,0)</f>
        <v>0</v>
      </c>
      <c r="BJ978" s="2" t="s">
        <v>20</v>
      </c>
      <c r="BK978" s="142">
        <f t="shared" ref="BK978:BK985" si="9">ROUND(I978*H978,1)</f>
        <v>0</v>
      </c>
      <c r="BL978" s="2" t="s">
        <v>1096</v>
      </c>
      <c r="BM978" s="141" t="s">
        <v>1699</v>
      </c>
    </row>
    <row r="979" spans="2:65" s="14" customFormat="1" ht="24" customHeight="1">
      <c r="B979" s="15"/>
      <c r="C979" s="130" t="s">
        <v>1700</v>
      </c>
      <c r="D979" s="130" t="s">
        <v>149</v>
      </c>
      <c r="E979" s="131" t="s">
        <v>1701</v>
      </c>
      <c r="F979" s="132" t="s">
        <v>1702</v>
      </c>
      <c r="G979" s="133" t="s">
        <v>200</v>
      </c>
      <c r="H979" s="134">
        <v>1</v>
      </c>
      <c r="I979" s="359"/>
      <c r="J979" s="135">
        <f t="shared" si="0"/>
        <v>0</v>
      </c>
      <c r="K979" s="136"/>
      <c r="L979" s="15"/>
      <c r="M979" s="137"/>
      <c r="N979" s="138" t="s">
        <v>41</v>
      </c>
      <c r="O979" s="139">
        <v>0.34799999999999998</v>
      </c>
      <c r="P979" s="139">
        <f t="shared" si="1"/>
        <v>0.34799999999999998</v>
      </c>
      <c r="Q979" s="139">
        <v>0</v>
      </c>
      <c r="R979" s="139">
        <f t="shared" si="2"/>
        <v>0</v>
      </c>
      <c r="S979" s="139">
        <v>0</v>
      </c>
      <c r="T979" s="140">
        <f t="shared" si="3"/>
        <v>0</v>
      </c>
      <c r="AR979" s="141" t="s">
        <v>1096</v>
      </c>
      <c r="AT979" s="141" t="s">
        <v>149</v>
      </c>
      <c r="AU979" s="141" t="s">
        <v>84</v>
      </c>
      <c r="AY979" s="2" t="s">
        <v>145</v>
      </c>
      <c r="BE979" s="142">
        <f t="shared" si="4"/>
        <v>0</v>
      </c>
      <c r="BF979" s="142">
        <f t="shared" si="5"/>
        <v>0</v>
      </c>
      <c r="BG979" s="142">
        <f t="shared" si="6"/>
        <v>0</v>
      </c>
      <c r="BH979" s="142">
        <f t="shared" si="7"/>
        <v>0</v>
      </c>
      <c r="BI979" s="142">
        <f t="shared" si="8"/>
        <v>0</v>
      </c>
      <c r="BJ979" s="2" t="s">
        <v>20</v>
      </c>
      <c r="BK979" s="142">
        <f t="shared" si="9"/>
        <v>0</v>
      </c>
      <c r="BL979" s="2" t="s">
        <v>1096</v>
      </c>
      <c r="BM979" s="141" t="s">
        <v>1703</v>
      </c>
    </row>
    <row r="980" spans="2:65" s="14" customFormat="1" ht="24" customHeight="1">
      <c r="B980" s="15"/>
      <c r="C980" s="158" t="s">
        <v>1704</v>
      </c>
      <c r="D980" s="158" t="s">
        <v>303</v>
      </c>
      <c r="E980" s="159" t="s">
        <v>1705</v>
      </c>
      <c r="F980" s="160" t="s">
        <v>1706</v>
      </c>
      <c r="G980" s="161" t="s">
        <v>200</v>
      </c>
      <c r="H980" s="162">
        <v>1</v>
      </c>
      <c r="I980" s="359"/>
      <c r="J980" s="163">
        <f t="shared" si="0"/>
        <v>0</v>
      </c>
      <c r="K980" s="164"/>
      <c r="L980" s="165"/>
      <c r="M980" s="166"/>
      <c r="N980" s="167" t="s">
        <v>41</v>
      </c>
      <c r="O980" s="139">
        <v>0</v>
      </c>
      <c r="P980" s="139">
        <f t="shared" si="1"/>
        <v>0</v>
      </c>
      <c r="Q980" s="139">
        <v>2.81E-3</v>
      </c>
      <c r="R980" s="139">
        <f t="shared" si="2"/>
        <v>2.81E-3</v>
      </c>
      <c r="S980" s="139">
        <v>0</v>
      </c>
      <c r="T980" s="140">
        <f t="shared" si="3"/>
        <v>0</v>
      </c>
      <c r="AR980" s="141" t="s">
        <v>223</v>
      </c>
      <c r="AT980" s="141" t="s">
        <v>303</v>
      </c>
      <c r="AU980" s="141" t="s">
        <v>84</v>
      </c>
      <c r="AY980" s="2" t="s">
        <v>145</v>
      </c>
      <c r="BE980" s="142">
        <f t="shared" si="4"/>
        <v>0</v>
      </c>
      <c r="BF980" s="142">
        <f t="shared" si="5"/>
        <v>0</v>
      </c>
      <c r="BG980" s="142">
        <f t="shared" si="6"/>
        <v>0</v>
      </c>
      <c r="BH980" s="142">
        <f t="shared" si="7"/>
        <v>0</v>
      </c>
      <c r="BI980" s="142">
        <f t="shared" si="8"/>
        <v>0</v>
      </c>
      <c r="BJ980" s="2" t="s">
        <v>20</v>
      </c>
      <c r="BK980" s="142">
        <f t="shared" si="9"/>
        <v>0</v>
      </c>
      <c r="BL980" s="2" t="s">
        <v>1096</v>
      </c>
      <c r="BM980" s="141" t="s">
        <v>1707</v>
      </c>
    </row>
    <row r="981" spans="2:65" s="14" customFormat="1" ht="16.5" customHeight="1">
      <c r="B981" s="15"/>
      <c r="C981" s="130" t="s">
        <v>1708</v>
      </c>
      <c r="D981" s="130" t="s">
        <v>149</v>
      </c>
      <c r="E981" s="131" t="s">
        <v>1709</v>
      </c>
      <c r="F981" s="132" t="s">
        <v>1710</v>
      </c>
      <c r="G981" s="133" t="s">
        <v>200</v>
      </c>
      <c r="H981" s="134">
        <v>3</v>
      </c>
      <c r="I981" s="359"/>
      <c r="J981" s="135">
        <f t="shared" si="0"/>
        <v>0</v>
      </c>
      <c r="K981" s="136"/>
      <c r="L981" s="15"/>
      <c r="M981" s="137"/>
      <c r="N981" s="138" t="s">
        <v>41</v>
      </c>
      <c r="O981" s="139">
        <v>3.492</v>
      </c>
      <c r="P981" s="139">
        <f t="shared" si="1"/>
        <v>10.475999999999999</v>
      </c>
      <c r="Q981" s="139">
        <v>4.4000000000000002E-4</v>
      </c>
      <c r="R981" s="139">
        <f t="shared" si="2"/>
        <v>1.32E-3</v>
      </c>
      <c r="S981" s="139">
        <v>0</v>
      </c>
      <c r="T981" s="140">
        <f t="shared" si="3"/>
        <v>0</v>
      </c>
      <c r="AR981" s="141" t="s">
        <v>1096</v>
      </c>
      <c r="AT981" s="141" t="s">
        <v>149</v>
      </c>
      <c r="AU981" s="141" t="s">
        <v>84</v>
      </c>
      <c r="AY981" s="2" t="s">
        <v>145</v>
      </c>
      <c r="BE981" s="142">
        <f t="shared" si="4"/>
        <v>0</v>
      </c>
      <c r="BF981" s="142">
        <f t="shared" si="5"/>
        <v>0</v>
      </c>
      <c r="BG981" s="142">
        <f t="shared" si="6"/>
        <v>0</v>
      </c>
      <c r="BH981" s="142">
        <f t="shared" si="7"/>
        <v>0</v>
      </c>
      <c r="BI981" s="142">
        <f t="shared" si="8"/>
        <v>0</v>
      </c>
      <c r="BJ981" s="2" t="s">
        <v>20</v>
      </c>
      <c r="BK981" s="142">
        <f t="shared" si="9"/>
        <v>0</v>
      </c>
      <c r="BL981" s="2" t="s">
        <v>1096</v>
      </c>
      <c r="BM981" s="141" t="s">
        <v>1711</v>
      </c>
    </row>
    <row r="982" spans="2:65" s="14" customFormat="1" ht="37.5" customHeight="1">
      <c r="B982" s="15"/>
      <c r="C982" s="158" t="s">
        <v>1712</v>
      </c>
      <c r="D982" s="158" t="s">
        <v>303</v>
      </c>
      <c r="E982" s="159" t="s">
        <v>1713</v>
      </c>
      <c r="F982" s="160" t="s">
        <v>1714</v>
      </c>
      <c r="G982" s="161" t="s">
        <v>200</v>
      </c>
      <c r="H982" s="162">
        <v>3</v>
      </c>
      <c r="I982" s="359"/>
      <c r="J982" s="163">
        <f t="shared" si="0"/>
        <v>0</v>
      </c>
      <c r="K982" s="164"/>
      <c r="L982" s="165"/>
      <c r="M982" s="166"/>
      <c r="N982" s="167" t="s">
        <v>41</v>
      </c>
      <c r="O982" s="139">
        <v>0</v>
      </c>
      <c r="P982" s="139">
        <f t="shared" si="1"/>
        <v>0</v>
      </c>
      <c r="Q982" s="139">
        <v>2.8000000000000001E-2</v>
      </c>
      <c r="R982" s="139">
        <f t="shared" si="2"/>
        <v>8.4000000000000005E-2</v>
      </c>
      <c r="S982" s="139">
        <v>0</v>
      </c>
      <c r="T982" s="140">
        <f t="shared" si="3"/>
        <v>0</v>
      </c>
      <c r="AR982" s="141" t="s">
        <v>223</v>
      </c>
      <c r="AT982" s="141" t="s">
        <v>303</v>
      </c>
      <c r="AU982" s="141" t="s">
        <v>84</v>
      </c>
      <c r="AY982" s="2" t="s">
        <v>145</v>
      </c>
      <c r="BE982" s="142">
        <f t="shared" si="4"/>
        <v>0</v>
      </c>
      <c r="BF982" s="142">
        <f t="shared" si="5"/>
        <v>0</v>
      </c>
      <c r="BG982" s="142">
        <f t="shared" si="6"/>
        <v>0</v>
      </c>
      <c r="BH982" s="142">
        <f t="shared" si="7"/>
        <v>0</v>
      </c>
      <c r="BI982" s="142">
        <f t="shared" si="8"/>
        <v>0</v>
      </c>
      <c r="BJ982" s="2" t="s">
        <v>20</v>
      </c>
      <c r="BK982" s="142">
        <f t="shared" si="9"/>
        <v>0</v>
      </c>
      <c r="BL982" s="2" t="s">
        <v>1096</v>
      </c>
      <c r="BM982" s="141" t="s">
        <v>1715</v>
      </c>
    </row>
    <row r="983" spans="2:65" s="14" customFormat="1" ht="16.5" customHeight="1">
      <c r="B983" s="15"/>
      <c r="C983" s="130" t="s">
        <v>1716</v>
      </c>
      <c r="D983" s="130" t="s">
        <v>149</v>
      </c>
      <c r="E983" s="131" t="s">
        <v>1717</v>
      </c>
      <c r="F983" s="132" t="s">
        <v>1718</v>
      </c>
      <c r="G983" s="133" t="s">
        <v>200</v>
      </c>
      <c r="H983" s="134">
        <v>3</v>
      </c>
      <c r="I983" s="359"/>
      <c r="J983" s="135">
        <f t="shared" si="0"/>
        <v>0</v>
      </c>
      <c r="K983" s="136"/>
      <c r="L983" s="15"/>
      <c r="M983" s="137"/>
      <c r="N983" s="138" t="s">
        <v>41</v>
      </c>
      <c r="O983" s="139">
        <v>1.47</v>
      </c>
      <c r="P983" s="139">
        <f t="shared" si="1"/>
        <v>4.41</v>
      </c>
      <c r="Q983" s="139">
        <v>0</v>
      </c>
      <c r="R983" s="139">
        <f t="shared" si="2"/>
        <v>0</v>
      </c>
      <c r="S983" s="139">
        <v>0</v>
      </c>
      <c r="T983" s="140">
        <f t="shared" si="3"/>
        <v>0</v>
      </c>
      <c r="AR983" s="141" t="s">
        <v>1096</v>
      </c>
      <c r="AT983" s="141" t="s">
        <v>149</v>
      </c>
      <c r="AU983" s="141" t="s">
        <v>84</v>
      </c>
      <c r="AY983" s="2" t="s">
        <v>145</v>
      </c>
      <c r="BE983" s="142">
        <f t="shared" si="4"/>
        <v>0</v>
      </c>
      <c r="BF983" s="142">
        <f t="shared" si="5"/>
        <v>0</v>
      </c>
      <c r="BG983" s="142">
        <f t="shared" si="6"/>
        <v>0</v>
      </c>
      <c r="BH983" s="142">
        <f t="shared" si="7"/>
        <v>0</v>
      </c>
      <c r="BI983" s="142">
        <f t="shared" si="8"/>
        <v>0</v>
      </c>
      <c r="BJ983" s="2" t="s">
        <v>20</v>
      </c>
      <c r="BK983" s="142">
        <f t="shared" si="9"/>
        <v>0</v>
      </c>
      <c r="BL983" s="2" t="s">
        <v>1096</v>
      </c>
      <c r="BM983" s="141" t="s">
        <v>1719</v>
      </c>
    </row>
    <row r="984" spans="2:65" s="14" customFormat="1" ht="24" customHeight="1">
      <c r="B984" s="15"/>
      <c r="C984" s="158" t="s">
        <v>1720</v>
      </c>
      <c r="D984" s="158" t="s">
        <v>303</v>
      </c>
      <c r="E984" s="159" t="s">
        <v>1721</v>
      </c>
      <c r="F984" s="160" t="s">
        <v>1722</v>
      </c>
      <c r="G984" s="161" t="s">
        <v>200</v>
      </c>
      <c r="H984" s="162">
        <v>3</v>
      </c>
      <c r="I984" s="359"/>
      <c r="J984" s="163">
        <f t="shared" si="0"/>
        <v>0</v>
      </c>
      <c r="K984" s="164"/>
      <c r="L984" s="165"/>
      <c r="M984" s="166"/>
      <c r="N984" s="167" t="s">
        <v>41</v>
      </c>
      <c r="O984" s="139">
        <v>0</v>
      </c>
      <c r="P984" s="139">
        <f t="shared" si="1"/>
        <v>0</v>
      </c>
      <c r="Q984" s="139">
        <v>8.0000000000000002E-3</v>
      </c>
      <c r="R984" s="139">
        <f t="shared" si="2"/>
        <v>2.4E-2</v>
      </c>
      <c r="S984" s="139">
        <v>0</v>
      </c>
      <c r="T984" s="140">
        <f t="shared" si="3"/>
        <v>0</v>
      </c>
      <c r="AR984" s="141" t="s">
        <v>223</v>
      </c>
      <c r="AT984" s="141" t="s">
        <v>303</v>
      </c>
      <c r="AU984" s="141" t="s">
        <v>84</v>
      </c>
      <c r="AY984" s="2" t="s">
        <v>145</v>
      </c>
      <c r="BE984" s="142">
        <f t="shared" si="4"/>
        <v>0</v>
      </c>
      <c r="BF984" s="142">
        <f t="shared" si="5"/>
        <v>0</v>
      </c>
      <c r="BG984" s="142">
        <f t="shared" si="6"/>
        <v>0</v>
      </c>
      <c r="BH984" s="142">
        <f t="shared" si="7"/>
        <v>0</v>
      </c>
      <c r="BI984" s="142">
        <f t="shared" si="8"/>
        <v>0</v>
      </c>
      <c r="BJ984" s="2" t="s">
        <v>20</v>
      </c>
      <c r="BK984" s="142">
        <f t="shared" si="9"/>
        <v>0</v>
      </c>
      <c r="BL984" s="2" t="s">
        <v>1096</v>
      </c>
      <c r="BM984" s="141" t="s">
        <v>1723</v>
      </c>
    </row>
    <row r="985" spans="2:65" s="14" customFormat="1" ht="24" customHeight="1">
      <c r="B985" s="15"/>
      <c r="C985" s="130" t="s">
        <v>1724</v>
      </c>
      <c r="D985" s="130" t="s">
        <v>149</v>
      </c>
      <c r="E985" s="131" t="s">
        <v>1725</v>
      </c>
      <c r="F985" s="132" t="s">
        <v>1726</v>
      </c>
      <c r="G985" s="133" t="s">
        <v>200</v>
      </c>
      <c r="H985" s="134">
        <v>5</v>
      </c>
      <c r="I985" s="359"/>
      <c r="J985" s="135">
        <f t="shared" si="0"/>
        <v>0</v>
      </c>
      <c r="K985" s="136"/>
      <c r="L985" s="15"/>
      <c r="M985" s="137"/>
      <c r="N985" s="138" t="s">
        <v>41</v>
      </c>
      <c r="O985" s="139">
        <v>3.7839999999999998</v>
      </c>
      <c r="P985" s="139">
        <f t="shared" si="1"/>
        <v>18.919999999999998</v>
      </c>
      <c r="Q985" s="139">
        <v>0</v>
      </c>
      <c r="R985" s="139">
        <f t="shared" si="2"/>
        <v>0</v>
      </c>
      <c r="S985" s="139">
        <v>0</v>
      </c>
      <c r="T985" s="140">
        <f t="shared" si="3"/>
        <v>0</v>
      </c>
      <c r="AR985" s="141" t="s">
        <v>1096</v>
      </c>
      <c r="AT985" s="141" t="s">
        <v>149</v>
      </c>
      <c r="AU985" s="141" t="s">
        <v>84</v>
      </c>
      <c r="AY985" s="2" t="s">
        <v>145</v>
      </c>
      <c r="BE985" s="142">
        <f t="shared" si="4"/>
        <v>0</v>
      </c>
      <c r="BF985" s="142">
        <f t="shared" si="5"/>
        <v>0</v>
      </c>
      <c r="BG985" s="142">
        <f t="shared" si="6"/>
        <v>0</v>
      </c>
      <c r="BH985" s="142">
        <f t="shared" si="7"/>
        <v>0</v>
      </c>
      <c r="BI985" s="142">
        <f t="shared" si="8"/>
        <v>0</v>
      </c>
      <c r="BJ985" s="2" t="s">
        <v>20</v>
      </c>
      <c r="BK985" s="142">
        <f t="shared" si="9"/>
        <v>0</v>
      </c>
      <c r="BL985" s="2" t="s">
        <v>1096</v>
      </c>
      <c r="BM985" s="141" t="s">
        <v>1727</v>
      </c>
    </row>
    <row r="986" spans="2:65" s="143" customFormat="1">
      <c r="B986" s="144"/>
      <c r="D986" s="145" t="s">
        <v>155</v>
      </c>
      <c r="E986" s="146"/>
      <c r="F986" s="147" t="s">
        <v>1728</v>
      </c>
      <c r="H986" s="148">
        <v>5</v>
      </c>
      <c r="I986" s="360"/>
      <c r="L986" s="144"/>
      <c r="M986" s="149"/>
      <c r="T986" s="150"/>
      <c r="AT986" s="146" t="s">
        <v>155</v>
      </c>
      <c r="AU986" s="146" t="s">
        <v>84</v>
      </c>
      <c r="AV986" s="143" t="s">
        <v>84</v>
      </c>
      <c r="AW986" s="143" t="s">
        <v>29</v>
      </c>
      <c r="AX986" s="143" t="s">
        <v>20</v>
      </c>
      <c r="AY986" s="146" t="s">
        <v>145</v>
      </c>
    </row>
    <row r="987" spans="2:65" s="14" customFormat="1" ht="33" customHeight="1">
      <c r="B987" s="15"/>
      <c r="C987" s="158" t="s">
        <v>1729</v>
      </c>
      <c r="D987" s="158" t="s">
        <v>303</v>
      </c>
      <c r="E987" s="159" t="s">
        <v>1730</v>
      </c>
      <c r="F987" s="160" t="s">
        <v>1731</v>
      </c>
      <c r="G987" s="161"/>
      <c r="H987" s="162">
        <v>3</v>
      </c>
      <c r="I987" s="359"/>
      <c r="J987" s="163">
        <f>ROUND(I987*H987,1)</f>
        <v>0</v>
      </c>
      <c r="K987" s="164"/>
      <c r="L987" s="165"/>
      <c r="M987" s="166"/>
      <c r="N987" s="167" t="s">
        <v>41</v>
      </c>
      <c r="O987" s="139">
        <v>0</v>
      </c>
      <c r="P987" s="139">
        <f>O987*H987</f>
        <v>0</v>
      </c>
      <c r="Q987" s="139">
        <v>0</v>
      </c>
      <c r="R987" s="139">
        <f>Q987*H987</f>
        <v>0</v>
      </c>
      <c r="S987" s="139">
        <v>0</v>
      </c>
      <c r="T987" s="140">
        <f>S987*H987</f>
        <v>0</v>
      </c>
      <c r="AR987" s="141" t="s">
        <v>223</v>
      </c>
      <c r="AT987" s="141" t="s">
        <v>303</v>
      </c>
      <c r="AU987" s="141" t="s">
        <v>84</v>
      </c>
      <c r="AY987" s="2" t="s">
        <v>145</v>
      </c>
      <c r="BE987" s="142">
        <f>IF(N987="základní",J987,0)</f>
        <v>0</v>
      </c>
      <c r="BF987" s="142">
        <f>IF(N987="snížená",J987,0)</f>
        <v>0</v>
      </c>
      <c r="BG987" s="142">
        <f>IF(N987="zákl. přenesená",J987,0)</f>
        <v>0</v>
      </c>
      <c r="BH987" s="142">
        <f>IF(N987="sníž. přenesená",J987,0)</f>
        <v>0</v>
      </c>
      <c r="BI987" s="142">
        <f>IF(N987="nulová",J987,0)</f>
        <v>0</v>
      </c>
      <c r="BJ987" s="2" t="s">
        <v>20</v>
      </c>
      <c r="BK987" s="142">
        <f>ROUND(I987*H987,1)</f>
        <v>0</v>
      </c>
      <c r="BL987" s="2" t="s">
        <v>1096</v>
      </c>
      <c r="BM987" s="141" t="s">
        <v>1732</v>
      </c>
    </row>
    <row r="988" spans="2:65" s="14" customFormat="1" ht="33" customHeight="1">
      <c r="B988" s="15"/>
      <c r="C988" s="158" t="s">
        <v>1733</v>
      </c>
      <c r="D988" s="158" t="s">
        <v>303</v>
      </c>
      <c r="E988" s="159" t="s">
        <v>1734</v>
      </c>
      <c r="F988" s="160" t="s">
        <v>1735</v>
      </c>
      <c r="G988" s="161" t="s">
        <v>813</v>
      </c>
      <c r="H988" s="162">
        <v>1</v>
      </c>
      <c r="I988" s="359"/>
      <c r="J988" s="163">
        <f>ROUND(I988*H988,1)</f>
        <v>0</v>
      </c>
      <c r="K988" s="164"/>
      <c r="L988" s="165"/>
      <c r="M988" s="166"/>
      <c r="N988" s="167" t="s">
        <v>41</v>
      </c>
      <c r="O988" s="139">
        <v>0</v>
      </c>
      <c r="P988" s="139">
        <f>O988*H988</f>
        <v>0</v>
      </c>
      <c r="Q988" s="139">
        <v>0</v>
      </c>
      <c r="R988" s="139">
        <f>Q988*H988</f>
        <v>0</v>
      </c>
      <c r="S988" s="139">
        <v>0</v>
      </c>
      <c r="T988" s="140">
        <f>S988*H988</f>
        <v>0</v>
      </c>
      <c r="AR988" s="141" t="s">
        <v>223</v>
      </c>
      <c r="AT988" s="141" t="s">
        <v>303</v>
      </c>
      <c r="AU988" s="141" t="s">
        <v>84</v>
      </c>
      <c r="AY988" s="2" t="s">
        <v>145</v>
      </c>
      <c r="BE988" s="142">
        <f>IF(N988="základní",J988,0)</f>
        <v>0</v>
      </c>
      <c r="BF988" s="142">
        <f>IF(N988="snížená",J988,0)</f>
        <v>0</v>
      </c>
      <c r="BG988" s="142">
        <f>IF(N988="zákl. přenesená",J988,0)</f>
        <v>0</v>
      </c>
      <c r="BH988" s="142">
        <f>IF(N988="sníž. přenesená",J988,0)</f>
        <v>0</v>
      </c>
      <c r="BI988" s="142">
        <f>IF(N988="nulová",J988,0)</f>
        <v>0</v>
      </c>
      <c r="BJ988" s="2" t="s">
        <v>20</v>
      </c>
      <c r="BK988" s="142">
        <f>ROUND(I988*H988,1)</f>
        <v>0</v>
      </c>
      <c r="BL988" s="2" t="s">
        <v>1096</v>
      </c>
      <c r="BM988" s="141" t="s">
        <v>1736</v>
      </c>
    </row>
    <row r="989" spans="2:65" s="14" customFormat="1" ht="24" customHeight="1">
      <c r="B989" s="15"/>
      <c r="C989" s="158" t="s">
        <v>1737</v>
      </c>
      <c r="D989" s="158" t="s">
        <v>303</v>
      </c>
      <c r="E989" s="159" t="s">
        <v>1738</v>
      </c>
      <c r="F989" s="160" t="s">
        <v>1739</v>
      </c>
      <c r="G989" s="161" t="s">
        <v>813</v>
      </c>
      <c r="H989" s="162">
        <v>1</v>
      </c>
      <c r="I989" s="359"/>
      <c r="J989" s="163">
        <f>ROUND(I989*H989,1)</f>
        <v>0</v>
      </c>
      <c r="K989" s="164"/>
      <c r="L989" s="165"/>
      <c r="M989" s="166"/>
      <c r="N989" s="167" t="s">
        <v>41</v>
      </c>
      <c r="O989" s="139">
        <v>0</v>
      </c>
      <c r="P989" s="139">
        <f>O989*H989</f>
        <v>0</v>
      </c>
      <c r="Q989" s="139">
        <v>0</v>
      </c>
      <c r="R989" s="139">
        <f>Q989*H989</f>
        <v>0</v>
      </c>
      <c r="S989" s="139">
        <v>0</v>
      </c>
      <c r="T989" s="140">
        <f>S989*H989</f>
        <v>0</v>
      </c>
      <c r="AR989" s="141" t="s">
        <v>223</v>
      </c>
      <c r="AT989" s="141" t="s">
        <v>303</v>
      </c>
      <c r="AU989" s="141" t="s">
        <v>84</v>
      </c>
      <c r="AY989" s="2" t="s">
        <v>145</v>
      </c>
      <c r="BE989" s="142">
        <f>IF(N989="základní",J989,0)</f>
        <v>0</v>
      </c>
      <c r="BF989" s="142">
        <f>IF(N989="snížená",J989,0)</f>
        <v>0</v>
      </c>
      <c r="BG989" s="142">
        <f>IF(N989="zákl. přenesená",J989,0)</f>
        <v>0</v>
      </c>
      <c r="BH989" s="142">
        <f>IF(N989="sníž. přenesená",J989,0)</f>
        <v>0</v>
      </c>
      <c r="BI989" s="142">
        <f>IF(N989="nulová",J989,0)</f>
        <v>0</v>
      </c>
      <c r="BJ989" s="2" t="s">
        <v>20</v>
      </c>
      <c r="BK989" s="142">
        <f>ROUND(I989*H989,1)</f>
        <v>0</v>
      </c>
      <c r="BL989" s="2" t="s">
        <v>1096</v>
      </c>
      <c r="BM989" s="141" t="s">
        <v>1740</v>
      </c>
    </row>
    <row r="990" spans="2:65" s="14" customFormat="1" ht="24" customHeight="1">
      <c r="B990" s="15"/>
      <c r="C990" s="130" t="s">
        <v>1741</v>
      </c>
      <c r="D990" s="130" t="s">
        <v>149</v>
      </c>
      <c r="E990" s="131" t="s">
        <v>1742</v>
      </c>
      <c r="F990" s="132" t="s">
        <v>1743</v>
      </c>
      <c r="G990" s="133" t="s">
        <v>1127</v>
      </c>
      <c r="H990" s="134">
        <v>14207.947</v>
      </c>
      <c r="I990" s="359"/>
      <c r="J990" s="135">
        <f>ROUND(I990*H990,1)</f>
        <v>0</v>
      </c>
      <c r="K990" s="136"/>
      <c r="L990" s="15"/>
      <c r="M990" s="137"/>
      <c r="N990" s="138" t="s">
        <v>41</v>
      </c>
      <c r="O990" s="139">
        <v>0</v>
      </c>
      <c r="P990" s="139">
        <f>O990*H990</f>
        <v>0</v>
      </c>
      <c r="Q990" s="139">
        <v>0</v>
      </c>
      <c r="R990" s="139">
        <f>Q990*H990</f>
        <v>0</v>
      </c>
      <c r="S990" s="139">
        <v>0</v>
      </c>
      <c r="T990" s="140">
        <f>S990*H990</f>
        <v>0</v>
      </c>
      <c r="AR990" s="141" t="s">
        <v>1096</v>
      </c>
      <c r="AT990" s="141" t="s">
        <v>149</v>
      </c>
      <c r="AU990" s="141" t="s">
        <v>84</v>
      </c>
      <c r="AY990" s="2" t="s">
        <v>145</v>
      </c>
      <c r="BE990" s="142">
        <f>IF(N990="základní",J990,0)</f>
        <v>0</v>
      </c>
      <c r="BF990" s="142">
        <f>IF(N990="snížená",J990,0)</f>
        <v>0</v>
      </c>
      <c r="BG990" s="142">
        <f>IF(N990="zákl. přenesená",J990,0)</f>
        <v>0</v>
      </c>
      <c r="BH990" s="142">
        <f>IF(N990="sníž. přenesená",J990,0)</f>
        <v>0</v>
      </c>
      <c r="BI990" s="142">
        <f>IF(N990="nulová",J990,0)</f>
        <v>0</v>
      </c>
      <c r="BJ990" s="2" t="s">
        <v>20</v>
      </c>
      <c r="BK990" s="142">
        <f>ROUND(I990*H990,1)</f>
        <v>0</v>
      </c>
      <c r="BL990" s="2" t="s">
        <v>1096</v>
      </c>
      <c r="BM990" s="141" t="s">
        <v>1744</v>
      </c>
    </row>
    <row r="991" spans="2:65" s="118" customFormat="1" ht="22.5" customHeight="1">
      <c r="B991" s="119"/>
      <c r="D991" s="120" t="s">
        <v>75</v>
      </c>
      <c r="E991" s="128" t="s">
        <v>1745</v>
      </c>
      <c r="F991" s="128" t="s">
        <v>1746</v>
      </c>
      <c r="I991" s="362"/>
      <c r="J991" s="129">
        <f>BK991</f>
        <v>0</v>
      </c>
      <c r="L991" s="119"/>
      <c r="M991" s="123"/>
      <c r="P991" s="124">
        <f>SUM(P992:P1007)</f>
        <v>168.72618</v>
      </c>
      <c r="R991" s="124">
        <f>SUM(R992:R1007)</f>
        <v>0.36374619999999996</v>
      </c>
      <c r="T991" s="125">
        <f>SUM(T992:T1007)</f>
        <v>0</v>
      </c>
      <c r="AR991" s="120" t="s">
        <v>84</v>
      </c>
      <c r="AT991" s="126" t="s">
        <v>75</v>
      </c>
      <c r="AU991" s="126" t="s">
        <v>20</v>
      </c>
      <c r="AY991" s="120" t="s">
        <v>145</v>
      </c>
      <c r="BK991" s="127">
        <f>SUM(BK992:BK1007)</f>
        <v>0</v>
      </c>
    </row>
    <row r="992" spans="2:65" s="14" customFormat="1" ht="24" customHeight="1">
      <c r="B992" s="15"/>
      <c r="C992" s="130" t="s">
        <v>1747</v>
      </c>
      <c r="D992" s="130" t="s">
        <v>149</v>
      </c>
      <c r="E992" s="131" t="s">
        <v>1748</v>
      </c>
      <c r="F992" s="132" t="s">
        <v>1749</v>
      </c>
      <c r="G992" s="133" t="s">
        <v>200</v>
      </c>
      <c r="H992" s="134">
        <v>23</v>
      </c>
      <c r="I992" s="359"/>
      <c r="J992" s="135">
        <f>ROUND(I992*H992,1)</f>
        <v>0</v>
      </c>
      <c r="K992" s="136"/>
      <c r="L992" s="15"/>
      <c r="M992" s="137"/>
      <c r="N992" s="138" t="s">
        <v>41</v>
      </c>
      <c r="O992" s="139">
        <v>4.0999999999999996</v>
      </c>
      <c r="P992" s="139">
        <f>O992*H992</f>
        <v>94.3</v>
      </c>
      <c r="Q992" s="139">
        <v>0</v>
      </c>
      <c r="R992" s="139">
        <f>Q992*H992</f>
        <v>0</v>
      </c>
      <c r="S992" s="139">
        <v>0</v>
      </c>
      <c r="T992" s="140">
        <f>S992*H992</f>
        <v>0</v>
      </c>
      <c r="AR992" s="141" t="s">
        <v>1096</v>
      </c>
      <c r="AT992" s="141" t="s">
        <v>149</v>
      </c>
      <c r="AU992" s="141" t="s">
        <v>84</v>
      </c>
      <c r="AY992" s="2" t="s">
        <v>145</v>
      </c>
      <c r="BE992" s="142">
        <f>IF(N992="základní",J992,0)</f>
        <v>0</v>
      </c>
      <c r="BF992" s="142">
        <f>IF(N992="snížená",J992,0)</f>
        <v>0</v>
      </c>
      <c r="BG992" s="142">
        <f>IF(N992="zákl. přenesená",J992,0)</f>
        <v>0</v>
      </c>
      <c r="BH992" s="142">
        <f>IF(N992="sníž. přenesená",J992,0)</f>
        <v>0</v>
      </c>
      <c r="BI992" s="142">
        <f>IF(N992="nulová",J992,0)</f>
        <v>0</v>
      </c>
      <c r="BJ992" s="2" t="s">
        <v>20</v>
      </c>
      <c r="BK992" s="142">
        <f>ROUND(I992*H992,1)</f>
        <v>0</v>
      </c>
      <c r="BL992" s="2" t="s">
        <v>1096</v>
      </c>
      <c r="BM992" s="141" t="s">
        <v>1750</v>
      </c>
    </row>
    <row r="993" spans="2:65" s="14" customFormat="1" ht="24" customHeight="1">
      <c r="B993" s="15"/>
      <c r="C993" s="158" t="s">
        <v>1751</v>
      </c>
      <c r="D993" s="158" t="s">
        <v>303</v>
      </c>
      <c r="E993" s="159" t="s">
        <v>1752</v>
      </c>
      <c r="F993" s="160" t="s">
        <v>1753</v>
      </c>
      <c r="G993" s="161" t="s">
        <v>1754</v>
      </c>
      <c r="H993" s="162">
        <v>23</v>
      </c>
      <c r="I993" s="359"/>
      <c r="J993" s="163">
        <f>ROUND(I993*H993,1)</f>
        <v>0</v>
      </c>
      <c r="K993" s="164"/>
      <c r="L993" s="165"/>
      <c r="M993" s="166"/>
      <c r="N993" s="167" t="s">
        <v>41</v>
      </c>
      <c r="O993" s="139">
        <v>0</v>
      </c>
      <c r="P993" s="139">
        <f>O993*H993</f>
        <v>0</v>
      </c>
      <c r="Q993" s="139">
        <v>7.1000000000000004E-3</v>
      </c>
      <c r="R993" s="139">
        <f>Q993*H993</f>
        <v>0.1633</v>
      </c>
      <c r="S993" s="139">
        <v>0</v>
      </c>
      <c r="T993" s="140">
        <f>S993*H993</f>
        <v>0</v>
      </c>
      <c r="AR993" s="141" t="s">
        <v>223</v>
      </c>
      <c r="AT993" s="141" t="s">
        <v>303</v>
      </c>
      <c r="AU993" s="141" t="s">
        <v>84</v>
      </c>
      <c r="AY993" s="2" t="s">
        <v>145</v>
      </c>
      <c r="BE993" s="142">
        <f>IF(N993="základní",J993,0)</f>
        <v>0</v>
      </c>
      <c r="BF993" s="142">
        <f>IF(N993="snížená",J993,0)</f>
        <v>0</v>
      </c>
      <c r="BG993" s="142">
        <f>IF(N993="zákl. přenesená",J993,0)</f>
        <v>0</v>
      </c>
      <c r="BH993" s="142">
        <f>IF(N993="sníž. přenesená",J993,0)</f>
        <v>0</v>
      </c>
      <c r="BI993" s="142">
        <f>IF(N993="nulová",J993,0)</f>
        <v>0</v>
      </c>
      <c r="BJ993" s="2" t="s">
        <v>20</v>
      </c>
      <c r="BK993" s="142">
        <f>ROUND(I993*H993,1)</f>
        <v>0</v>
      </c>
      <c r="BL993" s="2" t="s">
        <v>1096</v>
      </c>
      <c r="BM993" s="141" t="s">
        <v>1755</v>
      </c>
    </row>
    <row r="994" spans="2:65" s="14" customFormat="1" ht="21.75" customHeight="1">
      <c r="B994" s="15"/>
      <c r="C994" s="130" t="s">
        <v>1756</v>
      </c>
      <c r="D994" s="130" t="s">
        <v>149</v>
      </c>
      <c r="E994" s="131" t="s">
        <v>1757</v>
      </c>
      <c r="F994" s="132" t="s">
        <v>1758</v>
      </c>
      <c r="G994" s="133" t="s">
        <v>289</v>
      </c>
      <c r="H994" s="134">
        <v>57.5</v>
      </c>
      <c r="I994" s="359"/>
      <c r="J994" s="135">
        <f>ROUND(I994*H994,1)</f>
        <v>0</v>
      </c>
      <c r="K994" s="136"/>
      <c r="L994" s="15"/>
      <c r="M994" s="137"/>
      <c r="N994" s="138" t="s">
        <v>41</v>
      </c>
      <c r="O994" s="139">
        <v>0.47</v>
      </c>
      <c r="P994" s="139">
        <f>O994*H994</f>
        <v>27.024999999999999</v>
      </c>
      <c r="Q994" s="139">
        <v>0</v>
      </c>
      <c r="R994" s="139">
        <f>Q994*H994</f>
        <v>0</v>
      </c>
      <c r="S994" s="139">
        <v>0</v>
      </c>
      <c r="T994" s="140">
        <f>S994*H994</f>
        <v>0</v>
      </c>
      <c r="AR994" s="141" t="s">
        <v>1096</v>
      </c>
      <c r="AT994" s="141" t="s">
        <v>149</v>
      </c>
      <c r="AU994" s="141" t="s">
        <v>84</v>
      </c>
      <c r="AY994" s="2" t="s">
        <v>145</v>
      </c>
      <c r="BE994" s="142">
        <f>IF(N994="základní",J994,0)</f>
        <v>0</v>
      </c>
      <c r="BF994" s="142">
        <f>IF(N994="snížená",J994,0)</f>
        <v>0</v>
      </c>
      <c r="BG994" s="142">
        <f>IF(N994="zákl. přenesená",J994,0)</f>
        <v>0</v>
      </c>
      <c r="BH994" s="142">
        <f>IF(N994="sníž. přenesená",J994,0)</f>
        <v>0</v>
      </c>
      <c r="BI994" s="142">
        <f>IF(N994="nulová",J994,0)</f>
        <v>0</v>
      </c>
      <c r="BJ994" s="2" t="s">
        <v>20</v>
      </c>
      <c r="BK994" s="142">
        <f>ROUND(I994*H994,1)</f>
        <v>0</v>
      </c>
      <c r="BL994" s="2" t="s">
        <v>1096</v>
      </c>
      <c r="BM994" s="141" t="s">
        <v>1759</v>
      </c>
    </row>
    <row r="995" spans="2:65" s="143" customFormat="1">
      <c r="B995" s="144"/>
      <c r="D995" s="145" t="s">
        <v>155</v>
      </c>
      <c r="E995" s="146"/>
      <c r="F995" s="147" t="s">
        <v>1760</v>
      </c>
      <c r="H995" s="148">
        <v>57.5</v>
      </c>
      <c r="I995" s="360"/>
      <c r="L995" s="144"/>
      <c r="M995" s="149"/>
      <c r="T995" s="150"/>
      <c r="AT995" s="146" t="s">
        <v>155</v>
      </c>
      <c r="AU995" s="146" t="s">
        <v>84</v>
      </c>
      <c r="AV995" s="143" t="s">
        <v>84</v>
      </c>
      <c r="AW995" s="143" t="s">
        <v>29</v>
      </c>
      <c r="AX995" s="143" t="s">
        <v>20</v>
      </c>
      <c r="AY995" s="146" t="s">
        <v>145</v>
      </c>
    </row>
    <row r="996" spans="2:65" s="14" customFormat="1" ht="16.5" customHeight="1">
      <c r="B996" s="15"/>
      <c r="C996" s="158" t="s">
        <v>1761</v>
      </c>
      <c r="D996" s="158" t="s">
        <v>303</v>
      </c>
      <c r="E996" s="159" t="s">
        <v>1762</v>
      </c>
      <c r="F996" s="160" t="s">
        <v>1763</v>
      </c>
      <c r="G996" s="161" t="s">
        <v>289</v>
      </c>
      <c r="H996" s="162">
        <v>57.5</v>
      </c>
      <c r="I996" s="359"/>
      <c r="J996" s="163">
        <f>ROUND(I996*H996,1)</f>
        <v>0</v>
      </c>
      <c r="K996" s="164"/>
      <c r="L996" s="165"/>
      <c r="M996" s="166"/>
      <c r="N996" s="167" t="s">
        <v>41</v>
      </c>
      <c r="O996" s="139">
        <v>0</v>
      </c>
      <c r="P996" s="139">
        <f>O996*H996</f>
        <v>0</v>
      </c>
      <c r="Q996" s="139">
        <v>3.6000000000000002E-4</v>
      </c>
      <c r="R996" s="139">
        <f>Q996*H996</f>
        <v>2.07E-2</v>
      </c>
      <c r="S996" s="139">
        <v>0</v>
      </c>
      <c r="T996" s="140">
        <f>S996*H996</f>
        <v>0</v>
      </c>
      <c r="AR996" s="141" t="s">
        <v>223</v>
      </c>
      <c r="AT996" s="141" t="s">
        <v>303</v>
      </c>
      <c r="AU996" s="141" t="s">
        <v>84</v>
      </c>
      <c r="AY996" s="2" t="s">
        <v>145</v>
      </c>
      <c r="BE996" s="142">
        <f>IF(N996="základní",J996,0)</f>
        <v>0</v>
      </c>
      <c r="BF996" s="142">
        <f>IF(N996="snížená",J996,0)</f>
        <v>0</v>
      </c>
      <c r="BG996" s="142">
        <f>IF(N996="zákl. přenesená",J996,0)</f>
        <v>0</v>
      </c>
      <c r="BH996" s="142">
        <f>IF(N996="sníž. přenesená",J996,0)</f>
        <v>0</v>
      </c>
      <c r="BI996" s="142">
        <f>IF(N996="nulová",J996,0)</f>
        <v>0</v>
      </c>
      <c r="BJ996" s="2" t="s">
        <v>20</v>
      </c>
      <c r="BK996" s="142">
        <f>ROUND(I996*H996,1)</f>
        <v>0</v>
      </c>
      <c r="BL996" s="2" t="s">
        <v>1096</v>
      </c>
      <c r="BM996" s="141" t="s">
        <v>1764</v>
      </c>
    </row>
    <row r="997" spans="2:65" s="14" customFormat="1" ht="24" customHeight="1">
      <c r="B997" s="15"/>
      <c r="C997" s="130" t="s">
        <v>1765</v>
      </c>
      <c r="D997" s="130" t="s">
        <v>149</v>
      </c>
      <c r="E997" s="131" t="s">
        <v>1766</v>
      </c>
      <c r="F997" s="132" t="s">
        <v>1767</v>
      </c>
      <c r="G997" s="133" t="s">
        <v>200</v>
      </c>
      <c r="H997" s="134">
        <v>23</v>
      </c>
      <c r="I997" s="359"/>
      <c r="J997" s="135">
        <f>ROUND(I997*H997,1)</f>
        <v>0</v>
      </c>
      <c r="K997" s="136"/>
      <c r="L997" s="15"/>
      <c r="M997" s="137"/>
      <c r="N997" s="138" t="s">
        <v>41</v>
      </c>
      <c r="O997" s="139">
        <v>0.9</v>
      </c>
      <c r="P997" s="139">
        <f>O997*H997</f>
        <v>20.7</v>
      </c>
      <c r="Q997" s="139">
        <v>0</v>
      </c>
      <c r="R997" s="139">
        <f>Q997*H997</f>
        <v>0</v>
      </c>
      <c r="S997" s="139">
        <v>0</v>
      </c>
      <c r="T997" s="140">
        <f>S997*H997</f>
        <v>0</v>
      </c>
      <c r="AR997" s="141" t="s">
        <v>1096</v>
      </c>
      <c r="AT997" s="141" t="s">
        <v>149</v>
      </c>
      <c r="AU997" s="141" t="s">
        <v>84</v>
      </c>
      <c r="AY997" s="2" t="s">
        <v>145</v>
      </c>
      <c r="BE997" s="142">
        <f>IF(N997="základní",J997,0)</f>
        <v>0</v>
      </c>
      <c r="BF997" s="142">
        <f>IF(N997="snížená",J997,0)</f>
        <v>0</v>
      </c>
      <c r="BG997" s="142">
        <f>IF(N997="zákl. přenesená",J997,0)</f>
        <v>0</v>
      </c>
      <c r="BH997" s="142">
        <f>IF(N997="sníž. přenesená",J997,0)</f>
        <v>0</v>
      </c>
      <c r="BI997" s="142">
        <f>IF(N997="nulová",J997,0)</f>
        <v>0</v>
      </c>
      <c r="BJ997" s="2" t="s">
        <v>20</v>
      </c>
      <c r="BK997" s="142">
        <f>ROUND(I997*H997,1)</f>
        <v>0</v>
      </c>
      <c r="BL997" s="2" t="s">
        <v>1096</v>
      </c>
      <c r="BM997" s="141" t="s">
        <v>1768</v>
      </c>
    </row>
    <row r="998" spans="2:65" s="14" customFormat="1" ht="16.5" customHeight="1">
      <c r="B998" s="15"/>
      <c r="C998" s="158" t="s">
        <v>1769</v>
      </c>
      <c r="D998" s="158" t="s">
        <v>303</v>
      </c>
      <c r="E998" s="159" t="s">
        <v>1770</v>
      </c>
      <c r="F998" s="160" t="s">
        <v>1771</v>
      </c>
      <c r="G998" s="161" t="s">
        <v>200</v>
      </c>
      <c r="H998" s="162">
        <v>23</v>
      </c>
      <c r="I998" s="359"/>
      <c r="J998" s="163">
        <f>ROUND(I998*H998,1)</f>
        <v>0</v>
      </c>
      <c r="K998" s="164"/>
      <c r="L998" s="165"/>
      <c r="M998" s="166"/>
      <c r="N998" s="167" t="s">
        <v>41</v>
      </c>
      <c r="O998" s="139">
        <v>0</v>
      </c>
      <c r="P998" s="139">
        <f>O998*H998</f>
        <v>0</v>
      </c>
      <c r="Q998" s="139">
        <v>2.0000000000000001E-4</v>
      </c>
      <c r="R998" s="139">
        <f>Q998*H998</f>
        <v>4.5999999999999999E-3</v>
      </c>
      <c r="S998" s="139">
        <v>0</v>
      </c>
      <c r="T998" s="140">
        <f>S998*H998</f>
        <v>0</v>
      </c>
      <c r="AR998" s="141" t="s">
        <v>223</v>
      </c>
      <c r="AT998" s="141" t="s">
        <v>303</v>
      </c>
      <c r="AU998" s="141" t="s">
        <v>84</v>
      </c>
      <c r="AY998" s="2" t="s">
        <v>145</v>
      </c>
      <c r="BE998" s="142">
        <f>IF(N998="základní",J998,0)</f>
        <v>0</v>
      </c>
      <c r="BF998" s="142">
        <f>IF(N998="snížená",J998,0)</f>
        <v>0</v>
      </c>
      <c r="BG998" s="142">
        <f>IF(N998="zákl. přenesená",J998,0)</f>
        <v>0</v>
      </c>
      <c r="BH998" s="142">
        <f>IF(N998="sníž. přenesená",J998,0)</f>
        <v>0</v>
      </c>
      <c r="BI998" s="142">
        <f>IF(N998="nulová",J998,0)</f>
        <v>0</v>
      </c>
      <c r="BJ998" s="2" t="s">
        <v>20</v>
      </c>
      <c r="BK998" s="142">
        <f>ROUND(I998*H998,1)</f>
        <v>0</v>
      </c>
      <c r="BL998" s="2" t="s">
        <v>1096</v>
      </c>
      <c r="BM998" s="141" t="s">
        <v>1772</v>
      </c>
    </row>
    <row r="999" spans="2:65" s="14" customFormat="1" ht="24" customHeight="1">
      <c r="B999" s="15"/>
      <c r="C999" s="158" t="s">
        <v>1773</v>
      </c>
      <c r="D999" s="158" t="s">
        <v>303</v>
      </c>
      <c r="E999" s="159" t="s">
        <v>1774</v>
      </c>
      <c r="F999" s="160" t="s">
        <v>1775</v>
      </c>
      <c r="G999" s="161" t="s">
        <v>1754</v>
      </c>
      <c r="H999" s="162">
        <v>23</v>
      </c>
      <c r="I999" s="359"/>
      <c r="J999" s="163">
        <f>ROUND(I999*H999,1)</f>
        <v>0</v>
      </c>
      <c r="K999" s="164"/>
      <c r="L999" s="165"/>
      <c r="M999" s="166"/>
      <c r="N999" s="167" t="s">
        <v>41</v>
      </c>
      <c r="O999" s="139">
        <v>0</v>
      </c>
      <c r="P999" s="139">
        <f>O999*H999</f>
        <v>0</v>
      </c>
      <c r="Q999" s="139">
        <v>2.9999999999999997E-4</v>
      </c>
      <c r="R999" s="139">
        <f>Q999*H999</f>
        <v>6.899999999999999E-3</v>
      </c>
      <c r="S999" s="139">
        <v>0</v>
      </c>
      <c r="T999" s="140">
        <f>S999*H999</f>
        <v>0</v>
      </c>
      <c r="AR999" s="141" t="s">
        <v>223</v>
      </c>
      <c r="AT999" s="141" t="s">
        <v>303</v>
      </c>
      <c r="AU999" s="141" t="s">
        <v>84</v>
      </c>
      <c r="AY999" s="2" t="s">
        <v>145</v>
      </c>
      <c r="BE999" s="142">
        <f>IF(N999="základní",J999,0)</f>
        <v>0</v>
      </c>
      <c r="BF999" s="142">
        <f>IF(N999="snížená",J999,0)</f>
        <v>0</v>
      </c>
      <c r="BG999" s="142">
        <f>IF(N999="zákl. přenesená",J999,0)</f>
        <v>0</v>
      </c>
      <c r="BH999" s="142">
        <f>IF(N999="sníž. přenesená",J999,0)</f>
        <v>0</v>
      </c>
      <c r="BI999" s="142">
        <f>IF(N999="nulová",J999,0)</f>
        <v>0</v>
      </c>
      <c r="BJ999" s="2" t="s">
        <v>20</v>
      </c>
      <c r="BK999" s="142">
        <f>ROUND(I999*H999,1)</f>
        <v>0</v>
      </c>
      <c r="BL999" s="2" t="s">
        <v>1096</v>
      </c>
      <c r="BM999" s="141" t="s">
        <v>1776</v>
      </c>
    </row>
    <row r="1000" spans="2:65" s="14" customFormat="1" ht="24" customHeight="1">
      <c r="B1000" s="15"/>
      <c r="C1000" s="130" t="s">
        <v>1777</v>
      </c>
      <c r="D1000" s="130" t="s">
        <v>149</v>
      </c>
      <c r="E1000" s="131" t="s">
        <v>1778</v>
      </c>
      <c r="F1000" s="132" t="s">
        <v>1779</v>
      </c>
      <c r="G1000" s="133" t="s">
        <v>1780</v>
      </c>
      <c r="H1000" s="134">
        <v>158.12</v>
      </c>
      <c r="I1000" s="359"/>
      <c r="J1000" s="135">
        <f>ROUND(I1000*H1000,1)</f>
        <v>0</v>
      </c>
      <c r="K1000" s="136"/>
      <c r="L1000" s="15"/>
      <c r="M1000" s="137"/>
      <c r="N1000" s="138" t="s">
        <v>41</v>
      </c>
      <c r="O1000" s="139">
        <v>0.13400000000000001</v>
      </c>
      <c r="P1000" s="139">
        <f>O1000*H1000</f>
        <v>21.188080000000003</v>
      </c>
      <c r="Q1000" s="139">
        <v>6.0000000000000002E-5</v>
      </c>
      <c r="R1000" s="139">
        <f>Q1000*H1000</f>
        <v>9.4872000000000012E-3</v>
      </c>
      <c r="S1000" s="139">
        <v>0</v>
      </c>
      <c r="T1000" s="140">
        <f>S1000*H1000</f>
        <v>0</v>
      </c>
      <c r="AR1000" s="141" t="s">
        <v>1096</v>
      </c>
      <c r="AT1000" s="141" t="s">
        <v>149</v>
      </c>
      <c r="AU1000" s="141" t="s">
        <v>84</v>
      </c>
      <c r="AY1000" s="2" t="s">
        <v>145</v>
      </c>
      <c r="BE1000" s="142">
        <f>IF(N1000="základní",J1000,0)</f>
        <v>0</v>
      </c>
      <c r="BF1000" s="142">
        <f>IF(N1000="snížená",J1000,0)</f>
        <v>0</v>
      </c>
      <c r="BG1000" s="142">
        <f>IF(N1000="zákl. přenesená",J1000,0)</f>
        <v>0</v>
      </c>
      <c r="BH1000" s="142">
        <f>IF(N1000="sníž. přenesená",J1000,0)</f>
        <v>0</v>
      </c>
      <c r="BI1000" s="142">
        <f>IF(N1000="nulová",J1000,0)</f>
        <v>0</v>
      </c>
      <c r="BJ1000" s="2" t="s">
        <v>20</v>
      </c>
      <c r="BK1000" s="142">
        <f>ROUND(I1000*H1000,1)</f>
        <v>0</v>
      </c>
      <c r="BL1000" s="2" t="s">
        <v>1096</v>
      </c>
      <c r="BM1000" s="141" t="s">
        <v>1781</v>
      </c>
    </row>
    <row r="1001" spans="2:65" s="143" customFormat="1">
      <c r="B1001" s="144"/>
      <c r="D1001" s="145" t="s">
        <v>155</v>
      </c>
      <c r="E1001" s="146"/>
      <c r="F1001" s="147" t="s">
        <v>1782</v>
      </c>
      <c r="H1001" s="148">
        <v>158.12</v>
      </c>
      <c r="I1001" s="360"/>
      <c r="L1001" s="144"/>
      <c r="M1001" s="149"/>
      <c r="T1001" s="150"/>
      <c r="AT1001" s="146" t="s">
        <v>155</v>
      </c>
      <c r="AU1001" s="146" t="s">
        <v>84</v>
      </c>
      <c r="AV1001" s="143" t="s">
        <v>84</v>
      </c>
      <c r="AW1001" s="143" t="s">
        <v>29</v>
      </c>
      <c r="AX1001" s="143" t="s">
        <v>20</v>
      </c>
      <c r="AY1001" s="146" t="s">
        <v>145</v>
      </c>
    </row>
    <row r="1002" spans="2:65" s="14" customFormat="1" ht="21.75" customHeight="1">
      <c r="B1002" s="15"/>
      <c r="C1002" s="158" t="s">
        <v>1783</v>
      </c>
      <c r="D1002" s="158" t="s">
        <v>303</v>
      </c>
      <c r="E1002" s="159" t="s">
        <v>1784</v>
      </c>
      <c r="F1002" s="160" t="s">
        <v>1785</v>
      </c>
      <c r="G1002" s="161" t="s">
        <v>152</v>
      </c>
      <c r="H1002" s="162">
        <v>0.158</v>
      </c>
      <c r="I1002" s="359"/>
      <c r="J1002" s="163">
        <f>ROUND(I1002*H1002,1)</f>
        <v>0</v>
      </c>
      <c r="K1002" s="164"/>
      <c r="L1002" s="165"/>
      <c r="M1002" s="166"/>
      <c r="N1002" s="167" t="s">
        <v>41</v>
      </c>
      <c r="O1002" s="139">
        <v>0</v>
      </c>
      <c r="P1002" s="139">
        <f>O1002*H1002</f>
        <v>0</v>
      </c>
      <c r="Q1002" s="139">
        <v>1</v>
      </c>
      <c r="R1002" s="139">
        <f>Q1002*H1002</f>
        <v>0.158</v>
      </c>
      <c r="S1002" s="139">
        <v>0</v>
      </c>
      <c r="T1002" s="140">
        <f>S1002*H1002</f>
        <v>0</v>
      </c>
      <c r="AR1002" s="141" t="s">
        <v>223</v>
      </c>
      <c r="AT1002" s="141" t="s">
        <v>303</v>
      </c>
      <c r="AU1002" s="141" t="s">
        <v>84</v>
      </c>
      <c r="AY1002" s="2" t="s">
        <v>145</v>
      </c>
      <c r="BE1002" s="142">
        <f>IF(N1002="základní",J1002,0)</f>
        <v>0</v>
      </c>
      <c r="BF1002" s="142">
        <f>IF(N1002="snížená",J1002,0)</f>
        <v>0</v>
      </c>
      <c r="BG1002" s="142">
        <f>IF(N1002="zákl. přenesená",J1002,0)</f>
        <v>0</v>
      </c>
      <c r="BH1002" s="142">
        <f>IF(N1002="sníž. přenesená",J1002,0)</f>
        <v>0</v>
      </c>
      <c r="BI1002" s="142">
        <f>IF(N1002="nulová",J1002,0)</f>
        <v>0</v>
      </c>
      <c r="BJ1002" s="2" t="s">
        <v>20</v>
      </c>
      <c r="BK1002" s="142">
        <f>ROUND(I1002*H1002,1)</f>
        <v>0</v>
      </c>
      <c r="BL1002" s="2" t="s">
        <v>1096</v>
      </c>
      <c r="BM1002" s="141" t="s">
        <v>1786</v>
      </c>
    </row>
    <row r="1003" spans="2:65" s="143" customFormat="1">
      <c r="B1003" s="144"/>
      <c r="D1003" s="145" t="s">
        <v>155</v>
      </c>
      <c r="E1003" s="146"/>
      <c r="F1003" s="147" t="s">
        <v>1787</v>
      </c>
      <c r="H1003" s="148">
        <v>0.158</v>
      </c>
      <c r="I1003" s="360"/>
      <c r="L1003" s="144"/>
      <c r="M1003" s="149"/>
      <c r="T1003" s="150"/>
      <c r="AT1003" s="146" t="s">
        <v>155</v>
      </c>
      <c r="AU1003" s="146" t="s">
        <v>84</v>
      </c>
      <c r="AV1003" s="143" t="s">
        <v>84</v>
      </c>
      <c r="AW1003" s="143" t="s">
        <v>29</v>
      </c>
      <c r="AX1003" s="143" t="s">
        <v>20</v>
      </c>
      <c r="AY1003" s="146" t="s">
        <v>145</v>
      </c>
    </row>
    <row r="1004" spans="2:65" s="14" customFormat="1" ht="24" customHeight="1">
      <c r="B1004" s="15"/>
      <c r="C1004" s="130" t="s">
        <v>1788</v>
      </c>
      <c r="D1004" s="130" t="s">
        <v>149</v>
      </c>
      <c r="E1004" s="131" t="s">
        <v>1789</v>
      </c>
      <c r="F1004" s="132" t="s">
        <v>1790</v>
      </c>
      <c r="G1004" s="133" t="s">
        <v>289</v>
      </c>
      <c r="H1004" s="134">
        <v>6.9</v>
      </c>
      <c r="I1004" s="359"/>
      <c r="J1004" s="135">
        <f>ROUND(I1004*H1004,1)</f>
        <v>0</v>
      </c>
      <c r="K1004" s="136"/>
      <c r="L1004" s="15"/>
      <c r="M1004" s="137"/>
      <c r="N1004" s="138" t="s">
        <v>41</v>
      </c>
      <c r="O1004" s="139">
        <v>0.79900000000000004</v>
      </c>
      <c r="P1004" s="139">
        <f>O1004*H1004</f>
        <v>5.5131000000000006</v>
      </c>
      <c r="Q1004" s="139">
        <v>1.1E-4</v>
      </c>
      <c r="R1004" s="139">
        <f>Q1004*H1004</f>
        <v>7.5900000000000002E-4</v>
      </c>
      <c r="S1004" s="139">
        <v>0</v>
      </c>
      <c r="T1004" s="140">
        <f>S1004*H1004</f>
        <v>0</v>
      </c>
      <c r="AR1004" s="141" t="s">
        <v>1096</v>
      </c>
      <c r="AT1004" s="141" t="s">
        <v>149</v>
      </c>
      <c r="AU1004" s="141" t="s">
        <v>84</v>
      </c>
      <c r="AY1004" s="2" t="s">
        <v>145</v>
      </c>
      <c r="BE1004" s="142">
        <f>IF(N1004="základní",J1004,0)</f>
        <v>0</v>
      </c>
      <c r="BF1004" s="142">
        <f>IF(N1004="snížená",J1004,0)</f>
        <v>0</v>
      </c>
      <c r="BG1004" s="142">
        <f>IF(N1004="zákl. přenesená",J1004,0)</f>
        <v>0</v>
      </c>
      <c r="BH1004" s="142">
        <f>IF(N1004="sníž. přenesená",J1004,0)</f>
        <v>0</v>
      </c>
      <c r="BI1004" s="142">
        <f>IF(N1004="nulová",J1004,0)</f>
        <v>0</v>
      </c>
      <c r="BJ1004" s="2" t="s">
        <v>20</v>
      </c>
      <c r="BK1004" s="142">
        <f>ROUND(I1004*H1004,1)</f>
        <v>0</v>
      </c>
      <c r="BL1004" s="2" t="s">
        <v>1096</v>
      </c>
      <c r="BM1004" s="141" t="s">
        <v>1791</v>
      </c>
    </row>
    <row r="1005" spans="2:65" s="143" customFormat="1">
      <c r="B1005" s="144"/>
      <c r="D1005" s="145" t="s">
        <v>155</v>
      </c>
      <c r="E1005" s="146"/>
      <c r="F1005" s="147" t="s">
        <v>1792</v>
      </c>
      <c r="H1005" s="148">
        <v>6.9</v>
      </c>
      <c r="I1005" s="360"/>
      <c r="L1005" s="144"/>
      <c r="M1005" s="149"/>
      <c r="T1005" s="150"/>
      <c r="AT1005" s="146" t="s">
        <v>155</v>
      </c>
      <c r="AU1005" s="146" t="s">
        <v>84</v>
      </c>
      <c r="AV1005" s="143" t="s">
        <v>84</v>
      </c>
      <c r="AW1005" s="143" t="s">
        <v>29</v>
      </c>
      <c r="AX1005" s="143" t="s">
        <v>20</v>
      </c>
      <c r="AY1005" s="146" t="s">
        <v>145</v>
      </c>
    </row>
    <row r="1006" spans="2:65" s="14" customFormat="1" ht="16.5" customHeight="1">
      <c r="B1006" s="15"/>
      <c r="C1006" s="158" t="s">
        <v>1793</v>
      </c>
      <c r="D1006" s="158" t="s">
        <v>303</v>
      </c>
      <c r="E1006" s="159" t="s">
        <v>1794</v>
      </c>
      <c r="F1006" s="160" t="s">
        <v>1795</v>
      </c>
      <c r="G1006" s="161" t="s">
        <v>289</v>
      </c>
      <c r="H1006" s="162">
        <v>6.9</v>
      </c>
      <c r="I1006" s="365"/>
      <c r="J1006" s="163">
        <f>ROUND(I1006*H1006,1)</f>
        <v>0</v>
      </c>
      <c r="K1006" s="164"/>
      <c r="L1006" s="165"/>
      <c r="M1006" s="166"/>
      <c r="N1006" s="167" t="s">
        <v>41</v>
      </c>
      <c r="O1006" s="139">
        <v>0</v>
      </c>
      <c r="P1006" s="139">
        <f>O1006*H1006</f>
        <v>0</v>
      </c>
      <c r="Q1006" s="139">
        <v>0</v>
      </c>
      <c r="R1006" s="139">
        <f>Q1006*H1006</f>
        <v>0</v>
      </c>
      <c r="S1006" s="139">
        <v>0</v>
      </c>
      <c r="T1006" s="140">
        <f>S1006*H1006</f>
        <v>0</v>
      </c>
      <c r="AR1006" s="141" t="s">
        <v>223</v>
      </c>
      <c r="AT1006" s="141" t="s">
        <v>303</v>
      </c>
      <c r="AU1006" s="141" t="s">
        <v>84</v>
      </c>
      <c r="AY1006" s="2" t="s">
        <v>145</v>
      </c>
      <c r="BE1006" s="142">
        <f>IF(N1006="základní",J1006,0)</f>
        <v>0</v>
      </c>
      <c r="BF1006" s="142">
        <f>IF(N1006="snížená",J1006,0)</f>
        <v>0</v>
      </c>
      <c r="BG1006" s="142">
        <f>IF(N1006="zákl. přenesená",J1006,0)</f>
        <v>0</v>
      </c>
      <c r="BH1006" s="142">
        <f>IF(N1006="sníž. přenesená",J1006,0)</f>
        <v>0</v>
      </c>
      <c r="BI1006" s="142">
        <f>IF(N1006="nulová",J1006,0)</f>
        <v>0</v>
      </c>
      <c r="BJ1006" s="2" t="s">
        <v>20</v>
      </c>
      <c r="BK1006" s="142">
        <f>ROUND(I1006*H1006,1)</f>
        <v>0</v>
      </c>
      <c r="BL1006" s="2" t="s">
        <v>1096</v>
      </c>
      <c r="BM1006" s="141" t="s">
        <v>1796</v>
      </c>
    </row>
    <row r="1007" spans="2:65" s="14" customFormat="1" ht="24" customHeight="1">
      <c r="B1007" s="15"/>
      <c r="C1007" s="130" t="s">
        <v>1797</v>
      </c>
      <c r="D1007" s="130" t="s">
        <v>149</v>
      </c>
      <c r="E1007" s="131" t="s">
        <v>1798</v>
      </c>
      <c r="F1007" s="132" t="s">
        <v>1799</v>
      </c>
      <c r="G1007" s="133" t="s">
        <v>1127</v>
      </c>
      <c r="H1007" s="134">
        <v>5710.2240000000002</v>
      </c>
      <c r="I1007" s="359"/>
      <c r="J1007" s="135">
        <f>ROUND(I1007*H1007,1)</f>
        <v>0</v>
      </c>
      <c r="K1007" s="136"/>
      <c r="L1007" s="15"/>
      <c r="M1007" s="137"/>
      <c r="N1007" s="138" t="s">
        <v>41</v>
      </c>
      <c r="O1007" s="139">
        <v>0</v>
      </c>
      <c r="P1007" s="139">
        <f>O1007*H1007</f>
        <v>0</v>
      </c>
      <c r="Q1007" s="139">
        <v>0</v>
      </c>
      <c r="R1007" s="139">
        <f>Q1007*H1007</f>
        <v>0</v>
      </c>
      <c r="S1007" s="139">
        <v>0</v>
      </c>
      <c r="T1007" s="140">
        <f>S1007*H1007</f>
        <v>0</v>
      </c>
      <c r="AR1007" s="141" t="s">
        <v>1096</v>
      </c>
      <c r="AT1007" s="141" t="s">
        <v>149</v>
      </c>
      <c r="AU1007" s="141" t="s">
        <v>84</v>
      </c>
      <c r="AY1007" s="2" t="s">
        <v>145</v>
      </c>
      <c r="BE1007" s="142">
        <f>IF(N1007="základní",J1007,0)</f>
        <v>0</v>
      </c>
      <c r="BF1007" s="142">
        <f>IF(N1007="snížená",J1007,0)</f>
        <v>0</v>
      </c>
      <c r="BG1007" s="142">
        <f>IF(N1007="zákl. přenesená",J1007,0)</f>
        <v>0</v>
      </c>
      <c r="BH1007" s="142">
        <f>IF(N1007="sníž. přenesená",J1007,0)</f>
        <v>0</v>
      </c>
      <c r="BI1007" s="142">
        <f>IF(N1007="nulová",J1007,0)</f>
        <v>0</v>
      </c>
      <c r="BJ1007" s="2" t="s">
        <v>20</v>
      </c>
      <c r="BK1007" s="142">
        <f>ROUND(I1007*H1007,1)</f>
        <v>0</v>
      </c>
      <c r="BL1007" s="2" t="s">
        <v>1096</v>
      </c>
      <c r="BM1007" s="141" t="s">
        <v>1800</v>
      </c>
    </row>
    <row r="1008" spans="2:65" s="118" customFormat="1" ht="22.5" customHeight="1">
      <c r="B1008" s="119"/>
      <c r="D1008" s="120" t="s">
        <v>75</v>
      </c>
      <c r="E1008" s="128" t="s">
        <v>1801</v>
      </c>
      <c r="F1008" s="128" t="s">
        <v>1802</v>
      </c>
      <c r="I1008" s="362"/>
      <c r="J1008" s="129">
        <f>BK1008</f>
        <v>0</v>
      </c>
      <c r="L1008" s="119"/>
      <c r="M1008" s="123"/>
      <c r="P1008" s="124">
        <f>SUM(P1009:P1047)</f>
        <v>158.75720000000001</v>
      </c>
      <c r="R1008" s="124">
        <f>SUM(R1009:R1047)</f>
        <v>4.3315206999999996</v>
      </c>
      <c r="T1008" s="125">
        <f>SUM(T1009:T1047)</f>
        <v>0</v>
      </c>
      <c r="AR1008" s="120" t="s">
        <v>84</v>
      </c>
      <c r="AT1008" s="126" t="s">
        <v>75</v>
      </c>
      <c r="AU1008" s="126" t="s">
        <v>20</v>
      </c>
      <c r="AY1008" s="120" t="s">
        <v>145</v>
      </c>
      <c r="BK1008" s="127">
        <f>SUM(BK1009:BK1047)</f>
        <v>0</v>
      </c>
    </row>
    <row r="1009" spans="2:65" s="14" customFormat="1" ht="16.5" customHeight="1">
      <c r="B1009" s="15"/>
      <c r="C1009" s="130" t="s">
        <v>1803</v>
      </c>
      <c r="D1009" s="130" t="s">
        <v>149</v>
      </c>
      <c r="E1009" s="131" t="s">
        <v>1804</v>
      </c>
      <c r="F1009" s="132" t="s">
        <v>1805</v>
      </c>
      <c r="G1009" s="133" t="s">
        <v>166</v>
      </c>
      <c r="H1009" s="134">
        <v>122.32</v>
      </c>
      <c r="I1009" s="359"/>
      <c r="J1009" s="135">
        <f>ROUND(I1009*H1009,1)</f>
        <v>0</v>
      </c>
      <c r="K1009" s="136"/>
      <c r="L1009" s="15"/>
      <c r="M1009" s="137"/>
      <c r="N1009" s="138" t="s">
        <v>41</v>
      </c>
      <c r="O1009" s="139">
        <v>2.4E-2</v>
      </c>
      <c r="P1009" s="139">
        <f>O1009*H1009</f>
        <v>2.9356800000000001</v>
      </c>
      <c r="Q1009" s="139">
        <v>0</v>
      </c>
      <c r="R1009" s="139">
        <f>Q1009*H1009</f>
        <v>0</v>
      </c>
      <c r="S1009" s="139">
        <v>0</v>
      </c>
      <c r="T1009" s="140">
        <f>S1009*H1009</f>
        <v>0</v>
      </c>
      <c r="AR1009" s="141" t="s">
        <v>1096</v>
      </c>
      <c r="AT1009" s="141" t="s">
        <v>149</v>
      </c>
      <c r="AU1009" s="141" t="s">
        <v>84</v>
      </c>
      <c r="AY1009" s="2" t="s">
        <v>145</v>
      </c>
      <c r="BE1009" s="142">
        <f>IF(N1009="základní",J1009,0)</f>
        <v>0</v>
      </c>
      <c r="BF1009" s="142">
        <f>IF(N1009="snížená",J1009,0)</f>
        <v>0</v>
      </c>
      <c r="BG1009" s="142">
        <f>IF(N1009="zákl. přenesená",J1009,0)</f>
        <v>0</v>
      </c>
      <c r="BH1009" s="142">
        <f>IF(N1009="sníž. přenesená",J1009,0)</f>
        <v>0</v>
      </c>
      <c r="BI1009" s="142">
        <f>IF(N1009="nulová",J1009,0)</f>
        <v>0</v>
      </c>
      <c r="BJ1009" s="2" t="s">
        <v>20</v>
      </c>
      <c r="BK1009" s="142">
        <f>ROUND(I1009*H1009,1)</f>
        <v>0</v>
      </c>
      <c r="BL1009" s="2" t="s">
        <v>1096</v>
      </c>
      <c r="BM1009" s="141" t="s">
        <v>1806</v>
      </c>
    </row>
    <row r="1010" spans="2:65" s="143" customFormat="1">
      <c r="B1010" s="144"/>
      <c r="D1010" s="145" t="s">
        <v>155</v>
      </c>
      <c r="E1010" s="146"/>
      <c r="F1010" s="147" t="s">
        <v>1807</v>
      </c>
      <c r="H1010" s="148">
        <v>7.9</v>
      </c>
      <c r="I1010" s="360"/>
      <c r="L1010" s="144"/>
      <c r="M1010" s="149"/>
      <c r="T1010" s="150"/>
      <c r="AT1010" s="146" t="s">
        <v>155</v>
      </c>
      <c r="AU1010" s="146" t="s">
        <v>84</v>
      </c>
      <c r="AV1010" s="143" t="s">
        <v>84</v>
      </c>
      <c r="AW1010" s="143" t="s">
        <v>29</v>
      </c>
      <c r="AX1010" s="143" t="s">
        <v>76</v>
      </c>
      <c r="AY1010" s="146" t="s">
        <v>145</v>
      </c>
    </row>
    <row r="1011" spans="2:65" s="168" customFormat="1">
      <c r="B1011" s="169"/>
      <c r="D1011" s="145" t="s">
        <v>155</v>
      </c>
      <c r="E1011" s="170"/>
      <c r="F1011" s="171" t="s">
        <v>1808</v>
      </c>
      <c r="H1011" s="172">
        <v>7.9</v>
      </c>
      <c r="I1011" s="363"/>
      <c r="L1011" s="169"/>
      <c r="M1011" s="173"/>
      <c r="T1011" s="174"/>
      <c r="AT1011" s="170" t="s">
        <v>155</v>
      </c>
      <c r="AU1011" s="170" t="s">
        <v>84</v>
      </c>
      <c r="AV1011" s="168" t="s">
        <v>146</v>
      </c>
      <c r="AW1011" s="168" t="s">
        <v>29</v>
      </c>
      <c r="AX1011" s="168" t="s">
        <v>76</v>
      </c>
      <c r="AY1011" s="170" t="s">
        <v>145</v>
      </c>
    </row>
    <row r="1012" spans="2:65" s="143" customFormat="1" ht="30.6">
      <c r="B1012" s="144"/>
      <c r="D1012" s="145" t="s">
        <v>155</v>
      </c>
      <c r="E1012" s="146"/>
      <c r="F1012" s="147" t="s">
        <v>1809</v>
      </c>
      <c r="H1012" s="148">
        <v>37.549999999999997</v>
      </c>
      <c r="I1012" s="360"/>
      <c r="L1012" s="144"/>
      <c r="M1012" s="149"/>
      <c r="T1012" s="150"/>
      <c r="AT1012" s="146" t="s">
        <v>155</v>
      </c>
      <c r="AU1012" s="146" t="s">
        <v>84</v>
      </c>
      <c r="AV1012" s="143" t="s">
        <v>84</v>
      </c>
      <c r="AW1012" s="143" t="s">
        <v>29</v>
      </c>
      <c r="AX1012" s="143" t="s">
        <v>76</v>
      </c>
      <c r="AY1012" s="146" t="s">
        <v>145</v>
      </c>
    </row>
    <row r="1013" spans="2:65" s="143" customFormat="1" ht="20.399999999999999">
      <c r="B1013" s="144"/>
      <c r="D1013" s="145" t="s">
        <v>155</v>
      </c>
      <c r="E1013" s="146"/>
      <c r="F1013" s="147" t="s">
        <v>1810</v>
      </c>
      <c r="H1013" s="148">
        <v>35.450000000000003</v>
      </c>
      <c r="I1013" s="360"/>
      <c r="L1013" s="144"/>
      <c r="M1013" s="149"/>
      <c r="T1013" s="150"/>
      <c r="AT1013" s="146" t="s">
        <v>155</v>
      </c>
      <c r="AU1013" s="146" t="s">
        <v>84</v>
      </c>
      <c r="AV1013" s="143" t="s">
        <v>84</v>
      </c>
      <c r="AW1013" s="143" t="s">
        <v>29</v>
      </c>
      <c r="AX1013" s="143" t="s">
        <v>76</v>
      </c>
      <c r="AY1013" s="146" t="s">
        <v>145</v>
      </c>
    </row>
    <row r="1014" spans="2:65" s="168" customFormat="1">
      <c r="B1014" s="169"/>
      <c r="D1014" s="145" t="s">
        <v>155</v>
      </c>
      <c r="E1014" s="170"/>
      <c r="F1014" s="171" t="s">
        <v>1811</v>
      </c>
      <c r="H1014" s="172">
        <v>73</v>
      </c>
      <c r="I1014" s="363"/>
      <c r="L1014" s="169"/>
      <c r="M1014" s="173"/>
      <c r="T1014" s="174"/>
      <c r="AT1014" s="170" t="s">
        <v>155</v>
      </c>
      <c r="AU1014" s="170" t="s">
        <v>84</v>
      </c>
      <c r="AV1014" s="168" t="s">
        <v>146</v>
      </c>
      <c r="AW1014" s="168" t="s">
        <v>29</v>
      </c>
      <c r="AX1014" s="168" t="s">
        <v>76</v>
      </c>
      <c r="AY1014" s="170" t="s">
        <v>145</v>
      </c>
    </row>
    <row r="1015" spans="2:65" s="143" customFormat="1" ht="20.399999999999999">
      <c r="B1015" s="144"/>
      <c r="D1015" s="145" t="s">
        <v>155</v>
      </c>
      <c r="E1015" s="146"/>
      <c r="F1015" s="147" t="s">
        <v>1812</v>
      </c>
      <c r="H1015" s="148">
        <v>17.399999999999999</v>
      </c>
      <c r="I1015" s="360"/>
      <c r="L1015" s="144"/>
      <c r="M1015" s="149"/>
      <c r="T1015" s="150"/>
      <c r="AT1015" s="146" t="s">
        <v>155</v>
      </c>
      <c r="AU1015" s="146" t="s">
        <v>84</v>
      </c>
      <c r="AV1015" s="143" t="s">
        <v>84</v>
      </c>
      <c r="AW1015" s="143" t="s">
        <v>29</v>
      </c>
      <c r="AX1015" s="143" t="s">
        <v>76</v>
      </c>
      <c r="AY1015" s="146" t="s">
        <v>145</v>
      </c>
    </row>
    <row r="1016" spans="2:65" s="143" customFormat="1">
      <c r="B1016" s="144"/>
      <c r="D1016" s="145" t="s">
        <v>155</v>
      </c>
      <c r="E1016" s="146"/>
      <c r="F1016" s="147" t="s">
        <v>1813</v>
      </c>
      <c r="H1016" s="148">
        <v>24.02</v>
      </c>
      <c r="I1016" s="360"/>
      <c r="L1016" s="144"/>
      <c r="M1016" s="149"/>
      <c r="T1016" s="150"/>
      <c r="AT1016" s="146" t="s">
        <v>155</v>
      </c>
      <c r="AU1016" s="146" t="s">
        <v>84</v>
      </c>
      <c r="AV1016" s="143" t="s">
        <v>84</v>
      </c>
      <c r="AW1016" s="143" t="s">
        <v>29</v>
      </c>
      <c r="AX1016" s="143" t="s">
        <v>76</v>
      </c>
      <c r="AY1016" s="146" t="s">
        <v>145</v>
      </c>
    </row>
    <row r="1017" spans="2:65" s="151" customFormat="1">
      <c r="B1017" s="152"/>
      <c r="D1017" s="145" t="s">
        <v>155</v>
      </c>
      <c r="E1017" s="153"/>
      <c r="F1017" s="154" t="s">
        <v>174</v>
      </c>
      <c r="H1017" s="155">
        <v>122.32</v>
      </c>
      <c r="I1017" s="361"/>
      <c r="L1017" s="152"/>
      <c r="M1017" s="156"/>
      <c r="T1017" s="157"/>
      <c r="AT1017" s="153" t="s">
        <v>155</v>
      </c>
      <c r="AU1017" s="153" t="s">
        <v>84</v>
      </c>
      <c r="AV1017" s="151" t="s">
        <v>153</v>
      </c>
      <c r="AW1017" s="151" t="s">
        <v>29</v>
      </c>
      <c r="AX1017" s="151" t="s">
        <v>20</v>
      </c>
      <c r="AY1017" s="153" t="s">
        <v>145</v>
      </c>
    </row>
    <row r="1018" spans="2:65" s="14" customFormat="1" ht="16.5" customHeight="1">
      <c r="B1018" s="15"/>
      <c r="C1018" s="130" t="s">
        <v>1814</v>
      </c>
      <c r="D1018" s="130" t="s">
        <v>149</v>
      </c>
      <c r="E1018" s="131" t="s">
        <v>1815</v>
      </c>
      <c r="F1018" s="132" t="s">
        <v>1816</v>
      </c>
      <c r="G1018" s="133" t="s">
        <v>289</v>
      </c>
      <c r="H1018" s="134">
        <v>52.5</v>
      </c>
      <c r="I1018" s="359"/>
      <c r="J1018" s="135">
        <f>ROUND(I1018*H1018,1)</f>
        <v>0</v>
      </c>
      <c r="K1018" s="136"/>
      <c r="L1018" s="15"/>
      <c r="M1018" s="137"/>
      <c r="N1018" s="138" t="s">
        <v>41</v>
      </c>
      <c r="O1018" s="139">
        <v>7.0000000000000001E-3</v>
      </c>
      <c r="P1018" s="139">
        <f>O1018*H1018</f>
        <v>0.36749999999999999</v>
      </c>
      <c r="Q1018" s="139">
        <v>0</v>
      </c>
      <c r="R1018" s="139">
        <f>Q1018*H1018</f>
        <v>0</v>
      </c>
      <c r="S1018" s="139">
        <v>0</v>
      </c>
      <c r="T1018" s="140">
        <f>S1018*H1018</f>
        <v>0</v>
      </c>
      <c r="AR1018" s="141" t="s">
        <v>1096</v>
      </c>
      <c r="AT1018" s="141" t="s">
        <v>149</v>
      </c>
      <c r="AU1018" s="141" t="s">
        <v>84</v>
      </c>
      <c r="AY1018" s="2" t="s">
        <v>145</v>
      </c>
      <c r="BE1018" s="142">
        <f>IF(N1018="základní",J1018,0)</f>
        <v>0</v>
      </c>
      <c r="BF1018" s="142">
        <f>IF(N1018="snížená",J1018,0)</f>
        <v>0</v>
      </c>
      <c r="BG1018" s="142">
        <f>IF(N1018="zákl. přenesená",J1018,0)</f>
        <v>0</v>
      </c>
      <c r="BH1018" s="142">
        <f>IF(N1018="sníž. přenesená",J1018,0)</f>
        <v>0</v>
      </c>
      <c r="BI1018" s="142">
        <f>IF(N1018="nulová",J1018,0)</f>
        <v>0</v>
      </c>
      <c r="BJ1018" s="2" t="s">
        <v>20</v>
      </c>
      <c r="BK1018" s="142">
        <f>ROUND(I1018*H1018,1)</f>
        <v>0</v>
      </c>
      <c r="BL1018" s="2" t="s">
        <v>1096</v>
      </c>
      <c r="BM1018" s="141" t="s">
        <v>1817</v>
      </c>
    </row>
    <row r="1019" spans="2:65" s="143" customFormat="1">
      <c r="B1019" s="144"/>
      <c r="D1019" s="145" t="s">
        <v>155</v>
      </c>
      <c r="E1019" s="146"/>
      <c r="F1019" s="147" t="s">
        <v>1818</v>
      </c>
      <c r="H1019" s="148">
        <v>29.44</v>
      </c>
      <c r="I1019" s="360"/>
      <c r="L1019" s="144"/>
      <c r="M1019" s="149"/>
      <c r="T1019" s="150"/>
      <c r="AT1019" s="146" t="s">
        <v>155</v>
      </c>
      <c r="AU1019" s="146" t="s">
        <v>84</v>
      </c>
      <c r="AV1019" s="143" t="s">
        <v>84</v>
      </c>
      <c r="AW1019" s="143" t="s">
        <v>29</v>
      </c>
      <c r="AX1019" s="143" t="s">
        <v>76</v>
      </c>
      <c r="AY1019" s="146" t="s">
        <v>145</v>
      </c>
    </row>
    <row r="1020" spans="2:65" s="143" customFormat="1">
      <c r="B1020" s="144"/>
      <c r="D1020" s="145" t="s">
        <v>155</v>
      </c>
      <c r="E1020" s="146"/>
      <c r="F1020" s="147" t="s">
        <v>1819</v>
      </c>
      <c r="H1020" s="148">
        <v>23.06</v>
      </c>
      <c r="I1020" s="360"/>
      <c r="L1020" s="144"/>
      <c r="M1020" s="149"/>
      <c r="T1020" s="150"/>
      <c r="AT1020" s="146" t="s">
        <v>155</v>
      </c>
      <c r="AU1020" s="146" t="s">
        <v>84</v>
      </c>
      <c r="AV1020" s="143" t="s">
        <v>84</v>
      </c>
      <c r="AW1020" s="143" t="s">
        <v>29</v>
      </c>
      <c r="AX1020" s="143" t="s">
        <v>76</v>
      </c>
      <c r="AY1020" s="146" t="s">
        <v>145</v>
      </c>
    </row>
    <row r="1021" spans="2:65" s="151" customFormat="1">
      <c r="B1021" s="152"/>
      <c r="D1021" s="145" t="s">
        <v>155</v>
      </c>
      <c r="E1021" s="153"/>
      <c r="F1021" s="154" t="s">
        <v>174</v>
      </c>
      <c r="H1021" s="155">
        <v>52.5</v>
      </c>
      <c r="I1021" s="361"/>
      <c r="L1021" s="152"/>
      <c r="M1021" s="156"/>
      <c r="T1021" s="157"/>
      <c r="AT1021" s="153" t="s">
        <v>155</v>
      </c>
      <c r="AU1021" s="153" t="s">
        <v>84</v>
      </c>
      <c r="AV1021" s="151" t="s">
        <v>153</v>
      </c>
      <c r="AW1021" s="151" t="s">
        <v>29</v>
      </c>
      <c r="AX1021" s="151" t="s">
        <v>20</v>
      </c>
      <c r="AY1021" s="153" t="s">
        <v>145</v>
      </c>
    </row>
    <row r="1022" spans="2:65" s="14" customFormat="1" ht="16.5" customHeight="1">
      <c r="B1022" s="15"/>
      <c r="C1022" s="130" t="s">
        <v>1820</v>
      </c>
      <c r="D1022" s="130" t="s">
        <v>149</v>
      </c>
      <c r="E1022" s="131" t="s">
        <v>1821</v>
      </c>
      <c r="F1022" s="132" t="s">
        <v>1822</v>
      </c>
      <c r="G1022" s="133" t="s">
        <v>166</v>
      </c>
      <c r="H1022" s="134">
        <v>68.680000000000007</v>
      </c>
      <c r="I1022" s="359"/>
      <c r="J1022" s="135">
        <f>ROUND(I1022*H1022,1)</f>
        <v>0</v>
      </c>
      <c r="K1022" s="136"/>
      <c r="L1022" s="15"/>
      <c r="M1022" s="137"/>
      <c r="N1022" s="138" t="s">
        <v>41</v>
      </c>
      <c r="O1022" s="139">
        <v>4.3999999999999997E-2</v>
      </c>
      <c r="P1022" s="139">
        <f>O1022*H1022</f>
        <v>3.0219200000000002</v>
      </c>
      <c r="Q1022" s="139">
        <v>2.9999999999999997E-4</v>
      </c>
      <c r="R1022" s="139">
        <f>Q1022*H1022</f>
        <v>2.0604000000000001E-2</v>
      </c>
      <c r="S1022" s="139">
        <v>0</v>
      </c>
      <c r="T1022" s="140">
        <f>S1022*H1022</f>
        <v>0</v>
      </c>
      <c r="AR1022" s="141" t="s">
        <v>1096</v>
      </c>
      <c r="AT1022" s="141" t="s">
        <v>149</v>
      </c>
      <c r="AU1022" s="141" t="s">
        <v>84</v>
      </c>
      <c r="AY1022" s="2" t="s">
        <v>145</v>
      </c>
      <c r="BE1022" s="142">
        <f>IF(N1022="základní",J1022,0)</f>
        <v>0</v>
      </c>
      <c r="BF1022" s="142">
        <f>IF(N1022="snížená",J1022,0)</f>
        <v>0</v>
      </c>
      <c r="BG1022" s="142">
        <f>IF(N1022="zákl. přenesená",J1022,0)</f>
        <v>0</v>
      </c>
      <c r="BH1022" s="142">
        <f>IF(N1022="sníž. přenesená",J1022,0)</f>
        <v>0</v>
      </c>
      <c r="BI1022" s="142">
        <f>IF(N1022="nulová",J1022,0)</f>
        <v>0</v>
      </c>
      <c r="BJ1022" s="2" t="s">
        <v>20</v>
      </c>
      <c r="BK1022" s="142">
        <f>ROUND(I1022*H1022,1)</f>
        <v>0</v>
      </c>
      <c r="BL1022" s="2" t="s">
        <v>1096</v>
      </c>
      <c r="BM1022" s="141" t="s">
        <v>1823</v>
      </c>
    </row>
    <row r="1023" spans="2:65" s="143" customFormat="1">
      <c r="B1023" s="144"/>
      <c r="D1023" s="145" t="s">
        <v>155</v>
      </c>
      <c r="E1023" s="146"/>
      <c r="F1023" s="147" t="s">
        <v>1824</v>
      </c>
      <c r="H1023" s="148">
        <v>68.680000000000007</v>
      </c>
      <c r="I1023" s="360"/>
      <c r="L1023" s="144"/>
      <c r="M1023" s="149"/>
      <c r="T1023" s="150"/>
      <c r="AT1023" s="146" t="s">
        <v>155</v>
      </c>
      <c r="AU1023" s="146" t="s">
        <v>84</v>
      </c>
      <c r="AV1023" s="143" t="s">
        <v>84</v>
      </c>
      <c r="AW1023" s="143" t="s">
        <v>29</v>
      </c>
      <c r="AX1023" s="143" t="s">
        <v>20</v>
      </c>
      <c r="AY1023" s="146" t="s">
        <v>145</v>
      </c>
    </row>
    <row r="1024" spans="2:65" s="14" customFormat="1" ht="21.75" customHeight="1">
      <c r="B1024" s="15"/>
      <c r="C1024" s="130" t="s">
        <v>1825</v>
      </c>
      <c r="D1024" s="130" t="s">
        <v>149</v>
      </c>
      <c r="E1024" s="131" t="s">
        <v>1826</v>
      </c>
      <c r="F1024" s="132" t="s">
        <v>1827</v>
      </c>
      <c r="G1024" s="133" t="s">
        <v>166</v>
      </c>
      <c r="H1024" s="134">
        <v>73</v>
      </c>
      <c r="I1024" s="359"/>
      <c r="J1024" s="135">
        <f>ROUND(I1024*H1024,1)</f>
        <v>0</v>
      </c>
      <c r="K1024" s="136"/>
      <c r="L1024" s="15"/>
      <c r="M1024" s="137"/>
      <c r="N1024" s="138" t="s">
        <v>41</v>
      </c>
      <c r="O1024" s="139">
        <v>0.192</v>
      </c>
      <c r="P1024" s="139">
        <f>O1024*H1024</f>
        <v>14.016</v>
      </c>
      <c r="Q1024" s="139">
        <v>4.5500000000000002E-3</v>
      </c>
      <c r="R1024" s="139">
        <f>Q1024*H1024</f>
        <v>0.33215</v>
      </c>
      <c r="S1024" s="139">
        <v>0</v>
      </c>
      <c r="T1024" s="140">
        <f>S1024*H1024</f>
        <v>0</v>
      </c>
      <c r="AR1024" s="141" t="s">
        <v>1096</v>
      </c>
      <c r="AT1024" s="141" t="s">
        <v>149</v>
      </c>
      <c r="AU1024" s="141" t="s">
        <v>84</v>
      </c>
      <c r="AY1024" s="2" t="s">
        <v>145</v>
      </c>
      <c r="BE1024" s="142">
        <f>IF(N1024="základní",J1024,0)</f>
        <v>0</v>
      </c>
      <c r="BF1024" s="142">
        <f>IF(N1024="snížená",J1024,0)</f>
        <v>0</v>
      </c>
      <c r="BG1024" s="142">
        <f>IF(N1024="zákl. přenesená",J1024,0)</f>
        <v>0</v>
      </c>
      <c r="BH1024" s="142">
        <f>IF(N1024="sníž. přenesená",J1024,0)</f>
        <v>0</v>
      </c>
      <c r="BI1024" s="142">
        <f>IF(N1024="nulová",J1024,0)</f>
        <v>0</v>
      </c>
      <c r="BJ1024" s="2" t="s">
        <v>20</v>
      </c>
      <c r="BK1024" s="142">
        <f>ROUND(I1024*H1024,1)</f>
        <v>0</v>
      </c>
      <c r="BL1024" s="2" t="s">
        <v>1096</v>
      </c>
      <c r="BM1024" s="141" t="s">
        <v>1828</v>
      </c>
    </row>
    <row r="1025" spans="2:65" s="143" customFormat="1">
      <c r="B1025" s="144"/>
      <c r="D1025" s="145" t="s">
        <v>155</v>
      </c>
      <c r="E1025" s="146"/>
      <c r="F1025" s="147" t="s">
        <v>1829</v>
      </c>
      <c r="H1025" s="148">
        <v>73</v>
      </c>
      <c r="I1025" s="360"/>
      <c r="L1025" s="144"/>
      <c r="M1025" s="149"/>
      <c r="T1025" s="150"/>
      <c r="AT1025" s="146" t="s">
        <v>155</v>
      </c>
      <c r="AU1025" s="146" t="s">
        <v>84</v>
      </c>
      <c r="AV1025" s="143" t="s">
        <v>84</v>
      </c>
      <c r="AW1025" s="143" t="s">
        <v>29</v>
      </c>
      <c r="AX1025" s="143" t="s">
        <v>20</v>
      </c>
      <c r="AY1025" s="146" t="s">
        <v>145</v>
      </c>
    </row>
    <row r="1026" spans="2:65" s="14" customFormat="1" ht="24" customHeight="1">
      <c r="B1026" s="15"/>
      <c r="C1026" s="130" t="s">
        <v>1830</v>
      </c>
      <c r="D1026" s="130" t="s">
        <v>149</v>
      </c>
      <c r="E1026" s="131" t="s">
        <v>1831</v>
      </c>
      <c r="F1026" s="132" t="s">
        <v>1832</v>
      </c>
      <c r="G1026" s="133" t="s">
        <v>166</v>
      </c>
      <c r="H1026" s="134">
        <v>122.32</v>
      </c>
      <c r="I1026" s="359"/>
      <c r="J1026" s="135">
        <f>ROUND(I1026*H1026,1)</f>
        <v>0</v>
      </c>
      <c r="K1026" s="136"/>
      <c r="L1026" s="15"/>
      <c r="M1026" s="137"/>
      <c r="N1026" s="138" t="s">
        <v>41</v>
      </c>
      <c r="O1026" s="139">
        <v>0.61</v>
      </c>
      <c r="P1026" s="139">
        <f>O1026*H1026</f>
        <v>74.615199999999987</v>
      </c>
      <c r="Q1026" s="139">
        <v>6.3E-3</v>
      </c>
      <c r="R1026" s="139">
        <f>Q1026*H1026</f>
        <v>0.77061599999999997</v>
      </c>
      <c r="S1026" s="139">
        <v>0</v>
      </c>
      <c r="T1026" s="140">
        <f>S1026*H1026</f>
        <v>0</v>
      </c>
      <c r="AR1026" s="141" t="s">
        <v>1096</v>
      </c>
      <c r="AT1026" s="141" t="s">
        <v>149</v>
      </c>
      <c r="AU1026" s="141" t="s">
        <v>84</v>
      </c>
      <c r="AY1026" s="2" t="s">
        <v>145</v>
      </c>
      <c r="BE1026" s="142">
        <f>IF(N1026="základní",J1026,0)</f>
        <v>0</v>
      </c>
      <c r="BF1026" s="142">
        <f>IF(N1026="snížená",J1026,0)</f>
        <v>0</v>
      </c>
      <c r="BG1026" s="142">
        <f>IF(N1026="zákl. přenesená",J1026,0)</f>
        <v>0</v>
      </c>
      <c r="BH1026" s="142">
        <f>IF(N1026="sníž. přenesená",J1026,0)</f>
        <v>0</v>
      </c>
      <c r="BI1026" s="142">
        <f>IF(N1026="nulová",J1026,0)</f>
        <v>0</v>
      </c>
      <c r="BJ1026" s="2" t="s">
        <v>20</v>
      </c>
      <c r="BK1026" s="142">
        <f>ROUND(I1026*H1026,1)</f>
        <v>0</v>
      </c>
      <c r="BL1026" s="2" t="s">
        <v>1096</v>
      </c>
      <c r="BM1026" s="141" t="s">
        <v>1833</v>
      </c>
    </row>
    <row r="1027" spans="2:65" s="143" customFormat="1">
      <c r="B1027" s="144"/>
      <c r="D1027" s="145" t="s">
        <v>155</v>
      </c>
      <c r="E1027" s="146"/>
      <c r="F1027" s="147" t="s">
        <v>1834</v>
      </c>
      <c r="H1027" s="148">
        <v>122.32</v>
      </c>
      <c r="I1027" s="360"/>
      <c r="L1027" s="144"/>
      <c r="M1027" s="149"/>
      <c r="T1027" s="150"/>
      <c r="AT1027" s="146" t="s">
        <v>155</v>
      </c>
      <c r="AU1027" s="146" t="s">
        <v>84</v>
      </c>
      <c r="AV1027" s="143" t="s">
        <v>84</v>
      </c>
      <c r="AW1027" s="143" t="s">
        <v>29</v>
      </c>
      <c r="AX1027" s="143" t="s">
        <v>20</v>
      </c>
      <c r="AY1027" s="146" t="s">
        <v>145</v>
      </c>
    </row>
    <row r="1028" spans="2:65" s="14" customFormat="1" ht="24" customHeight="1">
      <c r="B1028" s="15"/>
      <c r="C1028" s="130" t="s">
        <v>1835</v>
      </c>
      <c r="D1028" s="130" t="s">
        <v>149</v>
      </c>
      <c r="E1028" s="131" t="s">
        <v>1836</v>
      </c>
      <c r="F1028" s="132" t="s">
        <v>1837</v>
      </c>
      <c r="G1028" s="133" t="s">
        <v>166</v>
      </c>
      <c r="H1028" s="134">
        <v>17.399999999999999</v>
      </c>
      <c r="I1028" s="359"/>
      <c r="J1028" s="135">
        <f>ROUND(I1028*H1028,1)</f>
        <v>0</v>
      </c>
      <c r="K1028" s="136"/>
      <c r="L1028" s="15"/>
      <c r="M1028" s="137"/>
      <c r="N1028" s="138" t="s">
        <v>41</v>
      </c>
      <c r="O1028" s="139">
        <v>0.245</v>
      </c>
      <c r="P1028" s="139">
        <f>O1028*H1028</f>
        <v>4.2629999999999999</v>
      </c>
      <c r="Q1028" s="139">
        <v>7.5799999999999999E-3</v>
      </c>
      <c r="R1028" s="139">
        <f>Q1028*H1028</f>
        <v>0.13189199999999998</v>
      </c>
      <c r="S1028" s="139">
        <v>0</v>
      </c>
      <c r="T1028" s="140">
        <f>S1028*H1028</f>
        <v>0</v>
      </c>
      <c r="AR1028" s="141" t="s">
        <v>1096</v>
      </c>
      <c r="AT1028" s="141" t="s">
        <v>149</v>
      </c>
      <c r="AU1028" s="141" t="s">
        <v>84</v>
      </c>
      <c r="AY1028" s="2" t="s">
        <v>145</v>
      </c>
      <c r="BE1028" s="142">
        <f>IF(N1028="základní",J1028,0)</f>
        <v>0</v>
      </c>
      <c r="BF1028" s="142">
        <f>IF(N1028="snížená",J1028,0)</f>
        <v>0</v>
      </c>
      <c r="BG1028" s="142">
        <f>IF(N1028="zákl. přenesená",J1028,0)</f>
        <v>0</v>
      </c>
      <c r="BH1028" s="142">
        <f>IF(N1028="sníž. přenesená",J1028,0)</f>
        <v>0</v>
      </c>
      <c r="BI1028" s="142">
        <f>IF(N1028="nulová",J1028,0)</f>
        <v>0</v>
      </c>
      <c r="BJ1028" s="2" t="s">
        <v>20</v>
      </c>
      <c r="BK1028" s="142">
        <f>ROUND(I1028*H1028,1)</f>
        <v>0</v>
      </c>
      <c r="BL1028" s="2" t="s">
        <v>1096</v>
      </c>
      <c r="BM1028" s="141" t="s">
        <v>1838</v>
      </c>
    </row>
    <row r="1029" spans="2:65" s="143" customFormat="1">
      <c r="B1029" s="144"/>
      <c r="D1029" s="145" t="s">
        <v>155</v>
      </c>
      <c r="E1029" s="146"/>
      <c r="F1029" s="147" t="s">
        <v>1839</v>
      </c>
      <c r="H1029" s="148">
        <v>17.399999999999999</v>
      </c>
      <c r="I1029" s="360"/>
      <c r="L1029" s="144"/>
      <c r="M1029" s="149"/>
      <c r="T1029" s="150"/>
      <c r="AT1029" s="146" t="s">
        <v>155</v>
      </c>
      <c r="AU1029" s="146" t="s">
        <v>84</v>
      </c>
      <c r="AV1029" s="143" t="s">
        <v>84</v>
      </c>
      <c r="AW1029" s="143" t="s">
        <v>29</v>
      </c>
      <c r="AX1029" s="143" t="s">
        <v>20</v>
      </c>
      <c r="AY1029" s="146" t="s">
        <v>145</v>
      </c>
    </row>
    <row r="1030" spans="2:65" s="14" customFormat="1" ht="24" customHeight="1">
      <c r="B1030" s="15"/>
      <c r="C1030" s="130" t="s">
        <v>1840</v>
      </c>
      <c r="D1030" s="130" t="s">
        <v>149</v>
      </c>
      <c r="E1030" s="131" t="s">
        <v>1841</v>
      </c>
      <c r="F1030" s="132" t="s">
        <v>1842</v>
      </c>
      <c r="G1030" s="133" t="s">
        <v>289</v>
      </c>
      <c r="H1030" s="134">
        <v>52.5</v>
      </c>
      <c r="I1030" s="359"/>
      <c r="J1030" s="135">
        <f>ROUND(I1030*H1030,1)</f>
        <v>0</v>
      </c>
      <c r="K1030" s="136"/>
      <c r="L1030" s="15"/>
      <c r="M1030" s="137"/>
      <c r="N1030" s="138" t="s">
        <v>41</v>
      </c>
      <c r="O1030" s="139">
        <v>0.53900000000000003</v>
      </c>
      <c r="P1030" s="139">
        <f>O1030*H1030</f>
        <v>28.297500000000003</v>
      </c>
      <c r="Q1030" s="139">
        <v>1.5299999999999999E-3</v>
      </c>
      <c r="R1030" s="139">
        <f>Q1030*H1030</f>
        <v>8.0324999999999994E-2</v>
      </c>
      <c r="S1030" s="139">
        <v>0</v>
      </c>
      <c r="T1030" s="140">
        <f>S1030*H1030</f>
        <v>0</v>
      </c>
      <c r="AR1030" s="141" t="s">
        <v>1096</v>
      </c>
      <c r="AT1030" s="141" t="s">
        <v>149</v>
      </c>
      <c r="AU1030" s="141" t="s">
        <v>84</v>
      </c>
      <c r="AY1030" s="2" t="s">
        <v>145</v>
      </c>
      <c r="BE1030" s="142">
        <f>IF(N1030="základní",J1030,0)</f>
        <v>0</v>
      </c>
      <c r="BF1030" s="142">
        <f>IF(N1030="snížená",J1030,0)</f>
        <v>0</v>
      </c>
      <c r="BG1030" s="142">
        <f>IF(N1030="zákl. přenesená",J1030,0)</f>
        <v>0</v>
      </c>
      <c r="BH1030" s="142">
        <f>IF(N1030="sníž. přenesená",J1030,0)</f>
        <v>0</v>
      </c>
      <c r="BI1030" s="142">
        <f>IF(N1030="nulová",J1030,0)</f>
        <v>0</v>
      </c>
      <c r="BJ1030" s="2" t="s">
        <v>20</v>
      </c>
      <c r="BK1030" s="142">
        <f>ROUND(I1030*H1030,1)</f>
        <v>0</v>
      </c>
      <c r="BL1030" s="2" t="s">
        <v>1096</v>
      </c>
      <c r="BM1030" s="141" t="s">
        <v>1843</v>
      </c>
    </row>
    <row r="1031" spans="2:65" s="14" customFormat="1" ht="33" customHeight="1">
      <c r="B1031" s="15"/>
      <c r="C1031" s="130" t="s">
        <v>1844</v>
      </c>
      <c r="D1031" s="130" t="s">
        <v>149</v>
      </c>
      <c r="E1031" s="131" t="s">
        <v>1845</v>
      </c>
      <c r="F1031" s="132" t="s">
        <v>1846</v>
      </c>
      <c r="G1031" s="133" t="s">
        <v>289</v>
      </c>
      <c r="H1031" s="134">
        <v>52.5</v>
      </c>
      <c r="I1031" s="359"/>
      <c r="J1031" s="135">
        <f>ROUND(I1031*H1031,1)</f>
        <v>0</v>
      </c>
      <c r="K1031" s="136"/>
      <c r="L1031" s="15"/>
      <c r="M1031" s="137"/>
      <c r="N1031" s="138" t="s">
        <v>41</v>
      </c>
      <c r="O1031" s="139">
        <v>0.27600000000000002</v>
      </c>
      <c r="P1031" s="139">
        <f>O1031*H1031</f>
        <v>14.490000000000002</v>
      </c>
      <c r="Q1031" s="139">
        <v>1.0200000000000001E-3</v>
      </c>
      <c r="R1031" s="139">
        <f>Q1031*H1031</f>
        <v>5.355E-2</v>
      </c>
      <c r="S1031" s="139">
        <v>0</v>
      </c>
      <c r="T1031" s="140">
        <f>S1031*H1031</f>
        <v>0</v>
      </c>
      <c r="AR1031" s="141" t="s">
        <v>1096</v>
      </c>
      <c r="AT1031" s="141" t="s">
        <v>149</v>
      </c>
      <c r="AU1031" s="141" t="s">
        <v>84</v>
      </c>
      <c r="AY1031" s="2" t="s">
        <v>145</v>
      </c>
      <c r="BE1031" s="142">
        <f>IF(N1031="základní",J1031,0)</f>
        <v>0</v>
      </c>
      <c r="BF1031" s="142">
        <f>IF(N1031="snížená",J1031,0)</f>
        <v>0</v>
      </c>
      <c r="BG1031" s="142">
        <f>IF(N1031="zákl. přenesená",J1031,0)</f>
        <v>0</v>
      </c>
      <c r="BH1031" s="142">
        <f>IF(N1031="sníž. přenesená",J1031,0)</f>
        <v>0</v>
      </c>
      <c r="BI1031" s="142">
        <f>IF(N1031="nulová",J1031,0)</f>
        <v>0</v>
      </c>
      <c r="BJ1031" s="2" t="s">
        <v>20</v>
      </c>
      <c r="BK1031" s="142">
        <f>ROUND(I1031*H1031,1)</f>
        <v>0</v>
      </c>
      <c r="BL1031" s="2" t="s">
        <v>1096</v>
      </c>
      <c r="BM1031" s="141" t="s">
        <v>1847</v>
      </c>
    </row>
    <row r="1032" spans="2:65" s="14" customFormat="1" ht="24" customHeight="1">
      <c r="B1032" s="15"/>
      <c r="C1032" s="130" t="s">
        <v>1848</v>
      </c>
      <c r="D1032" s="130" t="s">
        <v>149</v>
      </c>
      <c r="E1032" s="131" t="s">
        <v>1849</v>
      </c>
      <c r="F1032" s="132" t="s">
        <v>1850</v>
      </c>
      <c r="G1032" s="133" t="s">
        <v>289</v>
      </c>
      <c r="H1032" s="134">
        <v>52.5</v>
      </c>
      <c r="I1032" s="359"/>
      <c r="J1032" s="135">
        <f>ROUND(I1032*H1032,1)</f>
        <v>0</v>
      </c>
      <c r="K1032" s="136"/>
      <c r="L1032" s="15"/>
      <c r="M1032" s="137"/>
      <c r="N1032" s="138" t="s">
        <v>41</v>
      </c>
      <c r="O1032" s="139">
        <v>0.17</v>
      </c>
      <c r="P1032" s="139">
        <f>O1032*H1032</f>
        <v>8.9250000000000007</v>
      </c>
      <c r="Q1032" s="139">
        <v>3.4000000000000002E-4</v>
      </c>
      <c r="R1032" s="139">
        <f>Q1032*H1032</f>
        <v>1.7850000000000001E-2</v>
      </c>
      <c r="S1032" s="139">
        <v>0</v>
      </c>
      <c r="T1032" s="140">
        <f>S1032*H1032</f>
        <v>0</v>
      </c>
      <c r="AR1032" s="141" t="s">
        <v>1096</v>
      </c>
      <c r="AT1032" s="141" t="s">
        <v>149</v>
      </c>
      <c r="AU1032" s="141" t="s">
        <v>84</v>
      </c>
      <c r="AY1032" s="2" t="s">
        <v>145</v>
      </c>
      <c r="BE1032" s="142">
        <f>IF(N1032="základní",J1032,0)</f>
        <v>0</v>
      </c>
      <c r="BF1032" s="142">
        <f>IF(N1032="snížená",J1032,0)</f>
        <v>0</v>
      </c>
      <c r="BG1032" s="142">
        <f>IF(N1032="zákl. přenesená",J1032,0)</f>
        <v>0</v>
      </c>
      <c r="BH1032" s="142">
        <f>IF(N1032="sníž. přenesená",J1032,0)</f>
        <v>0</v>
      </c>
      <c r="BI1032" s="142">
        <f>IF(N1032="nulová",J1032,0)</f>
        <v>0</v>
      </c>
      <c r="BJ1032" s="2" t="s">
        <v>20</v>
      </c>
      <c r="BK1032" s="142">
        <f>ROUND(I1032*H1032,1)</f>
        <v>0</v>
      </c>
      <c r="BL1032" s="2" t="s">
        <v>1096</v>
      </c>
      <c r="BM1032" s="141" t="s">
        <v>1851</v>
      </c>
    </row>
    <row r="1033" spans="2:65" s="14" customFormat="1" ht="24" customHeight="1">
      <c r="B1033" s="15"/>
      <c r="C1033" s="130" t="s">
        <v>1852</v>
      </c>
      <c r="D1033" s="130" t="s">
        <v>149</v>
      </c>
      <c r="E1033" s="131" t="s">
        <v>1853</v>
      </c>
      <c r="F1033" s="132" t="s">
        <v>1854</v>
      </c>
      <c r="G1033" s="133" t="s">
        <v>289</v>
      </c>
      <c r="H1033" s="134">
        <v>19.100000000000001</v>
      </c>
      <c r="I1033" s="359"/>
      <c r="J1033" s="135">
        <f>ROUND(I1033*H1033,1)</f>
        <v>0</v>
      </c>
      <c r="K1033" s="136"/>
      <c r="L1033" s="15"/>
      <c r="M1033" s="137"/>
      <c r="N1033" s="138" t="s">
        <v>41</v>
      </c>
      <c r="O1033" s="139">
        <v>0.19</v>
      </c>
      <c r="P1033" s="139">
        <f>O1033*H1033</f>
        <v>3.6290000000000004</v>
      </c>
      <c r="Q1033" s="139">
        <v>4.2999999999999999E-4</v>
      </c>
      <c r="R1033" s="139">
        <f>Q1033*H1033</f>
        <v>8.2129999999999998E-3</v>
      </c>
      <c r="S1033" s="139">
        <v>0</v>
      </c>
      <c r="T1033" s="140">
        <f>S1033*H1033</f>
        <v>0</v>
      </c>
      <c r="AR1033" s="141" t="s">
        <v>1096</v>
      </c>
      <c r="AT1033" s="141" t="s">
        <v>149</v>
      </c>
      <c r="AU1033" s="141" t="s">
        <v>84</v>
      </c>
      <c r="AY1033" s="2" t="s">
        <v>145</v>
      </c>
      <c r="BE1033" s="142">
        <f>IF(N1033="základní",J1033,0)</f>
        <v>0</v>
      </c>
      <c r="BF1033" s="142">
        <f>IF(N1033="snížená",J1033,0)</f>
        <v>0</v>
      </c>
      <c r="BG1033" s="142">
        <f>IF(N1033="zákl. přenesená",J1033,0)</f>
        <v>0</v>
      </c>
      <c r="BH1033" s="142">
        <f>IF(N1033="sníž. přenesená",J1033,0)</f>
        <v>0</v>
      </c>
      <c r="BI1033" s="142">
        <f>IF(N1033="nulová",J1033,0)</f>
        <v>0</v>
      </c>
      <c r="BJ1033" s="2" t="s">
        <v>20</v>
      </c>
      <c r="BK1033" s="142">
        <f>ROUND(I1033*H1033,1)</f>
        <v>0</v>
      </c>
      <c r="BL1033" s="2" t="s">
        <v>1096</v>
      </c>
      <c r="BM1033" s="141" t="s">
        <v>1855</v>
      </c>
    </row>
    <row r="1034" spans="2:65" s="143" customFormat="1">
      <c r="B1034" s="144"/>
      <c r="D1034" s="145" t="s">
        <v>155</v>
      </c>
      <c r="E1034" s="146"/>
      <c r="F1034" s="147" t="s">
        <v>1856</v>
      </c>
      <c r="H1034" s="148">
        <v>9.1</v>
      </c>
      <c r="I1034" s="360"/>
      <c r="L1034" s="144"/>
      <c r="M1034" s="149"/>
      <c r="T1034" s="150"/>
      <c r="AT1034" s="146" t="s">
        <v>155</v>
      </c>
      <c r="AU1034" s="146" t="s">
        <v>84</v>
      </c>
      <c r="AV1034" s="143" t="s">
        <v>84</v>
      </c>
      <c r="AW1034" s="143" t="s">
        <v>29</v>
      </c>
      <c r="AX1034" s="143" t="s">
        <v>76</v>
      </c>
      <c r="AY1034" s="146" t="s">
        <v>145</v>
      </c>
    </row>
    <row r="1035" spans="2:65" s="143" customFormat="1">
      <c r="B1035" s="144"/>
      <c r="D1035" s="145" t="s">
        <v>155</v>
      </c>
      <c r="E1035" s="146"/>
      <c r="F1035" s="147" t="s">
        <v>1857</v>
      </c>
      <c r="H1035" s="148">
        <v>4.7699999999999996</v>
      </c>
      <c r="I1035" s="360"/>
      <c r="L1035" s="144"/>
      <c r="M1035" s="149"/>
      <c r="T1035" s="150"/>
      <c r="AT1035" s="146" t="s">
        <v>155</v>
      </c>
      <c r="AU1035" s="146" t="s">
        <v>84</v>
      </c>
      <c r="AV1035" s="143" t="s">
        <v>84</v>
      </c>
      <c r="AW1035" s="143" t="s">
        <v>29</v>
      </c>
      <c r="AX1035" s="143" t="s">
        <v>76</v>
      </c>
      <c r="AY1035" s="146" t="s">
        <v>145</v>
      </c>
    </row>
    <row r="1036" spans="2:65" s="143" customFormat="1">
      <c r="B1036" s="144"/>
      <c r="D1036" s="145" t="s">
        <v>155</v>
      </c>
      <c r="E1036" s="146"/>
      <c r="F1036" s="147" t="s">
        <v>1858</v>
      </c>
      <c r="H1036" s="148">
        <v>5.23</v>
      </c>
      <c r="I1036" s="360"/>
      <c r="L1036" s="144"/>
      <c r="M1036" s="149"/>
      <c r="T1036" s="150"/>
      <c r="AT1036" s="146" t="s">
        <v>155</v>
      </c>
      <c r="AU1036" s="146" t="s">
        <v>84</v>
      </c>
      <c r="AV1036" s="143" t="s">
        <v>84</v>
      </c>
      <c r="AW1036" s="143" t="s">
        <v>29</v>
      </c>
      <c r="AX1036" s="143" t="s">
        <v>76</v>
      </c>
      <c r="AY1036" s="146" t="s">
        <v>145</v>
      </c>
    </row>
    <row r="1037" spans="2:65" s="151" customFormat="1">
      <c r="B1037" s="152"/>
      <c r="D1037" s="145" t="s">
        <v>155</v>
      </c>
      <c r="E1037" s="153"/>
      <c r="F1037" s="154" t="s">
        <v>174</v>
      </c>
      <c r="H1037" s="155">
        <v>19.100000000000001</v>
      </c>
      <c r="I1037" s="361"/>
      <c r="L1037" s="152"/>
      <c r="M1037" s="156"/>
      <c r="T1037" s="157"/>
      <c r="AT1037" s="153" t="s">
        <v>155</v>
      </c>
      <c r="AU1037" s="153" t="s">
        <v>84</v>
      </c>
      <c r="AV1037" s="151" t="s">
        <v>153</v>
      </c>
      <c r="AW1037" s="151" t="s">
        <v>29</v>
      </c>
      <c r="AX1037" s="151" t="s">
        <v>20</v>
      </c>
      <c r="AY1037" s="153" t="s">
        <v>145</v>
      </c>
    </row>
    <row r="1038" spans="2:65" s="14" customFormat="1" ht="33" customHeight="1">
      <c r="B1038" s="15"/>
      <c r="C1038" s="130" t="s">
        <v>1859</v>
      </c>
      <c r="D1038" s="130" t="s">
        <v>149</v>
      </c>
      <c r="E1038" s="131" t="s">
        <v>1860</v>
      </c>
      <c r="F1038" s="132" t="s">
        <v>1861</v>
      </c>
      <c r="G1038" s="133" t="s">
        <v>289</v>
      </c>
      <c r="H1038" s="134">
        <v>15.6</v>
      </c>
      <c r="I1038" s="359"/>
      <c r="J1038" s="135">
        <f>ROUND(I1038*H1038,1)</f>
        <v>0</v>
      </c>
      <c r="K1038" s="136"/>
      <c r="L1038" s="15"/>
      <c r="M1038" s="137"/>
      <c r="N1038" s="138" t="s">
        <v>41</v>
      </c>
      <c r="O1038" s="139">
        <v>0.26900000000000002</v>
      </c>
      <c r="P1038" s="139">
        <f>O1038*H1038</f>
        <v>4.1964000000000006</v>
      </c>
      <c r="Q1038" s="139">
        <v>4.2999999999999999E-4</v>
      </c>
      <c r="R1038" s="139">
        <f>Q1038*H1038</f>
        <v>6.7079999999999996E-3</v>
      </c>
      <c r="S1038" s="139">
        <v>0</v>
      </c>
      <c r="T1038" s="140">
        <f>S1038*H1038</f>
        <v>0</v>
      </c>
      <c r="AR1038" s="141" t="s">
        <v>1096</v>
      </c>
      <c r="AT1038" s="141" t="s">
        <v>149</v>
      </c>
      <c r="AU1038" s="141" t="s">
        <v>84</v>
      </c>
      <c r="AY1038" s="2" t="s">
        <v>145</v>
      </c>
      <c r="BE1038" s="142">
        <f>IF(N1038="základní",J1038,0)</f>
        <v>0</v>
      </c>
      <c r="BF1038" s="142">
        <f>IF(N1038="snížená",J1038,0)</f>
        <v>0</v>
      </c>
      <c r="BG1038" s="142">
        <f>IF(N1038="zákl. přenesená",J1038,0)</f>
        <v>0</v>
      </c>
      <c r="BH1038" s="142">
        <f>IF(N1038="sníž. přenesená",J1038,0)</f>
        <v>0</v>
      </c>
      <c r="BI1038" s="142">
        <f>IF(N1038="nulová",J1038,0)</f>
        <v>0</v>
      </c>
      <c r="BJ1038" s="2" t="s">
        <v>20</v>
      </c>
      <c r="BK1038" s="142">
        <f>ROUND(I1038*H1038,1)</f>
        <v>0</v>
      </c>
      <c r="BL1038" s="2" t="s">
        <v>1096</v>
      </c>
      <c r="BM1038" s="141" t="s">
        <v>1862</v>
      </c>
    </row>
    <row r="1039" spans="2:65" s="143" customFormat="1">
      <c r="B1039" s="144"/>
      <c r="D1039" s="145" t="s">
        <v>155</v>
      </c>
      <c r="E1039" s="146"/>
      <c r="F1039" s="147" t="s">
        <v>1863</v>
      </c>
      <c r="H1039" s="148">
        <v>15.6</v>
      </c>
      <c r="I1039" s="360"/>
      <c r="L1039" s="144"/>
      <c r="M1039" s="149"/>
      <c r="T1039" s="150"/>
      <c r="AT1039" s="146" t="s">
        <v>155</v>
      </c>
      <c r="AU1039" s="146" t="s">
        <v>84</v>
      </c>
      <c r="AV1039" s="143" t="s">
        <v>84</v>
      </c>
      <c r="AW1039" s="143" t="s">
        <v>29</v>
      </c>
      <c r="AX1039" s="143" t="s">
        <v>20</v>
      </c>
      <c r="AY1039" s="146" t="s">
        <v>145</v>
      </c>
    </row>
    <row r="1040" spans="2:65" s="14" customFormat="1" ht="24" customHeight="1">
      <c r="B1040" s="15"/>
      <c r="C1040" s="158" t="s">
        <v>1864</v>
      </c>
      <c r="D1040" s="158" t="s">
        <v>303</v>
      </c>
      <c r="E1040" s="159" t="s">
        <v>1865</v>
      </c>
      <c r="F1040" s="160" t="s">
        <v>1866</v>
      </c>
      <c r="G1040" s="161" t="s">
        <v>166</v>
      </c>
      <c r="H1040" s="162">
        <v>163.15100000000001</v>
      </c>
      <c r="I1040" s="359"/>
      <c r="J1040" s="163">
        <f>ROUND(I1040*H1040,1)</f>
        <v>0</v>
      </c>
      <c r="K1040" s="164"/>
      <c r="L1040" s="165"/>
      <c r="M1040" s="166"/>
      <c r="N1040" s="167" t="s">
        <v>41</v>
      </c>
      <c r="O1040" s="139">
        <v>0</v>
      </c>
      <c r="P1040" s="139">
        <f>O1040*H1040</f>
        <v>0</v>
      </c>
      <c r="Q1040" s="139">
        <v>1.77E-2</v>
      </c>
      <c r="R1040" s="139">
        <f>Q1040*H1040</f>
        <v>2.8877727000000002</v>
      </c>
      <c r="S1040" s="139">
        <v>0</v>
      </c>
      <c r="T1040" s="140">
        <f>S1040*H1040</f>
        <v>0</v>
      </c>
      <c r="AR1040" s="141" t="s">
        <v>223</v>
      </c>
      <c r="AT1040" s="141" t="s">
        <v>303</v>
      </c>
      <c r="AU1040" s="141" t="s">
        <v>84</v>
      </c>
      <c r="AY1040" s="2" t="s">
        <v>145</v>
      </c>
      <c r="BE1040" s="142">
        <f>IF(N1040="základní",J1040,0)</f>
        <v>0</v>
      </c>
      <c r="BF1040" s="142">
        <f>IF(N1040="snížená",J1040,0)</f>
        <v>0</v>
      </c>
      <c r="BG1040" s="142">
        <f>IF(N1040="zákl. přenesená",J1040,0)</f>
        <v>0</v>
      </c>
      <c r="BH1040" s="142">
        <f>IF(N1040="sníž. přenesená",J1040,0)</f>
        <v>0</v>
      </c>
      <c r="BI1040" s="142">
        <f>IF(N1040="nulová",J1040,0)</f>
        <v>0</v>
      </c>
      <c r="BJ1040" s="2" t="s">
        <v>20</v>
      </c>
      <c r="BK1040" s="142">
        <f>ROUND(I1040*H1040,1)</f>
        <v>0</v>
      </c>
      <c r="BL1040" s="2" t="s">
        <v>1096</v>
      </c>
      <c r="BM1040" s="141" t="s">
        <v>1867</v>
      </c>
    </row>
    <row r="1041" spans="2:65" s="143" customFormat="1">
      <c r="B1041" s="144"/>
      <c r="D1041" s="145" t="s">
        <v>155</v>
      </c>
      <c r="E1041" s="146"/>
      <c r="F1041" s="147" t="s">
        <v>1868</v>
      </c>
      <c r="H1041" s="148">
        <v>130.88200000000001</v>
      </c>
      <c r="I1041" s="360"/>
      <c r="L1041" s="144"/>
      <c r="M1041" s="149"/>
      <c r="T1041" s="150"/>
      <c r="AT1041" s="146" t="s">
        <v>155</v>
      </c>
      <c r="AU1041" s="146" t="s">
        <v>84</v>
      </c>
      <c r="AV1041" s="143" t="s">
        <v>84</v>
      </c>
      <c r="AW1041" s="143" t="s">
        <v>29</v>
      </c>
      <c r="AX1041" s="143" t="s">
        <v>76</v>
      </c>
      <c r="AY1041" s="146" t="s">
        <v>145</v>
      </c>
    </row>
    <row r="1042" spans="2:65" s="143" customFormat="1">
      <c r="B1042" s="144"/>
      <c r="D1042" s="145" t="s">
        <v>155</v>
      </c>
      <c r="E1042" s="146"/>
      <c r="F1042" s="147" t="s">
        <v>1869</v>
      </c>
      <c r="H1042" s="148">
        <v>28.088000000000001</v>
      </c>
      <c r="I1042" s="360"/>
      <c r="L1042" s="144"/>
      <c r="M1042" s="149"/>
      <c r="T1042" s="150"/>
      <c r="AT1042" s="146" t="s">
        <v>155</v>
      </c>
      <c r="AU1042" s="146" t="s">
        <v>84</v>
      </c>
      <c r="AV1042" s="143" t="s">
        <v>84</v>
      </c>
      <c r="AW1042" s="143" t="s">
        <v>29</v>
      </c>
      <c r="AX1042" s="143" t="s">
        <v>76</v>
      </c>
      <c r="AY1042" s="146" t="s">
        <v>145</v>
      </c>
    </row>
    <row r="1043" spans="2:65" s="143" customFormat="1">
      <c r="B1043" s="144"/>
      <c r="D1043" s="145" t="s">
        <v>155</v>
      </c>
      <c r="E1043" s="146"/>
      <c r="F1043" s="147" t="s">
        <v>1870</v>
      </c>
      <c r="H1043" s="148">
        <v>4.181</v>
      </c>
      <c r="I1043" s="360"/>
      <c r="L1043" s="144"/>
      <c r="M1043" s="149"/>
      <c r="T1043" s="150"/>
      <c r="AT1043" s="146" t="s">
        <v>155</v>
      </c>
      <c r="AU1043" s="146" t="s">
        <v>84</v>
      </c>
      <c r="AV1043" s="143" t="s">
        <v>84</v>
      </c>
      <c r="AW1043" s="143" t="s">
        <v>29</v>
      </c>
      <c r="AX1043" s="143" t="s">
        <v>76</v>
      </c>
      <c r="AY1043" s="146" t="s">
        <v>145</v>
      </c>
    </row>
    <row r="1044" spans="2:65" s="151" customFormat="1">
      <c r="B1044" s="152"/>
      <c r="D1044" s="145" t="s">
        <v>155</v>
      </c>
      <c r="E1044" s="153"/>
      <c r="F1044" s="154" t="s">
        <v>174</v>
      </c>
      <c r="H1044" s="155">
        <v>163.15100000000001</v>
      </c>
      <c r="I1044" s="361"/>
      <c r="L1044" s="152"/>
      <c r="M1044" s="156"/>
      <c r="T1044" s="157"/>
      <c r="AT1044" s="153" t="s">
        <v>155</v>
      </c>
      <c r="AU1044" s="153" t="s">
        <v>84</v>
      </c>
      <c r="AV1044" s="151" t="s">
        <v>153</v>
      </c>
      <c r="AW1044" s="151" t="s">
        <v>29</v>
      </c>
      <c r="AX1044" s="151" t="s">
        <v>20</v>
      </c>
      <c r="AY1044" s="153" t="s">
        <v>145</v>
      </c>
    </row>
    <row r="1045" spans="2:65" s="14" customFormat="1" ht="24" customHeight="1">
      <c r="B1045" s="15"/>
      <c r="C1045" s="158" t="s">
        <v>1871</v>
      </c>
      <c r="D1045" s="158" t="s">
        <v>303</v>
      </c>
      <c r="E1045" s="159" t="s">
        <v>1872</v>
      </c>
      <c r="F1045" s="160" t="s">
        <v>1873</v>
      </c>
      <c r="G1045" s="161" t="s">
        <v>289</v>
      </c>
      <c r="H1045" s="162">
        <v>56</v>
      </c>
      <c r="I1045" s="359"/>
      <c r="J1045" s="163">
        <f>ROUND(I1045*H1045,1)</f>
        <v>0</v>
      </c>
      <c r="K1045" s="164"/>
      <c r="L1045" s="165"/>
      <c r="M1045" s="166"/>
      <c r="N1045" s="167" t="s">
        <v>41</v>
      </c>
      <c r="O1045" s="139">
        <v>0</v>
      </c>
      <c r="P1045" s="139">
        <f>O1045*H1045</f>
        <v>0</v>
      </c>
      <c r="Q1045" s="139">
        <v>3.8999999999999999E-4</v>
      </c>
      <c r="R1045" s="139">
        <f>Q1045*H1045</f>
        <v>2.1839999999999998E-2</v>
      </c>
      <c r="S1045" s="139">
        <v>0</v>
      </c>
      <c r="T1045" s="140">
        <f>S1045*H1045</f>
        <v>0</v>
      </c>
      <c r="AR1045" s="141" t="s">
        <v>223</v>
      </c>
      <c r="AT1045" s="141" t="s">
        <v>303</v>
      </c>
      <c r="AU1045" s="141" t="s">
        <v>84</v>
      </c>
      <c r="AY1045" s="2" t="s">
        <v>145</v>
      </c>
      <c r="BE1045" s="142">
        <f>IF(N1045="základní",J1045,0)</f>
        <v>0</v>
      </c>
      <c r="BF1045" s="142">
        <f>IF(N1045="snížená",J1045,0)</f>
        <v>0</v>
      </c>
      <c r="BG1045" s="142">
        <f>IF(N1045="zákl. přenesená",J1045,0)</f>
        <v>0</v>
      </c>
      <c r="BH1045" s="142">
        <f>IF(N1045="sníž. přenesená",J1045,0)</f>
        <v>0</v>
      </c>
      <c r="BI1045" s="142">
        <f>IF(N1045="nulová",J1045,0)</f>
        <v>0</v>
      </c>
      <c r="BJ1045" s="2" t="s">
        <v>20</v>
      </c>
      <c r="BK1045" s="142">
        <f>ROUND(I1045*H1045,1)</f>
        <v>0</v>
      </c>
      <c r="BL1045" s="2" t="s">
        <v>1096</v>
      </c>
      <c r="BM1045" s="141" t="s">
        <v>1874</v>
      </c>
    </row>
    <row r="1046" spans="2:65" s="143" customFormat="1">
      <c r="B1046" s="144"/>
      <c r="D1046" s="145" t="s">
        <v>155</v>
      </c>
      <c r="E1046" s="146"/>
      <c r="F1046" s="147" t="s">
        <v>1875</v>
      </c>
      <c r="H1046" s="148">
        <v>56</v>
      </c>
      <c r="I1046" s="360"/>
      <c r="L1046" s="144"/>
      <c r="M1046" s="149"/>
      <c r="T1046" s="150"/>
      <c r="AT1046" s="146" t="s">
        <v>155</v>
      </c>
      <c r="AU1046" s="146" t="s">
        <v>84</v>
      </c>
      <c r="AV1046" s="143" t="s">
        <v>84</v>
      </c>
      <c r="AW1046" s="143" t="s">
        <v>29</v>
      </c>
      <c r="AX1046" s="143" t="s">
        <v>20</v>
      </c>
      <c r="AY1046" s="146" t="s">
        <v>145</v>
      </c>
    </row>
    <row r="1047" spans="2:65" s="14" customFormat="1" ht="24" customHeight="1">
      <c r="B1047" s="15"/>
      <c r="C1047" s="130" t="s">
        <v>1876</v>
      </c>
      <c r="D1047" s="130" t="s">
        <v>149</v>
      </c>
      <c r="E1047" s="131" t="s">
        <v>1877</v>
      </c>
      <c r="F1047" s="132" t="s">
        <v>1878</v>
      </c>
      <c r="G1047" s="133" t="s">
        <v>1127</v>
      </c>
      <c r="H1047" s="134">
        <v>2519.0990000000002</v>
      </c>
      <c r="I1047" s="359"/>
      <c r="J1047" s="135">
        <f>ROUND(I1047*H1047,1)</f>
        <v>0</v>
      </c>
      <c r="K1047" s="136"/>
      <c r="L1047" s="15"/>
      <c r="M1047" s="137"/>
      <c r="N1047" s="138" t="s">
        <v>41</v>
      </c>
      <c r="O1047" s="139">
        <v>0</v>
      </c>
      <c r="P1047" s="139">
        <f>O1047*H1047</f>
        <v>0</v>
      </c>
      <c r="Q1047" s="139">
        <v>0</v>
      </c>
      <c r="R1047" s="139">
        <f>Q1047*H1047</f>
        <v>0</v>
      </c>
      <c r="S1047" s="139">
        <v>0</v>
      </c>
      <c r="T1047" s="140">
        <f>S1047*H1047</f>
        <v>0</v>
      </c>
      <c r="AR1047" s="141" t="s">
        <v>1096</v>
      </c>
      <c r="AT1047" s="141" t="s">
        <v>149</v>
      </c>
      <c r="AU1047" s="141" t="s">
        <v>84</v>
      </c>
      <c r="AY1047" s="2" t="s">
        <v>145</v>
      </c>
      <c r="BE1047" s="142">
        <f>IF(N1047="základní",J1047,0)</f>
        <v>0</v>
      </c>
      <c r="BF1047" s="142">
        <f>IF(N1047="snížená",J1047,0)</f>
        <v>0</v>
      </c>
      <c r="BG1047" s="142">
        <f>IF(N1047="zákl. přenesená",J1047,0)</f>
        <v>0</v>
      </c>
      <c r="BH1047" s="142">
        <f>IF(N1047="sníž. přenesená",J1047,0)</f>
        <v>0</v>
      </c>
      <c r="BI1047" s="142">
        <f>IF(N1047="nulová",J1047,0)</f>
        <v>0</v>
      </c>
      <c r="BJ1047" s="2" t="s">
        <v>20</v>
      </c>
      <c r="BK1047" s="142">
        <f>ROUND(I1047*H1047,1)</f>
        <v>0</v>
      </c>
      <c r="BL1047" s="2" t="s">
        <v>1096</v>
      </c>
      <c r="BM1047" s="141" t="s">
        <v>1879</v>
      </c>
    </row>
    <row r="1048" spans="2:65" s="118" customFormat="1" ht="22.5" customHeight="1">
      <c r="B1048" s="119"/>
      <c r="D1048" s="120" t="s">
        <v>75</v>
      </c>
      <c r="E1048" s="128" t="s">
        <v>1880</v>
      </c>
      <c r="F1048" s="128" t="s">
        <v>1881</v>
      </c>
      <c r="I1048" s="362"/>
      <c r="J1048" s="129">
        <f>BK1048</f>
        <v>0</v>
      </c>
      <c r="L1048" s="119"/>
      <c r="M1048" s="123"/>
      <c r="P1048" s="124">
        <f>SUM(P1049:P1088)</f>
        <v>613.60979999999995</v>
      </c>
      <c r="R1048" s="124">
        <f>SUM(R1049:R1088)</f>
        <v>1.8073991200000001</v>
      </c>
      <c r="T1048" s="125">
        <f>SUM(T1049:T1088)</f>
        <v>0.25595000000000001</v>
      </c>
      <c r="AR1048" s="120" t="s">
        <v>84</v>
      </c>
      <c r="AT1048" s="126" t="s">
        <v>75</v>
      </c>
      <c r="AU1048" s="126" t="s">
        <v>20</v>
      </c>
      <c r="AY1048" s="120" t="s">
        <v>145</v>
      </c>
      <c r="BK1048" s="127">
        <f>SUM(BK1049:BK1088)</f>
        <v>0</v>
      </c>
    </row>
    <row r="1049" spans="2:65" s="14" customFormat="1" ht="24" customHeight="1">
      <c r="B1049" s="15"/>
      <c r="C1049" s="130" t="s">
        <v>1882</v>
      </c>
      <c r="D1049" s="130" t="s">
        <v>149</v>
      </c>
      <c r="E1049" s="131" t="s">
        <v>1883</v>
      </c>
      <c r="F1049" s="132" t="s">
        <v>1884</v>
      </c>
      <c r="G1049" s="133" t="s">
        <v>166</v>
      </c>
      <c r="H1049" s="134">
        <v>63.3</v>
      </c>
      <c r="I1049" s="359"/>
      <c r="J1049" s="135">
        <f>ROUND(I1049*H1049,1)</f>
        <v>0</v>
      </c>
      <c r="K1049" s="136"/>
      <c r="L1049" s="15"/>
      <c r="M1049" s="137"/>
      <c r="N1049" s="138" t="s">
        <v>41</v>
      </c>
      <c r="O1049" s="139">
        <v>0.105</v>
      </c>
      <c r="P1049" s="139">
        <f>O1049*H1049</f>
        <v>6.6464999999999996</v>
      </c>
      <c r="Q1049" s="139">
        <v>0</v>
      </c>
      <c r="R1049" s="139">
        <f>Q1049*H1049</f>
        <v>0</v>
      </c>
      <c r="S1049" s="139">
        <v>2.5000000000000001E-3</v>
      </c>
      <c r="T1049" s="140">
        <f>S1049*H1049</f>
        <v>0.15825</v>
      </c>
      <c r="AR1049" s="141" t="s">
        <v>1096</v>
      </c>
      <c r="AT1049" s="141" t="s">
        <v>149</v>
      </c>
      <c r="AU1049" s="141" t="s">
        <v>84</v>
      </c>
      <c r="AY1049" s="2" t="s">
        <v>145</v>
      </c>
      <c r="BE1049" s="142">
        <f>IF(N1049="základní",J1049,0)</f>
        <v>0</v>
      </c>
      <c r="BF1049" s="142">
        <f>IF(N1049="snížená",J1049,0)</f>
        <v>0</v>
      </c>
      <c r="BG1049" s="142">
        <f>IF(N1049="zákl. přenesená",J1049,0)</f>
        <v>0</v>
      </c>
      <c r="BH1049" s="142">
        <f>IF(N1049="sníž. přenesená",J1049,0)</f>
        <v>0</v>
      </c>
      <c r="BI1049" s="142">
        <f>IF(N1049="nulová",J1049,0)</f>
        <v>0</v>
      </c>
      <c r="BJ1049" s="2" t="s">
        <v>20</v>
      </c>
      <c r="BK1049" s="142">
        <f>ROUND(I1049*H1049,1)</f>
        <v>0</v>
      </c>
      <c r="BL1049" s="2" t="s">
        <v>1096</v>
      </c>
      <c r="BM1049" s="141" t="s">
        <v>1885</v>
      </c>
    </row>
    <row r="1050" spans="2:65" s="175" customFormat="1">
      <c r="B1050" s="176"/>
      <c r="D1050" s="145" t="s">
        <v>155</v>
      </c>
      <c r="E1050" s="177"/>
      <c r="F1050" s="178" t="s">
        <v>936</v>
      </c>
      <c r="H1050" s="177"/>
      <c r="I1050" s="364"/>
      <c r="L1050" s="176"/>
      <c r="M1050" s="179"/>
      <c r="T1050" s="180"/>
      <c r="AT1050" s="177" t="s">
        <v>155</v>
      </c>
      <c r="AU1050" s="177" t="s">
        <v>84</v>
      </c>
      <c r="AV1050" s="175" t="s">
        <v>20</v>
      </c>
      <c r="AW1050" s="175" t="s">
        <v>29</v>
      </c>
      <c r="AX1050" s="175" t="s">
        <v>76</v>
      </c>
      <c r="AY1050" s="177" t="s">
        <v>145</v>
      </c>
    </row>
    <row r="1051" spans="2:65" s="143" customFormat="1">
      <c r="B1051" s="144"/>
      <c r="D1051" s="145" t="s">
        <v>155</v>
      </c>
      <c r="E1051" s="146"/>
      <c r="F1051" s="147" t="s">
        <v>937</v>
      </c>
      <c r="H1051" s="148">
        <v>9.8260000000000005</v>
      </c>
      <c r="I1051" s="360"/>
      <c r="L1051" s="144"/>
      <c r="M1051" s="149"/>
      <c r="T1051" s="150"/>
      <c r="AT1051" s="146" t="s">
        <v>155</v>
      </c>
      <c r="AU1051" s="146" t="s">
        <v>84</v>
      </c>
      <c r="AV1051" s="143" t="s">
        <v>84</v>
      </c>
      <c r="AW1051" s="143" t="s">
        <v>29</v>
      </c>
      <c r="AX1051" s="143" t="s">
        <v>76</v>
      </c>
      <c r="AY1051" s="146" t="s">
        <v>145</v>
      </c>
    </row>
    <row r="1052" spans="2:65" s="143" customFormat="1">
      <c r="B1052" s="144"/>
      <c r="D1052" s="145" t="s">
        <v>155</v>
      </c>
      <c r="E1052" s="146"/>
      <c r="F1052" s="147" t="s">
        <v>940</v>
      </c>
      <c r="H1052" s="148">
        <v>7.7240000000000002</v>
      </c>
      <c r="I1052" s="360"/>
      <c r="L1052" s="144"/>
      <c r="M1052" s="149"/>
      <c r="T1052" s="150"/>
      <c r="AT1052" s="146" t="s">
        <v>155</v>
      </c>
      <c r="AU1052" s="146" t="s">
        <v>84</v>
      </c>
      <c r="AV1052" s="143" t="s">
        <v>84</v>
      </c>
      <c r="AW1052" s="143" t="s">
        <v>29</v>
      </c>
      <c r="AX1052" s="143" t="s">
        <v>76</v>
      </c>
      <c r="AY1052" s="146" t="s">
        <v>145</v>
      </c>
    </row>
    <row r="1053" spans="2:65" s="143" customFormat="1">
      <c r="B1053" s="144"/>
      <c r="D1053" s="145" t="s">
        <v>155</v>
      </c>
      <c r="E1053" s="146"/>
      <c r="F1053" s="147" t="s">
        <v>1886</v>
      </c>
      <c r="H1053" s="148">
        <v>36.68</v>
      </c>
      <c r="I1053" s="360"/>
      <c r="L1053" s="144"/>
      <c r="M1053" s="149"/>
      <c r="T1053" s="150"/>
      <c r="AT1053" s="146" t="s">
        <v>155</v>
      </c>
      <c r="AU1053" s="146" t="s">
        <v>84</v>
      </c>
      <c r="AV1053" s="143" t="s">
        <v>84</v>
      </c>
      <c r="AW1053" s="143" t="s">
        <v>29</v>
      </c>
      <c r="AX1053" s="143" t="s">
        <v>76</v>
      </c>
      <c r="AY1053" s="146" t="s">
        <v>145</v>
      </c>
    </row>
    <row r="1054" spans="2:65" s="143" customFormat="1">
      <c r="B1054" s="144"/>
      <c r="D1054" s="145" t="s">
        <v>155</v>
      </c>
      <c r="E1054" s="146"/>
      <c r="F1054" s="147" t="s">
        <v>1887</v>
      </c>
      <c r="H1054" s="148">
        <v>9.07</v>
      </c>
      <c r="I1054" s="360"/>
      <c r="L1054" s="144"/>
      <c r="M1054" s="149"/>
      <c r="T1054" s="150"/>
      <c r="AT1054" s="146" t="s">
        <v>155</v>
      </c>
      <c r="AU1054" s="146" t="s">
        <v>84</v>
      </c>
      <c r="AV1054" s="143" t="s">
        <v>84</v>
      </c>
      <c r="AW1054" s="143" t="s">
        <v>29</v>
      </c>
      <c r="AX1054" s="143" t="s">
        <v>76</v>
      </c>
      <c r="AY1054" s="146" t="s">
        <v>145</v>
      </c>
    </row>
    <row r="1055" spans="2:65" s="151" customFormat="1">
      <c r="B1055" s="152"/>
      <c r="D1055" s="145" t="s">
        <v>155</v>
      </c>
      <c r="E1055" s="153"/>
      <c r="F1055" s="154" t="s">
        <v>174</v>
      </c>
      <c r="H1055" s="155">
        <v>63.3</v>
      </c>
      <c r="I1055" s="361"/>
      <c r="L1055" s="152"/>
      <c r="M1055" s="156"/>
      <c r="T1055" s="157"/>
      <c r="AT1055" s="153" t="s">
        <v>155</v>
      </c>
      <c r="AU1055" s="153" t="s">
        <v>84</v>
      </c>
      <c r="AV1055" s="151" t="s">
        <v>153</v>
      </c>
      <c r="AW1055" s="151" t="s">
        <v>29</v>
      </c>
      <c r="AX1055" s="151" t="s">
        <v>20</v>
      </c>
      <c r="AY1055" s="153" t="s">
        <v>145</v>
      </c>
    </row>
    <row r="1056" spans="2:65" s="14" customFormat="1" ht="24" customHeight="1">
      <c r="B1056" s="15"/>
      <c r="C1056" s="130" t="s">
        <v>1888</v>
      </c>
      <c r="D1056" s="130" t="s">
        <v>149</v>
      </c>
      <c r="E1056" s="131" t="s">
        <v>1889</v>
      </c>
      <c r="F1056" s="132" t="s">
        <v>1890</v>
      </c>
      <c r="G1056" s="133" t="s">
        <v>289</v>
      </c>
      <c r="H1056" s="134">
        <v>29.5</v>
      </c>
      <c r="I1056" s="359"/>
      <c r="J1056" s="135">
        <f>ROUND(I1056*H1056,1)</f>
        <v>0</v>
      </c>
      <c r="K1056" s="136"/>
      <c r="L1056" s="15"/>
      <c r="M1056" s="137"/>
      <c r="N1056" s="138" t="s">
        <v>41</v>
      </c>
      <c r="O1056" s="139">
        <v>0.08</v>
      </c>
      <c r="P1056" s="139">
        <f>O1056*H1056</f>
        <v>2.36</v>
      </c>
      <c r="Q1056" s="139">
        <v>0</v>
      </c>
      <c r="R1056" s="139">
        <f>Q1056*H1056</f>
        <v>0</v>
      </c>
      <c r="S1056" s="139">
        <v>2.3E-3</v>
      </c>
      <c r="T1056" s="140">
        <f>S1056*H1056</f>
        <v>6.7849999999999994E-2</v>
      </c>
      <c r="AR1056" s="141" t="s">
        <v>1096</v>
      </c>
      <c r="AT1056" s="141" t="s">
        <v>149</v>
      </c>
      <c r="AU1056" s="141" t="s">
        <v>84</v>
      </c>
      <c r="AY1056" s="2" t="s">
        <v>145</v>
      </c>
      <c r="BE1056" s="142">
        <f>IF(N1056="základní",J1056,0)</f>
        <v>0</v>
      </c>
      <c r="BF1056" s="142">
        <f>IF(N1056="snížená",J1056,0)</f>
        <v>0</v>
      </c>
      <c r="BG1056" s="142">
        <f>IF(N1056="zákl. přenesená",J1056,0)</f>
        <v>0</v>
      </c>
      <c r="BH1056" s="142">
        <f>IF(N1056="sníž. přenesená",J1056,0)</f>
        <v>0</v>
      </c>
      <c r="BI1056" s="142">
        <f>IF(N1056="nulová",J1056,0)</f>
        <v>0</v>
      </c>
      <c r="BJ1056" s="2" t="s">
        <v>20</v>
      </c>
      <c r="BK1056" s="142">
        <f>ROUND(I1056*H1056,1)</f>
        <v>0</v>
      </c>
      <c r="BL1056" s="2" t="s">
        <v>1096</v>
      </c>
      <c r="BM1056" s="141" t="s">
        <v>1891</v>
      </c>
    </row>
    <row r="1057" spans="2:65" s="175" customFormat="1">
      <c r="B1057" s="176"/>
      <c r="D1057" s="145" t="s">
        <v>155</v>
      </c>
      <c r="E1057" s="177"/>
      <c r="F1057" s="178" t="s">
        <v>936</v>
      </c>
      <c r="H1057" s="177"/>
      <c r="I1057" s="364"/>
      <c r="L1057" s="176"/>
      <c r="M1057" s="179"/>
      <c r="T1057" s="180"/>
      <c r="AT1057" s="177" t="s">
        <v>155</v>
      </c>
      <c r="AU1057" s="177" t="s">
        <v>84</v>
      </c>
      <c r="AV1057" s="175" t="s">
        <v>20</v>
      </c>
      <c r="AW1057" s="175" t="s">
        <v>29</v>
      </c>
      <c r="AX1057" s="175" t="s">
        <v>76</v>
      </c>
      <c r="AY1057" s="177" t="s">
        <v>145</v>
      </c>
    </row>
    <row r="1058" spans="2:65" s="143" customFormat="1">
      <c r="B1058" s="144"/>
      <c r="D1058" s="145" t="s">
        <v>155</v>
      </c>
      <c r="E1058" s="146"/>
      <c r="F1058" s="147" t="s">
        <v>1892</v>
      </c>
      <c r="H1058" s="148">
        <v>17.920000000000002</v>
      </c>
      <c r="I1058" s="360"/>
      <c r="L1058" s="144"/>
      <c r="M1058" s="149"/>
      <c r="T1058" s="150"/>
      <c r="AT1058" s="146" t="s">
        <v>155</v>
      </c>
      <c r="AU1058" s="146" t="s">
        <v>84</v>
      </c>
      <c r="AV1058" s="143" t="s">
        <v>84</v>
      </c>
      <c r="AW1058" s="143" t="s">
        <v>29</v>
      </c>
      <c r="AX1058" s="143" t="s">
        <v>76</v>
      </c>
      <c r="AY1058" s="146" t="s">
        <v>145</v>
      </c>
    </row>
    <row r="1059" spans="2:65" s="143" customFormat="1">
      <c r="B1059" s="144"/>
      <c r="D1059" s="145" t="s">
        <v>155</v>
      </c>
      <c r="E1059" s="146"/>
      <c r="F1059" s="147" t="s">
        <v>1893</v>
      </c>
      <c r="H1059" s="148">
        <v>11.58</v>
      </c>
      <c r="I1059" s="360"/>
      <c r="L1059" s="144"/>
      <c r="M1059" s="149"/>
      <c r="T1059" s="150"/>
      <c r="AT1059" s="146" t="s">
        <v>155</v>
      </c>
      <c r="AU1059" s="146" t="s">
        <v>84</v>
      </c>
      <c r="AV1059" s="143" t="s">
        <v>84</v>
      </c>
      <c r="AW1059" s="143" t="s">
        <v>29</v>
      </c>
      <c r="AX1059" s="143" t="s">
        <v>76</v>
      </c>
      <c r="AY1059" s="146" t="s">
        <v>145</v>
      </c>
    </row>
    <row r="1060" spans="2:65" s="151" customFormat="1">
      <c r="B1060" s="152"/>
      <c r="D1060" s="145" t="s">
        <v>155</v>
      </c>
      <c r="E1060" s="153"/>
      <c r="F1060" s="154" t="s">
        <v>174</v>
      </c>
      <c r="H1060" s="155">
        <v>29.5</v>
      </c>
      <c r="I1060" s="361"/>
      <c r="L1060" s="152"/>
      <c r="M1060" s="156"/>
      <c r="T1060" s="157"/>
      <c r="AT1060" s="153" t="s">
        <v>155</v>
      </c>
      <c r="AU1060" s="153" t="s">
        <v>84</v>
      </c>
      <c r="AV1060" s="151" t="s">
        <v>153</v>
      </c>
      <c r="AW1060" s="151" t="s">
        <v>29</v>
      </c>
      <c r="AX1060" s="151" t="s">
        <v>20</v>
      </c>
      <c r="AY1060" s="153" t="s">
        <v>145</v>
      </c>
    </row>
    <row r="1061" spans="2:65" s="14" customFormat="1" ht="16.5" customHeight="1">
      <c r="B1061" s="15"/>
      <c r="C1061" s="130" t="s">
        <v>1894</v>
      </c>
      <c r="D1061" s="130" t="s">
        <v>149</v>
      </c>
      <c r="E1061" s="131" t="s">
        <v>1895</v>
      </c>
      <c r="F1061" s="132" t="s">
        <v>1896</v>
      </c>
      <c r="G1061" s="133" t="s">
        <v>289</v>
      </c>
      <c r="H1061" s="134">
        <v>29.5</v>
      </c>
      <c r="I1061" s="359"/>
      <c r="J1061" s="135">
        <f>ROUND(I1061*H1061,1)</f>
        <v>0</v>
      </c>
      <c r="K1061" s="136"/>
      <c r="L1061" s="15"/>
      <c r="M1061" s="137"/>
      <c r="N1061" s="138" t="s">
        <v>41</v>
      </c>
      <c r="O1061" s="139">
        <v>4.4999999999999998E-2</v>
      </c>
      <c r="P1061" s="139">
        <f>O1061*H1061</f>
        <v>1.3274999999999999</v>
      </c>
      <c r="Q1061" s="139">
        <v>0</v>
      </c>
      <c r="R1061" s="139">
        <f>Q1061*H1061</f>
        <v>0</v>
      </c>
      <c r="S1061" s="139">
        <v>2.9999999999999997E-4</v>
      </c>
      <c r="T1061" s="140">
        <f>S1061*H1061</f>
        <v>8.8499999999999985E-3</v>
      </c>
      <c r="AR1061" s="141" t="s">
        <v>1096</v>
      </c>
      <c r="AT1061" s="141" t="s">
        <v>149</v>
      </c>
      <c r="AU1061" s="141" t="s">
        <v>84</v>
      </c>
      <c r="AY1061" s="2" t="s">
        <v>145</v>
      </c>
      <c r="BE1061" s="142">
        <f>IF(N1061="základní",J1061,0)</f>
        <v>0</v>
      </c>
      <c r="BF1061" s="142">
        <f>IF(N1061="snížená",J1061,0)</f>
        <v>0</v>
      </c>
      <c r="BG1061" s="142">
        <f>IF(N1061="zákl. přenesená",J1061,0)</f>
        <v>0</v>
      </c>
      <c r="BH1061" s="142">
        <f>IF(N1061="sníž. přenesená",J1061,0)</f>
        <v>0</v>
      </c>
      <c r="BI1061" s="142">
        <f>IF(N1061="nulová",J1061,0)</f>
        <v>0</v>
      </c>
      <c r="BJ1061" s="2" t="s">
        <v>20</v>
      </c>
      <c r="BK1061" s="142">
        <f>ROUND(I1061*H1061,1)</f>
        <v>0</v>
      </c>
      <c r="BL1061" s="2" t="s">
        <v>1096</v>
      </c>
      <c r="BM1061" s="141" t="s">
        <v>1897</v>
      </c>
    </row>
    <row r="1062" spans="2:65" s="143" customFormat="1">
      <c r="B1062" s="144"/>
      <c r="D1062" s="145" t="s">
        <v>155</v>
      </c>
      <c r="E1062" s="146"/>
      <c r="F1062" s="147" t="s">
        <v>892</v>
      </c>
      <c r="H1062" s="148">
        <v>29.5</v>
      </c>
      <c r="I1062" s="360"/>
      <c r="L1062" s="144"/>
      <c r="M1062" s="149"/>
      <c r="T1062" s="150"/>
      <c r="AT1062" s="146" t="s">
        <v>155</v>
      </c>
      <c r="AU1062" s="146" t="s">
        <v>84</v>
      </c>
      <c r="AV1062" s="143" t="s">
        <v>84</v>
      </c>
      <c r="AW1062" s="143" t="s">
        <v>29</v>
      </c>
      <c r="AX1062" s="143" t="s">
        <v>20</v>
      </c>
      <c r="AY1062" s="146" t="s">
        <v>145</v>
      </c>
    </row>
    <row r="1063" spans="2:65" s="14" customFormat="1" ht="21.75" customHeight="1">
      <c r="B1063" s="15"/>
      <c r="C1063" s="130" t="s">
        <v>1898</v>
      </c>
      <c r="D1063" s="130" t="s">
        <v>149</v>
      </c>
      <c r="E1063" s="131" t="s">
        <v>1899</v>
      </c>
      <c r="F1063" s="132" t="s">
        <v>1900</v>
      </c>
      <c r="G1063" s="133" t="s">
        <v>289</v>
      </c>
      <c r="H1063" s="134">
        <v>70</v>
      </c>
      <c r="I1063" s="359"/>
      <c r="J1063" s="135">
        <f>ROUND(I1063*H1063,1)</f>
        <v>0</v>
      </c>
      <c r="K1063" s="136"/>
      <c r="L1063" s="15"/>
      <c r="M1063" s="137"/>
      <c r="N1063" s="138" t="s">
        <v>41</v>
      </c>
      <c r="O1063" s="139">
        <v>3.5000000000000003E-2</v>
      </c>
      <c r="P1063" s="139">
        <f>O1063*H1063</f>
        <v>2.4500000000000002</v>
      </c>
      <c r="Q1063" s="139">
        <v>0</v>
      </c>
      <c r="R1063" s="139">
        <f>Q1063*H1063</f>
        <v>0</v>
      </c>
      <c r="S1063" s="139">
        <v>2.9999999999999997E-4</v>
      </c>
      <c r="T1063" s="140">
        <f>S1063*H1063</f>
        <v>2.0999999999999998E-2</v>
      </c>
      <c r="AR1063" s="141" t="s">
        <v>1096</v>
      </c>
      <c r="AT1063" s="141" t="s">
        <v>149</v>
      </c>
      <c r="AU1063" s="141" t="s">
        <v>84</v>
      </c>
      <c r="AY1063" s="2" t="s">
        <v>145</v>
      </c>
      <c r="BE1063" s="142">
        <f>IF(N1063="základní",J1063,0)</f>
        <v>0</v>
      </c>
      <c r="BF1063" s="142">
        <f>IF(N1063="snížená",J1063,0)</f>
        <v>0</v>
      </c>
      <c r="BG1063" s="142">
        <f>IF(N1063="zákl. přenesená",J1063,0)</f>
        <v>0</v>
      </c>
      <c r="BH1063" s="142">
        <f>IF(N1063="sníž. přenesená",J1063,0)</f>
        <v>0</v>
      </c>
      <c r="BI1063" s="142">
        <f>IF(N1063="nulová",J1063,0)</f>
        <v>0</v>
      </c>
      <c r="BJ1063" s="2" t="s">
        <v>20</v>
      </c>
      <c r="BK1063" s="142">
        <f>ROUND(I1063*H1063,1)</f>
        <v>0</v>
      </c>
      <c r="BL1063" s="2" t="s">
        <v>1096</v>
      </c>
      <c r="BM1063" s="141" t="s">
        <v>1901</v>
      </c>
    </row>
    <row r="1064" spans="2:65" s="14" customFormat="1" ht="24" customHeight="1">
      <c r="B1064" s="15"/>
      <c r="C1064" s="130" t="s">
        <v>1902</v>
      </c>
      <c r="D1064" s="130" t="s">
        <v>149</v>
      </c>
      <c r="E1064" s="131" t="s">
        <v>1903</v>
      </c>
      <c r="F1064" s="132" t="s">
        <v>1904</v>
      </c>
      <c r="G1064" s="133" t="s">
        <v>166</v>
      </c>
      <c r="H1064" s="134">
        <v>825.28</v>
      </c>
      <c r="I1064" s="359"/>
      <c r="J1064" s="135">
        <f>ROUND(I1064*H1064,1)</f>
        <v>0</v>
      </c>
      <c r="K1064" s="136"/>
      <c r="L1064" s="15"/>
      <c r="M1064" s="137"/>
      <c r="N1064" s="138" t="s">
        <v>41</v>
      </c>
      <c r="O1064" s="139">
        <v>0.219</v>
      </c>
      <c r="P1064" s="139">
        <f>O1064*H1064</f>
        <v>180.73632000000001</v>
      </c>
      <c r="Q1064" s="139">
        <v>0</v>
      </c>
      <c r="R1064" s="139">
        <f>Q1064*H1064</f>
        <v>0</v>
      </c>
      <c r="S1064" s="139">
        <v>0</v>
      </c>
      <c r="T1064" s="140">
        <f>S1064*H1064</f>
        <v>0</v>
      </c>
      <c r="AR1064" s="141" t="s">
        <v>1096</v>
      </c>
      <c r="AT1064" s="141" t="s">
        <v>149</v>
      </c>
      <c r="AU1064" s="141" t="s">
        <v>84</v>
      </c>
      <c r="AY1064" s="2" t="s">
        <v>145</v>
      </c>
      <c r="BE1064" s="142">
        <f>IF(N1064="základní",J1064,0)</f>
        <v>0</v>
      </c>
      <c r="BF1064" s="142">
        <f>IF(N1064="snížená",J1064,0)</f>
        <v>0</v>
      </c>
      <c r="BG1064" s="142">
        <f>IF(N1064="zákl. přenesená",J1064,0)</f>
        <v>0</v>
      </c>
      <c r="BH1064" s="142">
        <f>IF(N1064="sníž. přenesená",J1064,0)</f>
        <v>0</v>
      </c>
      <c r="BI1064" s="142">
        <f>IF(N1064="nulová",J1064,0)</f>
        <v>0</v>
      </c>
      <c r="BJ1064" s="2" t="s">
        <v>20</v>
      </c>
      <c r="BK1064" s="142">
        <f>ROUND(I1064*H1064,1)</f>
        <v>0</v>
      </c>
      <c r="BL1064" s="2" t="s">
        <v>1096</v>
      </c>
      <c r="BM1064" s="141" t="s">
        <v>1905</v>
      </c>
    </row>
    <row r="1065" spans="2:65" s="143" customFormat="1" ht="20.399999999999999">
      <c r="B1065" s="144"/>
      <c r="D1065" s="145" t="s">
        <v>155</v>
      </c>
      <c r="E1065" s="146"/>
      <c r="F1065" s="147" t="s">
        <v>1906</v>
      </c>
      <c r="H1065" s="148">
        <v>296.33</v>
      </c>
      <c r="I1065" s="360"/>
      <c r="L1065" s="144"/>
      <c r="M1065" s="149"/>
      <c r="T1065" s="150"/>
      <c r="AT1065" s="146" t="s">
        <v>155</v>
      </c>
      <c r="AU1065" s="146" t="s">
        <v>84</v>
      </c>
      <c r="AV1065" s="143" t="s">
        <v>84</v>
      </c>
      <c r="AW1065" s="143" t="s">
        <v>29</v>
      </c>
      <c r="AX1065" s="143" t="s">
        <v>76</v>
      </c>
      <c r="AY1065" s="146" t="s">
        <v>145</v>
      </c>
    </row>
    <row r="1066" spans="2:65" s="143" customFormat="1" ht="20.399999999999999">
      <c r="B1066" s="144"/>
      <c r="D1066" s="145" t="s">
        <v>155</v>
      </c>
      <c r="E1066" s="146"/>
      <c r="F1066" s="147" t="s">
        <v>1907</v>
      </c>
      <c r="H1066" s="148">
        <v>188.78</v>
      </c>
      <c r="I1066" s="360"/>
      <c r="L1066" s="144"/>
      <c r="M1066" s="149"/>
      <c r="T1066" s="150"/>
      <c r="AT1066" s="146" t="s">
        <v>155</v>
      </c>
      <c r="AU1066" s="146" t="s">
        <v>84</v>
      </c>
      <c r="AV1066" s="143" t="s">
        <v>84</v>
      </c>
      <c r="AW1066" s="143" t="s">
        <v>29</v>
      </c>
      <c r="AX1066" s="143" t="s">
        <v>76</v>
      </c>
      <c r="AY1066" s="146" t="s">
        <v>145</v>
      </c>
    </row>
    <row r="1067" spans="2:65" s="143" customFormat="1">
      <c r="B1067" s="144"/>
      <c r="D1067" s="145" t="s">
        <v>155</v>
      </c>
      <c r="E1067" s="146"/>
      <c r="F1067" s="147" t="s">
        <v>1908</v>
      </c>
      <c r="H1067" s="148">
        <v>195.37</v>
      </c>
      <c r="I1067" s="360"/>
      <c r="L1067" s="144"/>
      <c r="M1067" s="149"/>
      <c r="T1067" s="150"/>
      <c r="AT1067" s="146" t="s">
        <v>155</v>
      </c>
      <c r="AU1067" s="146" t="s">
        <v>84</v>
      </c>
      <c r="AV1067" s="143" t="s">
        <v>84</v>
      </c>
      <c r="AW1067" s="143" t="s">
        <v>29</v>
      </c>
      <c r="AX1067" s="143" t="s">
        <v>76</v>
      </c>
      <c r="AY1067" s="146" t="s">
        <v>145</v>
      </c>
    </row>
    <row r="1068" spans="2:65" s="168" customFormat="1">
      <c r="B1068" s="169"/>
      <c r="D1068" s="145" t="s">
        <v>155</v>
      </c>
      <c r="E1068" s="170"/>
      <c r="F1068" s="171" t="s">
        <v>1909</v>
      </c>
      <c r="H1068" s="172">
        <v>680.48</v>
      </c>
      <c r="I1068" s="363"/>
      <c r="L1068" s="169"/>
      <c r="M1068" s="173"/>
      <c r="T1068" s="174"/>
      <c r="AT1068" s="170" t="s">
        <v>155</v>
      </c>
      <c r="AU1068" s="170" t="s">
        <v>84</v>
      </c>
      <c r="AV1068" s="168" t="s">
        <v>146</v>
      </c>
      <c r="AW1068" s="168" t="s">
        <v>29</v>
      </c>
      <c r="AX1068" s="168" t="s">
        <v>76</v>
      </c>
      <c r="AY1068" s="170" t="s">
        <v>145</v>
      </c>
    </row>
    <row r="1069" spans="2:65" s="143" customFormat="1">
      <c r="B1069" s="144"/>
      <c r="D1069" s="145" t="s">
        <v>155</v>
      </c>
      <c r="E1069" s="146"/>
      <c r="F1069" s="147" t="s">
        <v>1910</v>
      </c>
      <c r="H1069" s="148">
        <v>4.8940000000000001</v>
      </c>
      <c r="I1069" s="360"/>
      <c r="L1069" s="144"/>
      <c r="M1069" s="149"/>
      <c r="T1069" s="150"/>
      <c r="AT1069" s="146" t="s">
        <v>155</v>
      </c>
      <c r="AU1069" s="146" t="s">
        <v>84</v>
      </c>
      <c r="AV1069" s="143" t="s">
        <v>84</v>
      </c>
      <c r="AW1069" s="143" t="s">
        <v>29</v>
      </c>
      <c r="AX1069" s="143" t="s">
        <v>76</v>
      </c>
      <c r="AY1069" s="146" t="s">
        <v>145</v>
      </c>
    </row>
    <row r="1070" spans="2:65" s="143" customFormat="1">
      <c r="B1070" s="144"/>
      <c r="D1070" s="145" t="s">
        <v>155</v>
      </c>
      <c r="E1070" s="146"/>
      <c r="F1070" s="147" t="s">
        <v>1911</v>
      </c>
      <c r="H1070" s="148">
        <v>139.90600000000001</v>
      </c>
      <c r="I1070" s="360"/>
      <c r="L1070" s="144"/>
      <c r="M1070" s="149"/>
      <c r="T1070" s="150"/>
      <c r="AT1070" s="146" t="s">
        <v>155</v>
      </c>
      <c r="AU1070" s="146" t="s">
        <v>84</v>
      </c>
      <c r="AV1070" s="143" t="s">
        <v>84</v>
      </c>
      <c r="AW1070" s="143" t="s">
        <v>29</v>
      </c>
      <c r="AX1070" s="143" t="s">
        <v>76</v>
      </c>
      <c r="AY1070" s="146" t="s">
        <v>145</v>
      </c>
    </row>
    <row r="1071" spans="2:65" s="168" customFormat="1">
      <c r="B1071" s="169"/>
      <c r="D1071" s="145" t="s">
        <v>155</v>
      </c>
      <c r="E1071" s="170"/>
      <c r="F1071" s="171" t="s">
        <v>1912</v>
      </c>
      <c r="H1071" s="172">
        <v>144.80000000000001</v>
      </c>
      <c r="I1071" s="363"/>
      <c r="L1071" s="169"/>
      <c r="M1071" s="173"/>
      <c r="T1071" s="174"/>
      <c r="AT1071" s="170" t="s">
        <v>155</v>
      </c>
      <c r="AU1071" s="170" t="s">
        <v>84</v>
      </c>
      <c r="AV1071" s="168" t="s">
        <v>146</v>
      </c>
      <c r="AW1071" s="168" t="s">
        <v>29</v>
      </c>
      <c r="AX1071" s="168" t="s">
        <v>76</v>
      </c>
      <c r="AY1071" s="170" t="s">
        <v>145</v>
      </c>
    </row>
    <row r="1072" spans="2:65" s="151" customFormat="1">
      <c r="B1072" s="152"/>
      <c r="D1072" s="145" t="s">
        <v>155</v>
      </c>
      <c r="E1072" s="153"/>
      <c r="F1072" s="154" t="s">
        <v>174</v>
      </c>
      <c r="H1072" s="155">
        <v>825.28</v>
      </c>
      <c r="I1072" s="361"/>
      <c r="L1072" s="152"/>
      <c r="M1072" s="156"/>
      <c r="T1072" s="157"/>
      <c r="AT1072" s="153" t="s">
        <v>155</v>
      </c>
      <c r="AU1072" s="153" t="s">
        <v>84</v>
      </c>
      <c r="AV1072" s="151" t="s">
        <v>153</v>
      </c>
      <c r="AW1072" s="151" t="s">
        <v>29</v>
      </c>
      <c r="AX1072" s="151" t="s">
        <v>20</v>
      </c>
      <c r="AY1072" s="153" t="s">
        <v>145</v>
      </c>
    </row>
    <row r="1073" spans="2:65" s="14" customFormat="1" ht="24" customHeight="1">
      <c r="B1073" s="15"/>
      <c r="C1073" s="158" t="s">
        <v>1913</v>
      </c>
      <c r="D1073" s="158" t="s">
        <v>303</v>
      </c>
      <c r="E1073" s="159" t="s">
        <v>1914</v>
      </c>
      <c r="F1073" s="160" t="s">
        <v>1915</v>
      </c>
      <c r="G1073" s="161" t="s">
        <v>166</v>
      </c>
      <c r="H1073" s="162">
        <v>866.5</v>
      </c>
      <c r="I1073" s="359"/>
      <c r="J1073" s="163">
        <f>ROUND(I1073*H1073,1)</f>
        <v>0</v>
      </c>
      <c r="K1073" s="164"/>
      <c r="L1073" s="165"/>
      <c r="M1073" s="166"/>
      <c r="N1073" s="167" t="s">
        <v>41</v>
      </c>
      <c r="O1073" s="139">
        <v>0</v>
      </c>
      <c r="P1073" s="139">
        <f>O1073*H1073</f>
        <v>0</v>
      </c>
      <c r="Q1073" s="139">
        <v>0</v>
      </c>
      <c r="R1073" s="139">
        <f>Q1073*H1073</f>
        <v>0</v>
      </c>
      <c r="S1073" s="139">
        <v>0</v>
      </c>
      <c r="T1073" s="140">
        <f>S1073*H1073</f>
        <v>0</v>
      </c>
      <c r="AR1073" s="141" t="s">
        <v>223</v>
      </c>
      <c r="AT1073" s="141" t="s">
        <v>303</v>
      </c>
      <c r="AU1073" s="141" t="s">
        <v>84</v>
      </c>
      <c r="AY1073" s="2" t="s">
        <v>145</v>
      </c>
      <c r="BE1073" s="142">
        <f>IF(N1073="základní",J1073,0)</f>
        <v>0</v>
      </c>
      <c r="BF1073" s="142">
        <f>IF(N1073="snížená",J1073,0)</f>
        <v>0</v>
      </c>
      <c r="BG1073" s="142">
        <f>IF(N1073="zákl. přenesená",J1073,0)</f>
        <v>0</v>
      </c>
      <c r="BH1073" s="142">
        <f>IF(N1073="sníž. přenesená",J1073,0)</f>
        <v>0</v>
      </c>
      <c r="BI1073" s="142">
        <f>IF(N1073="nulová",J1073,0)</f>
        <v>0</v>
      </c>
      <c r="BJ1073" s="2" t="s">
        <v>20</v>
      </c>
      <c r="BK1073" s="142">
        <f>ROUND(I1073*H1073,1)</f>
        <v>0</v>
      </c>
      <c r="BL1073" s="2" t="s">
        <v>1096</v>
      </c>
      <c r="BM1073" s="141" t="s">
        <v>1916</v>
      </c>
    </row>
    <row r="1074" spans="2:65" s="143" customFormat="1">
      <c r="B1074" s="144"/>
      <c r="D1074" s="145" t="s">
        <v>155</v>
      </c>
      <c r="E1074" s="146"/>
      <c r="F1074" s="147" t="s">
        <v>1917</v>
      </c>
      <c r="H1074" s="148">
        <v>866.5</v>
      </c>
      <c r="I1074" s="360"/>
      <c r="L1074" s="144"/>
      <c r="M1074" s="149"/>
      <c r="T1074" s="150"/>
      <c r="AT1074" s="146" t="s">
        <v>155</v>
      </c>
      <c r="AU1074" s="146" t="s">
        <v>84</v>
      </c>
      <c r="AV1074" s="143" t="s">
        <v>84</v>
      </c>
      <c r="AW1074" s="143" t="s">
        <v>29</v>
      </c>
      <c r="AX1074" s="143" t="s">
        <v>20</v>
      </c>
      <c r="AY1074" s="146" t="s">
        <v>145</v>
      </c>
    </row>
    <row r="1075" spans="2:65" s="14" customFormat="1" ht="24" customHeight="1">
      <c r="B1075" s="15"/>
      <c r="C1075" s="130" t="s">
        <v>1918</v>
      </c>
      <c r="D1075" s="130" t="s">
        <v>149</v>
      </c>
      <c r="E1075" s="131" t="s">
        <v>1919</v>
      </c>
      <c r="F1075" s="132" t="s">
        <v>1920</v>
      </c>
      <c r="G1075" s="133" t="s">
        <v>166</v>
      </c>
      <c r="H1075" s="134">
        <v>144.80000000000001</v>
      </c>
      <c r="I1075" s="359"/>
      <c r="J1075" s="135">
        <f>ROUND(I1075*H1075,1)</f>
        <v>0</v>
      </c>
      <c r="K1075" s="136"/>
      <c r="L1075" s="15"/>
      <c r="M1075" s="137"/>
      <c r="N1075" s="138" t="s">
        <v>41</v>
      </c>
      <c r="O1075" s="139">
        <v>7.2999999999999995E-2</v>
      </c>
      <c r="P1075" s="139">
        <f>O1075*H1075</f>
        <v>10.570399999999999</v>
      </c>
      <c r="Q1075" s="139">
        <v>0</v>
      </c>
      <c r="R1075" s="139">
        <f>Q1075*H1075</f>
        <v>0</v>
      </c>
      <c r="S1075" s="139">
        <v>0</v>
      </c>
      <c r="T1075" s="140">
        <f>S1075*H1075</f>
        <v>0</v>
      </c>
      <c r="AR1075" s="141" t="s">
        <v>1096</v>
      </c>
      <c r="AT1075" s="141" t="s">
        <v>149</v>
      </c>
      <c r="AU1075" s="141" t="s">
        <v>84</v>
      </c>
      <c r="AY1075" s="2" t="s">
        <v>145</v>
      </c>
      <c r="BE1075" s="142">
        <f>IF(N1075="základní",J1075,0)</f>
        <v>0</v>
      </c>
      <c r="BF1075" s="142">
        <f>IF(N1075="snížená",J1075,0)</f>
        <v>0</v>
      </c>
      <c r="BG1075" s="142">
        <f>IF(N1075="zákl. přenesená",J1075,0)</f>
        <v>0</v>
      </c>
      <c r="BH1075" s="142">
        <f>IF(N1075="sníž. přenesená",J1075,0)</f>
        <v>0</v>
      </c>
      <c r="BI1075" s="142">
        <f>IF(N1075="nulová",J1075,0)</f>
        <v>0</v>
      </c>
      <c r="BJ1075" s="2" t="s">
        <v>20</v>
      </c>
      <c r="BK1075" s="142">
        <f>ROUND(I1075*H1075,1)</f>
        <v>0</v>
      </c>
      <c r="BL1075" s="2" t="s">
        <v>1096</v>
      </c>
      <c r="BM1075" s="141" t="s">
        <v>1921</v>
      </c>
    </row>
    <row r="1076" spans="2:65" s="143" customFormat="1">
      <c r="B1076" s="144"/>
      <c r="D1076" s="145" t="s">
        <v>155</v>
      </c>
      <c r="E1076" s="146"/>
      <c r="F1076" s="147" t="s">
        <v>1922</v>
      </c>
      <c r="H1076" s="148">
        <v>144.80000000000001</v>
      </c>
      <c r="I1076" s="360"/>
      <c r="L1076" s="144"/>
      <c r="M1076" s="149"/>
      <c r="T1076" s="150"/>
      <c r="AT1076" s="146" t="s">
        <v>155</v>
      </c>
      <c r="AU1076" s="146" t="s">
        <v>84</v>
      </c>
      <c r="AV1076" s="143" t="s">
        <v>84</v>
      </c>
      <c r="AW1076" s="143" t="s">
        <v>29</v>
      </c>
      <c r="AX1076" s="143" t="s">
        <v>20</v>
      </c>
      <c r="AY1076" s="146" t="s">
        <v>145</v>
      </c>
    </row>
    <row r="1077" spans="2:65" s="14" customFormat="1" ht="16.5" customHeight="1">
      <c r="B1077" s="15"/>
      <c r="C1077" s="130" t="s">
        <v>1923</v>
      </c>
      <c r="D1077" s="130" t="s">
        <v>149</v>
      </c>
      <c r="E1077" s="131" t="s">
        <v>1924</v>
      </c>
      <c r="F1077" s="132" t="s">
        <v>1925</v>
      </c>
      <c r="G1077" s="133" t="s">
        <v>166</v>
      </c>
      <c r="H1077" s="134">
        <v>970.08</v>
      </c>
      <c r="I1077" s="359"/>
      <c r="J1077" s="135">
        <f>ROUND(I1077*H1077,1)</f>
        <v>0</v>
      </c>
      <c r="K1077" s="136"/>
      <c r="L1077" s="15"/>
      <c r="M1077" s="137"/>
      <c r="N1077" s="138" t="s">
        <v>41</v>
      </c>
      <c r="O1077" s="139">
        <v>2.4E-2</v>
      </c>
      <c r="P1077" s="139">
        <f>O1077*H1077</f>
        <v>23.281920000000003</v>
      </c>
      <c r="Q1077" s="139">
        <v>0</v>
      </c>
      <c r="R1077" s="139">
        <f>Q1077*H1077</f>
        <v>0</v>
      </c>
      <c r="S1077" s="139">
        <v>0</v>
      </c>
      <c r="T1077" s="140">
        <f>S1077*H1077</f>
        <v>0</v>
      </c>
      <c r="AR1077" s="141" t="s">
        <v>1096</v>
      </c>
      <c r="AT1077" s="141" t="s">
        <v>149</v>
      </c>
      <c r="AU1077" s="141" t="s">
        <v>84</v>
      </c>
      <c r="AY1077" s="2" t="s">
        <v>145</v>
      </c>
      <c r="BE1077" s="142">
        <f>IF(N1077="základní",J1077,0)</f>
        <v>0</v>
      </c>
      <c r="BF1077" s="142">
        <f>IF(N1077="snížená",J1077,0)</f>
        <v>0</v>
      </c>
      <c r="BG1077" s="142">
        <f>IF(N1077="zákl. přenesená",J1077,0)</f>
        <v>0</v>
      </c>
      <c r="BH1077" s="142">
        <f>IF(N1077="sníž. přenesená",J1077,0)</f>
        <v>0</v>
      </c>
      <c r="BI1077" s="142">
        <f>IF(N1077="nulová",J1077,0)</f>
        <v>0</v>
      </c>
      <c r="BJ1077" s="2" t="s">
        <v>20</v>
      </c>
      <c r="BK1077" s="142">
        <f>ROUND(I1077*H1077,1)</f>
        <v>0</v>
      </c>
      <c r="BL1077" s="2" t="s">
        <v>1096</v>
      </c>
      <c r="BM1077" s="141" t="s">
        <v>1926</v>
      </c>
    </row>
    <row r="1078" spans="2:65" s="143" customFormat="1">
      <c r="B1078" s="144"/>
      <c r="D1078" s="145" t="s">
        <v>155</v>
      </c>
      <c r="E1078" s="146"/>
      <c r="F1078" s="147" t="s">
        <v>1927</v>
      </c>
      <c r="H1078" s="148">
        <v>970.08</v>
      </c>
      <c r="I1078" s="360"/>
      <c r="L1078" s="144"/>
      <c r="M1078" s="149"/>
      <c r="T1078" s="150"/>
      <c r="AT1078" s="146" t="s">
        <v>155</v>
      </c>
      <c r="AU1078" s="146" t="s">
        <v>84</v>
      </c>
      <c r="AV1078" s="143" t="s">
        <v>84</v>
      </c>
      <c r="AW1078" s="143" t="s">
        <v>29</v>
      </c>
      <c r="AX1078" s="143" t="s">
        <v>20</v>
      </c>
      <c r="AY1078" s="146" t="s">
        <v>145</v>
      </c>
    </row>
    <row r="1079" spans="2:65" s="14" customFormat="1" ht="24" customHeight="1">
      <c r="B1079" s="15"/>
      <c r="C1079" s="130" t="s">
        <v>1928</v>
      </c>
      <c r="D1079" s="130" t="s">
        <v>149</v>
      </c>
      <c r="E1079" s="131" t="s">
        <v>1929</v>
      </c>
      <c r="F1079" s="132" t="s">
        <v>1930</v>
      </c>
      <c r="G1079" s="133" t="s">
        <v>166</v>
      </c>
      <c r="H1079" s="134">
        <v>970.08</v>
      </c>
      <c r="I1079" s="359"/>
      <c r="J1079" s="135">
        <f>ROUND(I1079*H1079,1)</f>
        <v>0</v>
      </c>
      <c r="K1079" s="136"/>
      <c r="L1079" s="15"/>
      <c r="M1079" s="137"/>
      <c r="N1079" s="138" t="s">
        <v>41</v>
      </c>
      <c r="O1079" s="139">
        <v>5.8000000000000003E-2</v>
      </c>
      <c r="P1079" s="139">
        <f>O1079*H1079</f>
        <v>56.264640000000007</v>
      </c>
      <c r="Q1079" s="139">
        <v>3.0000000000000001E-5</v>
      </c>
      <c r="R1079" s="139">
        <f>Q1079*H1079</f>
        <v>2.91024E-2</v>
      </c>
      <c r="S1079" s="139">
        <v>0</v>
      </c>
      <c r="T1079" s="140">
        <f>S1079*H1079</f>
        <v>0</v>
      </c>
      <c r="AR1079" s="141" t="s">
        <v>1096</v>
      </c>
      <c r="AT1079" s="141" t="s">
        <v>149</v>
      </c>
      <c r="AU1079" s="141" t="s">
        <v>84</v>
      </c>
      <c r="AY1079" s="2" t="s">
        <v>145</v>
      </c>
      <c r="BE1079" s="142">
        <f>IF(N1079="základní",J1079,0)</f>
        <v>0</v>
      </c>
      <c r="BF1079" s="142">
        <f>IF(N1079="snížená",J1079,0)</f>
        <v>0</v>
      </c>
      <c r="BG1079" s="142">
        <f>IF(N1079="zákl. přenesená",J1079,0)</f>
        <v>0</v>
      </c>
      <c r="BH1079" s="142">
        <f>IF(N1079="sníž. přenesená",J1079,0)</f>
        <v>0</v>
      </c>
      <c r="BI1079" s="142">
        <f>IF(N1079="nulová",J1079,0)</f>
        <v>0</v>
      </c>
      <c r="BJ1079" s="2" t="s">
        <v>20</v>
      </c>
      <c r="BK1079" s="142">
        <f>ROUND(I1079*H1079,1)</f>
        <v>0</v>
      </c>
      <c r="BL1079" s="2" t="s">
        <v>1096</v>
      </c>
      <c r="BM1079" s="141" t="s">
        <v>1931</v>
      </c>
    </row>
    <row r="1080" spans="2:65" s="14" customFormat="1" ht="16.5" customHeight="1">
      <c r="B1080" s="15"/>
      <c r="C1080" s="130" t="s">
        <v>1932</v>
      </c>
      <c r="D1080" s="130" t="s">
        <v>149</v>
      </c>
      <c r="E1080" s="131" t="s">
        <v>1933</v>
      </c>
      <c r="F1080" s="132" t="s">
        <v>1934</v>
      </c>
      <c r="G1080" s="133" t="s">
        <v>166</v>
      </c>
      <c r="H1080" s="134">
        <v>825.28</v>
      </c>
      <c r="I1080" s="366"/>
      <c r="J1080" s="135">
        <f>ROUND(I1080*H1080,1)</f>
        <v>0</v>
      </c>
      <c r="K1080" s="136"/>
      <c r="L1080" s="15"/>
      <c r="M1080" s="137"/>
      <c r="N1080" s="138" t="s">
        <v>41</v>
      </c>
      <c r="O1080" s="139">
        <v>0.219</v>
      </c>
      <c r="P1080" s="139">
        <f>O1080*H1080</f>
        <v>180.73632000000001</v>
      </c>
      <c r="Q1080" s="139">
        <v>5.0000000000000001E-4</v>
      </c>
      <c r="R1080" s="139">
        <f>Q1080*H1080</f>
        <v>0.41264000000000001</v>
      </c>
      <c r="S1080" s="139">
        <v>0</v>
      </c>
      <c r="T1080" s="140">
        <f>S1080*H1080</f>
        <v>0</v>
      </c>
      <c r="AR1080" s="141" t="s">
        <v>1096</v>
      </c>
      <c r="AT1080" s="141" t="s">
        <v>149</v>
      </c>
      <c r="AU1080" s="141" t="s">
        <v>84</v>
      </c>
      <c r="AY1080" s="2" t="s">
        <v>145</v>
      </c>
      <c r="BE1080" s="142">
        <f>IF(N1080="základní",J1080,0)</f>
        <v>0</v>
      </c>
      <c r="BF1080" s="142">
        <f>IF(N1080="snížená",J1080,0)</f>
        <v>0</v>
      </c>
      <c r="BG1080" s="142">
        <f>IF(N1080="zákl. přenesená",J1080,0)</f>
        <v>0</v>
      </c>
      <c r="BH1080" s="142">
        <f>IF(N1080="sníž. přenesená",J1080,0)</f>
        <v>0</v>
      </c>
      <c r="BI1080" s="142">
        <f>IF(N1080="nulová",J1080,0)</f>
        <v>0</v>
      </c>
      <c r="BJ1080" s="2" t="s">
        <v>20</v>
      </c>
      <c r="BK1080" s="142">
        <f>ROUND(I1080*H1080,1)</f>
        <v>0</v>
      </c>
      <c r="BL1080" s="2" t="s">
        <v>1096</v>
      </c>
      <c r="BM1080" s="141" t="s">
        <v>1935</v>
      </c>
    </row>
    <row r="1081" spans="2:65" s="14" customFormat="1" ht="37.5" customHeight="1">
      <c r="B1081" s="15"/>
      <c r="C1081" s="158" t="s">
        <v>1936</v>
      </c>
      <c r="D1081" s="158" t="s">
        <v>303</v>
      </c>
      <c r="E1081" s="159" t="s">
        <v>1937</v>
      </c>
      <c r="F1081" s="160" t="s">
        <v>1938</v>
      </c>
      <c r="G1081" s="161" t="s">
        <v>166</v>
      </c>
      <c r="H1081" s="162">
        <v>917.83600000000001</v>
      </c>
      <c r="I1081" s="359"/>
      <c r="J1081" s="163">
        <f>ROUND(I1081*H1081,1)</f>
        <v>0</v>
      </c>
      <c r="K1081" s="164"/>
      <c r="L1081" s="165"/>
      <c r="M1081" s="166"/>
      <c r="N1081" s="167" t="s">
        <v>41</v>
      </c>
      <c r="O1081" s="139">
        <v>0</v>
      </c>
      <c r="P1081" s="139">
        <f>O1081*H1081</f>
        <v>0</v>
      </c>
      <c r="Q1081" s="139">
        <v>1.32E-3</v>
      </c>
      <c r="R1081" s="139">
        <f>Q1081*H1081</f>
        <v>1.21154352</v>
      </c>
      <c r="S1081" s="139">
        <v>0</v>
      </c>
      <c r="T1081" s="140">
        <f>S1081*H1081</f>
        <v>0</v>
      </c>
      <c r="AR1081" s="141" t="s">
        <v>223</v>
      </c>
      <c r="AT1081" s="141" t="s">
        <v>303</v>
      </c>
      <c r="AU1081" s="141" t="s">
        <v>84</v>
      </c>
      <c r="AY1081" s="2" t="s">
        <v>145</v>
      </c>
      <c r="BE1081" s="142">
        <f>IF(N1081="základní",J1081,0)</f>
        <v>0</v>
      </c>
      <c r="BF1081" s="142">
        <f>IF(N1081="snížená",J1081,0)</f>
        <v>0</v>
      </c>
      <c r="BG1081" s="142">
        <f>IF(N1081="zákl. přenesená",J1081,0)</f>
        <v>0</v>
      </c>
      <c r="BH1081" s="142">
        <f>IF(N1081="sníž. přenesená",J1081,0)</f>
        <v>0</v>
      </c>
      <c r="BI1081" s="142">
        <f>IF(N1081="nulová",J1081,0)</f>
        <v>0</v>
      </c>
      <c r="BJ1081" s="2" t="s">
        <v>20</v>
      </c>
      <c r="BK1081" s="142">
        <f>ROUND(I1081*H1081,1)</f>
        <v>0</v>
      </c>
      <c r="BL1081" s="2" t="s">
        <v>1096</v>
      </c>
      <c r="BM1081" s="141" t="s">
        <v>1939</v>
      </c>
    </row>
    <row r="1082" spans="2:65" s="143" customFormat="1">
      <c r="B1082" s="144"/>
      <c r="D1082" s="145" t="s">
        <v>155</v>
      </c>
      <c r="E1082" s="146"/>
      <c r="F1082" s="147" t="s">
        <v>1940</v>
      </c>
      <c r="H1082" s="148">
        <v>917.83600000000001</v>
      </c>
      <c r="I1082" s="360"/>
      <c r="L1082" s="144"/>
      <c r="M1082" s="149"/>
      <c r="T1082" s="150"/>
      <c r="AT1082" s="146" t="s">
        <v>155</v>
      </c>
      <c r="AU1082" s="146" t="s">
        <v>84</v>
      </c>
      <c r="AV1082" s="143" t="s">
        <v>84</v>
      </c>
      <c r="AW1082" s="143" t="s">
        <v>29</v>
      </c>
      <c r="AX1082" s="143" t="s">
        <v>20</v>
      </c>
      <c r="AY1082" s="146" t="s">
        <v>145</v>
      </c>
    </row>
    <row r="1083" spans="2:65" s="14" customFormat="1" ht="16.5" customHeight="1">
      <c r="B1083" s="15"/>
      <c r="C1083" s="130" t="s">
        <v>1941</v>
      </c>
      <c r="D1083" s="130" t="s">
        <v>149</v>
      </c>
      <c r="E1083" s="131" t="s">
        <v>1942</v>
      </c>
      <c r="F1083" s="132" t="s">
        <v>1943</v>
      </c>
      <c r="G1083" s="133" t="s">
        <v>289</v>
      </c>
      <c r="H1083" s="134">
        <v>487.7</v>
      </c>
      <c r="I1083" s="359"/>
      <c r="J1083" s="135">
        <f>ROUND(I1083*H1083,1)</f>
        <v>0</v>
      </c>
      <c r="K1083" s="136"/>
      <c r="L1083" s="15"/>
      <c r="M1083" s="137"/>
      <c r="N1083" s="138" t="s">
        <v>41</v>
      </c>
      <c r="O1083" s="139">
        <v>0.18099999999999999</v>
      </c>
      <c r="P1083" s="139">
        <f>O1083*H1083</f>
        <v>88.273699999999991</v>
      </c>
      <c r="Q1083" s="139">
        <v>1.0000000000000001E-5</v>
      </c>
      <c r="R1083" s="139">
        <f>Q1083*H1083</f>
        <v>4.8770000000000003E-3</v>
      </c>
      <c r="S1083" s="139">
        <v>0</v>
      </c>
      <c r="T1083" s="140">
        <f>S1083*H1083</f>
        <v>0</v>
      </c>
      <c r="AR1083" s="141" t="s">
        <v>1096</v>
      </c>
      <c r="AT1083" s="141" t="s">
        <v>149</v>
      </c>
      <c r="AU1083" s="141" t="s">
        <v>84</v>
      </c>
      <c r="AY1083" s="2" t="s">
        <v>145</v>
      </c>
      <c r="BE1083" s="142">
        <f>IF(N1083="základní",J1083,0)</f>
        <v>0</v>
      </c>
      <c r="BF1083" s="142">
        <f>IF(N1083="snížená",J1083,0)</f>
        <v>0</v>
      </c>
      <c r="BG1083" s="142">
        <f>IF(N1083="zákl. přenesená",J1083,0)</f>
        <v>0</v>
      </c>
      <c r="BH1083" s="142">
        <f>IF(N1083="sníž. přenesená",J1083,0)</f>
        <v>0</v>
      </c>
      <c r="BI1083" s="142">
        <f>IF(N1083="nulová",J1083,0)</f>
        <v>0</v>
      </c>
      <c r="BJ1083" s="2" t="s">
        <v>20</v>
      </c>
      <c r="BK1083" s="142">
        <f>ROUND(I1083*H1083,1)</f>
        <v>0</v>
      </c>
      <c r="BL1083" s="2" t="s">
        <v>1096</v>
      </c>
      <c r="BM1083" s="141" t="s">
        <v>1944</v>
      </c>
    </row>
    <row r="1084" spans="2:65" s="143" customFormat="1">
      <c r="B1084" s="144"/>
      <c r="D1084" s="145" t="s">
        <v>155</v>
      </c>
      <c r="E1084" s="146"/>
      <c r="F1084" s="147" t="s">
        <v>1945</v>
      </c>
      <c r="H1084" s="148">
        <v>487.7</v>
      </c>
      <c r="I1084" s="360"/>
      <c r="L1084" s="144"/>
      <c r="M1084" s="149"/>
      <c r="T1084" s="150"/>
      <c r="AT1084" s="146" t="s">
        <v>155</v>
      </c>
      <c r="AU1084" s="146" t="s">
        <v>84</v>
      </c>
      <c r="AV1084" s="143" t="s">
        <v>84</v>
      </c>
      <c r="AW1084" s="143" t="s">
        <v>29</v>
      </c>
      <c r="AX1084" s="143" t="s">
        <v>20</v>
      </c>
      <c r="AY1084" s="146" t="s">
        <v>145</v>
      </c>
    </row>
    <row r="1085" spans="2:65" s="14" customFormat="1" ht="16.5" customHeight="1">
      <c r="B1085" s="15"/>
      <c r="C1085" s="158" t="s">
        <v>1946</v>
      </c>
      <c r="D1085" s="158" t="s">
        <v>303</v>
      </c>
      <c r="E1085" s="159" t="s">
        <v>1947</v>
      </c>
      <c r="F1085" s="160" t="s">
        <v>1948</v>
      </c>
      <c r="G1085" s="161" t="s">
        <v>289</v>
      </c>
      <c r="H1085" s="162">
        <v>497.45400000000001</v>
      </c>
      <c r="I1085" s="359"/>
      <c r="J1085" s="163">
        <f>ROUND(I1085*H1085,1)</f>
        <v>0</v>
      </c>
      <c r="K1085" s="164"/>
      <c r="L1085" s="165"/>
      <c r="M1085" s="166"/>
      <c r="N1085" s="167" t="s">
        <v>41</v>
      </c>
      <c r="O1085" s="139">
        <v>0</v>
      </c>
      <c r="P1085" s="139">
        <f>O1085*H1085</f>
        <v>0</v>
      </c>
      <c r="Q1085" s="139">
        <v>2.9999999999999997E-4</v>
      </c>
      <c r="R1085" s="139">
        <f>Q1085*H1085</f>
        <v>0.14923619999999999</v>
      </c>
      <c r="S1085" s="139">
        <v>0</v>
      </c>
      <c r="T1085" s="140">
        <f>S1085*H1085</f>
        <v>0</v>
      </c>
      <c r="AR1085" s="141" t="s">
        <v>223</v>
      </c>
      <c r="AT1085" s="141" t="s">
        <v>303</v>
      </c>
      <c r="AU1085" s="141" t="s">
        <v>84</v>
      </c>
      <c r="AY1085" s="2" t="s">
        <v>145</v>
      </c>
      <c r="BE1085" s="142">
        <f>IF(N1085="základní",J1085,0)</f>
        <v>0</v>
      </c>
      <c r="BF1085" s="142">
        <f>IF(N1085="snížená",J1085,0)</f>
        <v>0</v>
      </c>
      <c r="BG1085" s="142">
        <f>IF(N1085="zákl. přenesená",J1085,0)</f>
        <v>0</v>
      </c>
      <c r="BH1085" s="142">
        <f>IF(N1085="sníž. přenesená",J1085,0)</f>
        <v>0</v>
      </c>
      <c r="BI1085" s="142">
        <f>IF(N1085="nulová",J1085,0)</f>
        <v>0</v>
      </c>
      <c r="BJ1085" s="2" t="s">
        <v>20</v>
      </c>
      <c r="BK1085" s="142">
        <f>ROUND(I1085*H1085,1)</f>
        <v>0</v>
      </c>
      <c r="BL1085" s="2" t="s">
        <v>1096</v>
      </c>
      <c r="BM1085" s="141" t="s">
        <v>1949</v>
      </c>
    </row>
    <row r="1086" spans="2:65" s="143" customFormat="1">
      <c r="B1086" s="144"/>
      <c r="D1086" s="145" t="s">
        <v>155</v>
      </c>
      <c r="E1086" s="146"/>
      <c r="F1086" s="147" t="s">
        <v>1950</v>
      </c>
      <c r="H1086" s="148">
        <v>497.45400000000001</v>
      </c>
      <c r="I1086" s="360"/>
      <c r="L1086" s="144"/>
      <c r="M1086" s="149"/>
      <c r="T1086" s="150"/>
      <c r="AT1086" s="146" t="s">
        <v>155</v>
      </c>
      <c r="AU1086" s="146" t="s">
        <v>84</v>
      </c>
      <c r="AV1086" s="143" t="s">
        <v>84</v>
      </c>
      <c r="AW1086" s="143" t="s">
        <v>29</v>
      </c>
      <c r="AX1086" s="143" t="s">
        <v>20</v>
      </c>
      <c r="AY1086" s="146" t="s">
        <v>145</v>
      </c>
    </row>
    <row r="1087" spans="2:65" s="14" customFormat="1" ht="16.5" customHeight="1">
      <c r="B1087" s="15"/>
      <c r="C1087" s="130" t="s">
        <v>1951</v>
      </c>
      <c r="D1087" s="130" t="s">
        <v>149</v>
      </c>
      <c r="E1087" s="131" t="s">
        <v>1952</v>
      </c>
      <c r="F1087" s="132" t="s">
        <v>1953</v>
      </c>
      <c r="G1087" s="133" t="s">
        <v>289</v>
      </c>
      <c r="H1087" s="134">
        <v>487.7</v>
      </c>
      <c r="I1087" s="359"/>
      <c r="J1087" s="135">
        <f>ROUND(I1087*H1087,1)</f>
        <v>0</v>
      </c>
      <c r="K1087" s="136"/>
      <c r="L1087" s="15"/>
      <c r="M1087" s="137"/>
      <c r="N1087" s="138" t="s">
        <v>41</v>
      </c>
      <c r="O1087" s="139">
        <v>0.125</v>
      </c>
      <c r="P1087" s="139">
        <f>O1087*H1087</f>
        <v>60.962499999999999</v>
      </c>
      <c r="Q1087" s="139">
        <v>0</v>
      </c>
      <c r="R1087" s="139">
        <f>Q1087*H1087</f>
        <v>0</v>
      </c>
      <c r="S1087" s="139">
        <v>0</v>
      </c>
      <c r="T1087" s="140">
        <f>S1087*H1087</f>
        <v>0</v>
      </c>
      <c r="AR1087" s="141" t="s">
        <v>1096</v>
      </c>
      <c r="AT1087" s="141" t="s">
        <v>149</v>
      </c>
      <c r="AU1087" s="141" t="s">
        <v>84</v>
      </c>
      <c r="AY1087" s="2" t="s">
        <v>145</v>
      </c>
      <c r="BE1087" s="142">
        <f>IF(N1087="základní",J1087,0)</f>
        <v>0</v>
      </c>
      <c r="BF1087" s="142">
        <f>IF(N1087="snížená",J1087,0)</f>
        <v>0</v>
      </c>
      <c r="BG1087" s="142">
        <f>IF(N1087="zákl. přenesená",J1087,0)</f>
        <v>0</v>
      </c>
      <c r="BH1087" s="142">
        <f>IF(N1087="sníž. přenesená",J1087,0)</f>
        <v>0</v>
      </c>
      <c r="BI1087" s="142">
        <f>IF(N1087="nulová",J1087,0)</f>
        <v>0</v>
      </c>
      <c r="BJ1087" s="2" t="s">
        <v>20</v>
      </c>
      <c r="BK1087" s="142">
        <f>ROUND(I1087*H1087,1)</f>
        <v>0</v>
      </c>
      <c r="BL1087" s="2" t="s">
        <v>1096</v>
      </c>
      <c r="BM1087" s="141" t="s">
        <v>1954</v>
      </c>
    </row>
    <row r="1088" spans="2:65" s="14" customFormat="1" ht="24" customHeight="1">
      <c r="B1088" s="15"/>
      <c r="C1088" s="130" t="s">
        <v>1955</v>
      </c>
      <c r="D1088" s="130" t="s">
        <v>149</v>
      </c>
      <c r="E1088" s="131" t="s">
        <v>1956</v>
      </c>
      <c r="F1088" s="132" t="s">
        <v>1957</v>
      </c>
      <c r="G1088" s="133" t="s">
        <v>1127</v>
      </c>
      <c r="H1088" s="134">
        <v>13654.574000000001</v>
      </c>
      <c r="I1088" s="359"/>
      <c r="J1088" s="135">
        <f>ROUND(I1088*H1088,1)</f>
        <v>0</v>
      </c>
      <c r="K1088" s="136"/>
      <c r="L1088" s="15"/>
      <c r="M1088" s="137"/>
      <c r="N1088" s="138" t="s">
        <v>41</v>
      </c>
      <c r="O1088" s="139">
        <v>0</v>
      </c>
      <c r="P1088" s="139">
        <f>O1088*H1088</f>
        <v>0</v>
      </c>
      <c r="Q1088" s="139">
        <v>0</v>
      </c>
      <c r="R1088" s="139">
        <f>Q1088*H1088</f>
        <v>0</v>
      </c>
      <c r="S1088" s="139">
        <v>0</v>
      </c>
      <c r="T1088" s="140">
        <f>S1088*H1088</f>
        <v>0</v>
      </c>
      <c r="AR1088" s="141" t="s">
        <v>1096</v>
      </c>
      <c r="AT1088" s="141" t="s">
        <v>149</v>
      </c>
      <c r="AU1088" s="141" t="s">
        <v>84</v>
      </c>
      <c r="AY1088" s="2" t="s">
        <v>145</v>
      </c>
      <c r="BE1088" s="142">
        <f>IF(N1088="základní",J1088,0)</f>
        <v>0</v>
      </c>
      <c r="BF1088" s="142">
        <f>IF(N1088="snížená",J1088,0)</f>
        <v>0</v>
      </c>
      <c r="BG1088" s="142">
        <f>IF(N1088="zákl. přenesená",J1088,0)</f>
        <v>0</v>
      </c>
      <c r="BH1088" s="142">
        <f>IF(N1088="sníž. přenesená",J1088,0)</f>
        <v>0</v>
      </c>
      <c r="BI1088" s="142">
        <f>IF(N1088="nulová",J1088,0)</f>
        <v>0</v>
      </c>
      <c r="BJ1088" s="2" t="s">
        <v>20</v>
      </c>
      <c r="BK1088" s="142">
        <f>ROUND(I1088*H1088,1)</f>
        <v>0</v>
      </c>
      <c r="BL1088" s="2" t="s">
        <v>1096</v>
      </c>
      <c r="BM1088" s="141" t="s">
        <v>1958</v>
      </c>
    </row>
    <row r="1089" spans="2:65" s="118" customFormat="1" ht="22.5" customHeight="1">
      <c r="B1089" s="119"/>
      <c r="D1089" s="120" t="s">
        <v>75</v>
      </c>
      <c r="E1089" s="128" t="s">
        <v>1959</v>
      </c>
      <c r="F1089" s="128" t="s">
        <v>1960</v>
      </c>
      <c r="I1089" s="362"/>
      <c r="J1089" s="129">
        <f>BK1089</f>
        <v>0</v>
      </c>
      <c r="L1089" s="119"/>
      <c r="M1089" s="123"/>
      <c r="P1089" s="124">
        <f>SUM(P1090:P1116)</f>
        <v>141.95000000000002</v>
      </c>
      <c r="R1089" s="124">
        <f>SUM(R1090:R1116)</f>
        <v>3.0976249999999999</v>
      </c>
      <c r="T1089" s="125">
        <f>SUM(T1090:T1116)</f>
        <v>0</v>
      </c>
      <c r="AR1089" s="120" t="s">
        <v>84</v>
      </c>
      <c r="AT1089" s="126" t="s">
        <v>75</v>
      </c>
      <c r="AU1089" s="126" t="s">
        <v>20</v>
      </c>
      <c r="AY1089" s="120" t="s">
        <v>145</v>
      </c>
      <c r="BK1089" s="127">
        <f>SUM(BK1090:BK1116)</f>
        <v>0</v>
      </c>
    </row>
    <row r="1090" spans="2:65" s="14" customFormat="1" ht="16.5" customHeight="1">
      <c r="B1090" s="15"/>
      <c r="C1090" s="130" t="s">
        <v>1961</v>
      </c>
      <c r="D1090" s="130" t="s">
        <v>149</v>
      </c>
      <c r="E1090" s="131" t="s">
        <v>1962</v>
      </c>
      <c r="F1090" s="132" t="s">
        <v>1963</v>
      </c>
      <c r="G1090" s="133" t="s">
        <v>166</v>
      </c>
      <c r="H1090" s="134">
        <v>147.5</v>
      </c>
      <c r="I1090" s="359"/>
      <c r="J1090" s="135">
        <f>ROUND(I1090*H1090,1)</f>
        <v>0</v>
      </c>
      <c r="K1090" s="136"/>
      <c r="L1090" s="15"/>
      <c r="M1090" s="137"/>
      <c r="N1090" s="138" t="s">
        <v>41</v>
      </c>
      <c r="O1090" s="139">
        <v>4.3999999999999997E-2</v>
      </c>
      <c r="P1090" s="139">
        <f>O1090*H1090</f>
        <v>6.4899999999999993</v>
      </c>
      <c r="Q1090" s="139">
        <v>2.9999999999999997E-4</v>
      </c>
      <c r="R1090" s="139">
        <f>Q1090*H1090</f>
        <v>4.4249999999999998E-2</v>
      </c>
      <c r="S1090" s="139">
        <v>0</v>
      </c>
      <c r="T1090" s="140">
        <f>S1090*H1090</f>
        <v>0</v>
      </c>
      <c r="AR1090" s="141" t="s">
        <v>1096</v>
      </c>
      <c r="AT1090" s="141" t="s">
        <v>149</v>
      </c>
      <c r="AU1090" s="141" t="s">
        <v>84</v>
      </c>
      <c r="AY1090" s="2" t="s">
        <v>145</v>
      </c>
      <c r="BE1090" s="142">
        <f>IF(N1090="základní",J1090,0)</f>
        <v>0</v>
      </c>
      <c r="BF1090" s="142">
        <f>IF(N1090="snížená",J1090,0)</f>
        <v>0</v>
      </c>
      <c r="BG1090" s="142">
        <f>IF(N1090="zákl. přenesená",J1090,0)</f>
        <v>0</v>
      </c>
      <c r="BH1090" s="142">
        <f>IF(N1090="sníž. přenesená",J1090,0)</f>
        <v>0</v>
      </c>
      <c r="BI1090" s="142">
        <f>IF(N1090="nulová",J1090,0)</f>
        <v>0</v>
      </c>
      <c r="BJ1090" s="2" t="s">
        <v>20</v>
      </c>
      <c r="BK1090" s="142">
        <f>ROUND(I1090*H1090,1)</f>
        <v>0</v>
      </c>
      <c r="BL1090" s="2" t="s">
        <v>1096</v>
      </c>
      <c r="BM1090" s="141" t="s">
        <v>1964</v>
      </c>
    </row>
    <row r="1091" spans="2:65" s="143" customFormat="1" ht="20.399999999999999">
      <c r="B1091" s="144"/>
      <c r="D1091" s="145" t="s">
        <v>155</v>
      </c>
      <c r="E1091" s="146"/>
      <c r="F1091" s="147" t="s">
        <v>487</v>
      </c>
      <c r="H1091" s="148">
        <v>14.984</v>
      </c>
      <c r="I1091" s="360"/>
      <c r="L1091" s="144"/>
      <c r="M1091" s="149"/>
      <c r="T1091" s="150"/>
      <c r="AT1091" s="146" t="s">
        <v>155</v>
      </c>
      <c r="AU1091" s="146" t="s">
        <v>84</v>
      </c>
      <c r="AV1091" s="143" t="s">
        <v>84</v>
      </c>
      <c r="AW1091" s="143" t="s">
        <v>29</v>
      </c>
      <c r="AX1091" s="143" t="s">
        <v>76</v>
      </c>
      <c r="AY1091" s="146" t="s">
        <v>145</v>
      </c>
    </row>
    <row r="1092" spans="2:65" s="143" customFormat="1">
      <c r="B1092" s="144"/>
      <c r="D1092" s="145" t="s">
        <v>155</v>
      </c>
      <c r="E1092" s="146"/>
      <c r="F1092" s="147" t="s">
        <v>488</v>
      </c>
      <c r="H1092" s="148">
        <v>10.98</v>
      </c>
      <c r="I1092" s="360"/>
      <c r="L1092" s="144"/>
      <c r="M1092" s="149"/>
      <c r="T1092" s="150"/>
      <c r="AT1092" s="146" t="s">
        <v>155</v>
      </c>
      <c r="AU1092" s="146" t="s">
        <v>84</v>
      </c>
      <c r="AV1092" s="143" t="s">
        <v>84</v>
      </c>
      <c r="AW1092" s="143" t="s">
        <v>29</v>
      </c>
      <c r="AX1092" s="143" t="s">
        <v>76</v>
      </c>
      <c r="AY1092" s="146" t="s">
        <v>145</v>
      </c>
    </row>
    <row r="1093" spans="2:65" s="143" customFormat="1">
      <c r="B1093" s="144"/>
      <c r="D1093" s="145" t="s">
        <v>155</v>
      </c>
      <c r="E1093" s="146"/>
      <c r="F1093" s="147" t="s">
        <v>489</v>
      </c>
      <c r="H1093" s="148">
        <v>13.14</v>
      </c>
      <c r="I1093" s="360"/>
      <c r="L1093" s="144"/>
      <c r="M1093" s="149"/>
      <c r="T1093" s="150"/>
      <c r="AT1093" s="146" t="s">
        <v>155</v>
      </c>
      <c r="AU1093" s="146" t="s">
        <v>84</v>
      </c>
      <c r="AV1093" s="143" t="s">
        <v>84</v>
      </c>
      <c r="AW1093" s="143" t="s">
        <v>29</v>
      </c>
      <c r="AX1093" s="143" t="s">
        <v>76</v>
      </c>
      <c r="AY1093" s="146" t="s">
        <v>145</v>
      </c>
    </row>
    <row r="1094" spans="2:65" s="143" customFormat="1" ht="20.399999999999999">
      <c r="B1094" s="144"/>
      <c r="D1094" s="145" t="s">
        <v>155</v>
      </c>
      <c r="E1094" s="146"/>
      <c r="F1094" s="147" t="s">
        <v>490</v>
      </c>
      <c r="H1094" s="148">
        <v>7.2880000000000003</v>
      </c>
      <c r="I1094" s="360"/>
      <c r="L1094" s="144"/>
      <c r="M1094" s="149"/>
      <c r="T1094" s="150"/>
      <c r="AT1094" s="146" t="s">
        <v>155</v>
      </c>
      <c r="AU1094" s="146" t="s">
        <v>84</v>
      </c>
      <c r="AV1094" s="143" t="s">
        <v>84</v>
      </c>
      <c r="AW1094" s="143" t="s">
        <v>29</v>
      </c>
      <c r="AX1094" s="143" t="s">
        <v>76</v>
      </c>
      <c r="AY1094" s="146" t="s">
        <v>145</v>
      </c>
    </row>
    <row r="1095" spans="2:65" s="143" customFormat="1" ht="20.399999999999999">
      <c r="B1095" s="144"/>
      <c r="D1095" s="145" t="s">
        <v>155</v>
      </c>
      <c r="E1095" s="146"/>
      <c r="F1095" s="147" t="s">
        <v>491</v>
      </c>
      <c r="H1095" s="148">
        <v>7.4790000000000001</v>
      </c>
      <c r="I1095" s="360"/>
      <c r="L1095" s="144"/>
      <c r="M1095" s="149"/>
      <c r="T1095" s="150"/>
      <c r="AT1095" s="146" t="s">
        <v>155</v>
      </c>
      <c r="AU1095" s="146" t="s">
        <v>84</v>
      </c>
      <c r="AV1095" s="143" t="s">
        <v>84</v>
      </c>
      <c r="AW1095" s="143" t="s">
        <v>29</v>
      </c>
      <c r="AX1095" s="143" t="s">
        <v>76</v>
      </c>
      <c r="AY1095" s="146" t="s">
        <v>145</v>
      </c>
    </row>
    <row r="1096" spans="2:65" s="143" customFormat="1" ht="20.399999999999999">
      <c r="B1096" s="144"/>
      <c r="D1096" s="145" t="s">
        <v>155</v>
      </c>
      <c r="E1096" s="146"/>
      <c r="F1096" s="147" t="s">
        <v>492</v>
      </c>
      <c r="H1096" s="148">
        <v>10.62</v>
      </c>
      <c r="I1096" s="360"/>
      <c r="L1096" s="144"/>
      <c r="M1096" s="149"/>
      <c r="T1096" s="150"/>
      <c r="AT1096" s="146" t="s">
        <v>155</v>
      </c>
      <c r="AU1096" s="146" t="s">
        <v>84</v>
      </c>
      <c r="AV1096" s="143" t="s">
        <v>84</v>
      </c>
      <c r="AW1096" s="143" t="s">
        <v>29</v>
      </c>
      <c r="AX1096" s="143" t="s">
        <v>76</v>
      </c>
      <c r="AY1096" s="146" t="s">
        <v>145</v>
      </c>
    </row>
    <row r="1097" spans="2:65" s="143" customFormat="1">
      <c r="B1097" s="144"/>
      <c r="D1097" s="145" t="s">
        <v>155</v>
      </c>
      <c r="E1097" s="146"/>
      <c r="F1097" s="147" t="s">
        <v>493</v>
      </c>
      <c r="H1097" s="148">
        <v>6.42</v>
      </c>
      <c r="I1097" s="360"/>
      <c r="L1097" s="144"/>
      <c r="M1097" s="149"/>
      <c r="T1097" s="150"/>
      <c r="AT1097" s="146" t="s">
        <v>155</v>
      </c>
      <c r="AU1097" s="146" t="s">
        <v>84</v>
      </c>
      <c r="AV1097" s="143" t="s">
        <v>84</v>
      </c>
      <c r="AW1097" s="143" t="s">
        <v>29</v>
      </c>
      <c r="AX1097" s="143" t="s">
        <v>76</v>
      </c>
      <c r="AY1097" s="146" t="s">
        <v>145</v>
      </c>
    </row>
    <row r="1098" spans="2:65" s="143" customFormat="1" ht="20.399999999999999">
      <c r="B1098" s="144"/>
      <c r="D1098" s="145" t="s">
        <v>155</v>
      </c>
      <c r="E1098" s="146"/>
      <c r="F1098" s="147" t="s">
        <v>494</v>
      </c>
      <c r="H1098" s="148">
        <v>7.085</v>
      </c>
      <c r="I1098" s="360"/>
      <c r="L1098" s="144"/>
      <c r="M1098" s="149"/>
      <c r="T1098" s="150"/>
      <c r="AT1098" s="146" t="s">
        <v>155</v>
      </c>
      <c r="AU1098" s="146" t="s">
        <v>84</v>
      </c>
      <c r="AV1098" s="143" t="s">
        <v>84</v>
      </c>
      <c r="AW1098" s="143" t="s">
        <v>29</v>
      </c>
      <c r="AX1098" s="143" t="s">
        <v>76</v>
      </c>
      <c r="AY1098" s="146" t="s">
        <v>145</v>
      </c>
    </row>
    <row r="1099" spans="2:65" s="143" customFormat="1">
      <c r="B1099" s="144"/>
      <c r="D1099" s="145" t="s">
        <v>155</v>
      </c>
      <c r="E1099" s="146"/>
      <c r="F1099" s="147" t="s">
        <v>495</v>
      </c>
      <c r="H1099" s="148">
        <v>6.36</v>
      </c>
      <c r="I1099" s="360"/>
      <c r="L1099" s="144"/>
      <c r="M1099" s="149"/>
      <c r="T1099" s="150"/>
      <c r="AT1099" s="146" t="s">
        <v>155</v>
      </c>
      <c r="AU1099" s="146" t="s">
        <v>84</v>
      </c>
      <c r="AV1099" s="143" t="s">
        <v>84</v>
      </c>
      <c r="AW1099" s="143" t="s">
        <v>29</v>
      </c>
      <c r="AX1099" s="143" t="s">
        <v>76</v>
      </c>
      <c r="AY1099" s="146" t="s">
        <v>145</v>
      </c>
    </row>
    <row r="1100" spans="2:65" s="143" customFormat="1">
      <c r="B1100" s="144"/>
      <c r="D1100" s="145" t="s">
        <v>155</v>
      </c>
      <c r="E1100" s="146"/>
      <c r="F1100" s="147" t="s">
        <v>496</v>
      </c>
      <c r="H1100" s="148">
        <v>11.07</v>
      </c>
      <c r="I1100" s="360"/>
      <c r="L1100" s="144"/>
      <c r="M1100" s="149"/>
      <c r="T1100" s="150"/>
      <c r="AT1100" s="146" t="s">
        <v>155</v>
      </c>
      <c r="AU1100" s="146" t="s">
        <v>84</v>
      </c>
      <c r="AV1100" s="143" t="s">
        <v>84</v>
      </c>
      <c r="AW1100" s="143" t="s">
        <v>29</v>
      </c>
      <c r="AX1100" s="143" t="s">
        <v>76</v>
      </c>
      <c r="AY1100" s="146" t="s">
        <v>145</v>
      </c>
    </row>
    <row r="1101" spans="2:65" s="168" customFormat="1">
      <c r="B1101" s="169"/>
      <c r="D1101" s="145" t="s">
        <v>155</v>
      </c>
      <c r="E1101" s="170"/>
      <c r="F1101" s="171" t="s">
        <v>1965</v>
      </c>
      <c r="H1101" s="172">
        <v>95.426000000000002</v>
      </c>
      <c r="I1101" s="363"/>
      <c r="L1101" s="169"/>
      <c r="M1101" s="173"/>
      <c r="T1101" s="174"/>
      <c r="AT1101" s="170" t="s">
        <v>155</v>
      </c>
      <c r="AU1101" s="170" t="s">
        <v>84</v>
      </c>
      <c r="AV1101" s="168" t="s">
        <v>146</v>
      </c>
      <c r="AW1101" s="168" t="s">
        <v>29</v>
      </c>
      <c r="AX1101" s="168" t="s">
        <v>76</v>
      </c>
      <c r="AY1101" s="170" t="s">
        <v>145</v>
      </c>
    </row>
    <row r="1102" spans="2:65" s="143" customFormat="1">
      <c r="B1102" s="144"/>
      <c r="D1102" s="145" t="s">
        <v>155</v>
      </c>
      <c r="E1102" s="146"/>
      <c r="F1102" s="147" t="s">
        <v>497</v>
      </c>
      <c r="H1102" s="148">
        <v>8.85</v>
      </c>
      <c r="I1102" s="360"/>
      <c r="L1102" s="144"/>
      <c r="M1102" s="149"/>
      <c r="T1102" s="150"/>
      <c r="AT1102" s="146" t="s">
        <v>155</v>
      </c>
      <c r="AU1102" s="146" t="s">
        <v>84</v>
      </c>
      <c r="AV1102" s="143" t="s">
        <v>84</v>
      </c>
      <c r="AW1102" s="143" t="s">
        <v>29</v>
      </c>
      <c r="AX1102" s="143" t="s">
        <v>76</v>
      </c>
      <c r="AY1102" s="146" t="s">
        <v>145</v>
      </c>
    </row>
    <row r="1103" spans="2:65" s="143" customFormat="1" ht="20.399999999999999">
      <c r="B1103" s="144"/>
      <c r="D1103" s="145" t="s">
        <v>155</v>
      </c>
      <c r="E1103" s="146"/>
      <c r="F1103" s="147" t="s">
        <v>1966</v>
      </c>
      <c r="H1103" s="148">
        <v>26.01</v>
      </c>
      <c r="I1103" s="360"/>
      <c r="L1103" s="144"/>
      <c r="M1103" s="149"/>
      <c r="T1103" s="150"/>
      <c r="AT1103" s="146" t="s">
        <v>155</v>
      </c>
      <c r="AU1103" s="146" t="s">
        <v>84</v>
      </c>
      <c r="AV1103" s="143" t="s">
        <v>84</v>
      </c>
      <c r="AW1103" s="143" t="s">
        <v>29</v>
      </c>
      <c r="AX1103" s="143" t="s">
        <v>76</v>
      </c>
      <c r="AY1103" s="146" t="s">
        <v>145</v>
      </c>
    </row>
    <row r="1104" spans="2:65" s="143" customFormat="1">
      <c r="B1104" s="144"/>
      <c r="D1104" s="145" t="s">
        <v>155</v>
      </c>
      <c r="E1104" s="146"/>
      <c r="F1104" s="147" t="s">
        <v>1967</v>
      </c>
      <c r="H1104" s="148">
        <v>1.19</v>
      </c>
      <c r="I1104" s="360"/>
      <c r="L1104" s="144"/>
      <c r="M1104" s="149"/>
      <c r="T1104" s="150"/>
      <c r="AT1104" s="146" t="s">
        <v>155</v>
      </c>
      <c r="AU1104" s="146" t="s">
        <v>84</v>
      </c>
      <c r="AV1104" s="143" t="s">
        <v>84</v>
      </c>
      <c r="AW1104" s="143" t="s">
        <v>29</v>
      </c>
      <c r="AX1104" s="143" t="s">
        <v>76</v>
      </c>
      <c r="AY1104" s="146" t="s">
        <v>145</v>
      </c>
    </row>
    <row r="1105" spans="2:65" s="143" customFormat="1" ht="20.399999999999999">
      <c r="B1105" s="144"/>
      <c r="D1105" s="145" t="s">
        <v>155</v>
      </c>
      <c r="E1105" s="146"/>
      <c r="F1105" s="147" t="s">
        <v>1968</v>
      </c>
      <c r="H1105" s="148">
        <v>15.967000000000001</v>
      </c>
      <c r="I1105" s="360"/>
      <c r="L1105" s="144"/>
      <c r="M1105" s="149"/>
      <c r="T1105" s="150"/>
      <c r="AT1105" s="146" t="s">
        <v>155</v>
      </c>
      <c r="AU1105" s="146" t="s">
        <v>84</v>
      </c>
      <c r="AV1105" s="143" t="s">
        <v>84</v>
      </c>
      <c r="AW1105" s="143" t="s">
        <v>29</v>
      </c>
      <c r="AX1105" s="143" t="s">
        <v>76</v>
      </c>
      <c r="AY1105" s="146" t="s">
        <v>145</v>
      </c>
    </row>
    <row r="1106" spans="2:65" s="168" customFormat="1">
      <c r="B1106" s="169"/>
      <c r="D1106" s="145" t="s">
        <v>155</v>
      </c>
      <c r="E1106" s="170"/>
      <c r="F1106" s="171" t="s">
        <v>1969</v>
      </c>
      <c r="H1106" s="172">
        <v>52.017000000000003</v>
      </c>
      <c r="I1106" s="363"/>
      <c r="L1106" s="169"/>
      <c r="M1106" s="173"/>
      <c r="T1106" s="174"/>
      <c r="AT1106" s="170" t="s">
        <v>155</v>
      </c>
      <c r="AU1106" s="170" t="s">
        <v>84</v>
      </c>
      <c r="AV1106" s="168" t="s">
        <v>146</v>
      </c>
      <c r="AW1106" s="168" t="s">
        <v>29</v>
      </c>
      <c r="AX1106" s="168" t="s">
        <v>76</v>
      </c>
      <c r="AY1106" s="170" t="s">
        <v>145</v>
      </c>
    </row>
    <row r="1107" spans="2:65" s="143" customFormat="1">
      <c r="B1107" s="144"/>
      <c r="D1107" s="145" t="s">
        <v>155</v>
      </c>
      <c r="E1107" s="146"/>
      <c r="F1107" s="147" t="s">
        <v>1970</v>
      </c>
      <c r="H1107" s="148">
        <v>5.7000000000000002E-2</v>
      </c>
      <c r="I1107" s="360"/>
      <c r="L1107" s="144"/>
      <c r="M1107" s="149"/>
      <c r="T1107" s="150"/>
      <c r="AT1107" s="146" t="s">
        <v>155</v>
      </c>
      <c r="AU1107" s="146" t="s">
        <v>84</v>
      </c>
      <c r="AV1107" s="143" t="s">
        <v>84</v>
      </c>
      <c r="AW1107" s="143" t="s">
        <v>29</v>
      </c>
      <c r="AX1107" s="143" t="s">
        <v>76</v>
      </c>
      <c r="AY1107" s="146" t="s">
        <v>145</v>
      </c>
    </row>
    <row r="1108" spans="2:65" s="151" customFormat="1">
      <c r="B1108" s="152"/>
      <c r="D1108" s="145" t="s">
        <v>155</v>
      </c>
      <c r="E1108" s="153"/>
      <c r="F1108" s="154" t="s">
        <v>174</v>
      </c>
      <c r="H1108" s="155">
        <v>147.5</v>
      </c>
      <c r="I1108" s="361"/>
      <c r="L1108" s="152"/>
      <c r="M1108" s="156"/>
      <c r="T1108" s="157"/>
      <c r="AT1108" s="153" t="s">
        <v>155</v>
      </c>
      <c r="AU1108" s="153" t="s">
        <v>84</v>
      </c>
      <c r="AV1108" s="151" t="s">
        <v>153</v>
      </c>
      <c r="AW1108" s="151" t="s">
        <v>29</v>
      </c>
      <c r="AX1108" s="151" t="s">
        <v>20</v>
      </c>
      <c r="AY1108" s="153" t="s">
        <v>145</v>
      </c>
    </row>
    <row r="1109" spans="2:65" s="14" customFormat="1" ht="33" customHeight="1">
      <c r="B1109" s="15"/>
      <c r="C1109" s="130" t="s">
        <v>1971</v>
      </c>
      <c r="D1109" s="130" t="s">
        <v>149</v>
      </c>
      <c r="E1109" s="131" t="s">
        <v>1972</v>
      </c>
      <c r="F1109" s="132" t="s">
        <v>1973</v>
      </c>
      <c r="G1109" s="133" t="s">
        <v>166</v>
      </c>
      <c r="H1109" s="134">
        <v>147.5</v>
      </c>
      <c r="I1109" s="359"/>
      <c r="J1109" s="135">
        <f>ROUND(I1109*H1109,1)</f>
        <v>0</v>
      </c>
      <c r="K1109" s="136"/>
      <c r="L1109" s="15"/>
      <c r="M1109" s="137"/>
      <c r="N1109" s="138" t="s">
        <v>41</v>
      </c>
      <c r="O1109" s="139">
        <v>0.66400000000000003</v>
      </c>
      <c r="P1109" s="139">
        <f>O1109*H1109</f>
        <v>97.940000000000012</v>
      </c>
      <c r="Q1109" s="139">
        <v>6.0499999999999998E-3</v>
      </c>
      <c r="R1109" s="139">
        <f>Q1109*H1109</f>
        <v>0.89237499999999992</v>
      </c>
      <c r="S1109" s="139">
        <v>0</v>
      </c>
      <c r="T1109" s="140">
        <f>S1109*H1109</f>
        <v>0</v>
      </c>
      <c r="AR1109" s="141" t="s">
        <v>1096</v>
      </c>
      <c r="AT1109" s="141" t="s">
        <v>149</v>
      </c>
      <c r="AU1109" s="141" t="s">
        <v>84</v>
      </c>
      <c r="AY1109" s="2" t="s">
        <v>145</v>
      </c>
      <c r="BE1109" s="142">
        <f>IF(N1109="základní",J1109,0)</f>
        <v>0</v>
      </c>
      <c r="BF1109" s="142">
        <f>IF(N1109="snížená",J1109,0)</f>
        <v>0</v>
      </c>
      <c r="BG1109" s="142">
        <f>IF(N1109="zákl. přenesená",J1109,0)</f>
        <v>0</v>
      </c>
      <c r="BH1109" s="142">
        <f>IF(N1109="sníž. přenesená",J1109,0)</f>
        <v>0</v>
      </c>
      <c r="BI1109" s="142">
        <f>IF(N1109="nulová",J1109,0)</f>
        <v>0</v>
      </c>
      <c r="BJ1109" s="2" t="s">
        <v>20</v>
      </c>
      <c r="BK1109" s="142">
        <f>ROUND(I1109*H1109,1)</f>
        <v>0</v>
      </c>
      <c r="BL1109" s="2" t="s">
        <v>1096</v>
      </c>
      <c r="BM1109" s="141" t="s">
        <v>1974</v>
      </c>
    </row>
    <row r="1110" spans="2:65" s="14" customFormat="1" ht="16.5" customHeight="1">
      <c r="B1110" s="15"/>
      <c r="C1110" s="158" t="s">
        <v>1975</v>
      </c>
      <c r="D1110" s="158" t="s">
        <v>303</v>
      </c>
      <c r="E1110" s="159" t="s">
        <v>1976</v>
      </c>
      <c r="F1110" s="160" t="s">
        <v>1977</v>
      </c>
      <c r="G1110" s="161" t="s">
        <v>166</v>
      </c>
      <c r="H1110" s="162">
        <v>160</v>
      </c>
      <c r="I1110" s="359"/>
      <c r="J1110" s="163">
        <f>ROUND(I1110*H1110,1)</f>
        <v>0</v>
      </c>
      <c r="K1110" s="164"/>
      <c r="L1110" s="165"/>
      <c r="M1110" s="166"/>
      <c r="N1110" s="167" t="s">
        <v>41</v>
      </c>
      <c r="O1110" s="139">
        <v>0</v>
      </c>
      <c r="P1110" s="139">
        <f>O1110*H1110</f>
        <v>0</v>
      </c>
      <c r="Q1110" s="139">
        <v>1.29E-2</v>
      </c>
      <c r="R1110" s="139">
        <f>Q1110*H1110</f>
        <v>2.0640000000000001</v>
      </c>
      <c r="S1110" s="139">
        <v>0</v>
      </c>
      <c r="T1110" s="140">
        <f>S1110*H1110</f>
        <v>0</v>
      </c>
      <c r="AR1110" s="141" t="s">
        <v>223</v>
      </c>
      <c r="AT1110" s="141" t="s">
        <v>303</v>
      </c>
      <c r="AU1110" s="141" t="s">
        <v>84</v>
      </c>
      <c r="AY1110" s="2" t="s">
        <v>145</v>
      </c>
      <c r="BE1110" s="142">
        <f>IF(N1110="základní",J1110,0)</f>
        <v>0</v>
      </c>
      <c r="BF1110" s="142">
        <f>IF(N1110="snížená",J1110,0)</f>
        <v>0</v>
      </c>
      <c r="BG1110" s="142">
        <f>IF(N1110="zákl. přenesená",J1110,0)</f>
        <v>0</v>
      </c>
      <c r="BH1110" s="142">
        <f>IF(N1110="sníž. přenesená",J1110,0)</f>
        <v>0</v>
      </c>
      <c r="BI1110" s="142">
        <f>IF(N1110="nulová",J1110,0)</f>
        <v>0</v>
      </c>
      <c r="BJ1110" s="2" t="s">
        <v>20</v>
      </c>
      <c r="BK1110" s="142">
        <f>ROUND(I1110*H1110,1)</f>
        <v>0</v>
      </c>
      <c r="BL1110" s="2" t="s">
        <v>1096</v>
      </c>
      <c r="BM1110" s="141" t="s">
        <v>1978</v>
      </c>
    </row>
    <row r="1111" spans="2:65" s="143" customFormat="1">
      <c r="B1111" s="144"/>
      <c r="D1111" s="145" t="s">
        <v>155</v>
      </c>
      <c r="E1111" s="146"/>
      <c r="F1111" s="147" t="s">
        <v>1979</v>
      </c>
      <c r="H1111" s="148">
        <v>160</v>
      </c>
      <c r="I1111" s="360"/>
      <c r="L1111" s="144"/>
      <c r="M1111" s="149"/>
      <c r="T1111" s="150"/>
      <c r="AT1111" s="146" t="s">
        <v>155</v>
      </c>
      <c r="AU1111" s="146" t="s">
        <v>84</v>
      </c>
      <c r="AV1111" s="143" t="s">
        <v>84</v>
      </c>
      <c r="AW1111" s="143" t="s">
        <v>29</v>
      </c>
      <c r="AX1111" s="143" t="s">
        <v>20</v>
      </c>
      <c r="AY1111" s="146" t="s">
        <v>145</v>
      </c>
    </row>
    <row r="1112" spans="2:65" s="14" customFormat="1" ht="21.75" customHeight="1">
      <c r="B1112" s="15"/>
      <c r="C1112" s="130" t="s">
        <v>1980</v>
      </c>
      <c r="D1112" s="130" t="s">
        <v>149</v>
      </c>
      <c r="E1112" s="131" t="s">
        <v>1981</v>
      </c>
      <c r="F1112" s="132" t="s">
        <v>1982</v>
      </c>
      <c r="G1112" s="133" t="s">
        <v>289</v>
      </c>
      <c r="H1112" s="134">
        <v>95</v>
      </c>
      <c r="I1112" s="359"/>
      <c r="J1112" s="135">
        <f>ROUND(I1112*H1112,1)</f>
        <v>0</v>
      </c>
      <c r="K1112" s="136"/>
      <c r="L1112" s="15"/>
      <c r="M1112" s="137"/>
      <c r="N1112" s="138" t="s">
        <v>41</v>
      </c>
      <c r="O1112" s="139">
        <v>0.16</v>
      </c>
      <c r="P1112" s="139">
        <f>O1112*H1112</f>
        <v>15.200000000000001</v>
      </c>
      <c r="Q1112" s="139">
        <v>5.0000000000000001E-4</v>
      </c>
      <c r="R1112" s="139">
        <f>Q1112*H1112</f>
        <v>4.7500000000000001E-2</v>
      </c>
      <c r="S1112" s="139">
        <v>0</v>
      </c>
      <c r="T1112" s="140">
        <f>S1112*H1112</f>
        <v>0</v>
      </c>
      <c r="AR1112" s="141" t="s">
        <v>1096</v>
      </c>
      <c r="AT1112" s="141" t="s">
        <v>149</v>
      </c>
      <c r="AU1112" s="141" t="s">
        <v>84</v>
      </c>
      <c r="AY1112" s="2" t="s">
        <v>145</v>
      </c>
      <c r="BE1112" s="142">
        <f>IF(N1112="základní",J1112,0)</f>
        <v>0</v>
      </c>
      <c r="BF1112" s="142">
        <f>IF(N1112="snížená",J1112,0)</f>
        <v>0</v>
      </c>
      <c r="BG1112" s="142">
        <f>IF(N1112="zákl. přenesená",J1112,0)</f>
        <v>0</v>
      </c>
      <c r="BH1112" s="142">
        <f>IF(N1112="sníž. přenesená",J1112,0)</f>
        <v>0</v>
      </c>
      <c r="BI1112" s="142">
        <f>IF(N1112="nulová",J1112,0)</f>
        <v>0</v>
      </c>
      <c r="BJ1112" s="2" t="s">
        <v>20</v>
      </c>
      <c r="BK1112" s="142">
        <f>ROUND(I1112*H1112,1)</f>
        <v>0</v>
      </c>
      <c r="BL1112" s="2" t="s">
        <v>1096</v>
      </c>
      <c r="BM1112" s="141" t="s">
        <v>1983</v>
      </c>
    </row>
    <row r="1113" spans="2:65" s="143" customFormat="1">
      <c r="B1113" s="144"/>
      <c r="D1113" s="145" t="s">
        <v>155</v>
      </c>
      <c r="E1113" s="146"/>
      <c r="F1113" s="147" t="s">
        <v>1984</v>
      </c>
      <c r="H1113" s="148">
        <v>95</v>
      </c>
      <c r="I1113" s="360"/>
      <c r="L1113" s="144"/>
      <c r="M1113" s="149"/>
      <c r="T1113" s="150"/>
      <c r="AT1113" s="146" t="s">
        <v>155</v>
      </c>
      <c r="AU1113" s="146" t="s">
        <v>84</v>
      </c>
      <c r="AV1113" s="143" t="s">
        <v>84</v>
      </c>
      <c r="AW1113" s="143" t="s">
        <v>29</v>
      </c>
      <c r="AX1113" s="143" t="s">
        <v>20</v>
      </c>
      <c r="AY1113" s="146" t="s">
        <v>145</v>
      </c>
    </row>
    <row r="1114" spans="2:65" s="14" customFormat="1" ht="21.75" customHeight="1">
      <c r="B1114" s="15"/>
      <c r="C1114" s="130" t="s">
        <v>1985</v>
      </c>
      <c r="D1114" s="130" t="s">
        <v>149</v>
      </c>
      <c r="E1114" s="131" t="s">
        <v>1986</v>
      </c>
      <c r="F1114" s="132" t="s">
        <v>1987</v>
      </c>
      <c r="G1114" s="133" t="s">
        <v>289</v>
      </c>
      <c r="H1114" s="134">
        <v>90</v>
      </c>
      <c r="I1114" s="359"/>
      <c r="J1114" s="135">
        <f>ROUND(I1114*H1114,1)</f>
        <v>0</v>
      </c>
      <c r="K1114" s="136"/>
      <c r="L1114" s="15"/>
      <c r="M1114" s="137"/>
      <c r="N1114" s="138" t="s">
        <v>41</v>
      </c>
      <c r="O1114" s="139">
        <v>0.248</v>
      </c>
      <c r="P1114" s="139">
        <f>O1114*H1114</f>
        <v>22.32</v>
      </c>
      <c r="Q1114" s="139">
        <v>5.5000000000000003E-4</v>
      </c>
      <c r="R1114" s="139">
        <f>Q1114*H1114</f>
        <v>4.9500000000000002E-2</v>
      </c>
      <c r="S1114" s="139">
        <v>0</v>
      </c>
      <c r="T1114" s="140">
        <f>S1114*H1114</f>
        <v>0</v>
      </c>
      <c r="AR1114" s="141" t="s">
        <v>1096</v>
      </c>
      <c r="AT1114" s="141" t="s">
        <v>149</v>
      </c>
      <c r="AU1114" s="141" t="s">
        <v>84</v>
      </c>
      <c r="AY1114" s="2" t="s">
        <v>145</v>
      </c>
      <c r="BE1114" s="142">
        <f>IF(N1114="základní",J1114,0)</f>
        <v>0</v>
      </c>
      <c r="BF1114" s="142">
        <f>IF(N1114="snížená",J1114,0)</f>
        <v>0</v>
      </c>
      <c r="BG1114" s="142">
        <f>IF(N1114="zákl. přenesená",J1114,0)</f>
        <v>0</v>
      </c>
      <c r="BH1114" s="142">
        <f>IF(N1114="sníž. přenesená",J1114,0)</f>
        <v>0</v>
      </c>
      <c r="BI1114" s="142">
        <f>IF(N1114="nulová",J1114,0)</f>
        <v>0</v>
      </c>
      <c r="BJ1114" s="2" t="s">
        <v>20</v>
      </c>
      <c r="BK1114" s="142">
        <f>ROUND(I1114*H1114,1)</f>
        <v>0</v>
      </c>
      <c r="BL1114" s="2" t="s">
        <v>1096</v>
      </c>
      <c r="BM1114" s="141" t="s">
        <v>1988</v>
      </c>
    </row>
    <row r="1115" spans="2:65" s="143" customFormat="1">
      <c r="B1115" s="144"/>
      <c r="D1115" s="145" t="s">
        <v>155</v>
      </c>
      <c r="E1115" s="146"/>
      <c r="F1115" s="147" t="s">
        <v>1989</v>
      </c>
      <c r="H1115" s="148">
        <v>90</v>
      </c>
      <c r="I1115" s="360"/>
      <c r="L1115" s="144"/>
      <c r="M1115" s="149"/>
      <c r="T1115" s="150"/>
      <c r="AT1115" s="146" t="s">
        <v>155</v>
      </c>
      <c r="AU1115" s="146" t="s">
        <v>84</v>
      </c>
      <c r="AV1115" s="143" t="s">
        <v>84</v>
      </c>
      <c r="AW1115" s="143" t="s">
        <v>29</v>
      </c>
      <c r="AX1115" s="143" t="s">
        <v>20</v>
      </c>
      <c r="AY1115" s="146" t="s">
        <v>145</v>
      </c>
    </row>
    <row r="1116" spans="2:65" s="14" customFormat="1" ht="24" customHeight="1">
      <c r="B1116" s="15"/>
      <c r="C1116" s="130" t="s">
        <v>1990</v>
      </c>
      <c r="D1116" s="130" t="s">
        <v>149</v>
      </c>
      <c r="E1116" s="131" t="s">
        <v>1991</v>
      </c>
      <c r="F1116" s="132" t="s">
        <v>1992</v>
      </c>
      <c r="G1116" s="133" t="s">
        <v>1127</v>
      </c>
      <c r="H1116" s="134">
        <v>2214.4259999999999</v>
      </c>
      <c r="I1116" s="359"/>
      <c r="J1116" s="135">
        <f>ROUND(I1116*H1116,1)</f>
        <v>0</v>
      </c>
      <c r="K1116" s="136"/>
      <c r="L1116" s="15"/>
      <c r="M1116" s="137"/>
      <c r="N1116" s="138" t="s">
        <v>41</v>
      </c>
      <c r="O1116" s="139">
        <v>0</v>
      </c>
      <c r="P1116" s="139">
        <f>O1116*H1116</f>
        <v>0</v>
      </c>
      <c r="Q1116" s="139">
        <v>0</v>
      </c>
      <c r="R1116" s="139">
        <f>Q1116*H1116</f>
        <v>0</v>
      </c>
      <c r="S1116" s="139">
        <v>0</v>
      </c>
      <c r="T1116" s="140">
        <f>S1116*H1116</f>
        <v>0</v>
      </c>
      <c r="AR1116" s="141" t="s">
        <v>1096</v>
      </c>
      <c r="AT1116" s="141" t="s">
        <v>149</v>
      </c>
      <c r="AU1116" s="141" t="s">
        <v>84</v>
      </c>
      <c r="AY1116" s="2" t="s">
        <v>145</v>
      </c>
      <c r="BE1116" s="142">
        <f>IF(N1116="základní",J1116,0)</f>
        <v>0</v>
      </c>
      <c r="BF1116" s="142">
        <f>IF(N1116="snížená",J1116,0)</f>
        <v>0</v>
      </c>
      <c r="BG1116" s="142">
        <f>IF(N1116="zákl. přenesená",J1116,0)</f>
        <v>0</v>
      </c>
      <c r="BH1116" s="142">
        <f>IF(N1116="sníž. přenesená",J1116,0)</f>
        <v>0</v>
      </c>
      <c r="BI1116" s="142">
        <f>IF(N1116="nulová",J1116,0)</f>
        <v>0</v>
      </c>
      <c r="BJ1116" s="2" t="s">
        <v>20</v>
      </c>
      <c r="BK1116" s="142">
        <f>ROUND(I1116*H1116,1)</f>
        <v>0</v>
      </c>
      <c r="BL1116" s="2" t="s">
        <v>1096</v>
      </c>
      <c r="BM1116" s="141" t="s">
        <v>1993</v>
      </c>
    </row>
    <row r="1117" spans="2:65" s="118" customFormat="1" ht="22.5" customHeight="1">
      <c r="B1117" s="119"/>
      <c r="D1117" s="120" t="s">
        <v>75</v>
      </c>
      <c r="E1117" s="128" t="s">
        <v>1994</v>
      </c>
      <c r="F1117" s="128" t="s">
        <v>1995</v>
      </c>
      <c r="I1117" s="362"/>
      <c r="J1117" s="129">
        <f>BK1117</f>
        <v>0</v>
      </c>
      <c r="L1117" s="119"/>
      <c r="M1117" s="123"/>
      <c r="P1117" s="124">
        <f>SUM(P1118:P1150)</f>
        <v>321.25</v>
      </c>
      <c r="R1117" s="124">
        <f>SUM(R1118:R1150)</f>
        <v>1.0077600000000002</v>
      </c>
      <c r="T1117" s="125">
        <f>SUM(T1118:T1150)</f>
        <v>0</v>
      </c>
      <c r="AR1117" s="120" t="s">
        <v>84</v>
      </c>
      <c r="AT1117" s="126" t="s">
        <v>75</v>
      </c>
      <c r="AU1117" s="126" t="s">
        <v>20</v>
      </c>
      <c r="AY1117" s="120" t="s">
        <v>145</v>
      </c>
      <c r="BK1117" s="127">
        <f>SUM(BK1118:BK1150)</f>
        <v>0</v>
      </c>
    </row>
    <row r="1118" spans="2:65" s="14" customFormat="1" ht="16.5" customHeight="1">
      <c r="B1118" s="15"/>
      <c r="C1118" s="130" t="s">
        <v>1996</v>
      </c>
      <c r="D1118" s="130" t="s">
        <v>149</v>
      </c>
      <c r="E1118" s="131" t="s">
        <v>1997</v>
      </c>
      <c r="F1118" s="132" t="s">
        <v>1998</v>
      </c>
      <c r="G1118" s="133" t="s">
        <v>166</v>
      </c>
      <c r="H1118" s="134">
        <v>90</v>
      </c>
      <c r="I1118" s="359"/>
      <c r="J1118" s="135">
        <f>ROUND(I1118*H1118,1)</f>
        <v>0</v>
      </c>
      <c r="K1118" s="136"/>
      <c r="L1118" s="15"/>
      <c r="M1118" s="137"/>
      <c r="N1118" s="138" t="s">
        <v>41</v>
      </c>
      <c r="O1118" s="139">
        <v>1.0999999999999999E-2</v>
      </c>
      <c r="P1118" s="139">
        <f>O1118*H1118</f>
        <v>0.99</v>
      </c>
      <c r="Q1118" s="139">
        <v>0</v>
      </c>
      <c r="R1118" s="139">
        <f>Q1118*H1118</f>
        <v>0</v>
      </c>
      <c r="S1118" s="139">
        <v>0</v>
      </c>
      <c r="T1118" s="140">
        <f>S1118*H1118</f>
        <v>0</v>
      </c>
      <c r="AR1118" s="141" t="s">
        <v>1096</v>
      </c>
      <c r="AT1118" s="141" t="s">
        <v>149</v>
      </c>
      <c r="AU1118" s="141" t="s">
        <v>84</v>
      </c>
      <c r="AY1118" s="2" t="s">
        <v>145</v>
      </c>
      <c r="BE1118" s="142">
        <f>IF(N1118="základní",J1118,0)</f>
        <v>0</v>
      </c>
      <c r="BF1118" s="142">
        <f>IF(N1118="snížená",J1118,0)</f>
        <v>0</v>
      </c>
      <c r="BG1118" s="142">
        <f>IF(N1118="zákl. přenesená",J1118,0)</f>
        <v>0</v>
      </c>
      <c r="BH1118" s="142">
        <f>IF(N1118="sníž. přenesená",J1118,0)</f>
        <v>0</v>
      </c>
      <c r="BI1118" s="142">
        <f>IF(N1118="nulová",J1118,0)</f>
        <v>0</v>
      </c>
      <c r="BJ1118" s="2" t="s">
        <v>20</v>
      </c>
      <c r="BK1118" s="142">
        <f>ROUND(I1118*H1118,1)</f>
        <v>0</v>
      </c>
      <c r="BL1118" s="2" t="s">
        <v>1096</v>
      </c>
      <c r="BM1118" s="141" t="s">
        <v>1999</v>
      </c>
    </row>
    <row r="1119" spans="2:65" s="143" customFormat="1">
      <c r="B1119" s="144"/>
      <c r="D1119" s="145" t="s">
        <v>155</v>
      </c>
      <c r="E1119" s="146"/>
      <c r="F1119" s="147" t="s">
        <v>2000</v>
      </c>
      <c r="H1119" s="148">
        <v>1.194</v>
      </c>
      <c r="I1119" s="360"/>
      <c r="L1119" s="144"/>
      <c r="M1119" s="149"/>
      <c r="T1119" s="150"/>
      <c r="AT1119" s="146" t="s">
        <v>155</v>
      </c>
      <c r="AU1119" s="146" t="s">
        <v>84</v>
      </c>
      <c r="AV1119" s="143" t="s">
        <v>84</v>
      </c>
      <c r="AW1119" s="143" t="s">
        <v>29</v>
      </c>
      <c r="AX1119" s="143" t="s">
        <v>76</v>
      </c>
      <c r="AY1119" s="146" t="s">
        <v>145</v>
      </c>
    </row>
    <row r="1120" spans="2:65" s="143" customFormat="1">
      <c r="B1120" s="144"/>
      <c r="D1120" s="145" t="s">
        <v>155</v>
      </c>
      <c r="E1120" s="146"/>
      <c r="F1120" s="147" t="s">
        <v>2001</v>
      </c>
      <c r="H1120" s="148">
        <v>29.440999999999999</v>
      </c>
      <c r="I1120" s="360"/>
      <c r="L1120" s="144"/>
      <c r="M1120" s="149"/>
      <c r="T1120" s="150"/>
      <c r="AT1120" s="146" t="s">
        <v>155</v>
      </c>
      <c r="AU1120" s="146" t="s">
        <v>84</v>
      </c>
      <c r="AV1120" s="143" t="s">
        <v>84</v>
      </c>
      <c r="AW1120" s="143" t="s">
        <v>29</v>
      </c>
      <c r="AX1120" s="143" t="s">
        <v>76</v>
      </c>
      <c r="AY1120" s="146" t="s">
        <v>145</v>
      </c>
    </row>
    <row r="1121" spans="2:65" s="143" customFormat="1">
      <c r="B1121" s="144"/>
      <c r="D1121" s="145" t="s">
        <v>155</v>
      </c>
      <c r="E1121" s="146"/>
      <c r="F1121" s="147" t="s">
        <v>2002</v>
      </c>
      <c r="H1121" s="148">
        <v>58.14</v>
      </c>
      <c r="I1121" s="360"/>
      <c r="L1121" s="144"/>
      <c r="M1121" s="149"/>
      <c r="T1121" s="150"/>
      <c r="AT1121" s="146" t="s">
        <v>155</v>
      </c>
      <c r="AU1121" s="146" t="s">
        <v>84</v>
      </c>
      <c r="AV1121" s="143" t="s">
        <v>84</v>
      </c>
      <c r="AW1121" s="143" t="s">
        <v>29</v>
      </c>
      <c r="AX1121" s="143" t="s">
        <v>76</v>
      </c>
      <c r="AY1121" s="146" t="s">
        <v>145</v>
      </c>
    </row>
    <row r="1122" spans="2:65" s="143" customFormat="1">
      <c r="B1122" s="144"/>
      <c r="D1122" s="145" t="s">
        <v>155</v>
      </c>
      <c r="E1122" s="146"/>
      <c r="F1122" s="147" t="s">
        <v>2003</v>
      </c>
      <c r="H1122" s="148">
        <v>1.2250000000000001</v>
      </c>
      <c r="I1122" s="360"/>
      <c r="L1122" s="144"/>
      <c r="M1122" s="149"/>
      <c r="T1122" s="150"/>
      <c r="AT1122" s="146" t="s">
        <v>155</v>
      </c>
      <c r="AU1122" s="146" t="s">
        <v>84</v>
      </c>
      <c r="AV1122" s="143" t="s">
        <v>84</v>
      </c>
      <c r="AW1122" s="143" t="s">
        <v>29</v>
      </c>
      <c r="AX1122" s="143" t="s">
        <v>76</v>
      </c>
      <c r="AY1122" s="146" t="s">
        <v>145</v>
      </c>
    </row>
    <row r="1123" spans="2:65" s="151" customFormat="1">
      <c r="B1123" s="152"/>
      <c r="D1123" s="145" t="s">
        <v>155</v>
      </c>
      <c r="E1123" s="153"/>
      <c r="F1123" s="154" t="s">
        <v>174</v>
      </c>
      <c r="H1123" s="155">
        <v>90</v>
      </c>
      <c r="I1123" s="361"/>
      <c r="L1123" s="152"/>
      <c r="M1123" s="156"/>
      <c r="T1123" s="157"/>
      <c r="AT1123" s="153" t="s">
        <v>155</v>
      </c>
      <c r="AU1123" s="153" t="s">
        <v>84</v>
      </c>
      <c r="AV1123" s="151" t="s">
        <v>153</v>
      </c>
      <c r="AW1123" s="151" t="s">
        <v>29</v>
      </c>
      <c r="AX1123" s="151" t="s">
        <v>20</v>
      </c>
      <c r="AY1123" s="153" t="s">
        <v>145</v>
      </c>
    </row>
    <row r="1124" spans="2:65" s="14" customFormat="1" ht="24" customHeight="1">
      <c r="B1124" s="15"/>
      <c r="C1124" s="130" t="s">
        <v>2004</v>
      </c>
      <c r="D1124" s="130" t="s">
        <v>149</v>
      </c>
      <c r="E1124" s="131" t="s">
        <v>2005</v>
      </c>
      <c r="F1124" s="132" t="s">
        <v>2006</v>
      </c>
      <c r="G1124" s="133" t="s">
        <v>166</v>
      </c>
      <c r="H1124" s="134">
        <v>90</v>
      </c>
      <c r="I1124" s="359"/>
      <c r="J1124" s="135">
        <f>ROUND(I1124*H1124,1)</f>
        <v>0</v>
      </c>
      <c r="K1124" s="136"/>
      <c r="L1124" s="15"/>
      <c r="M1124" s="137"/>
      <c r="N1124" s="138" t="s">
        <v>41</v>
      </c>
      <c r="O1124" s="139">
        <v>0.184</v>
      </c>
      <c r="P1124" s="139">
        <f>O1124*H1124</f>
        <v>16.559999999999999</v>
      </c>
      <c r="Q1124" s="139">
        <v>1.3999999999999999E-4</v>
      </c>
      <c r="R1124" s="139">
        <f>Q1124*H1124</f>
        <v>1.2599999999999998E-2</v>
      </c>
      <c r="S1124" s="139">
        <v>0</v>
      </c>
      <c r="T1124" s="140">
        <f>S1124*H1124</f>
        <v>0</v>
      </c>
      <c r="AR1124" s="141" t="s">
        <v>1096</v>
      </c>
      <c r="AT1124" s="141" t="s">
        <v>149</v>
      </c>
      <c r="AU1124" s="141" t="s">
        <v>84</v>
      </c>
      <c r="AY1124" s="2" t="s">
        <v>145</v>
      </c>
      <c r="BE1124" s="142">
        <f>IF(N1124="základní",J1124,0)</f>
        <v>0</v>
      </c>
      <c r="BF1124" s="142">
        <f>IF(N1124="snížená",J1124,0)</f>
        <v>0</v>
      </c>
      <c r="BG1124" s="142">
        <f>IF(N1124="zákl. přenesená",J1124,0)</f>
        <v>0</v>
      </c>
      <c r="BH1124" s="142">
        <f>IF(N1124="sníž. přenesená",J1124,0)</f>
        <v>0</v>
      </c>
      <c r="BI1124" s="142">
        <f>IF(N1124="nulová",J1124,0)</f>
        <v>0</v>
      </c>
      <c r="BJ1124" s="2" t="s">
        <v>20</v>
      </c>
      <c r="BK1124" s="142">
        <f>ROUND(I1124*H1124,1)</f>
        <v>0</v>
      </c>
      <c r="BL1124" s="2" t="s">
        <v>1096</v>
      </c>
      <c r="BM1124" s="141" t="s">
        <v>2007</v>
      </c>
    </row>
    <row r="1125" spans="2:65" s="14" customFormat="1" ht="24" customHeight="1">
      <c r="B1125" s="15"/>
      <c r="C1125" s="130" t="s">
        <v>2008</v>
      </c>
      <c r="D1125" s="130" t="s">
        <v>149</v>
      </c>
      <c r="E1125" s="131" t="s">
        <v>2009</v>
      </c>
      <c r="F1125" s="132" t="s">
        <v>2010</v>
      </c>
      <c r="G1125" s="133" t="s">
        <v>166</v>
      </c>
      <c r="H1125" s="134">
        <v>90</v>
      </c>
      <c r="I1125" s="359"/>
      <c r="J1125" s="135">
        <f>ROUND(I1125*H1125,1)</f>
        <v>0</v>
      </c>
      <c r="K1125" s="136"/>
      <c r="L1125" s="15"/>
      <c r="M1125" s="137"/>
      <c r="N1125" s="138" t="s">
        <v>41</v>
      </c>
      <c r="O1125" s="139">
        <v>0.16600000000000001</v>
      </c>
      <c r="P1125" s="139">
        <f>O1125*H1125</f>
        <v>14.940000000000001</v>
      </c>
      <c r="Q1125" s="139">
        <v>1.2E-4</v>
      </c>
      <c r="R1125" s="139">
        <f>Q1125*H1125</f>
        <v>1.0800000000000001E-2</v>
      </c>
      <c r="S1125" s="139">
        <v>0</v>
      </c>
      <c r="T1125" s="140">
        <f>S1125*H1125</f>
        <v>0</v>
      </c>
      <c r="AR1125" s="141" t="s">
        <v>1096</v>
      </c>
      <c r="AT1125" s="141" t="s">
        <v>149</v>
      </c>
      <c r="AU1125" s="141" t="s">
        <v>84</v>
      </c>
      <c r="AY1125" s="2" t="s">
        <v>145</v>
      </c>
      <c r="BE1125" s="142">
        <f>IF(N1125="základní",J1125,0)</f>
        <v>0</v>
      </c>
      <c r="BF1125" s="142">
        <f>IF(N1125="snížená",J1125,0)</f>
        <v>0</v>
      </c>
      <c r="BG1125" s="142">
        <f>IF(N1125="zákl. přenesená",J1125,0)</f>
        <v>0</v>
      </c>
      <c r="BH1125" s="142">
        <f>IF(N1125="sníž. přenesená",J1125,0)</f>
        <v>0</v>
      </c>
      <c r="BI1125" s="142">
        <f>IF(N1125="nulová",J1125,0)</f>
        <v>0</v>
      </c>
      <c r="BJ1125" s="2" t="s">
        <v>20</v>
      </c>
      <c r="BK1125" s="142">
        <f>ROUND(I1125*H1125,1)</f>
        <v>0</v>
      </c>
      <c r="BL1125" s="2" t="s">
        <v>1096</v>
      </c>
      <c r="BM1125" s="141" t="s">
        <v>2011</v>
      </c>
    </row>
    <row r="1126" spans="2:65" s="14" customFormat="1" ht="24" customHeight="1">
      <c r="B1126" s="15"/>
      <c r="C1126" s="130" t="s">
        <v>2012</v>
      </c>
      <c r="D1126" s="130" t="s">
        <v>149</v>
      </c>
      <c r="E1126" s="131" t="s">
        <v>2013</v>
      </c>
      <c r="F1126" s="132" t="s">
        <v>2014</v>
      </c>
      <c r="G1126" s="133" t="s">
        <v>166</v>
      </c>
      <c r="H1126" s="134">
        <v>90</v>
      </c>
      <c r="I1126" s="359"/>
      <c r="J1126" s="135">
        <f>ROUND(I1126*H1126,1)</f>
        <v>0</v>
      </c>
      <c r="K1126" s="136"/>
      <c r="L1126" s="15"/>
      <c r="M1126" s="137"/>
      <c r="N1126" s="138" t="s">
        <v>41</v>
      </c>
      <c r="O1126" s="139">
        <v>0.17199999999999999</v>
      </c>
      <c r="P1126" s="139">
        <f>O1126*H1126</f>
        <v>15.479999999999999</v>
      </c>
      <c r="Q1126" s="139">
        <v>1.2E-4</v>
      </c>
      <c r="R1126" s="139">
        <f>Q1126*H1126</f>
        <v>1.0800000000000001E-2</v>
      </c>
      <c r="S1126" s="139">
        <v>0</v>
      </c>
      <c r="T1126" s="140">
        <f>S1126*H1126</f>
        <v>0</v>
      </c>
      <c r="AR1126" s="141" t="s">
        <v>1096</v>
      </c>
      <c r="AT1126" s="141" t="s">
        <v>149</v>
      </c>
      <c r="AU1126" s="141" t="s">
        <v>84</v>
      </c>
      <c r="AY1126" s="2" t="s">
        <v>145</v>
      </c>
      <c r="BE1126" s="142">
        <f>IF(N1126="základní",J1126,0)</f>
        <v>0</v>
      </c>
      <c r="BF1126" s="142">
        <f>IF(N1126="snížená",J1126,0)</f>
        <v>0</v>
      </c>
      <c r="BG1126" s="142">
        <f>IF(N1126="zákl. přenesená",J1126,0)</f>
        <v>0</v>
      </c>
      <c r="BH1126" s="142">
        <f>IF(N1126="sníž. přenesená",J1126,0)</f>
        <v>0</v>
      </c>
      <c r="BI1126" s="142">
        <f>IF(N1126="nulová",J1126,0)</f>
        <v>0</v>
      </c>
      <c r="BJ1126" s="2" t="s">
        <v>20</v>
      </c>
      <c r="BK1126" s="142">
        <f>ROUND(I1126*H1126,1)</f>
        <v>0</v>
      </c>
      <c r="BL1126" s="2" t="s">
        <v>1096</v>
      </c>
      <c r="BM1126" s="141" t="s">
        <v>2015</v>
      </c>
    </row>
    <row r="1127" spans="2:65" s="14" customFormat="1" ht="24" customHeight="1">
      <c r="B1127" s="15"/>
      <c r="C1127" s="130" t="s">
        <v>2016</v>
      </c>
      <c r="D1127" s="130" t="s">
        <v>149</v>
      </c>
      <c r="E1127" s="131" t="s">
        <v>2017</v>
      </c>
      <c r="F1127" s="132" t="s">
        <v>2018</v>
      </c>
      <c r="G1127" s="133" t="s">
        <v>166</v>
      </c>
      <c r="H1127" s="134">
        <v>854</v>
      </c>
      <c r="I1127" s="359"/>
      <c r="J1127" s="135">
        <f>ROUND(I1127*H1127,1)</f>
        <v>0</v>
      </c>
      <c r="K1127" s="136"/>
      <c r="L1127" s="15"/>
      <c r="M1127" s="137"/>
      <c r="N1127" s="138" t="s">
        <v>41</v>
      </c>
      <c r="O1127" s="139">
        <v>7.4999999999999997E-2</v>
      </c>
      <c r="P1127" s="139">
        <f>O1127*H1127</f>
        <v>64.05</v>
      </c>
      <c r="Q1127" s="139">
        <v>1.1E-4</v>
      </c>
      <c r="R1127" s="139">
        <f>Q1127*H1127</f>
        <v>9.394000000000001E-2</v>
      </c>
      <c r="S1127" s="139">
        <v>0</v>
      </c>
      <c r="T1127" s="140">
        <f>S1127*H1127</f>
        <v>0</v>
      </c>
      <c r="AR1127" s="141" t="s">
        <v>1096</v>
      </c>
      <c r="AT1127" s="141" t="s">
        <v>149</v>
      </c>
      <c r="AU1127" s="141" t="s">
        <v>84</v>
      </c>
      <c r="AY1127" s="2" t="s">
        <v>145</v>
      </c>
      <c r="BE1127" s="142">
        <f>IF(N1127="základní",J1127,0)</f>
        <v>0</v>
      </c>
      <c r="BF1127" s="142">
        <f>IF(N1127="snížená",J1127,0)</f>
        <v>0</v>
      </c>
      <c r="BG1127" s="142">
        <f>IF(N1127="zákl. přenesená",J1127,0)</f>
        <v>0</v>
      </c>
      <c r="BH1127" s="142">
        <f>IF(N1127="sníž. přenesená",J1127,0)</f>
        <v>0</v>
      </c>
      <c r="BI1127" s="142">
        <f>IF(N1127="nulová",J1127,0)</f>
        <v>0</v>
      </c>
      <c r="BJ1127" s="2" t="s">
        <v>20</v>
      </c>
      <c r="BK1127" s="142">
        <f>ROUND(I1127*H1127,1)</f>
        <v>0</v>
      </c>
      <c r="BL1127" s="2" t="s">
        <v>1096</v>
      </c>
      <c r="BM1127" s="141" t="s">
        <v>2019</v>
      </c>
    </row>
    <row r="1128" spans="2:65" s="175" customFormat="1">
      <c r="B1128" s="176"/>
      <c r="D1128" s="145" t="s">
        <v>155</v>
      </c>
      <c r="E1128" s="177"/>
      <c r="F1128" s="178" t="s">
        <v>2020</v>
      </c>
      <c r="H1128" s="177"/>
      <c r="I1128" s="364"/>
      <c r="L1128" s="176"/>
      <c r="M1128" s="179"/>
      <c r="T1128" s="180"/>
      <c r="AT1128" s="177" t="s">
        <v>155</v>
      </c>
      <c r="AU1128" s="177" t="s">
        <v>84</v>
      </c>
      <c r="AV1128" s="175" t="s">
        <v>20</v>
      </c>
      <c r="AW1128" s="175" t="s">
        <v>29</v>
      </c>
      <c r="AX1128" s="175" t="s">
        <v>76</v>
      </c>
      <c r="AY1128" s="177" t="s">
        <v>145</v>
      </c>
    </row>
    <row r="1129" spans="2:65" s="143" customFormat="1">
      <c r="B1129" s="144"/>
      <c r="D1129" s="145" t="s">
        <v>155</v>
      </c>
      <c r="E1129" s="146"/>
      <c r="F1129" s="147" t="s">
        <v>2021</v>
      </c>
      <c r="H1129" s="148">
        <v>237.61500000000001</v>
      </c>
      <c r="I1129" s="360"/>
      <c r="L1129" s="144"/>
      <c r="M1129" s="149"/>
      <c r="T1129" s="150"/>
      <c r="AT1129" s="146" t="s">
        <v>155</v>
      </c>
      <c r="AU1129" s="146" t="s">
        <v>84</v>
      </c>
      <c r="AV1129" s="143" t="s">
        <v>84</v>
      </c>
      <c r="AW1129" s="143" t="s">
        <v>29</v>
      </c>
      <c r="AX1129" s="143" t="s">
        <v>76</v>
      </c>
      <c r="AY1129" s="146" t="s">
        <v>145</v>
      </c>
    </row>
    <row r="1130" spans="2:65" s="143" customFormat="1">
      <c r="B1130" s="144"/>
      <c r="D1130" s="145" t="s">
        <v>155</v>
      </c>
      <c r="E1130" s="146"/>
      <c r="F1130" s="147" t="s">
        <v>589</v>
      </c>
      <c r="H1130" s="148">
        <v>-41.62</v>
      </c>
      <c r="I1130" s="360"/>
      <c r="L1130" s="144"/>
      <c r="M1130" s="149"/>
      <c r="T1130" s="150"/>
      <c r="AT1130" s="146" t="s">
        <v>155</v>
      </c>
      <c r="AU1130" s="146" t="s">
        <v>84</v>
      </c>
      <c r="AV1130" s="143" t="s">
        <v>84</v>
      </c>
      <c r="AW1130" s="143" t="s">
        <v>29</v>
      </c>
      <c r="AX1130" s="143" t="s">
        <v>76</v>
      </c>
      <c r="AY1130" s="146" t="s">
        <v>145</v>
      </c>
    </row>
    <row r="1131" spans="2:65" s="143" customFormat="1" ht="20.399999999999999">
      <c r="B1131" s="144"/>
      <c r="D1131" s="145" t="s">
        <v>155</v>
      </c>
      <c r="E1131" s="146"/>
      <c r="F1131" s="147" t="s">
        <v>599</v>
      </c>
      <c r="H1131" s="148">
        <v>15.048</v>
      </c>
      <c r="I1131" s="360"/>
      <c r="L1131" s="144"/>
      <c r="M1131" s="149"/>
      <c r="T1131" s="150"/>
      <c r="AT1131" s="146" t="s">
        <v>155</v>
      </c>
      <c r="AU1131" s="146" t="s">
        <v>84</v>
      </c>
      <c r="AV1131" s="143" t="s">
        <v>84</v>
      </c>
      <c r="AW1131" s="143" t="s">
        <v>29</v>
      </c>
      <c r="AX1131" s="143" t="s">
        <v>76</v>
      </c>
      <c r="AY1131" s="146" t="s">
        <v>145</v>
      </c>
    </row>
    <row r="1132" spans="2:65" s="175" customFormat="1">
      <c r="B1132" s="176"/>
      <c r="D1132" s="145" t="s">
        <v>155</v>
      </c>
      <c r="E1132" s="177"/>
      <c r="F1132" s="178" t="s">
        <v>2022</v>
      </c>
      <c r="H1132" s="177"/>
      <c r="I1132" s="364"/>
      <c r="L1132" s="176"/>
      <c r="M1132" s="179"/>
      <c r="T1132" s="180"/>
      <c r="AT1132" s="177" t="s">
        <v>155</v>
      </c>
      <c r="AU1132" s="177" t="s">
        <v>84</v>
      </c>
      <c r="AV1132" s="175" t="s">
        <v>20</v>
      </c>
      <c r="AW1132" s="175" t="s">
        <v>29</v>
      </c>
      <c r="AX1132" s="175" t="s">
        <v>76</v>
      </c>
      <c r="AY1132" s="177" t="s">
        <v>145</v>
      </c>
    </row>
    <row r="1133" spans="2:65" s="143" customFormat="1">
      <c r="B1133" s="144"/>
      <c r="D1133" s="145" t="s">
        <v>155</v>
      </c>
      <c r="E1133" s="146"/>
      <c r="F1133" s="147" t="s">
        <v>2023</v>
      </c>
      <c r="H1133" s="148">
        <v>125.21299999999999</v>
      </c>
      <c r="I1133" s="360"/>
      <c r="L1133" s="144"/>
      <c r="M1133" s="149"/>
      <c r="T1133" s="150"/>
      <c r="AT1133" s="146" t="s">
        <v>155</v>
      </c>
      <c r="AU1133" s="146" t="s">
        <v>84</v>
      </c>
      <c r="AV1133" s="143" t="s">
        <v>84</v>
      </c>
      <c r="AW1133" s="143" t="s">
        <v>29</v>
      </c>
      <c r="AX1133" s="143" t="s">
        <v>76</v>
      </c>
      <c r="AY1133" s="146" t="s">
        <v>145</v>
      </c>
    </row>
    <row r="1134" spans="2:65" s="143" customFormat="1">
      <c r="B1134" s="144"/>
      <c r="D1134" s="145" t="s">
        <v>155</v>
      </c>
      <c r="E1134" s="146"/>
      <c r="F1134" s="147" t="s">
        <v>2024</v>
      </c>
      <c r="H1134" s="148">
        <v>-22.681000000000001</v>
      </c>
      <c r="I1134" s="360"/>
      <c r="L1134" s="144"/>
      <c r="M1134" s="149"/>
      <c r="T1134" s="150"/>
      <c r="AT1134" s="146" t="s">
        <v>155</v>
      </c>
      <c r="AU1134" s="146" t="s">
        <v>84</v>
      </c>
      <c r="AV1134" s="143" t="s">
        <v>84</v>
      </c>
      <c r="AW1134" s="143" t="s">
        <v>29</v>
      </c>
      <c r="AX1134" s="143" t="s">
        <v>76</v>
      </c>
      <c r="AY1134" s="146" t="s">
        <v>145</v>
      </c>
    </row>
    <row r="1135" spans="2:65" s="143" customFormat="1">
      <c r="B1135" s="144"/>
      <c r="D1135" s="145" t="s">
        <v>155</v>
      </c>
      <c r="E1135" s="146"/>
      <c r="F1135" s="147" t="s">
        <v>600</v>
      </c>
      <c r="H1135" s="148">
        <v>4.17</v>
      </c>
      <c r="I1135" s="360"/>
      <c r="L1135" s="144"/>
      <c r="M1135" s="149"/>
      <c r="T1135" s="150"/>
      <c r="AT1135" s="146" t="s">
        <v>155</v>
      </c>
      <c r="AU1135" s="146" t="s">
        <v>84</v>
      </c>
      <c r="AV1135" s="143" t="s">
        <v>84</v>
      </c>
      <c r="AW1135" s="143" t="s">
        <v>29</v>
      </c>
      <c r="AX1135" s="143" t="s">
        <v>76</v>
      </c>
      <c r="AY1135" s="146" t="s">
        <v>145</v>
      </c>
    </row>
    <row r="1136" spans="2:65" s="175" customFormat="1">
      <c r="B1136" s="176"/>
      <c r="D1136" s="145" t="s">
        <v>155</v>
      </c>
      <c r="E1136" s="177"/>
      <c r="F1136" s="178" t="s">
        <v>2025</v>
      </c>
      <c r="H1136" s="177"/>
      <c r="I1136" s="364"/>
      <c r="L1136" s="176"/>
      <c r="M1136" s="179"/>
      <c r="T1136" s="180"/>
      <c r="AT1136" s="177" t="s">
        <v>155</v>
      </c>
      <c r="AU1136" s="177" t="s">
        <v>84</v>
      </c>
      <c r="AV1136" s="175" t="s">
        <v>20</v>
      </c>
      <c r="AW1136" s="175" t="s">
        <v>29</v>
      </c>
      <c r="AX1136" s="175" t="s">
        <v>76</v>
      </c>
      <c r="AY1136" s="177" t="s">
        <v>145</v>
      </c>
    </row>
    <row r="1137" spans="2:65" s="143" customFormat="1">
      <c r="B1137" s="144"/>
      <c r="D1137" s="145" t="s">
        <v>155</v>
      </c>
      <c r="E1137" s="146"/>
      <c r="F1137" s="147" t="s">
        <v>2026</v>
      </c>
      <c r="H1137" s="148">
        <v>77.451999999999998</v>
      </c>
      <c r="I1137" s="360"/>
      <c r="L1137" s="144"/>
      <c r="M1137" s="149"/>
      <c r="T1137" s="150"/>
      <c r="AT1137" s="146" t="s">
        <v>155</v>
      </c>
      <c r="AU1137" s="146" t="s">
        <v>84</v>
      </c>
      <c r="AV1137" s="143" t="s">
        <v>84</v>
      </c>
      <c r="AW1137" s="143" t="s">
        <v>29</v>
      </c>
      <c r="AX1137" s="143" t="s">
        <v>76</v>
      </c>
      <c r="AY1137" s="146" t="s">
        <v>145</v>
      </c>
    </row>
    <row r="1138" spans="2:65" s="143" customFormat="1">
      <c r="B1138" s="144"/>
      <c r="D1138" s="145" t="s">
        <v>155</v>
      </c>
      <c r="E1138" s="146"/>
      <c r="F1138" s="147" t="s">
        <v>2027</v>
      </c>
      <c r="H1138" s="148">
        <v>1.1399999999999999</v>
      </c>
      <c r="I1138" s="360"/>
      <c r="L1138" s="144"/>
      <c r="M1138" s="149"/>
      <c r="T1138" s="150"/>
      <c r="AT1138" s="146" t="s">
        <v>155</v>
      </c>
      <c r="AU1138" s="146" t="s">
        <v>84</v>
      </c>
      <c r="AV1138" s="143" t="s">
        <v>84</v>
      </c>
      <c r="AW1138" s="143" t="s">
        <v>29</v>
      </c>
      <c r="AX1138" s="143" t="s">
        <v>76</v>
      </c>
      <c r="AY1138" s="146" t="s">
        <v>145</v>
      </c>
    </row>
    <row r="1139" spans="2:65" s="175" customFormat="1">
      <c r="B1139" s="176"/>
      <c r="D1139" s="145" t="s">
        <v>155</v>
      </c>
      <c r="E1139" s="177"/>
      <c r="F1139" s="178" t="s">
        <v>2028</v>
      </c>
      <c r="H1139" s="177"/>
      <c r="I1139" s="364"/>
      <c r="L1139" s="176"/>
      <c r="M1139" s="179"/>
      <c r="T1139" s="180"/>
      <c r="AT1139" s="177" t="s">
        <v>155</v>
      </c>
      <c r="AU1139" s="177" t="s">
        <v>84</v>
      </c>
      <c r="AV1139" s="175" t="s">
        <v>20</v>
      </c>
      <c r="AW1139" s="175" t="s">
        <v>29</v>
      </c>
      <c r="AX1139" s="175" t="s">
        <v>76</v>
      </c>
      <c r="AY1139" s="177" t="s">
        <v>145</v>
      </c>
    </row>
    <row r="1140" spans="2:65" s="143" customFormat="1">
      <c r="B1140" s="144"/>
      <c r="D1140" s="145" t="s">
        <v>155</v>
      </c>
      <c r="E1140" s="146"/>
      <c r="F1140" s="147" t="s">
        <v>2029</v>
      </c>
      <c r="H1140" s="148">
        <v>203.17500000000001</v>
      </c>
      <c r="I1140" s="360"/>
      <c r="L1140" s="144"/>
      <c r="M1140" s="149"/>
      <c r="T1140" s="150"/>
      <c r="AT1140" s="146" t="s">
        <v>155</v>
      </c>
      <c r="AU1140" s="146" t="s">
        <v>84</v>
      </c>
      <c r="AV1140" s="143" t="s">
        <v>84</v>
      </c>
      <c r="AW1140" s="143" t="s">
        <v>29</v>
      </c>
      <c r="AX1140" s="143" t="s">
        <v>76</v>
      </c>
      <c r="AY1140" s="146" t="s">
        <v>145</v>
      </c>
    </row>
    <row r="1141" spans="2:65" s="143" customFormat="1">
      <c r="B1141" s="144"/>
      <c r="D1141" s="145" t="s">
        <v>155</v>
      </c>
      <c r="E1141" s="146"/>
      <c r="F1141" s="147" t="s">
        <v>2030</v>
      </c>
      <c r="H1141" s="148">
        <v>-32.317999999999998</v>
      </c>
      <c r="I1141" s="360"/>
      <c r="L1141" s="144"/>
      <c r="M1141" s="149"/>
      <c r="T1141" s="150"/>
      <c r="AT1141" s="146" t="s">
        <v>155</v>
      </c>
      <c r="AU1141" s="146" t="s">
        <v>84</v>
      </c>
      <c r="AV1141" s="143" t="s">
        <v>84</v>
      </c>
      <c r="AW1141" s="143" t="s">
        <v>29</v>
      </c>
      <c r="AX1141" s="143" t="s">
        <v>76</v>
      </c>
      <c r="AY1141" s="146" t="s">
        <v>145</v>
      </c>
    </row>
    <row r="1142" spans="2:65" s="143" customFormat="1">
      <c r="B1142" s="144"/>
      <c r="D1142" s="145" t="s">
        <v>155</v>
      </c>
      <c r="E1142" s="146"/>
      <c r="F1142" s="147" t="s">
        <v>2031</v>
      </c>
      <c r="H1142" s="148">
        <v>9.3130000000000006</v>
      </c>
      <c r="I1142" s="360"/>
      <c r="L1142" s="144"/>
      <c r="M1142" s="149"/>
      <c r="T1142" s="150"/>
      <c r="AT1142" s="146" t="s">
        <v>155</v>
      </c>
      <c r="AU1142" s="146" t="s">
        <v>84</v>
      </c>
      <c r="AV1142" s="143" t="s">
        <v>84</v>
      </c>
      <c r="AW1142" s="143" t="s">
        <v>29</v>
      </c>
      <c r="AX1142" s="143" t="s">
        <v>76</v>
      </c>
      <c r="AY1142" s="146" t="s">
        <v>145</v>
      </c>
    </row>
    <row r="1143" spans="2:65" s="175" customFormat="1">
      <c r="B1143" s="176"/>
      <c r="D1143" s="145" t="s">
        <v>155</v>
      </c>
      <c r="E1143" s="177"/>
      <c r="F1143" s="178" t="s">
        <v>2032</v>
      </c>
      <c r="H1143" s="177"/>
      <c r="I1143" s="364"/>
      <c r="L1143" s="176"/>
      <c r="M1143" s="179"/>
      <c r="T1143" s="180"/>
      <c r="AT1143" s="177" t="s">
        <v>155</v>
      </c>
      <c r="AU1143" s="177" t="s">
        <v>84</v>
      </c>
      <c r="AV1143" s="175" t="s">
        <v>20</v>
      </c>
      <c r="AW1143" s="175" t="s">
        <v>29</v>
      </c>
      <c r="AX1143" s="175" t="s">
        <v>76</v>
      </c>
      <c r="AY1143" s="177" t="s">
        <v>145</v>
      </c>
    </row>
    <row r="1144" spans="2:65" s="143" customFormat="1">
      <c r="B1144" s="144"/>
      <c r="D1144" s="145" t="s">
        <v>155</v>
      </c>
      <c r="E1144" s="146"/>
      <c r="F1144" s="147" t="s">
        <v>2033</v>
      </c>
      <c r="H1144" s="148">
        <v>294.45499999999998</v>
      </c>
      <c r="I1144" s="360"/>
      <c r="L1144" s="144"/>
      <c r="M1144" s="149"/>
      <c r="T1144" s="150"/>
      <c r="AT1144" s="146" t="s">
        <v>155</v>
      </c>
      <c r="AU1144" s="146" t="s">
        <v>84</v>
      </c>
      <c r="AV1144" s="143" t="s">
        <v>84</v>
      </c>
      <c r="AW1144" s="143" t="s">
        <v>29</v>
      </c>
      <c r="AX1144" s="143" t="s">
        <v>76</v>
      </c>
      <c r="AY1144" s="146" t="s">
        <v>145</v>
      </c>
    </row>
    <row r="1145" spans="2:65" s="143" customFormat="1" ht="30.6">
      <c r="B1145" s="144"/>
      <c r="D1145" s="145" t="s">
        <v>155</v>
      </c>
      <c r="E1145" s="146"/>
      <c r="F1145" s="147" t="s">
        <v>592</v>
      </c>
      <c r="H1145" s="148">
        <v>-34.798999999999999</v>
      </c>
      <c r="I1145" s="360"/>
      <c r="L1145" s="144"/>
      <c r="M1145" s="149"/>
      <c r="T1145" s="150"/>
      <c r="AT1145" s="146" t="s">
        <v>155</v>
      </c>
      <c r="AU1145" s="146" t="s">
        <v>84</v>
      </c>
      <c r="AV1145" s="143" t="s">
        <v>84</v>
      </c>
      <c r="AW1145" s="143" t="s">
        <v>29</v>
      </c>
      <c r="AX1145" s="143" t="s">
        <v>76</v>
      </c>
      <c r="AY1145" s="146" t="s">
        <v>145</v>
      </c>
    </row>
    <row r="1146" spans="2:65" s="143" customFormat="1" ht="30.6">
      <c r="B1146" s="144"/>
      <c r="D1146" s="145" t="s">
        <v>155</v>
      </c>
      <c r="E1146" s="146"/>
      <c r="F1146" s="147" t="s">
        <v>2034</v>
      </c>
      <c r="H1146" s="148">
        <v>17.837</v>
      </c>
      <c r="I1146" s="360"/>
      <c r="L1146" s="144"/>
      <c r="M1146" s="149"/>
      <c r="T1146" s="150"/>
      <c r="AT1146" s="146" t="s">
        <v>155</v>
      </c>
      <c r="AU1146" s="146" t="s">
        <v>84</v>
      </c>
      <c r="AV1146" s="143" t="s">
        <v>84</v>
      </c>
      <c r="AW1146" s="143" t="s">
        <v>29</v>
      </c>
      <c r="AX1146" s="143" t="s">
        <v>76</v>
      </c>
      <c r="AY1146" s="146" t="s">
        <v>145</v>
      </c>
    </row>
    <row r="1147" spans="2:65" s="151" customFormat="1">
      <c r="B1147" s="152"/>
      <c r="D1147" s="145" t="s">
        <v>155</v>
      </c>
      <c r="E1147" s="153"/>
      <c r="F1147" s="154" t="s">
        <v>174</v>
      </c>
      <c r="H1147" s="155">
        <v>854</v>
      </c>
      <c r="I1147" s="361"/>
      <c r="L1147" s="152"/>
      <c r="M1147" s="156"/>
      <c r="T1147" s="157"/>
      <c r="AT1147" s="153" t="s">
        <v>155</v>
      </c>
      <c r="AU1147" s="153" t="s">
        <v>84</v>
      </c>
      <c r="AV1147" s="151" t="s">
        <v>153</v>
      </c>
      <c r="AW1147" s="151" t="s">
        <v>29</v>
      </c>
      <c r="AX1147" s="151" t="s">
        <v>20</v>
      </c>
      <c r="AY1147" s="153" t="s">
        <v>145</v>
      </c>
    </row>
    <row r="1148" spans="2:65" s="14" customFormat="1" ht="24" customHeight="1">
      <c r="B1148" s="15"/>
      <c r="C1148" s="130" t="s">
        <v>2035</v>
      </c>
      <c r="D1148" s="130" t="s">
        <v>149</v>
      </c>
      <c r="E1148" s="131" t="s">
        <v>2036</v>
      </c>
      <c r="F1148" s="132" t="s">
        <v>2037</v>
      </c>
      <c r="G1148" s="133" t="s">
        <v>166</v>
      </c>
      <c r="H1148" s="134">
        <v>854</v>
      </c>
      <c r="I1148" s="359"/>
      <c r="J1148" s="135">
        <f>ROUND(I1148*H1148,1)</f>
        <v>0</v>
      </c>
      <c r="K1148" s="136"/>
      <c r="L1148" s="15"/>
      <c r="M1148" s="137"/>
      <c r="N1148" s="138" t="s">
        <v>41</v>
      </c>
      <c r="O1148" s="139">
        <v>0.219</v>
      </c>
      <c r="P1148" s="139">
        <f>O1148*H1148</f>
        <v>187.02600000000001</v>
      </c>
      <c r="Q1148" s="139">
        <v>1.01E-3</v>
      </c>
      <c r="R1148" s="139">
        <f>Q1148*H1148</f>
        <v>0.86254000000000008</v>
      </c>
      <c r="S1148" s="139">
        <v>0</v>
      </c>
      <c r="T1148" s="140">
        <f>S1148*H1148</f>
        <v>0</v>
      </c>
      <c r="AR1148" s="141" t="s">
        <v>1096</v>
      </c>
      <c r="AT1148" s="141" t="s">
        <v>149</v>
      </c>
      <c r="AU1148" s="141" t="s">
        <v>84</v>
      </c>
      <c r="AY1148" s="2" t="s">
        <v>145</v>
      </c>
      <c r="BE1148" s="142">
        <f>IF(N1148="základní",J1148,0)</f>
        <v>0</v>
      </c>
      <c r="BF1148" s="142">
        <f>IF(N1148="snížená",J1148,0)</f>
        <v>0</v>
      </c>
      <c r="BG1148" s="142">
        <f>IF(N1148="zákl. přenesená",J1148,0)</f>
        <v>0</v>
      </c>
      <c r="BH1148" s="142">
        <f>IF(N1148="sníž. přenesená",J1148,0)</f>
        <v>0</v>
      </c>
      <c r="BI1148" s="142">
        <f>IF(N1148="nulová",J1148,0)</f>
        <v>0</v>
      </c>
      <c r="BJ1148" s="2" t="s">
        <v>20</v>
      </c>
      <c r="BK1148" s="142">
        <f>ROUND(I1148*H1148,1)</f>
        <v>0</v>
      </c>
      <c r="BL1148" s="2" t="s">
        <v>1096</v>
      </c>
      <c r="BM1148" s="141" t="s">
        <v>2038</v>
      </c>
    </row>
    <row r="1149" spans="2:65" s="14" customFormat="1" ht="24" customHeight="1">
      <c r="B1149" s="15"/>
      <c r="C1149" s="130" t="s">
        <v>2039</v>
      </c>
      <c r="D1149" s="130" t="s">
        <v>149</v>
      </c>
      <c r="E1149" s="131" t="s">
        <v>2040</v>
      </c>
      <c r="F1149" s="132" t="s">
        <v>2041</v>
      </c>
      <c r="G1149" s="133" t="s">
        <v>166</v>
      </c>
      <c r="H1149" s="134">
        <v>854</v>
      </c>
      <c r="I1149" s="359"/>
      <c r="J1149" s="135">
        <f>ROUND(I1149*H1149,1)</f>
        <v>0</v>
      </c>
      <c r="K1149" s="136"/>
      <c r="L1149" s="15"/>
      <c r="M1149" s="137"/>
      <c r="N1149" s="138" t="s">
        <v>41</v>
      </c>
      <c r="O1149" s="139">
        <v>2.5999999999999999E-2</v>
      </c>
      <c r="P1149" s="139">
        <f>O1149*H1149</f>
        <v>22.204000000000001</v>
      </c>
      <c r="Q1149" s="139">
        <v>0</v>
      </c>
      <c r="R1149" s="139">
        <f>Q1149*H1149</f>
        <v>0</v>
      </c>
      <c r="S1149" s="139">
        <v>0</v>
      </c>
      <c r="T1149" s="140">
        <f>S1149*H1149</f>
        <v>0</v>
      </c>
      <c r="AR1149" s="141" t="s">
        <v>1096</v>
      </c>
      <c r="AT1149" s="141" t="s">
        <v>149</v>
      </c>
      <c r="AU1149" s="141" t="s">
        <v>84</v>
      </c>
      <c r="AY1149" s="2" t="s">
        <v>145</v>
      </c>
      <c r="BE1149" s="142">
        <f>IF(N1149="základní",J1149,0)</f>
        <v>0</v>
      </c>
      <c r="BF1149" s="142">
        <f>IF(N1149="snížená",J1149,0)</f>
        <v>0</v>
      </c>
      <c r="BG1149" s="142">
        <f>IF(N1149="zákl. přenesená",J1149,0)</f>
        <v>0</v>
      </c>
      <c r="BH1149" s="142">
        <f>IF(N1149="sníž. přenesená",J1149,0)</f>
        <v>0</v>
      </c>
      <c r="BI1149" s="142">
        <f>IF(N1149="nulová",J1149,0)</f>
        <v>0</v>
      </c>
      <c r="BJ1149" s="2" t="s">
        <v>20</v>
      </c>
      <c r="BK1149" s="142">
        <f>ROUND(I1149*H1149,1)</f>
        <v>0</v>
      </c>
      <c r="BL1149" s="2" t="s">
        <v>1096</v>
      </c>
      <c r="BM1149" s="141" t="s">
        <v>2042</v>
      </c>
    </row>
    <row r="1150" spans="2:65" s="14" customFormat="1" ht="33" customHeight="1">
      <c r="B1150" s="15"/>
      <c r="C1150" s="130" t="s">
        <v>2043</v>
      </c>
      <c r="D1150" s="130" t="s">
        <v>149</v>
      </c>
      <c r="E1150" s="131" t="s">
        <v>2044</v>
      </c>
      <c r="F1150" s="132" t="s">
        <v>2045</v>
      </c>
      <c r="G1150" s="133" t="s">
        <v>166</v>
      </c>
      <c r="H1150" s="134">
        <v>854</v>
      </c>
      <c r="I1150" s="359"/>
      <c r="J1150" s="135">
        <f>ROUND(I1150*H1150,1)</f>
        <v>0</v>
      </c>
      <c r="K1150" s="136"/>
      <c r="L1150" s="15"/>
      <c r="M1150" s="137"/>
      <c r="N1150" s="138" t="s">
        <v>41</v>
      </c>
      <c r="O1150" s="139">
        <v>0</v>
      </c>
      <c r="P1150" s="139">
        <f>O1150*H1150</f>
        <v>0</v>
      </c>
      <c r="Q1150" s="139">
        <v>2.0000000000000002E-5</v>
      </c>
      <c r="R1150" s="139">
        <f>Q1150*H1150</f>
        <v>1.7080000000000001E-2</v>
      </c>
      <c r="S1150" s="139">
        <v>0</v>
      </c>
      <c r="T1150" s="140">
        <f>S1150*H1150</f>
        <v>0</v>
      </c>
      <c r="AR1150" s="141" t="s">
        <v>1096</v>
      </c>
      <c r="AT1150" s="141" t="s">
        <v>149</v>
      </c>
      <c r="AU1150" s="141" t="s">
        <v>84</v>
      </c>
      <c r="AY1150" s="2" t="s">
        <v>145</v>
      </c>
      <c r="BE1150" s="142">
        <f>IF(N1150="základní",J1150,0)</f>
        <v>0</v>
      </c>
      <c r="BF1150" s="142">
        <f>IF(N1150="snížená",J1150,0)</f>
        <v>0</v>
      </c>
      <c r="BG1150" s="142">
        <f>IF(N1150="zákl. přenesená",J1150,0)</f>
        <v>0</v>
      </c>
      <c r="BH1150" s="142">
        <f>IF(N1150="sníž. přenesená",J1150,0)</f>
        <v>0</v>
      </c>
      <c r="BI1150" s="142">
        <f>IF(N1150="nulová",J1150,0)</f>
        <v>0</v>
      </c>
      <c r="BJ1150" s="2" t="s">
        <v>20</v>
      </c>
      <c r="BK1150" s="142">
        <f>ROUND(I1150*H1150,1)</f>
        <v>0</v>
      </c>
      <c r="BL1150" s="2" t="s">
        <v>1096</v>
      </c>
      <c r="BM1150" s="141" t="s">
        <v>2046</v>
      </c>
    </row>
    <row r="1151" spans="2:65" s="118" customFormat="1" ht="22.5" customHeight="1">
      <c r="B1151" s="119"/>
      <c r="D1151" s="120" t="s">
        <v>75</v>
      </c>
      <c r="E1151" s="128" t="s">
        <v>2047</v>
      </c>
      <c r="F1151" s="128" t="s">
        <v>2048</v>
      </c>
      <c r="I1151" s="362"/>
      <c r="J1151" s="129">
        <f>BK1151</f>
        <v>0</v>
      </c>
      <c r="L1151" s="119"/>
      <c r="M1151" s="123"/>
      <c r="P1151" s="124">
        <f>SUM(P1152:P1159)</f>
        <v>285.31100000000004</v>
      </c>
      <c r="R1151" s="124">
        <f>SUM(R1152:R1159)</f>
        <v>1.3231600000000001</v>
      </c>
      <c r="T1151" s="125">
        <f>SUM(T1152:T1159)</f>
        <v>5.4870000000000002E-2</v>
      </c>
      <c r="AR1151" s="120" t="s">
        <v>84</v>
      </c>
      <c r="AT1151" s="126" t="s">
        <v>75</v>
      </c>
      <c r="AU1151" s="126" t="s">
        <v>20</v>
      </c>
      <c r="AY1151" s="120" t="s">
        <v>145</v>
      </c>
      <c r="BK1151" s="127">
        <f>SUM(BK1152:BK1159)</f>
        <v>0</v>
      </c>
    </row>
    <row r="1152" spans="2:65" s="14" customFormat="1" ht="16.5" customHeight="1">
      <c r="B1152" s="15"/>
      <c r="C1152" s="130" t="s">
        <v>2049</v>
      </c>
      <c r="D1152" s="130" t="s">
        <v>149</v>
      </c>
      <c r="E1152" s="131" t="s">
        <v>2050</v>
      </c>
      <c r="F1152" s="132" t="s">
        <v>2051</v>
      </c>
      <c r="G1152" s="133" t="s">
        <v>166</v>
      </c>
      <c r="H1152" s="134">
        <v>177</v>
      </c>
      <c r="I1152" s="359"/>
      <c r="J1152" s="135">
        <f>ROUND(I1152*H1152,1)</f>
        <v>0</v>
      </c>
      <c r="K1152" s="136"/>
      <c r="L1152" s="15"/>
      <c r="M1152" s="137"/>
      <c r="N1152" s="138" t="s">
        <v>41</v>
      </c>
      <c r="O1152" s="139">
        <v>7.3999999999999996E-2</v>
      </c>
      <c r="P1152" s="139">
        <f>O1152*H1152</f>
        <v>13.097999999999999</v>
      </c>
      <c r="Q1152" s="139">
        <v>1E-3</v>
      </c>
      <c r="R1152" s="139">
        <f>Q1152*H1152</f>
        <v>0.17699999999999999</v>
      </c>
      <c r="S1152" s="139">
        <v>3.1E-4</v>
      </c>
      <c r="T1152" s="140">
        <f>S1152*H1152</f>
        <v>5.4870000000000002E-2</v>
      </c>
      <c r="AR1152" s="141" t="s">
        <v>1096</v>
      </c>
      <c r="AT1152" s="141" t="s">
        <v>149</v>
      </c>
      <c r="AU1152" s="141" t="s">
        <v>84</v>
      </c>
      <c r="AY1152" s="2" t="s">
        <v>145</v>
      </c>
      <c r="BE1152" s="142">
        <f>IF(N1152="základní",J1152,0)</f>
        <v>0</v>
      </c>
      <c r="BF1152" s="142">
        <f>IF(N1152="snížená",J1152,0)</f>
        <v>0</v>
      </c>
      <c r="BG1152" s="142">
        <f>IF(N1152="zákl. přenesená",J1152,0)</f>
        <v>0</v>
      </c>
      <c r="BH1152" s="142">
        <f>IF(N1152="sníž. přenesená",J1152,0)</f>
        <v>0</v>
      </c>
      <c r="BI1152" s="142">
        <f>IF(N1152="nulová",J1152,0)</f>
        <v>0</v>
      </c>
      <c r="BJ1152" s="2" t="s">
        <v>20</v>
      </c>
      <c r="BK1152" s="142">
        <f>ROUND(I1152*H1152,1)</f>
        <v>0</v>
      </c>
      <c r="BL1152" s="2" t="s">
        <v>1096</v>
      </c>
      <c r="BM1152" s="141" t="s">
        <v>2052</v>
      </c>
    </row>
    <row r="1153" spans="2:65" s="143" customFormat="1">
      <c r="B1153" s="144"/>
      <c r="D1153" s="145" t="s">
        <v>155</v>
      </c>
      <c r="E1153" s="146"/>
      <c r="F1153" s="147" t="s">
        <v>2053</v>
      </c>
      <c r="H1153" s="148">
        <v>177</v>
      </c>
      <c r="I1153" s="360"/>
      <c r="L1153" s="144"/>
      <c r="M1153" s="149"/>
      <c r="T1153" s="150"/>
      <c r="AT1153" s="146" t="s">
        <v>155</v>
      </c>
      <c r="AU1153" s="146" t="s">
        <v>84</v>
      </c>
      <c r="AV1153" s="143" t="s">
        <v>84</v>
      </c>
      <c r="AW1153" s="143" t="s">
        <v>29</v>
      </c>
      <c r="AX1153" s="143" t="s">
        <v>20</v>
      </c>
      <c r="AY1153" s="146" t="s">
        <v>145</v>
      </c>
    </row>
    <row r="1154" spans="2:65" s="14" customFormat="1" ht="24" customHeight="1">
      <c r="B1154" s="15"/>
      <c r="C1154" s="130" t="s">
        <v>2054</v>
      </c>
      <c r="D1154" s="130" t="s">
        <v>149</v>
      </c>
      <c r="E1154" s="131" t="s">
        <v>2055</v>
      </c>
      <c r="F1154" s="132" t="s">
        <v>2056</v>
      </c>
      <c r="G1154" s="133" t="s">
        <v>166</v>
      </c>
      <c r="H1154" s="134">
        <v>2865.4</v>
      </c>
      <c r="I1154" s="359"/>
      <c r="J1154" s="135">
        <f>ROUND(I1154*H1154,1)</f>
        <v>0</v>
      </c>
      <c r="K1154" s="136"/>
      <c r="L1154" s="15"/>
      <c r="M1154" s="137"/>
      <c r="N1154" s="138" t="s">
        <v>41</v>
      </c>
      <c r="O1154" s="139">
        <v>3.3000000000000002E-2</v>
      </c>
      <c r="P1154" s="139">
        <f>O1154*H1154</f>
        <v>94.558200000000014</v>
      </c>
      <c r="Q1154" s="139">
        <v>2.0000000000000001E-4</v>
      </c>
      <c r="R1154" s="139">
        <f>Q1154*H1154</f>
        <v>0.57308000000000003</v>
      </c>
      <c r="S1154" s="139">
        <v>0</v>
      </c>
      <c r="T1154" s="140">
        <f>S1154*H1154</f>
        <v>0</v>
      </c>
      <c r="AR1154" s="141" t="s">
        <v>1096</v>
      </c>
      <c r="AT1154" s="141" t="s">
        <v>149</v>
      </c>
      <c r="AU1154" s="141" t="s">
        <v>84</v>
      </c>
      <c r="AY1154" s="2" t="s">
        <v>145</v>
      </c>
      <c r="BE1154" s="142">
        <f>IF(N1154="základní",J1154,0)</f>
        <v>0</v>
      </c>
      <c r="BF1154" s="142">
        <f>IF(N1154="snížená",J1154,0)</f>
        <v>0</v>
      </c>
      <c r="BG1154" s="142">
        <f>IF(N1154="zákl. přenesená",J1154,0)</f>
        <v>0</v>
      </c>
      <c r="BH1154" s="142">
        <f>IF(N1154="sníž. přenesená",J1154,0)</f>
        <v>0</v>
      </c>
      <c r="BI1154" s="142">
        <f>IF(N1154="nulová",J1154,0)</f>
        <v>0</v>
      </c>
      <c r="BJ1154" s="2" t="s">
        <v>20</v>
      </c>
      <c r="BK1154" s="142">
        <f>ROUND(I1154*H1154,1)</f>
        <v>0</v>
      </c>
      <c r="BL1154" s="2" t="s">
        <v>1096</v>
      </c>
      <c r="BM1154" s="141" t="s">
        <v>2057</v>
      </c>
    </row>
    <row r="1155" spans="2:65" s="143" customFormat="1">
      <c r="B1155" s="144"/>
      <c r="D1155" s="145" t="s">
        <v>155</v>
      </c>
      <c r="E1155" s="146"/>
      <c r="F1155" s="147" t="s">
        <v>2058</v>
      </c>
      <c r="H1155" s="148">
        <v>924</v>
      </c>
      <c r="I1155" s="360"/>
      <c r="L1155" s="144"/>
      <c r="M1155" s="149"/>
      <c r="T1155" s="150"/>
      <c r="AT1155" s="146" t="s">
        <v>155</v>
      </c>
      <c r="AU1155" s="146" t="s">
        <v>84</v>
      </c>
      <c r="AV1155" s="143" t="s">
        <v>84</v>
      </c>
      <c r="AW1155" s="143" t="s">
        <v>29</v>
      </c>
      <c r="AX1155" s="143" t="s">
        <v>76</v>
      </c>
      <c r="AY1155" s="146" t="s">
        <v>145</v>
      </c>
    </row>
    <row r="1156" spans="2:65" s="143" customFormat="1">
      <c r="B1156" s="144"/>
      <c r="D1156" s="145" t="s">
        <v>155</v>
      </c>
      <c r="E1156" s="146"/>
      <c r="F1156" s="147" t="s">
        <v>2059</v>
      </c>
      <c r="H1156" s="148">
        <v>2088.9</v>
      </c>
      <c r="I1156" s="360"/>
      <c r="L1156" s="144"/>
      <c r="M1156" s="149"/>
      <c r="T1156" s="150"/>
      <c r="AT1156" s="146" t="s">
        <v>155</v>
      </c>
      <c r="AU1156" s="146" t="s">
        <v>84</v>
      </c>
      <c r="AV1156" s="143" t="s">
        <v>84</v>
      </c>
      <c r="AW1156" s="143" t="s">
        <v>29</v>
      </c>
      <c r="AX1156" s="143" t="s">
        <v>76</v>
      </c>
      <c r="AY1156" s="146" t="s">
        <v>145</v>
      </c>
    </row>
    <row r="1157" spans="2:65" s="143" customFormat="1">
      <c r="B1157" s="144"/>
      <c r="D1157" s="145" t="s">
        <v>155</v>
      </c>
      <c r="E1157" s="146"/>
      <c r="F1157" s="147" t="s">
        <v>2060</v>
      </c>
      <c r="H1157" s="148">
        <v>-147.5</v>
      </c>
      <c r="I1157" s="360"/>
      <c r="L1157" s="144"/>
      <c r="M1157" s="149"/>
      <c r="T1157" s="150"/>
      <c r="AT1157" s="146" t="s">
        <v>155</v>
      </c>
      <c r="AU1157" s="146" t="s">
        <v>84</v>
      </c>
      <c r="AV1157" s="143" t="s">
        <v>84</v>
      </c>
      <c r="AW1157" s="143" t="s">
        <v>29</v>
      </c>
      <c r="AX1157" s="143" t="s">
        <v>76</v>
      </c>
      <c r="AY1157" s="146" t="s">
        <v>145</v>
      </c>
    </row>
    <row r="1158" spans="2:65" s="151" customFormat="1">
      <c r="B1158" s="152"/>
      <c r="D1158" s="145" t="s">
        <v>155</v>
      </c>
      <c r="E1158" s="153"/>
      <c r="F1158" s="154" t="s">
        <v>174</v>
      </c>
      <c r="H1158" s="155">
        <v>2865.4</v>
      </c>
      <c r="I1158" s="361"/>
      <c r="L1158" s="152"/>
      <c r="M1158" s="156"/>
      <c r="T1158" s="157"/>
      <c r="AT1158" s="153" t="s">
        <v>155</v>
      </c>
      <c r="AU1158" s="153" t="s">
        <v>84</v>
      </c>
      <c r="AV1158" s="151" t="s">
        <v>153</v>
      </c>
      <c r="AW1158" s="151" t="s">
        <v>29</v>
      </c>
      <c r="AX1158" s="151" t="s">
        <v>20</v>
      </c>
      <c r="AY1158" s="153" t="s">
        <v>145</v>
      </c>
    </row>
    <row r="1159" spans="2:65" s="14" customFormat="1" ht="24" customHeight="1">
      <c r="B1159" s="15"/>
      <c r="C1159" s="130" t="s">
        <v>2061</v>
      </c>
      <c r="D1159" s="130" t="s">
        <v>149</v>
      </c>
      <c r="E1159" s="131" t="s">
        <v>2062</v>
      </c>
      <c r="F1159" s="132" t="s">
        <v>2063</v>
      </c>
      <c r="G1159" s="133" t="s">
        <v>166</v>
      </c>
      <c r="H1159" s="134">
        <v>2865.4</v>
      </c>
      <c r="I1159" s="359"/>
      <c r="J1159" s="135">
        <f>ROUND(I1159*H1159,1)</f>
        <v>0</v>
      </c>
      <c r="K1159" s="136"/>
      <c r="L1159" s="15"/>
      <c r="M1159" s="137"/>
      <c r="N1159" s="138" t="s">
        <v>41</v>
      </c>
      <c r="O1159" s="139">
        <v>6.2E-2</v>
      </c>
      <c r="P1159" s="139">
        <f>O1159*H1159</f>
        <v>177.65479999999999</v>
      </c>
      <c r="Q1159" s="139">
        <v>2.0000000000000001E-4</v>
      </c>
      <c r="R1159" s="139">
        <f>Q1159*H1159</f>
        <v>0.57308000000000003</v>
      </c>
      <c r="S1159" s="139">
        <v>0</v>
      </c>
      <c r="T1159" s="140">
        <f>S1159*H1159</f>
        <v>0</v>
      </c>
      <c r="AR1159" s="141" t="s">
        <v>1096</v>
      </c>
      <c r="AT1159" s="141" t="s">
        <v>149</v>
      </c>
      <c r="AU1159" s="141" t="s">
        <v>84</v>
      </c>
      <c r="AY1159" s="2" t="s">
        <v>145</v>
      </c>
      <c r="BE1159" s="142">
        <f>IF(N1159="základní",J1159,0)</f>
        <v>0</v>
      </c>
      <c r="BF1159" s="142">
        <f>IF(N1159="snížená",J1159,0)</f>
        <v>0</v>
      </c>
      <c r="BG1159" s="142">
        <f>IF(N1159="zákl. přenesená",J1159,0)</f>
        <v>0</v>
      </c>
      <c r="BH1159" s="142">
        <f>IF(N1159="sníž. přenesená",J1159,0)</f>
        <v>0</v>
      </c>
      <c r="BI1159" s="142">
        <f>IF(N1159="nulová",J1159,0)</f>
        <v>0</v>
      </c>
      <c r="BJ1159" s="2" t="s">
        <v>20</v>
      </c>
      <c r="BK1159" s="142">
        <f>ROUND(I1159*H1159,1)</f>
        <v>0</v>
      </c>
      <c r="BL1159" s="2" t="s">
        <v>1096</v>
      </c>
      <c r="BM1159" s="141" t="s">
        <v>2064</v>
      </c>
    </row>
    <row r="1160" spans="2:65" s="118" customFormat="1" ht="22.5" customHeight="1">
      <c r="B1160" s="119"/>
      <c r="D1160" s="120" t="s">
        <v>75</v>
      </c>
      <c r="E1160" s="128" t="s">
        <v>2065</v>
      </c>
      <c r="F1160" s="128" t="s">
        <v>2066</v>
      </c>
      <c r="I1160" s="362"/>
      <c r="J1160" s="129">
        <f>BK1160</f>
        <v>0</v>
      </c>
      <c r="L1160" s="119"/>
      <c r="M1160" s="123"/>
      <c r="P1160" s="124">
        <f>SUM(P1161:P1183)</f>
        <v>263.92728099999999</v>
      </c>
      <c r="R1160" s="124">
        <f>SUM(R1161:R1183)</f>
        <v>0.54101310000000002</v>
      </c>
      <c r="T1160" s="125">
        <f>SUM(T1161:T1183)</f>
        <v>0</v>
      </c>
      <c r="AR1160" s="120" t="s">
        <v>84</v>
      </c>
      <c r="AT1160" s="126" t="s">
        <v>75</v>
      </c>
      <c r="AU1160" s="126" t="s">
        <v>20</v>
      </c>
      <c r="AY1160" s="120" t="s">
        <v>145</v>
      </c>
      <c r="BK1160" s="127">
        <f>SUM(BK1161:BK1183)</f>
        <v>0</v>
      </c>
    </row>
    <row r="1161" spans="2:65" s="14" customFormat="1" ht="24" customHeight="1">
      <c r="B1161" s="15"/>
      <c r="C1161" s="130" t="s">
        <v>2067</v>
      </c>
      <c r="D1161" s="130" t="s">
        <v>149</v>
      </c>
      <c r="E1161" s="131" t="s">
        <v>2068</v>
      </c>
      <c r="F1161" s="132" t="s">
        <v>2069</v>
      </c>
      <c r="G1161" s="133" t="s">
        <v>166</v>
      </c>
      <c r="H1161" s="134">
        <v>213.84700000000001</v>
      </c>
      <c r="I1161" s="359"/>
      <c r="J1161" s="135">
        <f>ROUND(I1161*H1161,1)</f>
        <v>0</v>
      </c>
      <c r="K1161" s="136"/>
      <c r="L1161" s="15"/>
      <c r="M1161" s="137"/>
      <c r="N1161" s="138" t="s">
        <v>41</v>
      </c>
      <c r="O1161" s="139">
        <v>0.42299999999999999</v>
      </c>
      <c r="P1161" s="139">
        <f>O1161*H1161</f>
        <v>90.457280999999995</v>
      </c>
      <c r="Q1161" s="139">
        <v>0</v>
      </c>
      <c r="R1161" s="139">
        <f>Q1161*H1161</f>
        <v>0</v>
      </c>
      <c r="S1161" s="139">
        <v>0</v>
      </c>
      <c r="T1161" s="140">
        <f>S1161*H1161</f>
        <v>0</v>
      </c>
      <c r="AR1161" s="141" t="s">
        <v>1096</v>
      </c>
      <c r="AT1161" s="141" t="s">
        <v>149</v>
      </c>
      <c r="AU1161" s="141" t="s">
        <v>84</v>
      </c>
      <c r="AY1161" s="2" t="s">
        <v>145</v>
      </c>
      <c r="BE1161" s="142">
        <f>IF(N1161="základní",J1161,0)</f>
        <v>0</v>
      </c>
      <c r="BF1161" s="142">
        <f>IF(N1161="snížená",J1161,0)</f>
        <v>0</v>
      </c>
      <c r="BG1161" s="142">
        <f>IF(N1161="zákl. přenesená",J1161,0)</f>
        <v>0</v>
      </c>
      <c r="BH1161" s="142">
        <f>IF(N1161="sníž. přenesená",J1161,0)</f>
        <v>0</v>
      </c>
      <c r="BI1161" s="142">
        <f>IF(N1161="nulová",J1161,0)</f>
        <v>0</v>
      </c>
      <c r="BJ1161" s="2" t="s">
        <v>20</v>
      </c>
      <c r="BK1161" s="142">
        <f>ROUND(I1161*H1161,1)</f>
        <v>0</v>
      </c>
      <c r="BL1161" s="2" t="s">
        <v>1096</v>
      </c>
      <c r="BM1161" s="141" t="s">
        <v>2070</v>
      </c>
    </row>
    <row r="1162" spans="2:65" s="143" customFormat="1" ht="20.399999999999999">
      <c r="B1162" s="144"/>
      <c r="D1162" s="145" t="s">
        <v>155</v>
      </c>
      <c r="E1162" s="146"/>
      <c r="F1162" s="147" t="s">
        <v>2071</v>
      </c>
      <c r="H1162" s="148">
        <v>209.047</v>
      </c>
      <c r="I1162" s="360"/>
      <c r="L1162" s="144"/>
      <c r="M1162" s="149"/>
      <c r="T1162" s="150"/>
      <c r="AT1162" s="146" t="s">
        <v>155</v>
      </c>
      <c r="AU1162" s="146" t="s">
        <v>84</v>
      </c>
      <c r="AV1162" s="143" t="s">
        <v>84</v>
      </c>
      <c r="AW1162" s="143" t="s">
        <v>29</v>
      </c>
      <c r="AX1162" s="143" t="s">
        <v>76</v>
      </c>
      <c r="AY1162" s="146" t="s">
        <v>145</v>
      </c>
    </row>
    <row r="1163" spans="2:65" s="143" customFormat="1">
      <c r="B1163" s="144"/>
      <c r="D1163" s="145" t="s">
        <v>155</v>
      </c>
      <c r="E1163" s="146"/>
      <c r="F1163" s="147" t="s">
        <v>2072</v>
      </c>
      <c r="H1163" s="148">
        <v>4.8</v>
      </c>
      <c r="I1163" s="360"/>
      <c r="L1163" s="144"/>
      <c r="M1163" s="149"/>
      <c r="T1163" s="150"/>
      <c r="AT1163" s="146" t="s">
        <v>155</v>
      </c>
      <c r="AU1163" s="146" t="s">
        <v>84</v>
      </c>
      <c r="AV1163" s="143" t="s">
        <v>84</v>
      </c>
      <c r="AW1163" s="143" t="s">
        <v>29</v>
      </c>
      <c r="AX1163" s="143" t="s">
        <v>76</v>
      </c>
      <c r="AY1163" s="146" t="s">
        <v>145</v>
      </c>
    </row>
    <row r="1164" spans="2:65" s="151" customFormat="1">
      <c r="B1164" s="152"/>
      <c r="D1164" s="145" t="s">
        <v>155</v>
      </c>
      <c r="E1164" s="153"/>
      <c r="F1164" s="154" t="s">
        <v>174</v>
      </c>
      <c r="H1164" s="155">
        <v>213.84700000000001</v>
      </c>
      <c r="I1164" s="361"/>
      <c r="L1164" s="152"/>
      <c r="M1164" s="156"/>
      <c r="T1164" s="157"/>
      <c r="AT1164" s="153" t="s">
        <v>155</v>
      </c>
      <c r="AU1164" s="153" t="s">
        <v>84</v>
      </c>
      <c r="AV1164" s="151" t="s">
        <v>153</v>
      </c>
      <c r="AW1164" s="151" t="s">
        <v>29</v>
      </c>
      <c r="AX1164" s="151" t="s">
        <v>20</v>
      </c>
      <c r="AY1164" s="153" t="s">
        <v>145</v>
      </c>
    </row>
    <row r="1165" spans="2:65" s="14" customFormat="1" ht="16.5" customHeight="1">
      <c r="B1165" s="15"/>
      <c r="C1165" s="158" t="s">
        <v>2073</v>
      </c>
      <c r="D1165" s="158" t="s">
        <v>303</v>
      </c>
      <c r="E1165" s="159" t="s">
        <v>2074</v>
      </c>
      <c r="F1165" s="160" t="s">
        <v>2075</v>
      </c>
      <c r="G1165" s="161" t="s">
        <v>166</v>
      </c>
      <c r="H1165" s="162">
        <v>213.84700000000001</v>
      </c>
      <c r="I1165" s="359"/>
      <c r="J1165" s="163">
        <f>ROUND(I1165*H1165,1)</f>
        <v>0</v>
      </c>
      <c r="K1165" s="164"/>
      <c r="L1165" s="165"/>
      <c r="M1165" s="166"/>
      <c r="N1165" s="167" t="s">
        <v>41</v>
      </c>
      <c r="O1165" s="139">
        <v>0</v>
      </c>
      <c r="P1165" s="139">
        <f>O1165*H1165</f>
        <v>0</v>
      </c>
      <c r="Q1165" s="139">
        <v>1.2999999999999999E-3</v>
      </c>
      <c r="R1165" s="139">
        <f>Q1165*H1165</f>
        <v>0.2780011</v>
      </c>
      <c r="S1165" s="139">
        <v>0</v>
      </c>
      <c r="T1165" s="140">
        <f>S1165*H1165</f>
        <v>0</v>
      </c>
      <c r="AR1165" s="141" t="s">
        <v>223</v>
      </c>
      <c r="AT1165" s="141" t="s">
        <v>303</v>
      </c>
      <c r="AU1165" s="141" t="s">
        <v>84</v>
      </c>
      <c r="AY1165" s="2" t="s">
        <v>145</v>
      </c>
      <c r="BE1165" s="142">
        <f>IF(N1165="základní",J1165,0)</f>
        <v>0</v>
      </c>
      <c r="BF1165" s="142">
        <f>IF(N1165="snížená",J1165,0)</f>
        <v>0</v>
      </c>
      <c r="BG1165" s="142">
        <f>IF(N1165="zákl. přenesená",J1165,0)</f>
        <v>0</v>
      </c>
      <c r="BH1165" s="142">
        <f>IF(N1165="sníž. přenesená",J1165,0)</f>
        <v>0</v>
      </c>
      <c r="BI1165" s="142">
        <f>IF(N1165="nulová",J1165,0)</f>
        <v>0</v>
      </c>
      <c r="BJ1165" s="2" t="s">
        <v>20</v>
      </c>
      <c r="BK1165" s="142">
        <f>ROUND(I1165*H1165,1)</f>
        <v>0</v>
      </c>
      <c r="BL1165" s="2" t="s">
        <v>1096</v>
      </c>
      <c r="BM1165" s="141" t="s">
        <v>2076</v>
      </c>
    </row>
    <row r="1166" spans="2:65" s="14" customFormat="1" ht="33" customHeight="1">
      <c r="B1166" s="15"/>
      <c r="C1166" s="130" t="s">
        <v>2077</v>
      </c>
      <c r="D1166" s="130" t="s">
        <v>149</v>
      </c>
      <c r="E1166" s="131" t="s">
        <v>2078</v>
      </c>
      <c r="F1166" s="132" t="s">
        <v>2079</v>
      </c>
      <c r="G1166" s="133" t="s">
        <v>200</v>
      </c>
      <c r="H1166" s="134">
        <v>55</v>
      </c>
      <c r="I1166" s="359"/>
      <c r="J1166" s="135">
        <f>ROUND(I1166*H1166,1)</f>
        <v>0</v>
      </c>
      <c r="K1166" s="136"/>
      <c r="L1166" s="15"/>
      <c r="M1166" s="137"/>
      <c r="N1166" s="138" t="s">
        <v>41</v>
      </c>
      <c r="O1166" s="139">
        <v>2.21</v>
      </c>
      <c r="P1166" s="139">
        <f>O1166*H1166</f>
        <v>121.55</v>
      </c>
      <c r="Q1166" s="139">
        <v>0</v>
      </c>
      <c r="R1166" s="139">
        <f>Q1166*H1166</f>
        <v>0</v>
      </c>
      <c r="S1166" s="139">
        <v>0</v>
      </c>
      <c r="T1166" s="140">
        <f>S1166*H1166</f>
        <v>0</v>
      </c>
      <c r="AR1166" s="141" t="s">
        <v>1096</v>
      </c>
      <c r="AT1166" s="141" t="s">
        <v>149</v>
      </c>
      <c r="AU1166" s="141" t="s">
        <v>84</v>
      </c>
      <c r="AY1166" s="2" t="s">
        <v>145</v>
      </c>
      <c r="BE1166" s="142">
        <f>IF(N1166="základní",J1166,0)</f>
        <v>0</v>
      </c>
      <c r="BF1166" s="142">
        <f>IF(N1166="snížená",J1166,0)</f>
        <v>0</v>
      </c>
      <c r="BG1166" s="142">
        <f>IF(N1166="zákl. přenesená",J1166,0)</f>
        <v>0</v>
      </c>
      <c r="BH1166" s="142">
        <f>IF(N1166="sníž. přenesená",J1166,0)</f>
        <v>0</v>
      </c>
      <c r="BI1166" s="142">
        <f>IF(N1166="nulová",J1166,0)</f>
        <v>0</v>
      </c>
      <c r="BJ1166" s="2" t="s">
        <v>20</v>
      </c>
      <c r="BK1166" s="142">
        <f>ROUND(I1166*H1166,1)</f>
        <v>0</v>
      </c>
      <c r="BL1166" s="2" t="s">
        <v>1096</v>
      </c>
      <c r="BM1166" s="141" t="s">
        <v>2080</v>
      </c>
    </row>
    <row r="1167" spans="2:65" s="143" customFormat="1" ht="11.4">
      <c r="B1167" s="144"/>
      <c r="D1167" s="145" t="s">
        <v>155</v>
      </c>
      <c r="E1167" s="146"/>
      <c r="F1167" s="147" t="s">
        <v>2081</v>
      </c>
      <c r="H1167" s="148">
        <v>55</v>
      </c>
      <c r="I1167" s="359"/>
      <c r="L1167" s="144"/>
      <c r="M1167" s="149"/>
      <c r="T1167" s="150"/>
      <c r="AT1167" s="146" t="s">
        <v>155</v>
      </c>
      <c r="AU1167" s="146" t="s">
        <v>84</v>
      </c>
      <c r="AV1167" s="143" t="s">
        <v>84</v>
      </c>
      <c r="AW1167" s="143" t="s">
        <v>29</v>
      </c>
      <c r="AX1167" s="143" t="s">
        <v>20</v>
      </c>
      <c r="AY1167" s="146" t="s">
        <v>145</v>
      </c>
    </row>
    <row r="1168" spans="2:65" s="14" customFormat="1" ht="24" customHeight="1">
      <c r="B1168" s="15"/>
      <c r="C1168" s="158" t="s">
        <v>2082</v>
      </c>
      <c r="D1168" s="158" t="s">
        <v>303</v>
      </c>
      <c r="E1168" s="159" t="s">
        <v>2083</v>
      </c>
      <c r="F1168" s="160" t="s">
        <v>2084</v>
      </c>
      <c r="G1168" s="161" t="s">
        <v>166</v>
      </c>
      <c r="H1168" s="162">
        <v>2.25</v>
      </c>
      <c r="I1168" s="359"/>
      <c r="J1168" s="163">
        <f>ROUND(I1168*H1168,1)</f>
        <v>0</v>
      </c>
      <c r="K1168" s="164"/>
      <c r="L1168" s="165"/>
      <c r="M1168" s="166"/>
      <c r="N1168" s="167" t="s">
        <v>41</v>
      </c>
      <c r="O1168" s="139">
        <v>0</v>
      </c>
      <c r="P1168" s="139">
        <f>O1168*H1168</f>
        <v>0</v>
      </c>
      <c r="Q1168" s="139">
        <v>1E-3</v>
      </c>
      <c r="R1168" s="139">
        <f>Q1168*H1168</f>
        <v>2.2500000000000003E-3</v>
      </c>
      <c r="S1168" s="139">
        <v>0</v>
      </c>
      <c r="T1168" s="140">
        <f>S1168*H1168</f>
        <v>0</v>
      </c>
      <c r="AR1168" s="141" t="s">
        <v>223</v>
      </c>
      <c r="AT1168" s="141" t="s">
        <v>303</v>
      </c>
      <c r="AU1168" s="141" t="s">
        <v>84</v>
      </c>
      <c r="AY1168" s="2" t="s">
        <v>145</v>
      </c>
      <c r="BE1168" s="142">
        <f>IF(N1168="základní",J1168,0)</f>
        <v>0</v>
      </c>
      <c r="BF1168" s="142">
        <f>IF(N1168="snížená",J1168,0)</f>
        <v>0</v>
      </c>
      <c r="BG1168" s="142">
        <f>IF(N1168="zákl. přenesená",J1168,0)</f>
        <v>0</v>
      </c>
      <c r="BH1168" s="142">
        <f>IF(N1168="sníž. přenesená",J1168,0)</f>
        <v>0</v>
      </c>
      <c r="BI1168" s="142">
        <f>IF(N1168="nulová",J1168,0)</f>
        <v>0</v>
      </c>
      <c r="BJ1168" s="2" t="s">
        <v>20</v>
      </c>
      <c r="BK1168" s="142">
        <f>ROUND(I1168*H1168,1)</f>
        <v>0</v>
      </c>
      <c r="BL1168" s="2" t="s">
        <v>1096</v>
      </c>
      <c r="BM1168" s="141" t="s">
        <v>2085</v>
      </c>
    </row>
    <row r="1169" spans="2:65" s="143" customFormat="1">
      <c r="B1169" s="144"/>
      <c r="D1169" s="145" t="s">
        <v>155</v>
      </c>
      <c r="E1169" s="146"/>
      <c r="F1169" s="147" t="s">
        <v>2086</v>
      </c>
      <c r="H1169" s="148">
        <v>2.25</v>
      </c>
      <c r="I1169" s="360"/>
      <c r="L1169" s="144"/>
      <c r="M1169" s="149"/>
      <c r="T1169" s="150"/>
      <c r="AT1169" s="146" t="s">
        <v>155</v>
      </c>
      <c r="AU1169" s="146" t="s">
        <v>84</v>
      </c>
      <c r="AV1169" s="143" t="s">
        <v>84</v>
      </c>
      <c r="AW1169" s="143" t="s">
        <v>29</v>
      </c>
      <c r="AX1169" s="143" t="s">
        <v>20</v>
      </c>
      <c r="AY1169" s="146" t="s">
        <v>145</v>
      </c>
    </row>
    <row r="1170" spans="2:65" s="14" customFormat="1" ht="24" customHeight="1">
      <c r="B1170" s="15"/>
      <c r="C1170" s="158" t="s">
        <v>2087</v>
      </c>
      <c r="D1170" s="158" t="s">
        <v>303</v>
      </c>
      <c r="E1170" s="159" t="s">
        <v>2088</v>
      </c>
      <c r="F1170" s="160" t="s">
        <v>2089</v>
      </c>
      <c r="G1170" s="161" t="s">
        <v>166</v>
      </c>
      <c r="H1170" s="162">
        <v>5.7</v>
      </c>
      <c r="I1170" s="359"/>
      <c r="J1170" s="163">
        <f>ROUND(I1170*H1170,1)</f>
        <v>0</v>
      </c>
      <c r="K1170" s="164"/>
      <c r="L1170" s="165"/>
      <c r="M1170" s="166"/>
      <c r="N1170" s="167" t="s">
        <v>41</v>
      </c>
      <c r="O1170" s="139">
        <v>0</v>
      </c>
      <c r="P1170" s="139">
        <f>O1170*H1170</f>
        <v>0</v>
      </c>
      <c r="Q1170" s="139">
        <v>1E-3</v>
      </c>
      <c r="R1170" s="139">
        <f>Q1170*H1170</f>
        <v>5.7000000000000002E-3</v>
      </c>
      <c r="S1170" s="139">
        <v>0</v>
      </c>
      <c r="T1170" s="140">
        <f>S1170*H1170</f>
        <v>0</v>
      </c>
      <c r="AR1170" s="141" t="s">
        <v>223</v>
      </c>
      <c r="AT1170" s="141" t="s">
        <v>303</v>
      </c>
      <c r="AU1170" s="141" t="s">
        <v>84</v>
      </c>
      <c r="AY1170" s="2" t="s">
        <v>145</v>
      </c>
      <c r="BE1170" s="142">
        <f>IF(N1170="základní",J1170,0)</f>
        <v>0</v>
      </c>
      <c r="BF1170" s="142">
        <f>IF(N1170="snížená",J1170,0)</f>
        <v>0</v>
      </c>
      <c r="BG1170" s="142">
        <f>IF(N1170="zákl. přenesená",J1170,0)</f>
        <v>0</v>
      </c>
      <c r="BH1170" s="142">
        <f>IF(N1170="sníž. přenesená",J1170,0)</f>
        <v>0</v>
      </c>
      <c r="BI1170" s="142">
        <f>IF(N1170="nulová",J1170,0)</f>
        <v>0</v>
      </c>
      <c r="BJ1170" s="2" t="s">
        <v>20</v>
      </c>
      <c r="BK1170" s="142">
        <f>ROUND(I1170*H1170,1)</f>
        <v>0</v>
      </c>
      <c r="BL1170" s="2" t="s">
        <v>1096</v>
      </c>
      <c r="BM1170" s="141" t="s">
        <v>2090</v>
      </c>
    </row>
    <row r="1171" spans="2:65" s="143" customFormat="1">
      <c r="B1171" s="144"/>
      <c r="D1171" s="145" t="s">
        <v>155</v>
      </c>
      <c r="E1171" s="146"/>
      <c r="F1171" s="147" t="s">
        <v>2091</v>
      </c>
      <c r="H1171" s="148">
        <v>5.7</v>
      </c>
      <c r="I1171" s="360"/>
      <c r="L1171" s="144"/>
      <c r="M1171" s="149"/>
      <c r="T1171" s="150"/>
      <c r="AT1171" s="146" t="s">
        <v>155</v>
      </c>
      <c r="AU1171" s="146" t="s">
        <v>84</v>
      </c>
      <c r="AV1171" s="143" t="s">
        <v>84</v>
      </c>
      <c r="AW1171" s="143" t="s">
        <v>29</v>
      </c>
      <c r="AX1171" s="143" t="s">
        <v>20</v>
      </c>
      <c r="AY1171" s="146" t="s">
        <v>145</v>
      </c>
    </row>
    <row r="1172" spans="2:65" s="14" customFormat="1" ht="24" customHeight="1">
      <c r="B1172" s="15"/>
      <c r="C1172" s="158" t="s">
        <v>2092</v>
      </c>
      <c r="D1172" s="158" t="s">
        <v>303</v>
      </c>
      <c r="E1172" s="159" t="s">
        <v>2093</v>
      </c>
      <c r="F1172" s="160" t="s">
        <v>2094</v>
      </c>
      <c r="G1172" s="161" t="s">
        <v>166</v>
      </c>
      <c r="H1172" s="162">
        <v>17.055</v>
      </c>
      <c r="I1172" s="359"/>
      <c r="J1172" s="163">
        <f>ROUND(I1172*H1172,1)</f>
        <v>0</v>
      </c>
      <c r="K1172" s="164"/>
      <c r="L1172" s="165"/>
      <c r="M1172" s="166"/>
      <c r="N1172" s="167" t="s">
        <v>41</v>
      </c>
      <c r="O1172" s="139">
        <v>0</v>
      </c>
      <c r="P1172" s="139">
        <f>O1172*H1172</f>
        <v>0</v>
      </c>
      <c r="Q1172" s="139">
        <v>1E-3</v>
      </c>
      <c r="R1172" s="139">
        <f>Q1172*H1172</f>
        <v>1.7055000000000001E-2</v>
      </c>
      <c r="S1172" s="139">
        <v>0</v>
      </c>
      <c r="T1172" s="140">
        <f>S1172*H1172</f>
        <v>0</v>
      </c>
      <c r="AR1172" s="141" t="s">
        <v>223</v>
      </c>
      <c r="AT1172" s="141" t="s">
        <v>303</v>
      </c>
      <c r="AU1172" s="141" t="s">
        <v>84</v>
      </c>
      <c r="AY1172" s="2" t="s">
        <v>145</v>
      </c>
      <c r="BE1172" s="142">
        <f>IF(N1172="základní",J1172,0)</f>
        <v>0</v>
      </c>
      <c r="BF1172" s="142">
        <f>IF(N1172="snížená",J1172,0)</f>
        <v>0</v>
      </c>
      <c r="BG1172" s="142">
        <f>IF(N1172="zákl. přenesená",J1172,0)</f>
        <v>0</v>
      </c>
      <c r="BH1172" s="142">
        <f>IF(N1172="sníž. přenesená",J1172,0)</f>
        <v>0</v>
      </c>
      <c r="BI1172" s="142">
        <f>IF(N1172="nulová",J1172,0)</f>
        <v>0</v>
      </c>
      <c r="BJ1172" s="2" t="s">
        <v>20</v>
      </c>
      <c r="BK1172" s="142">
        <f>ROUND(I1172*H1172,1)</f>
        <v>0</v>
      </c>
      <c r="BL1172" s="2" t="s">
        <v>1096</v>
      </c>
      <c r="BM1172" s="141" t="s">
        <v>2095</v>
      </c>
    </row>
    <row r="1173" spans="2:65" s="143" customFormat="1">
      <c r="B1173" s="144"/>
      <c r="D1173" s="145" t="s">
        <v>155</v>
      </c>
      <c r="E1173" s="146"/>
      <c r="F1173" s="147" t="s">
        <v>2096</v>
      </c>
      <c r="H1173" s="148">
        <v>13.5</v>
      </c>
      <c r="I1173" s="360"/>
      <c r="L1173" s="144"/>
      <c r="M1173" s="149"/>
      <c r="T1173" s="150"/>
      <c r="AT1173" s="146" t="s">
        <v>155</v>
      </c>
      <c r="AU1173" s="146" t="s">
        <v>84</v>
      </c>
      <c r="AV1173" s="143" t="s">
        <v>84</v>
      </c>
      <c r="AW1173" s="143" t="s">
        <v>29</v>
      </c>
      <c r="AX1173" s="143" t="s">
        <v>76</v>
      </c>
      <c r="AY1173" s="146" t="s">
        <v>145</v>
      </c>
    </row>
    <row r="1174" spans="2:65" s="143" customFormat="1">
      <c r="B1174" s="144"/>
      <c r="D1174" s="145" t="s">
        <v>155</v>
      </c>
      <c r="E1174" s="146"/>
      <c r="F1174" s="147" t="s">
        <v>2097</v>
      </c>
      <c r="H1174" s="148">
        <v>3.5550000000000002</v>
      </c>
      <c r="I1174" s="360"/>
      <c r="L1174" s="144"/>
      <c r="M1174" s="149"/>
      <c r="T1174" s="150"/>
      <c r="AT1174" s="146" t="s">
        <v>155</v>
      </c>
      <c r="AU1174" s="146" t="s">
        <v>84</v>
      </c>
      <c r="AV1174" s="143" t="s">
        <v>84</v>
      </c>
      <c r="AW1174" s="143" t="s">
        <v>29</v>
      </c>
      <c r="AX1174" s="143" t="s">
        <v>76</v>
      </c>
      <c r="AY1174" s="146" t="s">
        <v>145</v>
      </c>
    </row>
    <row r="1175" spans="2:65" s="151" customFormat="1">
      <c r="B1175" s="152"/>
      <c r="D1175" s="145" t="s">
        <v>155</v>
      </c>
      <c r="E1175" s="153"/>
      <c r="F1175" s="154" t="s">
        <v>174</v>
      </c>
      <c r="H1175" s="155">
        <v>17.055</v>
      </c>
      <c r="I1175" s="361"/>
      <c r="L1175" s="152"/>
      <c r="M1175" s="156"/>
      <c r="T1175" s="157"/>
      <c r="AT1175" s="153" t="s">
        <v>155</v>
      </c>
      <c r="AU1175" s="153" t="s">
        <v>84</v>
      </c>
      <c r="AV1175" s="151" t="s">
        <v>153</v>
      </c>
      <c r="AW1175" s="151" t="s">
        <v>29</v>
      </c>
      <c r="AX1175" s="151" t="s">
        <v>20</v>
      </c>
      <c r="AY1175" s="153" t="s">
        <v>145</v>
      </c>
    </row>
    <row r="1176" spans="2:65" s="14" customFormat="1" ht="24" customHeight="1">
      <c r="B1176" s="15"/>
      <c r="C1176" s="158" t="s">
        <v>2098</v>
      </c>
      <c r="D1176" s="158" t="s">
        <v>303</v>
      </c>
      <c r="E1176" s="159" t="s">
        <v>2099</v>
      </c>
      <c r="F1176" s="160" t="s">
        <v>2100</v>
      </c>
      <c r="G1176" s="161" t="s">
        <v>166</v>
      </c>
      <c r="H1176" s="162">
        <v>183.00700000000001</v>
      </c>
      <c r="I1176" s="359"/>
      <c r="J1176" s="163">
        <f>ROUND(I1176*H1176,1)</f>
        <v>0</v>
      </c>
      <c r="K1176" s="164"/>
      <c r="L1176" s="165"/>
      <c r="M1176" s="166"/>
      <c r="N1176" s="167" t="s">
        <v>41</v>
      </c>
      <c r="O1176" s="139">
        <v>0</v>
      </c>
      <c r="P1176" s="139">
        <f>O1176*H1176</f>
        <v>0</v>
      </c>
      <c r="Q1176" s="139">
        <v>1E-3</v>
      </c>
      <c r="R1176" s="139">
        <f>Q1176*H1176</f>
        <v>0.183007</v>
      </c>
      <c r="S1176" s="139">
        <v>0</v>
      </c>
      <c r="T1176" s="140">
        <f>S1176*H1176</f>
        <v>0</v>
      </c>
      <c r="AR1176" s="141" t="s">
        <v>223</v>
      </c>
      <c r="AT1176" s="141" t="s">
        <v>303</v>
      </c>
      <c r="AU1176" s="141" t="s">
        <v>84</v>
      </c>
      <c r="AY1176" s="2" t="s">
        <v>145</v>
      </c>
      <c r="BE1176" s="142">
        <f>IF(N1176="základní",J1176,0)</f>
        <v>0</v>
      </c>
      <c r="BF1176" s="142">
        <f>IF(N1176="snížená",J1176,0)</f>
        <v>0</v>
      </c>
      <c r="BG1176" s="142">
        <f>IF(N1176="zákl. přenesená",J1176,0)</f>
        <v>0</v>
      </c>
      <c r="BH1176" s="142">
        <f>IF(N1176="sníž. přenesená",J1176,0)</f>
        <v>0</v>
      </c>
      <c r="BI1176" s="142">
        <f>IF(N1176="nulová",J1176,0)</f>
        <v>0</v>
      </c>
      <c r="BJ1176" s="2" t="s">
        <v>20</v>
      </c>
      <c r="BK1176" s="142">
        <f>ROUND(I1176*H1176,1)</f>
        <v>0</v>
      </c>
      <c r="BL1176" s="2" t="s">
        <v>1096</v>
      </c>
      <c r="BM1176" s="141" t="s">
        <v>2101</v>
      </c>
    </row>
    <row r="1177" spans="2:65" s="143" customFormat="1">
      <c r="B1177" s="144"/>
      <c r="D1177" s="145" t="s">
        <v>155</v>
      </c>
      <c r="E1177" s="146"/>
      <c r="F1177" s="147" t="s">
        <v>2102</v>
      </c>
      <c r="H1177" s="148">
        <v>82.8</v>
      </c>
      <c r="I1177" s="360"/>
      <c r="L1177" s="144"/>
      <c r="M1177" s="149"/>
      <c r="T1177" s="150"/>
      <c r="AT1177" s="146" t="s">
        <v>155</v>
      </c>
      <c r="AU1177" s="146" t="s">
        <v>84</v>
      </c>
      <c r="AV1177" s="143" t="s">
        <v>84</v>
      </c>
      <c r="AW1177" s="143" t="s">
        <v>29</v>
      </c>
      <c r="AX1177" s="143" t="s">
        <v>76</v>
      </c>
      <c r="AY1177" s="146" t="s">
        <v>145</v>
      </c>
    </row>
    <row r="1178" spans="2:65" s="143" customFormat="1">
      <c r="B1178" s="144"/>
      <c r="D1178" s="145" t="s">
        <v>155</v>
      </c>
      <c r="E1178" s="146"/>
      <c r="F1178" s="147" t="s">
        <v>2103</v>
      </c>
      <c r="H1178" s="148">
        <v>96.131</v>
      </c>
      <c r="I1178" s="360"/>
      <c r="L1178" s="144"/>
      <c r="M1178" s="149"/>
      <c r="T1178" s="150"/>
      <c r="AT1178" s="146" t="s">
        <v>155</v>
      </c>
      <c r="AU1178" s="146" t="s">
        <v>84</v>
      </c>
      <c r="AV1178" s="143" t="s">
        <v>84</v>
      </c>
      <c r="AW1178" s="143" t="s">
        <v>29</v>
      </c>
      <c r="AX1178" s="143" t="s">
        <v>76</v>
      </c>
      <c r="AY1178" s="146" t="s">
        <v>145</v>
      </c>
    </row>
    <row r="1179" spans="2:65" s="143" customFormat="1">
      <c r="B1179" s="144"/>
      <c r="D1179" s="145" t="s">
        <v>155</v>
      </c>
      <c r="E1179" s="146"/>
      <c r="F1179" s="147" t="s">
        <v>2104</v>
      </c>
      <c r="H1179" s="148">
        <v>4.0759999999999996</v>
      </c>
      <c r="I1179" s="360"/>
      <c r="L1179" s="144"/>
      <c r="M1179" s="149"/>
      <c r="T1179" s="150"/>
      <c r="AT1179" s="146" t="s">
        <v>155</v>
      </c>
      <c r="AU1179" s="146" t="s">
        <v>84</v>
      </c>
      <c r="AV1179" s="143" t="s">
        <v>84</v>
      </c>
      <c r="AW1179" s="143" t="s">
        <v>29</v>
      </c>
      <c r="AX1179" s="143" t="s">
        <v>76</v>
      </c>
      <c r="AY1179" s="146" t="s">
        <v>145</v>
      </c>
    </row>
    <row r="1180" spans="2:65" s="151" customFormat="1">
      <c r="B1180" s="152"/>
      <c r="D1180" s="145" t="s">
        <v>155</v>
      </c>
      <c r="E1180" s="153"/>
      <c r="F1180" s="154" t="s">
        <v>174</v>
      </c>
      <c r="H1180" s="155">
        <v>183.00700000000001</v>
      </c>
      <c r="I1180" s="361"/>
      <c r="L1180" s="152"/>
      <c r="M1180" s="156"/>
      <c r="T1180" s="157"/>
      <c r="AT1180" s="153" t="s">
        <v>155</v>
      </c>
      <c r="AU1180" s="153" t="s">
        <v>84</v>
      </c>
      <c r="AV1180" s="151" t="s">
        <v>153</v>
      </c>
      <c r="AW1180" s="151" t="s">
        <v>29</v>
      </c>
      <c r="AX1180" s="151" t="s">
        <v>20</v>
      </c>
      <c r="AY1180" s="153" t="s">
        <v>145</v>
      </c>
    </row>
    <row r="1181" spans="2:65" s="14" customFormat="1" ht="21.75" customHeight="1">
      <c r="B1181" s="15"/>
      <c r="C1181" s="130" t="s">
        <v>2105</v>
      </c>
      <c r="D1181" s="130" t="s">
        <v>149</v>
      </c>
      <c r="E1181" s="131" t="s">
        <v>2106</v>
      </c>
      <c r="F1181" s="132" t="s">
        <v>2107</v>
      </c>
      <c r="G1181" s="133" t="s">
        <v>200</v>
      </c>
      <c r="H1181" s="134">
        <v>55</v>
      </c>
      <c r="I1181" s="359"/>
      <c r="J1181" s="135">
        <f>ROUND(I1181*H1181,1)</f>
        <v>0</v>
      </c>
      <c r="K1181" s="136"/>
      <c r="L1181" s="15"/>
      <c r="M1181" s="137"/>
      <c r="N1181" s="138" t="s">
        <v>41</v>
      </c>
      <c r="O1181" s="139">
        <v>0.94399999999999995</v>
      </c>
      <c r="P1181" s="139">
        <f>O1181*H1181</f>
        <v>51.919999999999995</v>
      </c>
      <c r="Q1181" s="139">
        <v>0</v>
      </c>
      <c r="R1181" s="139">
        <f>Q1181*H1181</f>
        <v>0</v>
      </c>
      <c r="S1181" s="139">
        <v>0</v>
      </c>
      <c r="T1181" s="140">
        <f>S1181*H1181</f>
        <v>0</v>
      </c>
      <c r="AR1181" s="141" t="s">
        <v>1096</v>
      </c>
      <c r="AT1181" s="141" t="s">
        <v>149</v>
      </c>
      <c r="AU1181" s="141" t="s">
        <v>84</v>
      </c>
      <c r="AY1181" s="2" t="s">
        <v>145</v>
      </c>
      <c r="BE1181" s="142">
        <f>IF(N1181="základní",J1181,0)</f>
        <v>0</v>
      </c>
      <c r="BF1181" s="142">
        <f>IF(N1181="snížená",J1181,0)</f>
        <v>0</v>
      </c>
      <c r="BG1181" s="142">
        <f>IF(N1181="zákl. přenesená",J1181,0)</f>
        <v>0</v>
      </c>
      <c r="BH1181" s="142">
        <f>IF(N1181="sníž. přenesená",J1181,0)</f>
        <v>0</v>
      </c>
      <c r="BI1181" s="142">
        <f>IF(N1181="nulová",J1181,0)</f>
        <v>0</v>
      </c>
      <c r="BJ1181" s="2" t="s">
        <v>20</v>
      </c>
      <c r="BK1181" s="142">
        <f>ROUND(I1181*H1181,1)</f>
        <v>0</v>
      </c>
      <c r="BL1181" s="2" t="s">
        <v>1096</v>
      </c>
      <c r="BM1181" s="141" t="s">
        <v>2108</v>
      </c>
    </row>
    <row r="1182" spans="2:65" s="14" customFormat="1" ht="33" customHeight="1">
      <c r="B1182" s="15"/>
      <c r="C1182" s="158" t="s">
        <v>2109</v>
      </c>
      <c r="D1182" s="158" t="s">
        <v>303</v>
      </c>
      <c r="E1182" s="159" t="s">
        <v>2110</v>
      </c>
      <c r="F1182" s="160" t="s">
        <v>2111</v>
      </c>
      <c r="G1182" s="161" t="s">
        <v>200</v>
      </c>
      <c r="H1182" s="162">
        <v>55</v>
      </c>
      <c r="I1182" s="359"/>
      <c r="J1182" s="163">
        <f>ROUND(I1182*H1182,1)</f>
        <v>0</v>
      </c>
      <c r="K1182" s="164"/>
      <c r="L1182" s="165"/>
      <c r="M1182" s="166"/>
      <c r="N1182" s="167" t="s">
        <v>41</v>
      </c>
      <c r="O1182" s="139">
        <v>0</v>
      </c>
      <c r="P1182" s="139">
        <f>O1182*H1182</f>
        <v>0</v>
      </c>
      <c r="Q1182" s="139">
        <v>1E-3</v>
      </c>
      <c r="R1182" s="139">
        <f>Q1182*H1182</f>
        <v>5.5E-2</v>
      </c>
      <c r="S1182" s="139">
        <v>0</v>
      </c>
      <c r="T1182" s="140">
        <f>S1182*H1182</f>
        <v>0</v>
      </c>
      <c r="AR1182" s="141" t="s">
        <v>223</v>
      </c>
      <c r="AT1182" s="141" t="s">
        <v>303</v>
      </c>
      <c r="AU1182" s="141" t="s">
        <v>84</v>
      </c>
      <c r="AY1182" s="2" t="s">
        <v>145</v>
      </c>
      <c r="BE1182" s="142">
        <f>IF(N1182="základní",J1182,0)</f>
        <v>0</v>
      </c>
      <c r="BF1182" s="142">
        <f>IF(N1182="snížená",J1182,0)</f>
        <v>0</v>
      </c>
      <c r="BG1182" s="142">
        <f>IF(N1182="zákl. přenesená",J1182,0)</f>
        <v>0</v>
      </c>
      <c r="BH1182" s="142">
        <f>IF(N1182="sníž. přenesená",J1182,0)</f>
        <v>0</v>
      </c>
      <c r="BI1182" s="142">
        <f>IF(N1182="nulová",J1182,0)</f>
        <v>0</v>
      </c>
      <c r="BJ1182" s="2" t="s">
        <v>20</v>
      </c>
      <c r="BK1182" s="142">
        <f>ROUND(I1182*H1182,1)</f>
        <v>0</v>
      </c>
      <c r="BL1182" s="2" t="s">
        <v>1096</v>
      </c>
      <c r="BM1182" s="141" t="s">
        <v>2112</v>
      </c>
    </row>
    <row r="1183" spans="2:65" s="14" customFormat="1" ht="24" customHeight="1">
      <c r="B1183" s="15"/>
      <c r="C1183" s="130" t="s">
        <v>2113</v>
      </c>
      <c r="D1183" s="130" t="s">
        <v>149</v>
      </c>
      <c r="E1183" s="131" t="s">
        <v>2114</v>
      </c>
      <c r="F1183" s="132" t="s">
        <v>2115</v>
      </c>
      <c r="G1183" s="133" t="s">
        <v>1127</v>
      </c>
      <c r="H1183" s="134">
        <v>10076.516</v>
      </c>
      <c r="I1183" s="359"/>
      <c r="J1183" s="135">
        <f>ROUND(I1183*H1183,1)</f>
        <v>0</v>
      </c>
      <c r="K1183" s="136"/>
      <c r="L1183" s="15"/>
      <c r="M1183" s="137"/>
      <c r="N1183" s="138" t="s">
        <v>41</v>
      </c>
      <c r="O1183" s="139">
        <v>0</v>
      </c>
      <c r="P1183" s="139">
        <f>O1183*H1183</f>
        <v>0</v>
      </c>
      <c r="Q1183" s="139">
        <v>0</v>
      </c>
      <c r="R1183" s="139">
        <f>Q1183*H1183</f>
        <v>0</v>
      </c>
      <c r="S1183" s="139">
        <v>0</v>
      </c>
      <c r="T1183" s="140">
        <f>S1183*H1183</f>
        <v>0</v>
      </c>
      <c r="AR1183" s="141" t="s">
        <v>1096</v>
      </c>
      <c r="AT1183" s="141" t="s">
        <v>149</v>
      </c>
      <c r="AU1183" s="141" t="s">
        <v>84</v>
      </c>
      <c r="AY1183" s="2" t="s">
        <v>145</v>
      </c>
      <c r="BE1183" s="142">
        <f>IF(N1183="základní",J1183,0)</f>
        <v>0</v>
      </c>
      <c r="BF1183" s="142">
        <f>IF(N1183="snížená",J1183,0)</f>
        <v>0</v>
      </c>
      <c r="BG1183" s="142">
        <f>IF(N1183="zákl. přenesená",J1183,0)</f>
        <v>0</v>
      </c>
      <c r="BH1183" s="142">
        <f>IF(N1183="sníž. přenesená",J1183,0)</f>
        <v>0</v>
      </c>
      <c r="BI1183" s="142">
        <f>IF(N1183="nulová",J1183,0)</f>
        <v>0</v>
      </c>
      <c r="BJ1183" s="2" t="s">
        <v>20</v>
      </c>
      <c r="BK1183" s="142">
        <f>ROUND(I1183*H1183,1)</f>
        <v>0</v>
      </c>
      <c r="BL1183" s="2" t="s">
        <v>1096</v>
      </c>
      <c r="BM1183" s="141" t="s">
        <v>2116</v>
      </c>
    </row>
    <row r="1184" spans="2:65" s="118" customFormat="1" ht="25.5" customHeight="1">
      <c r="B1184" s="119"/>
      <c r="D1184" s="120" t="s">
        <v>75</v>
      </c>
      <c r="E1184" s="121" t="s">
        <v>2117</v>
      </c>
      <c r="F1184" s="121" t="s">
        <v>2118</v>
      </c>
      <c r="I1184" s="362"/>
      <c r="J1184" s="122">
        <f>BK1184</f>
        <v>0</v>
      </c>
      <c r="L1184" s="119"/>
      <c r="M1184" s="123"/>
      <c r="P1184" s="124">
        <f>P1185+P1191</f>
        <v>0</v>
      </c>
      <c r="R1184" s="124">
        <f>R1185+R1191</f>
        <v>0</v>
      </c>
      <c r="T1184" s="125">
        <f>T1185+T1191</f>
        <v>0</v>
      </c>
      <c r="AR1184" s="120" t="s">
        <v>153</v>
      </c>
      <c r="AT1184" s="126" t="s">
        <v>75</v>
      </c>
      <c r="AU1184" s="126" t="s">
        <v>76</v>
      </c>
      <c r="AY1184" s="120" t="s">
        <v>145</v>
      </c>
      <c r="BK1184" s="127">
        <f>BK1185+BK1191</f>
        <v>0</v>
      </c>
    </row>
    <row r="1185" spans="2:65" s="118" customFormat="1" ht="22.5" customHeight="1">
      <c r="B1185" s="119"/>
      <c r="D1185" s="120" t="s">
        <v>75</v>
      </c>
      <c r="E1185" s="128" t="s">
        <v>2119</v>
      </c>
      <c r="F1185" s="128" t="s">
        <v>2120</v>
      </c>
      <c r="I1185" s="362"/>
      <c r="J1185" s="129">
        <f>BK1185</f>
        <v>0</v>
      </c>
      <c r="L1185" s="119"/>
      <c r="M1185" s="123"/>
      <c r="P1185" s="124">
        <f>SUM(P1186:P1190)</f>
        <v>0</v>
      </c>
      <c r="R1185" s="124">
        <f>SUM(R1186:R1190)</f>
        <v>0</v>
      </c>
      <c r="T1185" s="125">
        <f>SUM(T1186:T1190)</f>
        <v>0</v>
      </c>
      <c r="AR1185" s="120" t="s">
        <v>153</v>
      </c>
      <c r="AT1185" s="126" t="s">
        <v>75</v>
      </c>
      <c r="AU1185" s="126" t="s">
        <v>20</v>
      </c>
      <c r="AY1185" s="120" t="s">
        <v>145</v>
      </c>
      <c r="BK1185" s="127">
        <f>SUM(BK1186:BK1190)</f>
        <v>0</v>
      </c>
    </row>
    <row r="1186" spans="2:65" s="14" customFormat="1" ht="16.5" customHeight="1">
      <c r="B1186" s="15"/>
      <c r="C1186" s="130" t="s">
        <v>2121</v>
      </c>
      <c r="D1186" s="130" t="s">
        <v>149</v>
      </c>
      <c r="E1186" s="131" t="s">
        <v>2122</v>
      </c>
      <c r="F1186" s="132" t="s">
        <v>2123</v>
      </c>
      <c r="G1186" s="133" t="s">
        <v>2124</v>
      </c>
      <c r="H1186" s="134">
        <v>1</v>
      </c>
      <c r="I1186" s="359"/>
      <c r="J1186" s="135">
        <f>ROUND(I1186*H1186,1)</f>
        <v>0</v>
      </c>
      <c r="K1186" s="136"/>
      <c r="L1186" s="15"/>
      <c r="M1186" s="137"/>
      <c r="N1186" s="138" t="s">
        <v>41</v>
      </c>
      <c r="O1186" s="139">
        <v>0</v>
      </c>
      <c r="P1186" s="139">
        <f>O1186*H1186</f>
        <v>0</v>
      </c>
      <c r="Q1186" s="139">
        <v>0</v>
      </c>
      <c r="R1186" s="139">
        <f>Q1186*H1186</f>
        <v>0</v>
      </c>
      <c r="S1186" s="139">
        <v>0</v>
      </c>
      <c r="T1186" s="140">
        <f>S1186*H1186</f>
        <v>0</v>
      </c>
      <c r="AR1186" s="141" t="s">
        <v>2125</v>
      </c>
      <c r="AT1186" s="141" t="s">
        <v>149</v>
      </c>
      <c r="AU1186" s="141" t="s">
        <v>84</v>
      </c>
      <c r="AY1186" s="2" t="s">
        <v>145</v>
      </c>
      <c r="BE1186" s="142">
        <f>IF(N1186="základní",J1186,0)</f>
        <v>0</v>
      </c>
      <c r="BF1186" s="142">
        <f>IF(N1186="snížená",J1186,0)</f>
        <v>0</v>
      </c>
      <c r="BG1186" s="142">
        <f>IF(N1186="zákl. přenesená",J1186,0)</f>
        <v>0</v>
      </c>
      <c r="BH1186" s="142">
        <f>IF(N1186="sníž. přenesená",J1186,0)</f>
        <v>0</v>
      </c>
      <c r="BI1186" s="142">
        <f>IF(N1186="nulová",J1186,0)</f>
        <v>0</v>
      </c>
      <c r="BJ1186" s="2" t="s">
        <v>20</v>
      </c>
      <c r="BK1186" s="142">
        <f>ROUND(I1186*H1186,1)</f>
        <v>0</v>
      </c>
      <c r="BL1186" s="2" t="s">
        <v>2125</v>
      </c>
      <c r="BM1186" s="141" t="s">
        <v>2126</v>
      </c>
    </row>
    <row r="1187" spans="2:65" s="175" customFormat="1">
      <c r="B1187" s="176"/>
      <c r="D1187" s="145" t="s">
        <v>155</v>
      </c>
      <c r="E1187" s="177"/>
      <c r="F1187" s="178" t="s">
        <v>2127</v>
      </c>
      <c r="H1187" s="177"/>
      <c r="I1187" s="364"/>
      <c r="L1187" s="176"/>
      <c r="M1187" s="179"/>
      <c r="T1187" s="180"/>
      <c r="AT1187" s="177" t="s">
        <v>155</v>
      </c>
      <c r="AU1187" s="177" t="s">
        <v>84</v>
      </c>
      <c r="AV1187" s="175" t="s">
        <v>20</v>
      </c>
      <c r="AW1187" s="175" t="s">
        <v>29</v>
      </c>
      <c r="AX1187" s="175" t="s">
        <v>76</v>
      </c>
      <c r="AY1187" s="177" t="s">
        <v>145</v>
      </c>
    </row>
    <row r="1188" spans="2:65" s="175" customFormat="1" ht="20.399999999999999">
      <c r="B1188" s="176"/>
      <c r="D1188" s="145" t="s">
        <v>155</v>
      </c>
      <c r="E1188" s="177"/>
      <c r="F1188" s="178" t="s">
        <v>2128</v>
      </c>
      <c r="H1188" s="177"/>
      <c r="I1188" s="364"/>
      <c r="L1188" s="176"/>
      <c r="M1188" s="179"/>
      <c r="T1188" s="180"/>
      <c r="AT1188" s="177" t="s">
        <v>155</v>
      </c>
      <c r="AU1188" s="177" t="s">
        <v>84</v>
      </c>
      <c r="AV1188" s="175" t="s">
        <v>20</v>
      </c>
      <c r="AW1188" s="175" t="s">
        <v>29</v>
      </c>
      <c r="AX1188" s="175" t="s">
        <v>76</v>
      </c>
      <c r="AY1188" s="177" t="s">
        <v>145</v>
      </c>
    </row>
    <row r="1189" spans="2:65" s="175" customFormat="1" ht="30.6">
      <c r="B1189" s="176"/>
      <c r="D1189" s="145" t="s">
        <v>155</v>
      </c>
      <c r="E1189" s="177"/>
      <c r="F1189" s="178" t="s">
        <v>2129</v>
      </c>
      <c r="H1189" s="177"/>
      <c r="I1189" s="364"/>
      <c r="L1189" s="176"/>
      <c r="M1189" s="179"/>
      <c r="T1189" s="180"/>
      <c r="AT1189" s="177" t="s">
        <v>155</v>
      </c>
      <c r="AU1189" s="177" t="s">
        <v>84</v>
      </c>
      <c r="AV1189" s="175" t="s">
        <v>20</v>
      </c>
      <c r="AW1189" s="175" t="s">
        <v>29</v>
      </c>
      <c r="AX1189" s="175" t="s">
        <v>76</v>
      </c>
      <c r="AY1189" s="177" t="s">
        <v>145</v>
      </c>
    </row>
    <row r="1190" spans="2:65" s="143" customFormat="1">
      <c r="B1190" s="144"/>
      <c r="D1190" s="145" t="s">
        <v>155</v>
      </c>
      <c r="E1190" s="146"/>
      <c r="F1190" s="147" t="s">
        <v>20</v>
      </c>
      <c r="H1190" s="148">
        <v>1</v>
      </c>
      <c r="I1190" s="360"/>
      <c r="L1190" s="144"/>
      <c r="M1190" s="149"/>
      <c r="T1190" s="150"/>
      <c r="AT1190" s="146" t="s">
        <v>155</v>
      </c>
      <c r="AU1190" s="146" t="s">
        <v>84</v>
      </c>
      <c r="AV1190" s="143" t="s">
        <v>84</v>
      </c>
      <c r="AW1190" s="143" t="s">
        <v>29</v>
      </c>
      <c r="AX1190" s="143" t="s">
        <v>20</v>
      </c>
      <c r="AY1190" s="146" t="s">
        <v>145</v>
      </c>
    </row>
    <row r="1191" spans="2:65" s="118" customFormat="1" ht="22.5" customHeight="1">
      <c r="B1191" s="119"/>
      <c r="D1191" s="120" t="s">
        <v>75</v>
      </c>
      <c r="E1191" s="128" t="s">
        <v>2130</v>
      </c>
      <c r="F1191" s="128" t="s">
        <v>2131</v>
      </c>
      <c r="I1191" s="362"/>
      <c r="J1191" s="129">
        <f>BK1191</f>
        <v>0</v>
      </c>
      <c r="L1191" s="119"/>
      <c r="M1191" s="123"/>
      <c r="P1191" s="124">
        <f>SUM(P1192:P1195)</f>
        <v>0</v>
      </c>
      <c r="R1191" s="124">
        <f>SUM(R1192:R1195)</f>
        <v>0</v>
      </c>
      <c r="T1191" s="125">
        <f>SUM(T1192:T1195)</f>
        <v>0</v>
      </c>
      <c r="AR1191" s="120" t="s">
        <v>153</v>
      </c>
      <c r="AT1191" s="126" t="s">
        <v>75</v>
      </c>
      <c r="AU1191" s="126" t="s">
        <v>20</v>
      </c>
      <c r="AY1191" s="120" t="s">
        <v>145</v>
      </c>
      <c r="BK1191" s="127">
        <f>SUM(BK1192:BK1195)</f>
        <v>0</v>
      </c>
    </row>
    <row r="1192" spans="2:65" s="14" customFormat="1" ht="16.5" customHeight="1">
      <c r="B1192" s="15"/>
      <c r="C1192" s="130" t="s">
        <v>2132</v>
      </c>
      <c r="D1192" s="130" t="s">
        <v>149</v>
      </c>
      <c r="E1192" s="131" t="s">
        <v>2133</v>
      </c>
      <c r="F1192" s="132" t="s">
        <v>2134</v>
      </c>
      <c r="G1192" s="133" t="s">
        <v>2124</v>
      </c>
      <c r="H1192" s="134">
        <v>1</v>
      </c>
      <c r="I1192" s="359">
        <v>0</v>
      </c>
      <c r="J1192" s="135">
        <f>ROUND(I1192*H1192,1)</f>
        <v>0</v>
      </c>
      <c r="K1192" s="136"/>
      <c r="L1192" s="15"/>
      <c r="M1192" s="137"/>
      <c r="N1192" s="138" t="s">
        <v>41</v>
      </c>
      <c r="O1192" s="139">
        <v>0</v>
      </c>
      <c r="P1192" s="139">
        <f>O1192*H1192</f>
        <v>0</v>
      </c>
      <c r="Q1192" s="139">
        <v>0</v>
      </c>
      <c r="R1192" s="139">
        <f>Q1192*H1192</f>
        <v>0</v>
      </c>
      <c r="S1192" s="139">
        <v>0</v>
      </c>
      <c r="T1192" s="140">
        <f>S1192*H1192</f>
        <v>0</v>
      </c>
      <c r="AR1192" s="141" t="s">
        <v>2135</v>
      </c>
      <c r="AT1192" s="141" t="s">
        <v>149</v>
      </c>
      <c r="AU1192" s="141" t="s">
        <v>84</v>
      </c>
      <c r="AY1192" s="2" t="s">
        <v>145</v>
      </c>
      <c r="BE1192" s="142">
        <f>IF(N1192="základní",J1192,0)</f>
        <v>0</v>
      </c>
      <c r="BF1192" s="142">
        <f>IF(N1192="snížená",J1192,0)</f>
        <v>0</v>
      </c>
      <c r="BG1192" s="142">
        <f>IF(N1192="zákl. přenesená",J1192,0)</f>
        <v>0</v>
      </c>
      <c r="BH1192" s="142">
        <f>IF(N1192="sníž. přenesená",J1192,0)</f>
        <v>0</v>
      </c>
      <c r="BI1192" s="142">
        <f>IF(N1192="nulová",J1192,0)</f>
        <v>0</v>
      </c>
      <c r="BJ1192" s="2" t="s">
        <v>20</v>
      </c>
      <c r="BK1192" s="142">
        <f>ROUND(I1192*H1192,1)</f>
        <v>0</v>
      </c>
      <c r="BL1192" s="2" t="s">
        <v>2135</v>
      </c>
      <c r="BM1192" s="141" t="s">
        <v>2136</v>
      </c>
    </row>
    <row r="1193" spans="2:65" s="175" customFormat="1">
      <c r="B1193" s="176"/>
      <c r="D1193" s="145" t="s">
        <v>155</v>
      </c>
      <c r="E1193" s="177"/>
      <c r="F1193" s="178" t="s">
        <v>2137</v>
      </c>
      <c r="H1193" s="177"/>
      <c r="I1193" s="364"/>
      <c r="L1193" s="176"/>
      <c r="M1193" s="179"/>
      <c r="T1193" s="180"/>
      <c r="AT1193" s="177" t="s">
        <v>155</v>
      </c>
      <c r="AU1193" s="177" t="s">
        <v>84</v>
      </c>
      <c r="AV1193" s="175" t="s">
        <v>20</v>
      </c>
      <c r="AW1193" s="175" t="s">
        <v>29</v>
      </c>
      <c r="AX1193" s="175" t="s">
        <v>76</v>
      </c>
      <c r="AY1193" s="177" t="s">
        <v>145</v>
      </c>
    </row>
    <row r="1194" spans="2:65" s="175" customFormat="1" ht="20.399999999999999">
      <c r="B1194" s="176"/>
      <c r="D1194" s="145" t="s">
        <v>155</v>
      </c>
      <c r="E1194" s="177"/>
      <c r="F1194" s="178" t="s">
        <v>2138</v>
      </c>
      <c r="H1194" s="177"/>
      <c r="I1194" s="364"/>
      <c r="L1194" s="176"/>
      <c r="M1194" s="179"/>
      <c r="T1194" s="180"/>
      <c r="AT1194" s="177" t="s">
        <v>155</v>
      </c>
      <c r="AU1194" s="177" t="s">
        <v>84</v>
      </c>
      <c r="AV1194" s="175" t="s">
        <v>20</v>
      </c>
      <c r="AW1194" s="175" t="s">
        <v>29</v>
      </c>
      <c r="AX1194" s="175" t="s">
        <v>76</v>
      </c>
      <c r="AY1194" s="177" t="s">
        <v>145</v>
      </c>
    </row>
    <row r="1195" spans="2:65" s="143" customFormat="1">
      <c r="B1195" s="144"/>
      <c r="D1195" s="145" t="s">
        <v>155</v>
      </c>
      <c r="E1195" s="146"/>
      <c r="F1195" s="147" t="s">
        <v>20</v>
      </c>
      <c r="H1195" s="148">
        <v>1</v>
      </c>
      <c r="I1195" s="360"/>
      <c r="L1195" s="144"/>
      <c r="M1195" s="149"/>
      <c r="T1195" s="150"/>
      <c r="AT1195" s="146" t="s">
        <v>155</v>
      </c>
      <c r="AU1195" s="146" t="s">
        <v>84</v>
      </c>
      <c r="AV1195" s="143" t="s">
        <v>84</v>
      </c>
      <c r="AW1195" s="143" t="s">
        <v>29</v>
      </c>
      <c r="AX1195" s="143" t="s">
        <v>20</v>
      </c>
      <c r="AY1195" s="146" t="s">
        <v>145</v>
      </c>
    </row>
    <row r="1196" spans="2:65" s="14" customFormat="1" ht="6.75" customHeight="1">
      <c r="B1196" s="27"/>
      <c r="C1196" s="28"/>
      <c r="D1196" s="28"/>
      <c r="E1196" s="28"/>
      <c r="F1196" s="28"/>
      <c r="G1196" s="28"/>
      <c r="H1196" s="28"/>
      <c r="I1196" s="28"/>
      <c r="J1196" s="28"/>
      <c r="K1196" s="28"/>
      <c r="L1196" s="15"/>
    </row>
  </sheetData>
  <sheetProtection algorithmName="SHA-512" hashValue="ShBqbUdCBjjBxLhXhI1PaMho5oUDFjih5hwjoSliJcAi2Uc4ct0RVHBaFE1sCG9d1ySAUrYe/v0OQAUWvkQkdw==" saltValue="hBZx67fY025QqQS3tWFr5w==" spinCount="100000" sheet="1" objects="1" scenarios="1"/>
  <autoFilter ref="C146:K1195" xr:uid="{00000000-0009-0000-0000-000001000000}"/>
  <mergeCells count="12">
    <mergeCell ref="L2:V2"/>
    <mergeCell ref="E7:H7"/>
    <mergeCell ref="E9:H9"/>
    <mergeCell ref="E11:H11"/>
    <mergeCell ref="E20:H20"/>
    <mergeCell ref="E137:H137"/>
    <mergeCell ref="E139:H139"/>
    <mergeCell ref="E29:H29"/>
    <mergeCell ref="E85:H85"/>
    <mergeCell ref="E87:H87"/>
    <mergeCell ref="E89:H89"/>
    <mergeCell ref="E135:H135"/>
  </mergeCells>
  <printOptions horizontalCentered="1"/>
  <pageMargins left="0.59027777777777801" right="0.196527777777778" top="0.59027777777777801" bottom="0.39374999999999999" header="0.511811023622047" footer="0"/>
  <pageSetup paperSize="9" fitToHeight="100" orientation="portrait" horizontalDpi="300" verticalDpi="300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topLeftCell="A9" zoomScaleNormal="100" workbookViewId="0">
      <selection activeCell="E21" sqref="E21"/>
    </sheetView>
  </sheetViews>
  <sheetFormatPr defaultColWidth="8.8554687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2:46" ht="36.75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" t="s">
        <v>92</v>
      </c>
    </row>
    <row r="3" spans="2:46" ht="6.7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</row>
    <row r="4" spans="2:46" ht="24.75" customHeight="1">
      <c r="B4" s="5"/>
      <c r="D4" s="6" t="s">
        <v>93</v>
      </c>
      <c r="L4" s="5"/>
      <c r="M4" s="78" t="s">
        <v>9</v>
      </c>
      <c r="AT4" s="2" t="s">
        <v>3</v>
      </c>
    </row>
    <row r="5" spans="2:46" ht="6.75" customHeight="1">
      <c r="B5" s="5"/>
      <c r="L5" s="5"/>
    </row>
    <row r="6" spans="2:46" ht="12" customHeight="1">
      <c r="B6" s="5"/>
      <c r="D6" s="10" t="s">
        <v>13</v>
      </c>
      <c r="L6" s="5"/>
    </row>
    <row r="7" spans="2:46" ht="21" customHeight="1">
      <c r="B7" s="5"/>
      <c r="E7" s="419" t="str">
        <f>'Rekapitulace stavby'!K6</f>
        <v>Dobudování podkroví a rekonstrukce objektů Hradecká 17, Opava - část financovaná ERDF-Kvalita</v>
      </c>
      <c r="F7" s="419"/>
      <c r="G7" s="419"/>
      <c r="H7" s="419"/>
      <c r="L7" s="5"/>
    </row>
    <row r="8" spans="2:46" ht="12" customHeight="1">
      <c r="B8" s="5"/>
      <c r="D8" s="10" t="s">
        <v>94</v>
      </c>
      <c r="L8" s="5"/>
    </row>
    <row r="9" spans="2:46" s="14" customFormat="1" ht="23.25" customHeight="1">
      <c r="B9" s="15"/>
      <c r="E9" s="419" t="s">
        <v>95</v>
      </c>
      <c r="F9" s="419"/>
      <c r="G9" s="419"/>
      <c r="H9" s="419"/>
      <c r="L9" s="15"/>
    </row>
    <row r="10" spans="2:46" s="14" customFormat="1" ht="12" customHeight="1">
      <c r="B10" s="15"/>
      <c r="D10" s="10" t="s">
        <v>96</v>
      </c>
      <c r="L10" s="15"/>
    </row>
    <row r="11" spans="2:46" s="14" customFormat="1" ht="16.5" customHeight="1">
      <c r="B11" s="15"/>
      <c r="E11" s="409" t="s">
        <v>2139</v>
      </c>
      <c r="F11" s="409"/>
      <c r="G11" s="409"/>
      <c r="H11" s="409"/>
      <c r="L11" s="15"/>
    </row>
    <row r="12" spans="2:46" s="14" customFormat="1">
      <c r="B12" s="15"/>
      <c r="L12" s="15"/>
    </row>
    <row r="13" spans="2:46" s="14" customFormat="1" ht="12" customHeight="1">
      <c r="B13" s="15"/>
      <c r="D13" s="10" t="s">
        <v>15</v>
      </c>
      <c r="F13" s="11"/>
      <c r="I13" s="10" t="s">
        <v>16</v>
      </c>
      <c r="J13" s="11"/>
      <c r="L13" s="15"/>
    </row>
    <row r="14" spans="2:46" s="14" customFormat="1" ht="12" customHeight="1">
      <c r="B14" s="15"/>
      <c r="D14" s="10" t="s">
        <v>17</v>
      </c>
      <c r="F14" s="11" t="s">
        <v>18</v>
      </c>
      <c r="I14" s="10" t="s">
        <v>19</v>
      </c>
      <c r="J14" s="79">
        <f>'Rekapitulace stavby'!AN8</f>
        <v>45439</v>
      </c>
      <c r="L14" s="15"/>
    </row>
    <row r="15" spans="2:46" s="14" customFormat="1" ht="10.5" customHeight="1">
      <c r="B15" s="15"/>
      <c r="L15" s="15"/>
    </row>
    <row r="16" spans="2:46" s="14" customFormat="1" ht="12" customHeight="1">
      <c r="B16" s="15"/>
      <c r="D16" s="10" t="s">
        <v>21</v>
      </c>
      <c r="I16" s="10" t="s">
        <v>22</v>
      </c>
      <c r="J16" s="11" t="s">
        <v>23</v>
      </c>
      <c r="L16" s="15"/>
    </row>
    <row r="17" spans="2:12" s="14" customFormat="1" ht="18" customHeight="1">
      <c r="B17" s="15"/>
      <c r="E17" s="11" t="s">
        <v>24</v>
      </c>
      <c r="I17" s="10" t="s">
        <v>25</v>
      </c>
      <c r="J17" s="11" t="s">
        <v>26</v>
      </c>
      <c r="L17" s="15"/>
    </row>
    <row r="18" spans="2:12" s="14" customFormat="1" ht="6.75" customHeight="1">
      <c r="B18" s="15"/>
      <c r="L18" s="15"/>
    </row>
    <row r="19" spans="2:12" s="14" customFormat="1" ht="12" customHeight="1">
      <c r="B19" s="15"/>
      <c r="D19" s="10" t="s">
        <v>27</v>
      </c>
      <c r="I19" s="10" t="s">
        <v>22</v>
      </c>
      <c r="J19" s="11">
        <f>'Rekapitulace stavby'!AN13</f>
        <v>0</v>
      </c>
      <c r="L19" s="15"/>
    </row>
    <row r="20" spans="2:12" s="14" customFormat="1" ht="18" customHeight="1">
      <c r="B20" s="15"/>
      <c r="E20" s="415"/>
      <c r="F20" s="415"/>
      <c r="G20" s="415"/>
      <c r="H20" s="415"/>
      <c r="I20" s="10" t="s">
        <v>25</v>
      </c>
      <c r="J20" s="11">
        <f>'Rekapitulace stavby'!AN14</f>
        <v>0</v>
      </c>
      <c r="L20" s="15"/>
    </row>
    <row r="21" spans="2:12" s="14" customFormat="1" ht="6.75" customHeight="1">
      <c r="B21" s="15"/>
      <c r="L21" s="15"/>
    </row>
    <row r="22" spans="2:12" s="14" customFormat="1" ht="12" customHeight="1">
      <c r="B22" s="15"/>
      <c r="D22" s="10" t="s">
        <v>30</v>
      </c>
      <c r="I22" s="10" t="s">
        <v>22</v>
      </c>
      <c r="J22" s="11" t="s">
        <v>31</v>
      </c>
      <c r="L22" s="15"/>
    </row>
    <row r="23" spans="2:12" s="14" customFormat="1" ht="18" customHeight="1">
      <c r="B23" s="15"/>
      <c r="E23" s="11" t="s">
        <v>32</v>
      </c>
      <c r="I23" s="10" t="s">
        <v>25</v>
      </c>
      <c r="J23" s="11"/>
      <c r="L23" s="15"/>
    </row>
    <row r="24" spans="2:12" s="14" customFormat="1" ht="6.75" customHeight="1">
      <c r="B24" s="15"/>
      <c r="L24" s="15"/>
    </row>
    <row r="25" spans="2:12" s="14" customFormat="1" ht="12" customHeight="1">
      <c r="B25" s="15"/>
      <c r="D25" s="10" t="s">
        <v>33</v>
      </c>
      <c r="I25" s="10" t="s">
        <v>22</v>
      </c>
      <c r="J25" s="11"/>
      <c r="L25" s="15"/>
    </row>
    <row r="26" spans="2:12" s="14" customFormat="1" ht="18" customHeight="1">
      <c r="B26" s="15"/>
      <c r="E26" s="11" t="s">
        <v>34</v>
      </c>
      <c r="I26" s="10" t="s">
        <v>25</v>
      </c>
      <c r="J26" s="11"/>
      <c r="L26" s="15"/>
    </row>
    <row r="27" spans="2:12" s="14" customFormat="1" ht="6.75" customHeight="1">
      <c r="B27" s="15"/>
      <c r="L27" s="15"/>
    </row>
    <row r="28" spans="2:12" s="14" customFormat="1" ht="12" customHeight="1">
      <c r="B28" s="15"/>
      <c r="D28" s="10" t="s">
        <v>35</v>
      </c>
      <c r="L28" s="15"/>
    </row>
    <row r="29" spans="2:12" s="80" customFormat="1" ht="16.5" customHeight="1">
      <c r="B29" s="81"/>
      <c r="E29" s="417"/>
      <c r="F29" s="417"/>
      <c r="G29" s="417"/>
      <c r="H29" s="417"/>
      <c r="L29" s="81"/>
    </row>
    <row r="30" spans="2:12" s="14" customFormat="1" ht="6.75" customHeight="1">
      <c r="B30" s="15"/>
      <c r="L30" s="15"/>
    </row>
    <row r="31" spans="2:12" s="14" customFormat="1" ht="6.75" customHeight="1">
      <c r="B31" s="15"/>
      <c r="D31" s="37"/>
      <c r="E31" s="37"/>
      <c r="F31" s="37"/>
      <c r="G31" s="37"/>
      <c r="H31" s="37"/>
      <c r="I31" s="37"/>
      <c r="J31" s="37"/>
      <c r="K31" s="37"/>
      <c r="L31" s="15"/>
    </row>
    <row r="32" spans="2:12" s="14" customFormat="1" ht="24.75" customHeight="1">
      <c r="B32" s="15"/>
      <c r="D32" s="82" t="s">
        <v>36</v>
      </c>
      <c r="J32" s="83">
        <f>ROUND(J126, 0)</f>
        <v>0</v>
      </c>
      <c r="L32" s="15"/>
    </row>
    <row r="33" spans="2:12" s="14" customFormat="1" ht="6.75" customHeight="1">
      <c r="B33" s="15"/>
      <c r="D33" s="37"/>
      <c r="E33" s="37"/>
      <c r="F33" s="37"/>
      <c r="G33" s="37"/>
      <c r="H33" s="37"/>
      <c r="I33" s="37"/>
      <c r="J33" s="37"/>
      <c r="K33" s="37"/>
      <c r="L33" s="15"/>
    </row>
    <row r="34" spans="2:12" s="14" customFormat="1" ht="14.25" customHeight="1">
      <c r="B34" s="15"/>
      <c r="F34" s="84" t="s">
        <v>38</v>
      </c>
      <c r="I34" s="84" t="s">
        <v>37</v>
      </c>
      <c r="J34" s="84" t="s">
        <v>39</v>
      </c>
      <c r="L34" s="15"/>
    </row>
    <row r="35" spans="2:12" s="14" customFormat="1" ht="14.25" customHeight="1">
      <c r="B35" s="15"/>
      <c r="D35" s="85" t="s">
        <v>40</v>
      </c>
      <c r="E35" s="10" t="s">
        <v>41</v>
      </c>
      <c r="F35" s="71">
        <f>ROUND((SUM(BE126:BE136)),  0)</f>
        <v>0</v>
      </c>
      <c r="I35" s="86">
        <v>0.21</v>
      </c>
      <c r="J35" s="71">
        <f>ROUND(((SUM(BE126:BE136))*I35),  0)</f>
        <v>0</v>
      </c>
      <c r="L35" s="15"/>
    </row>
    <row r="36" spans="2:12" s="14" customFormat="1" ht="14.25" customHeight="1">
      <c r="B36" s="15"/>
      <c r="E36" s="10" t="s">
        <v>42</v>
      </c>
      <c r="F36" s="71">
        <f>ROUND((SUM(BF126:BF136)),  0)</f>
        <v>0</v>
      </c>
      <c r="I36" s="86">
        <v>0.15</v>
      </c>
      <c r="J36" s="71">
        <f>ROUND(((SUM(BF126:BF136))*I36),  0)</f>
        <v>0</v>
      </c>
      <c r="L36" s="15"/>
    </row>
    <row r="37" spans="2:12" s="14" customFormat="1" ht="14.25" hidden="1" customHeight="1">
      <c r="B37" s="15"/>
      <c r="E37" s="10" t="s">
        <v>43</v>
      </c>
      <c r="F37" s="71">
        <f>ROUND((SUM(BG126:BG136)),  0)</f>
        <v>0</v>
      </c>
      <c r="I37" s="86">
        <v>0.21</v>
      </c>
      <c r="J37" s="71">
        <f>0</f>
        <v>0</v>
      </c>
      <c r="L37" s="15"/>
    </row>
    <row r="38" spans="2:12" s="14" customFormat="1" ht="14.25" hidden="1" customHeight="1">
      <c r="B38" s="15"/>
      <c r="E38" s="10" t="s">
        <v>44</v>
      </c>
      <c r="F38" s="71">
        <f>ROUND((SUM(BH126:BH136)),  0)</f>
        <v>0</v>
      </c>
      <c r="I38" s="86">
        <v>0.15</v>
      </c>
      <c r="J38" s="71">
        <f>0</f>
        <v>0</v>
      </c>
      <c r="L38" s="15"/>
    </row>
    <row r="39" spans="2:12" s="14" customFormat="1" ht="14.25" hidden="1" customHeight="1">
      <c r="B39" s="15"/>
      <c r="E39" s="10" t="s">
        <v>45</v>
      </c>
      <c r="F39" s="71">
        <f>ROUND((SUM(BI126:BI136)),  0)</f>
        <v>0</v>
      </c>
      <c r="I39" s="86">
        <v>0</v>
      </c>
      <c r="J39" s="71">
        <f>0</f>
        <v>0</v>
      </c>
      <c r="L39" s="15"/>
    </row>
    <row r="40" spans="2:12" s="14" customFormat="1" ht="6.75" customHeight="1">
      <c r="B40" s="15"/>
      <c r="L40" s="15"/>
    </row>
    <row r="41" spans="2:12" s="14" customFormat="1" ht="24.75" customHeight="1">
      <c r="B41" s="15"/>
      <c r="C41" s="87"/>
      <c r="D41" s="88" t="s">
        <v>46</v>
      </c>
      <c r="E41" s="40"/>
      <c r="F41" s="40"/>
      <c r="G41" s="89" t="s">
        <v>47</v>
      </c>
      <c r="H41" s="90" t="s">
        <v>48</v>
      </c>
      <c r="I41" s="40"/>
      <c r="J41" s="91">
        <f>SUM(J32:J39)</f>
        <v>0</v>
      </c>
      <c r="K41" s="92"/>
      <c r="L41" s="15"/>
    </row>
    <row r="42" spans="2:12" s="14" customFormat="1" ht="14.25" customHeight="1">
      <c r="B42" s="15"/>
      <c r="L42" s="15"/>
    </row>
    <row r="43" spans="2:12" ht="14.25" customHeight="1">
      <c r="B43" s="5"/>
      <c r="L43" s="5"/>
    </row>
    <row r="44" spans="2:12" ht="14.25" customHeight="1">
      <c r="B44" s="5"/>
      <c r="L44" s="5"/>
    </row>
    <row r="45" spans="2:12" ht="14.25" customHeight="1">
      <c r="B45" s="5"/>
      <c r="L45" s="5"/>
    </row>
    <row r="46" spans="2:12" ht="14.25" customHeight="1">
      <c r="B46" s="5"/>
      <c r="L46" s="5"/>
    </row>
    <row r="47" spans="2:12" ht="14.25" customHeight="1">
      <c r="B47" s="5"/>
      <c r="L47" s="5"/>
    </row>
    <row r="48" spans="2:12" ht="14.25" customHeight="1">
      <c r="B48" s="5"/>
      <c r="L48" s="5"/>
    </row>
    <row r="49" spans="2:12" ht="14.25" customHeight="1">
      <c r="B49" s="5"/>
      <c r="L49" s="5"/>
    </row>
    <row r="50" spans="2:12" s="14" customFormat="1" ht="14.25" customHeight="1">
      <c r="B50" s="15"/>
      <c r="D50" s="24" t="s">
        <v>49</v>
      </c>
      <c r="E50" s="25"/>
      <c r="F50" s="25"/>
      <c r="G50" s="24" t="s">
        <v>50</v>
      </c>
      <c r="H50" s="25"/>
      <c r="I50" s="25"/>
      <c r="J50" s="25"/>
      <c r="K50" s="25"/>
      <c r="L50" s="15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4" customFormat="1" ht="13.2">
      <c r="B61" s="15"/>
      <c r="D61" s="26" t="s">
        <v>51</v>
      </c>
      <c r="E61" s="17"/>
      <c r="F61" s="93" t="s">
        <v>52</v>
      </c>
      <c r="G61" s="26" t="s">
        <v>51</v>
      </c>
      <c r="H61" s="17"/>
      <c r="I61" s="17"/>
      <c r="J61" s="94" t="s">
        <v>52</v>
      </c>
      <c r="K61" s="17"/>
      <c r="L61" s="15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4" customFormat="1" ht="13.2">
      <c r="B65" s="15"/>
      <c r="D65" s="24" t="s">
        <v>53</v>
      </c>
      <c r="E65" s="25"/>
      <c r="F65" s="25"/>
      <c r="G65" s="24" t="s">
        <v>54</v>
      </c>
      <c r="H65" s="25"/>
      <c r="I65" s="25"/>
      <c r="J65" s="25"/>
      <c r="K65" s="25"/>
      <c r="L65" s="15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4" customFormat="1" ht="13.2">
      <c r="B76" s="15"/>
      <c r="D76" s="26" t="s">
        <v>51</v>
      </c>
      <c r="E76" s="17"/>
      <c r="F76" s="93" t="s">
        <v>52</v>
      </c>
      <c r="G76" s="26" t="s">
        <v>51</v>
      </c>
      <c r="H76" s="17"/>
      <c r="I76" s="17"/>
      <c r="J76" s="94" t="s">
        <v>52</v>
      </c>
      <c r="K76" s="17"/>
      <c r="L76" s="15"/>
    </row>
    <row r="77" spans="2:12" s="14" customFormat="1" ht="14.25" customHeight="1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15"/>
    </row>
    <row r="81" spans="2:12" s="14" customFormat="1" ht="6.75" customHeight="1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15"/>
    </row>
    <row r="82" spans="2:12" s="14" customFormat="1" ht="24.75" customHeight="1">
      <c r="B82" s="15"/>
      <c r="C82" s="6" t="s">
        <v>98</v>
      </c>
      <c r="L82" s="15"/>
    </row>
    <row r="83" spans="2:12" s="14" customFormat="1" ht="6.75" customHeight="1">
      <c r="B83" s="15"/>
      <c r="L83" s="15"/>
    </row>
    <row r="84" spans="2:12" s="14" customFormat="1" ht="12" customHeight="1">
      <c r="B84" s="15"/>
      <c r="C84" s="10" t="s">
        <v>13</v>
      </c>
      <c r="L84" s="15"/>
    </row>
    <row r="85" spans="2:12" s="14" customFormat="1" ht="20.25" customHeight="1">
      <c r="B85" s="15"/>
      <c r="E85" s="419" t="str">
        <f>E7</f>
        <v>Dobudování podkroví a rekonstrukce objektů Hradecká 17, Opava - část financovaná ERDF-Kvalita</v>
      </c>
      <c r="F85" s="419"/>
      <c r="G85" s="419"/>
      <c r="H85" s="419"/>
      <c r="L85" s="15"/>
    </row>
    <row r="86" spans="2:12" ht="12" customHeight="1">
      <c r="B86" s="5"/>
      <c r="C86" s="10" t="s">
        <v>94</v>
      </c>
      <c r="L86" s="5"/>
    </row>
    <row r="87" spans="2:12" s="14" customFormat="1" ht="23.25" customHeight="1">
      <c r="B87" s="15"/>
      <c r="E87" s="419" t="s">
        <v>95</v>
      </c>
      <c r="F87" s="419"/>
      <c r="G87" s="419"/>
      <c r="H87" s="419"/>
      <c r="L87" s="15"/>
    </row>
    <row r="88" spans="2:12" s="14" customFormat="1" ht="12" customHeight="1">
      <c r="B88" s="15"/>
      <c r="C88" s="10" t="s">
        <v>96</v>
      </c>
      <c r="L88" s="15"/>
    </row>
    <row r="89" spans="2:12" s="14" customFormat="1" ht="16.5" customHeight="1">
      <c r="B89" s="15"/>
      <c r="E89" s="409" t="str">
        <f>E11</f>
        <v>01-2 - Technika prostředí staveb</v>
      </c>
      <c r="F89" s="409"/>
      <c r="G89" s="409"/>
      <c r="H89" s="409"/>
      <c r="L89" s="15"/>
    </row>
    <row r="90" spans="2:12" s="14" customFormat="1" ht="6.75" customHeight="1">
      <c r="B90" s="15"/>
      <c r="L90" s="15"/>
    </row>
    <row r="91" spans="2:12" s="14" customFormat="1" ht="12" customHeight="1">
      <c r="B91" s="15"/>
      <c r="C91" s="10" t="s">
        <v>17</v>
      </c>
      <c r="F91" s="11" t="str">
        <f>F14</f>
        <v>Opava</v>
      </c>
      <c r="I91" s="10" t="s">
        <v>19</v>
      </c>
      <c r="J91" s="79">
        <f>IF(J14="","",J14)</f>
        <v>45439</v>
      </c>
      <c r="L91" s="15"/>
    </row>
    <row r="92" spans="2:12" s="14" customFormat="1" ht="6.75" customHeight="1">
      <c r="B92" s="15"/>
      <c r="L92" s="15"/>
    </row>
    <row r="93" spans="2:12" s="14" customFormat="1" ht="15" customHeight="1">
      <c r="B93" s="15"/>
      <c r="C93" s="10" t="s">
        <v>21</v>
      </c>
      <c r="F93" s="11" t="str">
        <f>E17</f>
        <v>Slezská univerzita v Opavě</v>
      </c>
      <c r="I93" s="10" t="s">
        <v>30</v>
      </c>
      <c r="J93" s="95" t="str">
        <f>E23</f>
        <v xml:space="preserve">ing. Václav Č e c h </v>
      </c>
      <c r="L93" s="15"/>
    </row>
    <row r="94" spans="2:12" s="14" customFormat="1" ht="15" customHeight="1">
      <c r="B94" s="15"/>
      <c r="C94" s="10" t="s">
        <v>27</v>
      </c>
      <c r="F94" s="11" t="str">
        <f>IF(E20="","",E20)</f>
        <v/>
      </c>
      <c r="I94" s="10" t="s">
        <v>33</v>
      </c>
      <c r="J94" s="95" t="str">
        <f>E26</f>
        <v>Sandtner Vladimír</v>
      </c>
      <c r="L94" s="15"/>
    </row>
    <row r="95" spans="2:12" s="14" customFormat="1" ht="9.75" customHeight="1">
      <c r="B95" s="15"/>
      <c r="L95" s="15"/>
    </row>
    <row r="96" spans="2:12" s="14" customFormat="1" ht="29.25" customHeight="1">
      <c r="B96" s="15"/>
      <c r="C96" s="96" t="s">
        <v>99</v>
      </c>
      <c r="D96" s="87"/>
      <c r="E96" s="87"/>
      <c r="F96" s="87"/>
      <c r="G96" s="87"/>
      <c r="H96" s="87"/>
      <c r="I96" s="87"/>
      <c r="J96" s="97" t="s">
        <v>100</v>
      </c>
      <c r="K96" s="87"/>
      <c r="L96" s="15"/>
    </row>
    <row r="97" spans="2:47" s="14" customFormat="1" ht="9.75" customHeight="1">
      <c r="B97" s="15"/>
      <c r="L97" s="15"/>
    </row>
    <row r="98" spans="2:47" s="14" customFormat="1" ht="22.5" customHeight="1">
      <c r="B98" s="15"/>
      <c r="C98" s="98" t="s">
        <v>101</v>
      </c>
      <c r="J98" s="83">
        <f>J126</f>
        <v>0</v>
      </c>
      <c r="L98" s="15"/>
      <c r="AU98" s="2" t="s">
        <v>102</v>
      </c>
    </row>
    <row r="99" spans="2:47" s="99" customFormat="1" ht="24.75" customHeight="1">
      <c r="B99" s="100"/>
      <c r="D99" s="101" t="s">
        <v>111</v>
      </c>
      <c r="E99" s="102"/>
      <c r="F99" s="102"/>
      <c r="G99" s="102"/>
      <c r="H99" s="102"/>
      <c r="I99" s="102"/>
      <c r="J99" s="103">
        <f>J127</f>
        <v>0</v>
      </c>
      <c r="L99" s="100"/>
    </row>
    <row r="100" spans="2:47" s="68" customFormat="1" ht="19.5" customHeight="1">
      <c r="B100" s="104"/>
      <c r="D100" s="105" t="s">
        <v>2140</v>
      </c>
      <c r="E100" s="106"/>
      <c r="F100" s="106"/>
      <c r="G100" s="106"/>
      <c r="H100" s="106"/>
      <c r="I100" s="106"/>
      <c r="J100" s="107">
        <f>J128</f>
        <v>0</v>
      </c>
      <c r="L100" s="104"/>
    </row>
    <row r="101" spans="2:47" s="68" customFormat="1" ht="19.5" customHeight="1">
      <c r="B101" s="104"/>
      <c r="D101" s="105" t="s">
        <v>2141</v>
      </c>
      <c r="E101" s="106"/>
      <c r="F101" s="106"/>
      <c r="G101" s="106"/>
      <c r="H101" s="106"/>
      <c r="I101" s="106"/>
      <c r="J101" s="107">
        <f>J130</f>
        <v>0</v>
      </c>
      <c r="L101" s="104"/>
    </row>
    <row r="102" spans="2:47" s="68" customFormat="1" ht="19.5" customHeight="1">
      <c r="B102" s="104"/>
      <c r="D102" s="105" t="s">
        <v>2142</v>
      </c>
      <c r="E102" s="106"/>
      <c r="F102" s="106"/>
      <c r="G102" s="106"/>
      <c r="H102" s="106"/>
      <c r="I102" s="106"/>
      <c r="J102" s="107">
        <f>J132</f>
        <v>0</v>
      </c>
      <c r="L102" s="104"/>
    </row>
    <row r="103" spans="2:47" s="99" customFormat="1" ht="24.75" customHeight="1">
      <c r="B103" s="100"/>
      <c r="D103" s="101" t="s">
        <v>2143</v>
      </c>
      <c r="E103" s="102"/>
      <c r="F103" s="102"/>
      <c r="G103" s="102"/>
      <c r="H103" s="102"/>
      <c r="I103" s="102"/>
      <c r="J103" s="103">
        <f>J134</f>
        <v>0</v>
      </c>
      <c r="L103" s="100"/>
    </row>
    <row r="104" spans="2:47" s="68" customFormat="1" ht="19.5" customHeight="1">
      <c r="B104" s="104"/>
      <c r="D104" s="105" t="s">
        <v>2144</v>
      </c>
      <c r="E104" s="106"/>
      <c r="F104" s="106"/>
      <c r="G104" s="106"/>
      <c r="H104" s="106"/>
      <c r="I104" s="106"/>
      <c r="J104" s="107">
        <f>J135</f>
        <v>0</v>
      </c>
      <c r="L104" s="104"/>
    </row>
    <row r="105" spans="2:47" s="14" customFormat="1" ht="21.75" customHeight="1">
      <c r="B105" s="15"/>
      <c r="L105" s="15"/>
    </row>
    <row r="106" spans="2:47" s="14" customFormat="1" ht="6.75" customHeight="1"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15"/>
    </row>
    <row r="110" spans="2:47" s="14" customFormat="1" ht="6.75" customHeight="1">
      <c r="B110" s="29"/>
      <c r="C110" s="30"/>
      <c r="D110" s="30"/>
      <c r="E110" s="30"/>
      <c r="F110" s="30"/>
      <c r="G110" s="30"/>
      <c r="H110" s="30"/>
      <c r="I110" s="30"/>
      <c r="J110" s="30"/>
      <c r="K110" s="30"/>
      <c r="L110" s="15"/>
    </row>
    <row r="111" spans="2:47" s="14" customFormat="1" ht="24.75" customHeight="1">
      <c r="B111" s="15"/>
      <c r="C111" s="6" t="s">
        <v>130</v>
      </c>
      <c r="L111" s="15"/>
    </row>
    <row r="112" spans="2:47" s="14" customFormat="1" ht="6.75" customHeight="1">
      <c r="B112" s="15"/>
      <c r="L112" s="15"/>
    </row>
    <row r="113" spans="2:63" s="14" customFormat="1" ht="12" customHeight="1">
      <c r="B113" s="15"/>
      <c r="C113" s="10" t="s">
        <v>13</v>
      </c>
      <c r="L113" s="15"/>
    </row>
    <row r="114" spans="2:63" s="14" customFormat="1" ht="21.75" customHeight="1">
      <c r="B114" s="15"/>
      <c r="E114" s="419" t="str">
        <f>E7</f>
        <v>Dobudování podkroví a rekonstrukce objektů Hradecká 17, Opava - část financovaná ERDF-Kvalita</v>
      </c>
      <c r="F114" s="419"/>
      <c r="G114" s="419"/>
      <c r="H114" s="419"/>
      <c r="L114" s="15"/>
    </row>
    <row r="115" spans="2:63" ht="12" customHeight="1">
      <c r="B115" s="5"/>
      <c r="C115" s="10" t="s">
        <v>94</v>
      </c>
      <c r="L115" s="5"/>
    </row>
    <row r="116" spans="2:63" s="14" customFormat="1" ht="23.25" customHeight="1">
      <c r="B116" s="15"/>
      <c r="E116" s="419" t="s">
        <v>95</v>
      </c>
      <c r="F116" s="419"/>
      <c r="G116" s="419"/>
      <c r="H116" s="419"/>
      <c r="L116" s="15"/>
    </row>
    <row r="117" spans="2:63" s="14" customFormat="1" ht="12" customHeight="1">
      <c r="B117" s="15"/>
      <c r="C117" s="10" t="s">
        <v>96</v>
      </c>
      <c r="L117" s="15"/>
    </row>
    <row r="118" spans="2:63" s="14" customFormat="1" ht="16.5" customHeight="1">
      <c r="B118" s="15"/>
      <c r="E118" s="409" t="str">
        <f>E11</f>
        <v>01-2 - Technika prostředí staveb</v>
      </c>
      <c r="F118" s="409"/>
      <c r="G118" s="409"/>
      <c r="H118" s="409"/>
      <c r="L118" s="15"/>
    </row>
    <row r="119" spans="2:63" s="14" customFormat="1" ht="6.75" customHeight="1">
      <c r="B119" s="15"/>
      <c r="L119" s="15"/>
    </row>
    <row r="120" spans="2:63" s="14" customFormat="1" ht="12" customHeight="1">
      <c r="B120" s="15"/>
      <c r="C120" s="10" t="s">
        <v>17</v>
      </c>
      <c r="F120" s="11" t="str">
        <f>F14</f>
        <v>Opava</v>
      </c>
      <c r="I120" s="10" t="s">
        <v>19</v>
      </c>
      <c r="J120" s="79">
        <f>IF(J14="","",J14)</f>
        <v>45439</v>
      </c>
      <c r="L120" s="15"/>
    </row>
    <row r="121" spans="2:63" s="14" customFormat="1" ht="6.75" customHeight="1">
      <c r="B121" s="15"/>
      <c r="L121" s="15"/>
    </row>
    <row r="122" spans="2:63" s="14" customFormat="1" ht="15" customHeight="1">
      <c r="B122" s="15"/>
      <c r="C122" s="10" t="s">
        <v>21</v>
      </c>
      <c r="F122" s="11" t="str">
        <f>E17</f>
        <v>Slezská univerzita v Opavě</v>
      </c>
      <c r="I122" s="10" t="s">
        <v>30</v>
      </c>
      <c r="J122" s="95" t="str">
        <f>E23</f>
        <v xml:space="preserve">ing. Václav Č e c h </v>
      </c>
      <c r="L122" s="15"/>
    </row>
    <row r="123" spans="2:63" s="14" customFormat="1" ht="15" customHeight="1">
      <c r="B123" s="15"/>
      <c r="C123" s="10" t="s">
        <v>27</v>
      </c>
      <c r="F123" s="11" t="str">
        <f>IF(E20="","",E20)</f>
        <v/>
      </c>
      <c r="I123" s="10" t="s">
        <v>33</v>
      </c>
      <c r="J123" s="95" t="str">
        <f>E26</f>
        <v>Sandtner Vladimír</v>
      </c>
      <c r="L123" s="15"/>
    </row>
    <row r="124" spans="2:63" s="14" customFormat="1" ht="9.75" customHeight="1">
      <c r="B124" s="15"/>
      <c r="L124" s="15"/>
    </row>
    <row r="125" spans="2:63" s="108" customFormat="1" ht="29.25" customHeight="1">
      <c r="B125" s="109"/>
      <c r="C125" s="110" t="s">
        <v>131</v>
      </c>
      <c r="D125" s="111" t="s">
        <v>61</v>
      </c>
      <c r="E125" s="111" t="s">
        <v>57</v>
      </c>
      <c r="F125" s="111" t="s">
        <v>58</v>
      </c>
      <c r="G125" s="111" t="s">
        <v>132</v>
      </c>
      <c r="H125" s="111" t="s">
        <v>133</v>
      </c>
      <c r="I125" s="111" t="s">
        <v>134</v>
      </c>
      <c r="J125" s="112" t="s">
        <v>100</v>
      </c>
      <c r="K125" s="113" t="s">
        <v>135</v>
      </c>
      <c r="L125" s="109"/>
      <c r="M125" s="42"/>
      <c r="N125" s="43" t="s">
        <v>40</v>
      </c>
      <c r="O125" s="43" t="s">
        <v>136</v>
      </c>
      <c r="P125" s="43" t="s">
        <v>137</v>
      </c>
      <c r="Q125" s="43" t="s">
        <v>138</v>
      </c>
      <c r="R125" s="43" t="s">
        <v>139</v>
      </c>
      <c r="S125" s="43" t="s">
        <v>140</v>
      </c>
      <c r="T125" s="44" t="s">
        <v>141</v>
      </c>
    </row>
    <row r="126" spans="2:63" s="14" customFormat="1" ht="22.5" customHeight="1">
      <c r="B126" s="15"/>
      <c r="C126" s="48" t="s">
        <v>142</v>
      </c>
      <c r="J126" s="114">
        <f>J127+J134</f>
        <v>0</v>
      </c>
      <c r="L126" s="15"/>
      <c r="M126" s="45"/>
      <c r="N126" s="37"/>
      <c r="O126" s="37"/>
      <c r="P126" s="115">
        <f>P127+P134</f>
        <v>0</v>
      </c>
      <c r="Q126" s="37"/>
      <c r="R126" s="115">
        <f>R127+R134</f>
        <v>0</v>
      </c>
      <c r="S126" s="37"/>
      <c r="T126" s="116">
        <f>T127+T134</f>
        <v>0</v>
      </c>
      <c r="AT126" s="2" t="s">
        <v>75</v>
      </c>
      <c r="AU126" s="2" t="s">
        <v>102</v>
      </c>
      <c r="BK126" s="117">
        <f>BK127+BK134</f>
        <v>0</v>
      </c>
    </row>
    <row r="127" spans="2:63" s="118" customFormat="1" ht="25.5" customHeight="1">
      <c r="B127" s="119"/>
      <c r="D127" s="120" t="s">
        <v>75</v>
      </c>
      <c r="E127" s="121" t="s">
        <v>1089</v>
      </c>
      <c r="F127" s="121" t="s">
        <v>1090</v>
      </c>
      <c r="J127" s="122">
        <f>J128+J130+J132</f>
        <v>0</v>
      </c>
      <c r="L127" s="119"/>
      <c r="M127" s="123"/>
      <c r="P127" s="124">
        <f>P128+P130+P132</f>
        <v>0</v>
      </c>
      <c r="R127" s="124">
        <f>R128+R130+R132</f>
        <v>0</v>
      </c>
      <c r="T127" s="125">
        <f>T128+T130+T132</f>
        <v>0</v>
      </c>
      <c r="AR127" s="120" t="s">
        <v>84</v>
      </c>
      <c r="AT127" s="126" t="s">
        <v>75</v>
      </c>
      <c r="AU127" s="126" t="s">
        <v>76</v>
      </c>
      <c r="AY127" s="120" t="s">
        <v>145</v>
      </c>
      <c r="BK127" s="127">
        <f>BK128+BK130+BK132</f>
        <v>0</v>
      </c>
    </row>
    <row r="128" spans="2:63" s="118" customFormat="1" ht="22.5" customHeight="1">
      <c r="B128" s="119"/>
      <c r="D128" s="120" t="s">
        <v>75</v>
      </c>
      <c r="E128" s="128" t="s">
        <v>2145</v>
      </c>
      <c r="F128" s="128" t="s">
        <v>2146</v>
      </c>
      <c r="J128" s="129">
        <f>BK128</f>
        <v>0</v>
      </c>
      <c r="L128" s="119"/>
      <c r="M128" s="123"/>
      <c r="P128" s="124">
        <f>P129</f>
        <v>0</v>
      </c>
      <c r="R128" s="124">
        <f>R129</f>
        <v>0</v>
      </c>
      <c r="T128" s="125">
        <f>T129</f>
        <v>0</v>
      </c>
      <c r="AR128" s="120" t="s">
        <v>84</v>
      </c>
      <c r="AT128" s="126" t="s">
        <v>75</v>
      </c>
      <c r="AU128" s="126" t="s">
        <v>20</v>
      </c>
      <c r="AY128" s="120" t="s">
        <v>145</v>
      </c>
      <c r="BK128" s="127">
        <f>BK129</f>
        <v>0</v>
      </c>
    </row>
    <row r="129" spans="2:65" s="14" customFormat="1" ht="16.5" customHeight="1">
      <c r="B129" s="15"/>
      <c r="C129" s="130" t="s">
        <v>20</v>
      </c>
      <c r="D129" s="130" t="s">
        <v>149</v>
      </c>
      <c r="E129" s="131" t="s">
        <v>2147</v>
      </c>
      <c r="F129" s="132" t="s">
        <v>2148</v>
      </c>
      <c r="G129" s="133" t="s">
        <v>962</v>
      </c>
      <c r="H129" s="134">
        <v>1</v>
      </c>
      <c r="I129" s="135">
        <f>'720-01 Zdravotechnika'!G95</f>
        <v>0</v>
      </c>
      <c r="J129" s="135">
        <f>ROUND(I129*H129,1)</f>
        <v>0</v>
      </c>
      <c r="K129" s="136"/>
      <c r="L129" s="15"/>
      <c r="M129" s="137"/>
      <c r="N129" s="138" t="s">
        <v>41</v>
      </c>
      <c r="O129" s="139">
        <v>0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1096</v>
      </c>
      <c r="AT129" s="141" t="s">
        <v>149</v>
      </c>
      <c r="AU129" s="141" t="s">
        <v>84</v>
      </c>
      <c r="AY129" s="2" t="s">
        <v>145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2" t="s">
        <v>20</v>
      </c>
      <c r="BK129" s="142">
        <f>ROUND(I129*H129,1)</f>
        <v>0</v>
      </c>
      <c r="BL129" s="2" t="s">
        <v>1096</v>
      </c>
      <c r="BM129" s="141" t="s">
        <v>2149</v>
      </c>
    </row>
    <row r="130" spans="2:65" s="118" customFormat="1" ht="22.5" customHeight="1">
      <c r="B130" s="119"/>
      <c r="D130" s="120" t="s">
        <v>75</v>
      </c>
      <c r="E130" s="128" t="s">
        <v>2150</v>
      </c>
      <c r="F130" s="128" t="s">
        <v>2151</v>
      </c>
      <c r="J130" s="129">
        <f>BK130</f>
        <v>0</v>
      </c>
      <c r="L130" s="119"/>
      <c r="M130" s="123"/>
      <c r="P130" s="124">
        <f>P131</f>
        <v>0</v>
      </c>
      <c r="R130" s="124">
        <f>R131</f>
        <v>0</v>
      </c>
      <c r="T130" s="125">
        <f>T131</f>
        <v>0</v>
      </c>
      <c r="AR130" s="120" t="s">
        <v>84</v>
      </c>
      <c r="AT130" s="126" t="s">
        <v>75</v>
      </c>
      <c r="AU130" s="126" t="s">
        <v>20</v>
      </c>
      <c r="AY130" s="120" t="s">
        <v>145</v>
      </c>
      <c r="BK130" s="127">
        <f>BK131</f>
        <v>0</v>
      </c>
    </row>
    <row r="131" spans="2:65" s="14" customFormat="1" ht="24" customHeight="1">
      <c r="B131" s="15"/>
      <c r="C131" s="130" t="s">
        <v>84</v>
      </c>
      <c r="D131" s="130" t="s">
        <v>149</v>
      </c>
      <c r="E131" s="131" t="s">
        <v>2152</v>
      </c>
      <c r="F131" s="132" t="s">
        <v>2153</v>
      </c>
      <c r="G131" s="133" t="s">
        <v>962</v>
      </c>
      <c r="H131" s="134">
        <v>1</v>
      </c>
      <c r="I131" s="135">
        <f>'730-01 Vytápění'!G49</f>
        <v>0</v>
      </c>
      <c r="J131" s="135">
        <f>ROUND(I131*H131,1)</f>
        <v>0</v>
      </c>
      <c r="K131" s="136"/>
      <c r="L131" s="15"/>
      <c r="M131" s="137"/>
      <c r="N131" s="138" t="s">
        <v>41</v>
      </c>
      <c r="O131" s="139">
        <v>0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1096</v>
      </c>
      <c r="AT131" s="141" t="s">
        <v>149</v>
      </c>
      <c r="AU131" s="141" t="s">
        <v>84</v>
      </c>
      <c r="AY131" s="2" t="s">
        <v>145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2" t="s">
        <v>20</v>
      </c>
      <c r="BK131" s="142">
        <f>ROUND(I131*H131,1)</f>
        <v>0</v>
      </c>
      <c r="BL131" s="2" t="s">
        <v>1096</v>
      </c>
      <c r="BM131" s="141" t="s">
        <v>2154</v>
      </c>
    </row>
    <row r="132" spans="2:65" s="118" customFormat="1" ht="22.5" customHeight="1">
      <c r="B132" s="119"/>
      <c r="D132" s="120" t="s">
        <v>75</v>
      </c>
      <c r="E132" s="128" t="s">
        <v>2155</v>
      </c>
      <c r="F132" s="128" t="s">
        <v>2156</v>
      </c>
      <c r="J132" s="129">
        <f>BK132</f>
        <v>0</v>
      </c>
      <c r="L132" s="119"/>
      <c r="M132" s="123"/>
      <c r="P132" s="124">
        <f>P133</f>
        <v>0</v>
      </c>
      <c r="R132" s="124">
        <f>R133</f>
        <v>0</v>
      </c>
      <c r="T132" s="125">
        <f>T133</f>
        <v>0</v>
      </c>
      <c r="AR132" s="120" t="s">
        <v>84</v>
      </c>
      <c r="AT132" s="126" t="s">
        <v>75</v>
      </c>
      <c r="AU132" s="126" t="s">
        <v>20</v>
      </c>
      <c r="AY132" s="120" t="s">
        <v>145</v>
      </c>
      <c r="BK132" s="127">
        <f>BK133</f>
        <v>0</v>
      </c>
    </row>
    <row r="133" spans="2:65" s="14" customFormat="1" ht="16.5" customHeight="1">
      <c r="B133" s="15"/>
      <c r="C133" s="130" t="s">
        <v>146</v>
      </c>
      <c r="D133" s="130" t="s">
        <v>149</v>
      </c>
      <c r="E133" s="131" t="s">
        <v>2157</v>
      </c>
      <c r="F133" s="132" t="s">
        <v>2158</v>
      </c>
      <c r="G133" s="133" t="s">
        <v>962</v>
      </c>
      <c r="H133" s="134">
        <v>1</v>
      </c>
      <c r="I133" s="135">
        <f>'740-01 Vzduchotechnika'!G35</f>
        <v>0</v>
      </c>
      <c r="J133" s="135">
        <f>ROUND(I133*H133,1)</f>
        <v>0</v>
      </c>
      <c r="K133" s="136"/>
      <c r="L133" s="15"/>
      <c r="M133" s="137"/>
      <c r="N133" s="138" t="s">
        <v>41</v>
      </c>
      <c r="O133" s="139">
        <v>0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1096</v>
      </c>
      <c r="AT133" s="141" t="s">
        <v>149</v>
      </c>
      <c r="AU133" s="141" t="s">
        <v>84</v>
      </c>
      <c r="AY133" s="2" t="s">
        <v>145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2" t="s">
        <v>20</v>
      </c>
      <c r="BK133" s="142">
        <f>ROUND(I133*H133,1)</f>
        <v>0</v>
      </c>
      <c r="BL133" s="2" t="s">
        <v>1096</v>
      </c>
      <c r="BM133" s="141" t="s">
        <v>2159</v>
      </c>
    </row>
    <row r="134" spans="2:65" s="118" customFormat="1" ht="25.5" customHeight="1">
      <c r="B134" s="119"/>
      <c r="D134" s="120" t="s">
        <v>75</v>
      </c>
      <c r="E134" s="121" t="s">
        <v>303</v>
      </c>
      <c r="F134" s="121" t="s">
        <v>2160</v>
      </c>
      <c r="J134" s="122">
        <f>J135</f>
        <v>0</v>
      </c>
      <c r="L134" s="119"/>
      <c r="M134" s="123"/>
      <c r="P134" s="124">
        <f>P135</f>
        <v>0</v>
      </c>
      <c r="R134" s="124">
        <f>R135</f>
        <v>0</v>
      </c>
      <c r="T134" s="125">
        <f>T135</f>
        <v>0</v>
      </c>
      <c r="AR134" s="120" t="s">
        <v>146</v>
      </c>
      <c r="AT134" s="126" t="s">
        <v>75</v>
      </c>
      <c r="AU134" s="126" t="s">
        <v>76</v>
      </c>
      <c r="AY134" s="120" t="s">
        <v>145</v>
      </c>
      <c r="BK134" s="127">
        <f>BK135</f>
        <v>0</v>
      </c>
    </row>
    <row r="135" spans="2:65" s="118" customFormat="1" ht="22.5" customHeight="1">
      <c r="B135" s="119"/>
      <c r="D135" s="120" t="s">
        <v>75</v>
      </c>
      <c r="E135" s="128" t="s">
        <v>2161</v>
      </c>
      <c r="F135" s="128" t="s">
        <v>2162</v>
      </c>
      <c r="J135" s="129">
        <f>J136+J137</f>
        <v>0</v>
      </c>
      <c r="L135" s="119"/>
      <c r="M135" s="123"/>
      <c r="P135" s="124">
        <f>P136</f>
        <v>0</v>
      </c>
      <c r="R135" s="124">
        <f>R136</f>
        <v>0</v>
      </c>
      <c r="T135" s="125">
        <f>T136</f>
        <v>0</v>
      </c>
      <c r="AR135" s="120" t="s">
        <v>146</v>
      </c>
      <c r="AT135" s="126" t="s">
        <v>75</v>
      </c>
      <c r="AU135" s="126" t="s">
        <v>20</v>
      </c>
      <c r="AY135" s="120" t="s">
        <v>145</v>
      </c>
      <c r="BK135" s="127">
        <f>BK136</f>
        <v>0</v>
      </c>
    </row>
    <row r="136" spans="2:65" s="14" customFormat="1" ht="24" customHeight="1">
      <c r="B136" s="15"/>
      <c r="C136" s="130" t="s">
        <v>153</v>
      </c>
      <c r="D136" s="130" t="s">
        <v>149</v>
      </c>
      <c r="E136" s="131" t="s">
        <v>2163</v>
      </c>
      <c r="F136" s="132" t="s">
        <v>2164</v>
      </c>
      <c r="G136" s="133" t="s">
        <v>962</v>
      </c>
      <c r="H136" s="134">
        <v>1</v>
      </c>
      <c r="I136" s="135">
        <f>'21M-01 Elektroinstalace'!G170</f>
        <v>0</v>
      </c>
      <c r="J136" s="135">
        <f>ROUND(I136*H136,1)</f>
        <v>0</v>
      </c>
      <c r="K136" s="136"/>
      <c r="L136" s="15"/>
      <c r="M136" s="181"/>
      <c r="N136" s="182" t="s">
        <v>41</v>
      </c>
      <c r="O136" s="183">
        <v>0</v>
      </c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141" t="s">
        <v>418</v>
      </c>
      <c r="AT136" s="141" t="s">
        <v>149</v>
      </c>
      <c r="AU136" s="141" t="s">
        <v>84</v>
      </c>
      <c r="AY136" s="2" t="s">
        <v>145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2" t="s">
        <v>20</v>
      </c>
      <c r="BK136" s="142">
        <f>ROUND(I136*H136,1)</f>
        <v>0</v>
      </c>
      <c r="BL136" s="2" t="s">
        <v>418</v>
      </c>
      <c r="BM136" s="141" t="s">
        <v>2165</v>
      </c>
    </row>
    <row r="137" spans="2:65" s="14" customFormat="1" ht="21.75" customHeight="1">
      <c r="B137" s="27"/>
      <c r="C137" s="130">
        <v>5</v>
      </c>
      <c r="D137" s="130" t="s">
        <v>149</v>
      </c>
      <c r="E137" s="131" t="s">
        <v>2166</v>
      </c>
      <c r="F137" s="132" t="s">
        <v>2167</v>
      </c>
      <c r="G137" s="133" t="s">
        <v>962</v>
      </c>
      <c r="H137" s="134">
        <v>1</v>
      </c>
      <c r="I137" s="135">
        <f>'21M-02 Datové rozvody'!H22</f>
        <v>0</v>
      </c>
      <c r="J137" s="135">
        <f>ROUND(I137*H137,1)</f>
        <v>0</v>
      </c>
      <c r="K137" s="28"/>
      <c r="L137" s="15"/>
    </row>
  </sheetData>
  <autoFilter ref="C125:K136" xr:uid="{00000000-0009-0000-0000-000002000000}"/>
  <mergeCells count="12">
    <mergeCell ref="L2:V2"/>
    <mergeCell ref="E7:H7"/>
    <mergeCell ref="E9:H9"/>
    <mergeCell ref="E11:H11"/>
    <mergeCell ref="E20:H20"/>
    <mergeCell ref="E116:H116"/>
    <mergeCell ref="E118:H118"/>
    <mergeCell ref="E29:H29"/>
    <mergeCell ref="E85:H85"/>
    <mergeCell ref="E87:H87"/>
    <mergeCell ref="E89:H89"/>
    <mergeCell ref="E114:H114"/>
  </mergeCells>
  <printOptions horizontalCentered="1"/>
  <pageMargins left="0.59027777777777801" right="0.196527777777778" top="0.59027777777777801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7"/>
  <sheetViews>
    <sheetView topLeftCell="A46" zoomScaleNormal="100" workbookViewId="0">
      <selection activeCell="F10" sqref="F10"/>
    </sheetView>
  </sheetViews>
  <sheetFormatPr defaultColWidth="9.140625" defaultRowHeight="10.199999999999999"/>
  <cols>
    <col min="1" max="1" width="7.42578125" customWidth="1"/>
    <col min="2" max="2" width="18.85546875" customWidth="1"/>
    <col min="3" max="3" width="46.28515625" customWidth="1"/>
    <col min="4" max="4" width="7.140625" customWidth="1"/>
    <col min="5" max="5" width="10.42578125" customWidth="1"/>
    <col min="6" max="6" width="10.7109375" style="370" customWidth="1"/>
    <col min="7" max="7" width="11.42578125" customWidth="1"/>
    <col min="8" max="8" width="10.85546875" customWidth="1"/>
    <col min="9" max="9" width="10.140625" customWidth="1"/>
    <col min="10" max="10" width="10.28515625" customWidth="1"/>
    <col min="257" max="257" width="7.42578125" customWidth="1"/>
    <col min="258" max="258" width="18.85546875" customWidth="1"/>
    <col min="259" max="259" width="46.28515625" customWidth="1"/>
    <col min="260" max="260" width="7.140625" customWidth="1"/>
    <col min="261" max="261" width="10.42578125" customWidth="1"/>
    <col min="262" max="262" width="10.7109375" customWidth="1"/>
    <col min="263" max="263" width="11.42578125" customWidth="1"/>
    <col min="264" max="264" width="10.85546875" customWidth="1"/>
    <col min="265" max="265" width="10.140625" customWidth="1"/>
    <col min="266" max="266" width="10.28515625" customWidth="1"/>
    <col min="513" max="513" width="7.42578125" customWidth="1"/>
    <col min="514" max="514" width="18.85546875" customWidth="1"/>
    <col min="515" max="515" width="46.28515625" customWidth="1"/>
    <col min="516" max="516" width="7.140625" customWidth="1"/>
    <col min="517" max="517" width="10.42578125" customWidth="1"/>
    <col min="518" max="518" width="10.7109375" customWidth="1"/>
    <col min="519" max="519" width="11.42578125" customWidth="1"/>
    <col min="520" max="520" width="10.85546875" customWidth="1"/>
    <col min="521" max="521" width="10.140625" customWidth="1"/>
    <col min="522" max="522" width="10.28515625" customWidth="1"/>
    <col min="769" max="769" width="7.42578125" customWidth="1"/>
    <col min="770" max="770" width="18.85546875" customWidth="1"/>
    <col min="771" max="771" width="46.28515625" customWidth="1"/>
    <col min="772" max="772" width="7.140625" customWidth="1"/>
    <col min="773" max="773" width="10.42578125" customWidth="1"/>
    <col min="774" max="774" width="10.7109375" customWidth="1"/>
    <col min="775" max="775" width="11.42578125" customWidth="1"/>
    <col min="776" max="776" width="10.85546875" customWidth="1"/>
    <col min="777" max="777" width="10.140625" customWidth="1"/>
    <col min="778" max="778" width="10.28515625" customWidth="1"/>
    <col min="1025" max="1025" width="7.42578125" customWidth="1"/>
    <col min="1026" max="1026" width="18.85546875" customWidth="1"/>
    <col min="1027" max="1027" width="46.28515625" customWidth="1"/>
    <col min="1028" max="1028" width="7.140625" customWidth="1"/>
    <col min="1029" max="1029" width="10.42578125" customWidth="1"/>
    <col min="1030" max="1030" width="10.7109375" customWidth="1"/>
    <col min="1031" max="1031" width="11.42578125" customWidth="1"/>
    <col min="1032" max="1032" width="10.85546875" customWidth="1"/>
    <col min="1033" max="1033" width="10.140625" customWidth="1"/>
    <col min="1034" max="1034" width="10.28515625" customWidth="1"/>
    <col min="1281" max="1281" width="7.42578125" customWidth="1"/>
    <col min="1282" max="1282" width="18.85546875" customWidth="1"/>
    <col min="1283" max="1283" width="46.28515625" customWidth="1"/>
    <col min="1284" max="1284" width="7.140625" customWidth="1"/>
    <col min="1285" max="1285" width="10.42578125" customWidth="1"/>
    <col min="1286" max="1286" width="10.7109375" customWidth="1"/>
    <col min="1287" max="1287" width="11.42578125" customWidth="1"/>
    <col min="1288" max="1288" width="10.85546875" customWidth="1"/>
    <col min="1289" max="1289" width="10.140625" customWidth="1"/>
    <col min="1290" max="1290" width="10.28515625" customWidth="1"/>
    <col min="1537" max="1537" width="7.42578125" customWidth="1"/>
    <col min="1538" max="1538" width="18.85546875" customWidth="1"/>
    <col min="1539" max="1539" width="46.28515625" customWidth="1"/>
    <col min="1540" max="1540" width="7.140625" customWidth="1"/>
    <col min="1541" max="1541" width="10.42578125" customWidth="1"/>
    <col min="1542" max="1542" width="10.7109375" customWidth="1"/>
    <col min="1543" max="1543" width="11.42578125" customWidth="1"/>
    <col min="1544" max="1544" width="10.85546875" customWidth="1"/>
    <col min="1545" max="1545" width="10.140625" customWidth="1"/>
    <col min="1546" max="1546" width="10.28515625" customWidth="1"/>
    <col min="1793" max="1793" width="7.42578125" customWidth="1"/>
    <col min="1794" max="1794" width="18.85546875" customWidth="1"/>
    <col min="1795" max="1795" width="46.28515625" customWidth="1"/>
    <col min="1796" max="1796" width="7.140625" customWidth="1"/>
    <col min="1797" max="1797" width="10.42578125" customWidth="1"/>
    <col min="1798" max="1798" width="10.7109375" customWidth="1"/>
    <col min="1799" max="1799" width="11.42578125" customWidth="1"/>
    <col min="1800" max="1800" width="10.85546875" customWidth="1"/>
    <col min="1801" max="1801" width="10.140625" customWidth="1"/>
    <col min="1802" max="1802" width="10.28515625" customWidth="1"/>
    <col min="2049" max="2049" width="7.42578125" customWidth="1"/>
    <col min="2050" max="2050" width="18.85546875" customWidth="1"/>
    <col min="2051" max="2051" width="46.28515625" customWidth="1"/>
    <col min="2052" max="2052" width="7.140625" customWidth="1"/>
    <col min="2053" max="2053" width="10.42578125" customWidth="1"/>
    <col min="2054" max="2054" width="10.7109375" customWidth="1"/>
    <col min="2055" max="2055" width="11.42578125" customWidth="1"/>
    <col min="2056" max="2056" width="10.85546875" customWidth="1"/>
    <col min="2057" max="2057" width="10.140625" customWidth="1"/>
    <col min="2058" max="2058" width="10.28515625" customWidth="1"/>
    <col min="2305" max="2305" width="7.42578125" customWidth="1"/>
    <col min="2306" max="2306" width="18.85546875" customWidth="1"/>
    <col min="2307" max="2307" width="46.28515625" customWidth="1"/>
    <col min="2308" max="2308" width="7.140625" customWidth="1"/>
    <col min="2309" max="2309" width="10.42578125" customWidth="1"/>
    <col min="2310" max="2310" width="10.7109375" customWidth="1"/>
    <col min="2311" max="2311" width="11.42578125" customWidth="1"/>
    <col min="2312" max="2312" width="10.85546875" customWidth="1"/>
    <col min="2313" max="2313" width="10.140625" customWidth="1"/>
    <col min="2314" max="2314" width="10.28515625" customWidth="1"/>
    <col min="2561" max="2561" width="7.42578125" customWidth="1"/>
    <col min="2562" max="2562" width="18.85546875" customWidth="1"/>
    <col min="2563" max="2563" width="46.28515625" customWidth="1"/>
    <col min="2564" max="2564" width="7.140625" customWidth="1"/>
    <col min="2565" max="2565" width="10.42578125" customWidth="1"/>
    <col min="2566" max="2566" width="10.7109375" customWidth="1"/>
    <col min="2567" max="2567" width="11.42578125" customWidth="1"/>
    <col min="2568" max="2568" width="10.85546875" customWidth="1"/>
    <col min="2569" max="2569" width="10.140625" customWidth="1"/>
    <col min="2570" max="2570" width="10.28515625" customWidth="1"/>
    <col min="2817" max="2817" width="7.42578125" customWidth="1"/>
    <col min="2818" max="2818" width="18.85546875" customWidth="1"/>
    <col min="2819" max="2819" width="46.28515625" customWidth="1"/>
    <col min="2820" max="2820" width="7.140625" customWidth="1"/>
    <col min="2821" max="2821" width="10.42578125" customWidth="1"/>
    <col min="2822" max="2822" width="10.7109375" customWidth="1"/>
    <col min="2823" max="2823" width="11.42578125" customWidth="1"/>
    <col min="2824" max="2824" width="10.85546875" customWidth="1"/>
    <col min="2825" max="2825" width="10.140625" customWidth="1"/>
    <col min="2826" max="2826" width="10.28515625" customWidth="1"/>
    <col min="3073" max="3073" width="7.42578125" customWidth="1"/>
    <col min="3074" max="3074" width="18.85546875" customWidth="1"/>
    <col min="3075" max="3075" width="46.28515625" customWidth="1"/>
    <col min="3076" max="3076" width="7.140625" customWidth="1"/>
    <col min="3077" max="3077" width="10.42578125" customWidth="1"/>
    <col min="3078" max="3078" width="10.7109375" customWidth="1"/>
    <col min="3079" max="3079" width="11.42578125" customWidth="1"/>
    <col min="3080" max="3080" width="10.85546875" customWidth="1"/>
    <col min="3081" max="3081" width="10.140625" customWidth="1"/>
    <col min="3082" max="3082" width="10.28515625" customWidth="1"/>
    <col min="3329" max="3329" width="7.42578125" customWidth="1"/>
    <col min="3330" max="3330" width="18.85546875" customWidth="1"/>
    <col min="3331" max="3331" width="46.28515625" customWidth="1"/>
    <col min="3332" max="3332" width="7.140625" customWidth="1"/>
    <col min="3333" max="3333" width="10.42578125" customWidth="1"/>
    <col min="3334" max="3334" width="10.7109375" customWidth="1"/>
    <col min="3335" max="3335" width="11.42578125" customWidth="1"/>
    <col min="3336" max="3336" width="10.85546875" customWidth="1"/>
    <col min="3337" max="3337" width="10.140625" customWidth="1"/>
    <col min="3338" max="3338" width="10.28515625" customWidth="1"/>
    <col min="3585" max="3585" width="7.42578125" customWidth="1"/>
    <col min="3586" max="3586" width="18.85546875" customWidth="1"/>
    <col min="3587" max="3587" width="46.28515625" customWidth="1"/>
    <col min="3588" max="3588" width="7.140625" customWidth="1"/>
    <col min="3589" max="3589" width="10.42578125" customWidth="1"/>
    <col min="3590" max="3590" width="10.7109375" customWidth="1"/>
    <col min="3591" max="3591" width="11.42578125" customWidth="1"/>
    <col min="3592" max="3592" width="10.85546875" customWidth="1"/>
    <col min="3593" max="3593" width="10.140625" customWidth="1"/>
    <col min="3594" max="3594" width="10.28515625" customWidth="1"/>
    <col min="3841" max="3841" width="7.42578125" customWidth="1"/>
    <col min="3842" max="3842" width="18.85546875" customWidth="1"/>
    <col min="3843" max="3843" width="46.28515625" customWidth="1"/>
    <col min="3844" max="3844" width="7.140625" customWidth="1"/>
    <col min="3845" max="3845" width="10.42578125" customWidth="1"/>
    <col min="3846" max="3846" width="10.7109375" customWidth="1"/>
    <col min="3847" max="3847" width="11.42578125" customWidth="1"/>
    <col min="3848" max="3848" width="10.85546875" customWidth="1"/>
    <col min="3849" max="3849" width="10.140625" customWidth="1"/>
    <col min="3850" max="3850" width="10.28515625" customWidth="1"/>
    <col min="4097" max="4097" width="7.42578125" customWidth="1"/>
    <col min="4098" max="4098" width="18.85546875" customWidth="1"/>
    <col min="4099" max="4099" width="46.28515625" customWidth="1"/>
    <col min="4100" max="4100" width="7.140625" customWidth="1"/>
    <col min="4101" max="4101" width="10.42578125" customWidth="1"/>
    <col min="4102" max="4102" width="10.7109375" customWidth="1"/>
    <col min="4103" max="4103" width="11.42578125" customWidth="1"/>
    <col min="4104" max="4104" width="10.85546875" customWidth="1"/>
    <col min="4105" max="4105" width="10.140625" customWidth="1"/>
    <col min="4106" max="4106" width="10.28515625" customWidth="1"/>
    <col min="4353" max="4353" width="7.42578125" customWidth="1"/>
    <col min="4354" max="4354" width="18.85546875" customWidth="1"/>
    <col min="4355" max="4355" width="46.28515625" customWidth="1"/>
    <col min="4356" max="4356" width="7.140625" customWidth="1"/>
    <col min="4357" max="4357" width="10.42578125" customWidth="1"/>
    <col min="4358" max="4358" width="10.7109375" customWidth="1"/>
    <col min="4359" max="4359" width="11.42578125" customWidth="1"/>
    <col min="4360" max="4360" width="10.85546875" customWidth="1"/>
    <col min="4361" max="4361" width="10.140625" customWidth="1"/>
    <col min="4362" max="4362" width="10.28515625" customWidth="1"/>
    <col min="4609" max="4609" width="7.42578125" customWidth="1"/>
    <col min="4610" max="4610" width="18.85546875" customWidth="1"/>
    <col min="4611" max="4611" width="46.28515625" customWidth="1"/>
    <col min="4612" max="4612" width="7.140625" customWidth="1"/>
    <col min="4613" max="4613" width="10.42578125" customWidth="1"/>
    <col min="4614" max="4614" width="10.7109375" customWidth="1"/>
    <col min="4615" max="4615" width="11.42578125" customWidth="1"/>
    <col min="4616" max="4616" width="10.85546875" customWidth="1"/>
    <col min="4617" max="4617" width="10.140625" customWidth="1"/>
    <col min="4618" max="4618" width="10.28515625" customWidth="1"/>
    <col min="4865" max="4865" width="7.42578125" customWidth="1"/>
    <col min="4866" max="4866" width="18.85546875" customWidth="1"/>
    <col min="4867" max="4867" width="46.28515625" customWidth="1"/>
    <col min="4868" max="4868" width="7.140625" customWidth="1"/>
    <col min="4869" max="4869" width="10.42578125" customWidth="1"/>
    <col min="4870" max="4870" width="10.7109375" customWidth="1"/>
    <col min="4871" max="4871" width="11.42578125" customWidth="1"/>
    <col min="4872" max="4872" width="10.85546875" customWidth="1"/>
    <col min="4873" max="4873" width="10.140625" customWidth="1"/>
    <col min="4874" max="4874" width="10.28515625" customWidth="1"/>
    <col min="5121" max="5121" width="7.42578125" customWidth="1"/>
    <col min="5122" max="5122" width="18.85546875" customWidth="1"/>
    <col min="5123" max="5123" width="46.28515625" customWidth="1"/>
    <col min="5124" max="5124" width="7.140625" customWidth="1"/>
    <col min="5125" max="5125" width="10.42578125" customWidth="1"/>
    <col min="5126" max="5126" width="10.7109375" customWidth="1"/>
    <col min="5127" max="5127" width="11.42578125" customWidth="1"/>
    <col min="5128" max="5128" width="10.85546875" customWidth="1"/>
    <col min="5129" max="5129" width="10.140625" customWidth="1"/>
    <col min="5130" max="5130" width="10.28515625" customWidth="1"/>
    <col min="5377" max="5377" width="7.42578125" customWidth="1"/>
    <col min="5378" max="5378" width="18.85546875" customWidth="1"/>
    <col min="5379" max="5379" width="46.28515625" customWidth="1"/>
    <col min="5380" max="5380" width="7.140625" customWidth="1"/>
    <col min="5381" max="5381" width="10.42578125" customWidth="1"/>
    <col min="5382" max="5382" width="10.7109375" customWidth="1"/>
    <col min="5383" max="5383" width="11.42578125" customWidth="1"/>
    <col min="5384" max="5384" width="10.85546875" customWidth="1"/>
    <col min="5385" max="5385" width="10.140625" customWidth="1"/>
    <col min="5386" max="5386" width="10.28515625" customWidth="1"/>
    <col min="5633" max="5633" width="7.42578125" customWidth="1"/>
    <col min="5634" max="5634" width="18.85546875" customWidth="1"/>
    <col min="5635" max="5635" width="46.28515625" customWidth="1"/>
    <col min="5636" max="5636" width="7.140625" customWidth="1"/>
    <col min="5637" max="5637" width="10.42578125" customWidth="1"/>
    <col min="5638" max="5638" width="10.7109375" customWidth="1"/>
    <col min="5639" max="5639" width="11.42578125" customWidth="1"/>
    <col min="5640" max="5640" width="10.85546875" customWidth="1"/>
    <col min="5641" max="5641" width="10.140625" customWidth="1"/>
    <col min="5642" max="5642" width="10.28515625" customWidth="1"/>
    <col min="5889" max="5889" width="7.42578125" customWidth="1"/>
    <col min="5890" max="5890" width="18.85546875" customWidth="1"/>
    <col min="5891" max="5891" width="46.28515625" customWidth="1"/>
    <col min="5892" max="5892" width="7.140625" customWidth="1"/>
    <col min="5893" max="5893" width="10.42578125" customWidth="1"/>
    <col min="5894" max="5894" width="10.7109375" customWidth="1"/>
    <col min="5895" max="5895" width="11.42578125" customWidth="1"/>
    <col min="5896" max="5896" width="10.85546875" customWidth="1"/>
    <col min="5897" max="5897" width="10.140625" customWidth="1"/>
    <col min="5898" max="5898" width="10.28515625" customWidth="1"/>
    <col min="6145" max="6145" width="7.42578125" customWidth="1"/>
    <col min="6146" max="6146" width="18.85546875" customWidth="1"/>
    <col min="6147" max="6147" width="46.28515625" customWidth="1"/>
    <col min="6148" max="6148" width="7.140625" customWidth="1"/>
    <col min="6149" max="6149" width="10.42578125" customWidth="1"/>
    <col min="6150" max="6150" width="10.7109375" customWidth="1"/>
    <col min="6151" max="6151" width="11.42578125" customWidth="1"/>
    <col min="6152" max="6152" width="10.85546875" customWidth="1"/>
    <col min="6153" max="6153" width="10.140625" customWidth="1"/>
    <col min="6154" max="6154" width="10.28515625" customWidth="1"/>
    <col min="6401" max="6401" width="7.42578125" customWidth="1"/>
    <col min="6402" max="6402" width="18.85546875" customWidth="1"/>
    <col min="6403" max="6403" width="46.28515625" customWidth="1"/>
    <col min="6404" max="6404" width="7.140625" customWidth="1"/>
    <col min="6405" max="6405" width="10.42578125" customWidth="1"/>
    <col min="6406" max="6406" width="10.7109375" customWidth="1"/>
    <col min="6407" max="6407" width="11.42578125" customWidth="1"/>
    <col min="6408" max="6408" width="10.85546875" customWidth="1"/>
    <col min="6409" max="6409" width="10.140625" customWidth="1"/>
    <col min="6410" max="6410" width="10.28515625" customWidth="1"/>
    <col min="6657" max="6657" width="7.42578125" customWidth="1"/>
    <col min="6658" max="6658" width="18.85546875" customWidth="1"/>
    <col min="6659" max="6659" width="46.28515625" customWidth="1"/>
    <col min="6660" max="6660" width="7.140625" customWidth="1"/>
    <col min="6661" max="6661" width="10.42578125" customWidth="1"/>
    <col min="6662" max="6662" width="10.7109375" customWidth="1"/>
    <col min="6663" max="6663" width="11.42578125" customWidth="1"/>
    <col min="6664" max="6664" width="10.85546875" customWidth="1"/>
    <col min="6665" max="6665" width="10.140625" customWidth="1"/>
    <col min="6666" max="6666" width="10.28515625" customWidth="1"/>
    <col min="6913" max="6913" width="7.42578125" customWidth="1"/>
    <col min="6914" max="6914" width="18.85546875" customWidth="1"/>
    <col min="6915" max="6915" width="46.28515625" customWidth="1"/>
    <col min="6916" max="6916" width="7.140625" customWidth="1"/>
    <col min="6917" max="6917" width="10.42578125" customWidth="1"/>
    <col min="6918" max="6918" width="10.7109375" customWidth="1"/>
    <col min="6919" max="6919" width="11.42578125" customWidth="1"/>
    <col min="6920" max="6920" width="10.85546875" customWidth="1"/>
    <col min="6921" max="6921" width="10.140625" customWidth="1"/>
    <col min="6922" max="6922" width="10.28515625" customWidth="1"/>
    <col min="7169" max="7169" width="7.42578125" customWidth="1"/>
    <col min="7170" max="7170" width="18.85546875" customWidth="1"/>
    <col min="7171" max="7171" width="46.28515625" customWidth="1"/>
    <col min="7172" max="7172" width="7.140625" customWidth="1"/>
    <col min="7173" max="7173" width="10.42578125" customWidth="1"/>
    <col min="7174" max="7174" width="10.7109375" customWidth="1"/>
    <col min="7175" max="7175" width="11.42578125" customWidth="1"/>
    <col min="7176" max="7176" width="10.85546875" customWidth="1"/>
    <col min="7177" max="7177" width="10.140625" customWidth="1"/>
    <col min="7178" max="7178" width="10.28515625" customWidth="1"/>
    <col min="7425" max="7425" width="7.42578125" customWidth="1"/>
    <col min="7426" max="7426" width="18.85546875" customWidth="1"/>
    <col min="7427" max="7427" width="46.28515625" customWidth="1"/>
    <col min="7428" max="7428" width="7.140625" customWidth="1"/>
    <col min="7429" max="7429" width="10.42578125" customWidth="1"/>
    <col min="7430" max="7430" width="10.7109375" customWidth="1"/>
    <col min="7431" max="7431" width="11.42578125" customWidth="1"/>
    <col min="7432" max="7432" width="10.85546875" customWidth="1"/>
    <col min="7433" max="7433" width="10.140625" customWidth="1"/>
    <col min="7434" max="7434" width="10.28515625" customWidth="1"/>
    <col min="7681" max="7681" width="7.42578125" customWidth="1"/>
    <col min="7682" max="7682" width="18.85546875" customWidth="1"/>
    <col min="7683" max="7683" width="46.28515625" customWidth="1"/>
    <col min="7684" max="7684" width="7.140625" customWidth="1"/>
    <col min="7685" max="7685" width="10.42578125" customWidth="1"/>
    <col min="7686" max="7686" width="10.7109375" customWidth="1"/>
    <col min="7687" max="7687" width="11.42578125" customWidth="1"/>
    <col min="7688" max="7688" width="10.85546875" customWidth="1"/>
    <col min="7689" max="7689" width="10.140625" customWidth="1"/>
    <col min="7690" max="7690" width="10.28515625" customWidth="1"/>
    <col min="7937" max="7937" width="7.42578125" customWidth="1"/>
    <col min="7938" max="7938" width="18.85546875" customWidth="1"/>
    <col min="7939" max="7939" width="46.28515625" customWidth="1"/>
    <col min="7940" max="7940" width="7.140625" customWidth="1"/>
    <col min="7941" max="7941" width="10.42578125" customWidth="1"/>
    <col min="7942" max="7942" width="10.7109375" customWidth="1"/>
    <col min="7943" max="7943" width="11.42578125" customWidth="1"/>
    <col min="7944" max="7944" width="10.85546875" customWidth="1"/>
    <col min="7945" max="7945" width="10.140625" customWidth="1"/>
    <col min="7946" max="7946" width="10.28515625" customWidth="1"/>
    <col min="8193" max="8193" width="7.42578125" customWidth="1"/>
    <col min="8194" max="8194" width="18.85546875" customWidth="1"/>
    <col min="8195" max="8195" width="46.28515625" customWidth="1"/>
    <col min="8196" max="8196" width="7.140625" customWidth="1"/>
    <col min="8197" max="8197" width="10.42578125" customWidth="1"/>
    <col min="8198" max="8198" width="10.7109375" customWidth="1"/>
    <col min="8199" max="8199" width="11.42578125" customWidth="1"/>
    <col min="8200" max="8200" width="10.85546875" customWidth="1"/>
    <col min="8201" max="8201" width="10.140625" customWidth="1"/>
    <col min="8202" max="8202" width="10.28515625" customWidth="1"/>
    <col min="8449" max="8449" width="7.42578125" customWidth="1"/>
    <col min="8450" max="8450" width="18.85546875" customWidth="1"/>
    <col min="8451" max="8451" width="46.28515625" customWidth="1"/>
    <col min="8452" max="8452" width="7.140625" customWidth="1"/>
    <col min="8453" max="8453" width="10.42578125" customWidth="1"/>
    <col min="8454" max="8454" width="10.7109375" customWidth="1"/>
    <col min="8455" max="8455" width="11.42578125" customWidth="1"/>
    <col min="8456" max="8456" width="10.85546875" customWidth="1"/>
    <col min="8457" max="8457" width="10.140625" customWidth="1"/>
    <col min="8458" max="8458" width="10.28515625" customWidth="1"/>
    <col min="8705" max="8705" width="7.42578125" customWidth="1"/>
    <col min="8706" max="8706" width="18.85546875" customWidth="1"/>
    <col min="8707" max="8707" width="46.28515625" customWidth="1"/>
    <col min="8708" max="8708" width="7.140625" customWidth="1"/>
    <col min="8709" max="8709" width="10.42578125" customWidth="1"/>
    <col min="8710" max="8710" width="10.7109375" customWidth="1"/>
    <col min="8711" max="8711" width="11.42578125" customWidth="1"/>
    <col min="8712" max="8712" width="10.85546875" customWidth="1"/>
    <col min="8713" max="8713" width="10.140625" customWidth="1"/>
    <col min="8714" max="8714" width="10.28515625" customWidth="1"/>
    <col min="8961" max="8961" width="7.42578125" customWidth="1"/>
    <col min="8962" max="8962" width="18.85546875" customWidth="1"/>
    <col min="8963" max="8963" width="46.28515625" customWidth="1"/>
    <col min="8964" max="8964" width="7.140625" customWidth="1"/>
    <col min="8965" max="8965" width="10.42578125" customWidth="1"/>
    <col min="8966" max="8966" width="10.7109375" customWidth="1"/>
    <col min="8967" max="8967" width="11.42578125" customWidth="1"/>
    <col min="8968" max="8968" width="10.85546875" customWidth="1"/>
    <col min="8969" max="8969" width="10.140625" customWidth="1"/>
    <col min="8970" max="8970" width="10.28515625" customWidth="1"/>
    <col min="9217" max="9217" width="7.42578125" customWidth="1"/>
    <col min="9218" max="9218" width="18.85546875" customWidth="1"/>
    <col min="9219" max="9219" width="46.28515625" customWidth="1"/>
    <col min="9220" max="9220" width="7.140625" customWidth="1"/>
    <col min="9221" max="9221" width="10.42578125" customWidth="1"/>
    <col min="9222" max="9222" width="10.7109375" customWidth="1"/>
    <col min="9223" max="9223" width="11.42578125" customWidth="1"/>
    <col min="9224" max="9224" width="10.85546875" customWidth="1"/>
    <col min="9225" max="9225" width="10.140625" customWidth="1"/>
    <col min="9226" max="9226" width="10.28515625" customWidth="1"/>
    <col min="9473" max="9473" width="7.42578125" customWidth="1"/>
    <col min="9474" max="9474" width="18.85546875" customWidth="1"/>
    <col min="9475" max="9475" width="46.28515625" customWidth="1"/>
    <col min="9476" max="9476" width="7.140625" customWidth="1"/>
    <col min="9477" max="9477" width="10.42578125" customWidth="1"/>
    <col min="9478" max="9478" width="10.7109375" customWidth="1"/>
    <col min="9479" max="9479" width="11.42578125" customWidth="1"/>
    <col min="9480" max="9480" width="10.85546875" customWidth="1"/>
    <col min="9481" max="9481" width="10.140625" customWidth="1"/>
    <col min="9482" max="9482" width="10.28515625" customWidth="1"/>
    <col min="9729" max="9729" width="7.42578125" customWidth="1"/>
    <col min="9730" max="9730" width="18.85546875" customWidth="1"/>
    <col min="9731" max="9731" width="46.28515625" customWidth="1"/>
    <col min="9732" max="9732" width="7.140625" customWidth="1"/>
    <col min="9733" max="9733" width="10.42578125" customWidth="1"/>
    <col min="9734" max="9734" width="10.7109375" customWidth="1"/>
    <col min="9735" max="9735" width="11.42578125" customWidth="1"/>
    <col min="9736" max="9736" width="10.85546875" customWidth="1"/>
    <col min="9737" max="9737" width="10.140625" customWidth="1"/>
    <col min="9738" max="9738" width="10.28515625" customWidth="1"/>
    <col min="9985" max="9985" width="7.42578125" customWidth="1"/>
    <col min="9986" max="9986" width="18.85546875" customWidth="1"/>
    <col min="9987" max="9987" width="46.28515625" customWidth="1"/>
    <col min="9988" max="9988" width="7.140625" customWidth="1"/>
    <col min="9989" max="9989" width="10.42578125" customWidth="1"/>
    <col min="9990" max="9990" width="10.7109375" customWidth="1"/>
    <col min="9991" max="9991" width="11.42578125" customWidth="1"/>
    <col min="9992" max="9992" width="10.85546875" customWidth="1"/>
    <col min="9993" max="9993" width="10.140625" customWidth="1"/>
    <col min="9994" max="9994" width="10.28515625" customWidth="1"/>
    <col min="10241" max="10241" width="7.42578125" customWidth="1"/>
    <col min="10242" max="10242" width="18.85546875" customWidth="1"/>
    <col min="10243" max="10243" width="46.28515625" customWidth="1"/>
    <col min="10244" max="10244" width="7.140625" customWidth="1"/>
    <col min="10245" max="10245" width="10.42578125" customWidth="1"/>
    <col min="10246" max="10246" width="10.7109375" customWidth="1"/>
    <col min="10247" max="10247" width="11.42578125" customWidth="1"/>
    <col min="10248" max="10248" width="10.85546875" customWidth="1"/>
    <col min="10249" max="10249" width="10.140625" customWidth="1"/>
    <col min="10250" max="10250" width="10.28515625" customWidth="1"/>
    <col min="10497" max="10497" width="7.42578125" customWidth="1"/>
    <col min="10498" max="10498" width="18.85546875" customWidth="1"/>
    <col min="10499" max="10499" width="46.28515625" customWidth="1"/>
    <col min="10500" max="10500" width="7.140625" customWidth="1"/>
    <col min="10501" max="10501" width="10.42578125" customWidth="1"/>
    <col min="10502" max="10502" width="10.7109375" customWidth="1"/>
    <col min="10503" max="10503" width="11.42578125" customWidth="1"/>
    <col min="10504" max="10504" width="10.85546875" customWidth="1"/>
    <col min="10505" max="10505" width="10.140625" customWidth="1"/>
    <col min="10506" max="10506" width="10.28515625" customWidth="1"/>
    <col min="10753" max="10753" width="7.42578125" customWidth="1"/>
    <col min="10754" max="10754" width="18.85546875" customWidth="1"/>
    <col min="10755" max="10755" width="46.28515625" customWidth="1"/>
    <col min="10756" max="10756" width="7.140625" customWidth="1"/>
    <col min="10757" max="10757" width="10.42578125" customWidth="1"/>
    <col min="10758" max="10758" width="10.7109375" customWidth="1"/>
    <col min="10759" max="10759" width="11.42578125" customWidth="1"/>
    <col min="10760" max="10760" width="10.85546875" customWidth="1"/>
    <col min="10761" max="10761" width="10.140625" customWidth="1"/>
    <col min="10762" max="10762" width="10.28515625" customWidth="1"/>
    <col min="11009" max="11009" width="7.42578125" customWidth="1"/>
    <col min="11010" max="11010" width="18.85546875" customWidth="1"/>
    <col min="11011" max="11011" width="46.28515625" customWidth="1"/>
    <col min="11012" max="11012" width="7.140625" customWidth="1"/>
    <col min="11013" max="11013" width="10.42578125" customWidth="1"/>
    <col min="11014" max="11014" width="10.7109375" customWidth="1"/>
    <col min="11015" max="11015" width="11.42578125" customWidth="1"/>
    <col min="11016" max="11016" width="10.85546875" customWidth="1"/>
    <col min="11017" max="11017" width="10.140625" customWidth="1"/>
    <col min="11018" max="11018" width="10.28515625" customWidth="1"/>
    <col min="11265" max="11265" width="7.42578125" customWidth="1"/>
    <col min="11266" max="11266" width="18.85546875" customWidth="1"/>
    <col min="11267" max="11267" width="46.28515625" customWidth="1"/>
    <col min="11268" max="11268" width="7.140625" customWidth="1"/>
    <col min="11269" max="11269" width="10.42578125" customWidth="1"/>
    <col min="11270" max="11270" width="10.7109375" customWidth="1"/>
    <col min="11271" max="11271" width="11.42578125" customWidth="1"/>
    <col min="11272" max="11272" width="10.85546875" customWidth="1"/>
    <col min="11273" max="11273" width="10.140625" customWidth="1"/>
    <col min="11274" max="11274" width="10.28515625" customWidth="1"/>
    <col min="11521" max="11521" width="7.42578125" customWidth="1"/>
    <col min="11522" max="11522" width="18.85546875" customWidth="1"/>
    <col min="11523" max="11523" width="46.28515625" customWidth="1"/>
    <col min="11524" max="11524" width="7.140625" customWidth="1"/>
    <col min="11525" max="11525" width="10.42578125" customWidth="1"/>
    <col min="11526" max="11526" width="10.7109375" customWidth="1"/>
    <col min="11527" max="11527" width="11.42578125" customWidth="1"/>
    <col min="11528" max="11528" width="10.85546875" customWidth="1"/>
    <col min="11529" max="11529" width="10.140625" customWidth="1"/>
    <col min="11530" max="11530" width="10.28515625" customWidth="1"/>
    <col min="11777" max="11777" width="7.42578125" customWidth="1"/>
    <col min="11778" max="11778" width="18.85546875" customWidth="1"/>
    <col min="11779" max="11779" width="46.28515625" customWidth="1"/>
    <col min="11780" max="11780" width="7.140625" customWidth="1"/>
    <col min="11781" max="11781" width="10.42578125" customWidth="1"/>
    <col min="11782" max="11782" width="10.7109375" customWidth="1"/>
    <col min="11783" max="11783" width="11.42578125" customWidth="1"/>
    <col min="11784" max="11784" width="10.85546875" customWidth="1"/>
    <col min="11785" max="11785" width="10.140625" customWidth="1"/>
    <col min="11786" max="11786" width="10.28515625" customWidth="1"/>
    <col min="12033" max="12033" width="7.42578125" customWidth="1"/>
    <col min="12034" max="12034" width="18.85546875" customWidth="1"/>
    <col min="12035" max="12035" width="46.28515625" customWidth="1"/>
    <col min="12036" max="12036" width="7.140625" customWidth="1"/>
    <col min="12037" max="12037" width="10.42578125" customWidth="1"/>
    <col min="12038" max="12038" width="10.7109375" customWidth="1"/>
    <col min="12039" max="12039" width="11.42578125" customWidth="1"/>
    <col min="12040" max="12040" width="10.85546875" customWidth="1"/>
    <col min="12041" max="12041" width="10.140625" customWidth="1"/>
    <col min="12042" max="12042" width="10.28515625" customWidth="1"/>
    <col min="12289" max="12289" width="7.42578125" customWidth="1"/>
    <col min="12290" max="12290" width="18.85546875" customWidth="1"/>
    <col min="12291" max="12291" width="46.28515625" customWidth="1"/>
    <col min="12292" max="12292" width="7.140625" customWidth="1"/>
    <col min="12293" max="12293" width="10.42578125" customWidth="1"/>
    <col min="12294" max="12294" width="10.7109375" customWidth="1"/>
    <col min="12295" max="12295" width="11.42578125" customWidth="1"/>
    <col min="12296" max="12296" width="10.85546875" customWidth="1"/>
    <col min="12297" max="12297" width="10.140625" customWidth="1"/>
    <col min="12298" max="12298" width="10.28515625" customWidth="1"/>
    <col min="12545" max="12545" width="7.42578125" customWidth="1"/>
    <col min="12546" max="12546" width="18.85546875" customWidth="1"/>
    <col min="12547" max="12547" width="46.28515625" customWidth="1"/>
    <col min="12548" max="12548" width="7.140625" customWidth="1"/>
    <col min="12549" max="12549" width="10.42578125" customWidth="1"/>
    <col min="12550" max="12550" width="10.7109375" customWidth="1"/>
    <col min="12551" max="12551" width="11.42578125" customWidth="1"/>
    <col min="12552" max="12552" width="10.85546875" customWidth="1"/>
    <col min="12553" max="12553" width="10.140625" customWidth="1"/>
    <col min="12554" max="12554" width="10.28515625" customWidth="1"/>
    <col min="12801" max="12801" width="7.42578125" customWidth="1"/>
    <col min="12802" max="12802" width="18.85546875" customWidth="1"/>
    <col min="12803" max="12803" width="46.28515625" customWidth="1"/>
    <col min="12804" max="12804" width="7.140625" customWidth="1"/>
    <col min="12805" max="12805" width="10.42578125" customWidth="1"/>
    <col min="12806" max="12806" width="10.7109375" customWidth="1"/>
    <col min="12807" max="12807" width="11.42578125" customWidth="1"/>
    <col min="12808" max="12808" width="10.85546875" customWidth="1"/>
    <col min="12809" max="12809" width="10.140625" customWidth="1"/>
    <col min="12810" max="12810" width="10.28515625" customWidth="1"/>
    <col min="13057" max="13057" width="7.42578125" customWidth="1"/>
    <col min="13058" max="13058" width="18.85546875" customWidth="1"/>
    <col min="13059" max="13059" width="46.28515625" customWidth="1"/>
    <col min="13060" max="13060" width="7.140625" customWidth="1"/>
    <col min="13061" max="13061" width="10.42578125" customWidth="1"/>
    <col min="13062" max="13062" width="10.7109375" customWidth="1"/>
    <col min="13063" max="13063" width="11.42578125" customWidth="1"/>
    <col min="13064" max="13064" width="10.85546875" customWidth="1"/>
    <col min="13065" max="13065" width="10.140625" customWidth="1"/>
    <col min="13066" max="13066" width="10.28515625" customWidth="1"/>
    <col min="13313" max="13313" width="7.42578125" customWidth="1"/>
    <col min="13314" max="13314" width="18.85546875" customWidth="1"/>
    <col min="13315" max="13315" width="46.28515625" customWidth="1"/>
    <col min="13316" max="13316" width="7.140625" customWidth="1"/>
    <col min="13317" max="13317" width="10.42578125" customWidth="1"/>
    <col min="13318" max="13318" width="10.7109375" customWidth="1"/>
    <col min="13319" max="13319" width="11.42578125" customWidth="1"/>
    <col min="13320" max="13320" width="10.85546875" customWidth="1"/>
    <col min="13321" max="13321" width="10.140625" customWidth="1"/>
    <col min="13322" max="13322" width="10.28515625" customWidth="1"/>
    <col min="13569" max="13569" width="7.42578125" customWidth="1"/>
    <col min="13570" max="13570" width="18.85546875" customWidth="1"/>
    <col min="13571" max="13571" width="46.28515625" customWidth="1"/>
    <col min="13572" max="13572" width="7.140625" customWidth="1"/>
    <col min="13573" max="13573" width="10.42578125" customWidth="1"/>
    <col min="13574" max="13574" width="10.7109375" customWidth="1"/>
    <col min="13575" max="13575" width="11.42578125" customWidth="1"/>
    <col min="13576" max="13576" width="10.85546875" customWidth="1"/>
    <col min="13577" max="13577" width="10.140625" customWidth="1"/>
    <col min="13578" max="13578" width="10.28515625" customWidth="1"/>
    <col min="13825" max="13825" width="7.42578125" customWidth="1"/>
    <col min="13826" max="13826" width="18.85546875" customWidth="1"/>
    <col min="13827" max="13827" width="46.28515625" customWidth="1"/>
    <col min="13828" max="13828" width="7.140625" customWidth="1"/>
    <col min="13829" max="13829" width="10.42578125" customWidth="1"/>
    <col min="13830" max="13830" width="10.7109375" customWidth="1"/>
    <col min="13831" max="13831" width="11.42578125" customWidth="1"/>
    <col min="13832" max="13832" width="10.85546875" customWidth="1"/>
    <col min="13833" max="13833" width="10.140625" customWidth="1"/>
    <col min="13834" max="13834" width="10.28515625" customWidth="1"/>
    <col min="14081" max="14081" width="7.42578125" customWidth="1"/>
    <col min="14082" max="14082" width="18.85546875" customWidth="1"/>
    <col min="14083" max="14083" width="46.28515625" customWidth="1"/>
    <col min="14084" max="14084" width="7.140625" customWidth="1"/>
    <col min="14085" max="14085" width="10.42578125" customWidth="1"/>
    <col min="14086" max="14086" width="10.7109375" customWidth="1"/>
    <col min="14087" max="14087" width="11.42578125" customWidth="1"/>
    <col min="14088" max="14088" width="10.85546875" customWidth="1"/>
    <col min="14089" max="14089" width="10.140625" customWidth="1"/>
    <col min="14090" max="14090" width="10.28515625" customWidth="1"/>
    <col min="14337" max="14337" width="7.42578125" customWidth="1"/>
    <col min="14338" max="14338" width="18.85546875" customWidth="1"/>
    <col min="14339" max="14339" width="46.28515625" customWidth="1"/>
    <col min="14340" max="14340" width="7.140625" customWidth="1"/>
    <col min="14341" max="14341" width="10.42578125" customWidth="1"/>
    <col min="14342" max="14342" width="10.7109375" customWidth="1"/>
    <col min="14343" max="14343" width="11.42578125" customWidth="1"/>
    <col min="14344" max="14344" width="10.85546875" customWidth="1"/>
    <col min="14345" max="14345" width="10.140625" customWidth="1"/>
    <col min="14346" max="14346" width="10.28515625" customWidth="1"/>
    <col min="14593" max="14593" width="7.42578125" customWidth="1"/>
    <col min="14594" max="14594" width="18.85546875" customWidth="1"/>
    <col min="14595" max="14595" width="46.28515625" customWidth="1"/>
    <col min="14596" max="14596" width="7.140625" customWidth="1"/>
    <col min="14597" max="14597" width="10.42578125" customWidth="1"/>
    <col min="14598" max="14598" width="10.7109375" customWidth="1"/>
    <col min="14599" max="14599" width="11.42578125" customWidth="1"/>
    <col min="14600" max="14600" width="10.85546875" customWidth="1"/>
    <col min="14601" max="14601" width="10.140625" customWidth="1"/>
    <col min="14602" max="14602" width="10.28515625" customWidth="1"/>
    <col min="14849" max="14849" width="7.42578125" customWidth="1"/>
    <col min="14850" max="14850" width="18.85546875" customWidth="1"/>
    <col min="14851" max="14851" width="46.28515625" customWidth="1"/>
    <col min="14852" max="14852" width="7.140625" customWidth="1"/>
    <col min="14853" max="14853" width="10.42578125" customWidth="1"/>
    <col min="14854" max="14854" width="10.7109375" customWidth="1"/>
    <col min="14855" max="14855" width="11.42578125" customWidth="1"/>
    <col min="14856" max="14856" width="10.85546875" customWidth="1"/>
    <col min="14857" max="14857" width="10.140625" customWidth="1"/>
    <col min="14858" max="14858" width="10.28515625" customWidth="1"/>
    <col min="15105" max="15105" width="7.42578125" customWidth="1"/>
    <col min="15106" max="15106" width="18.85546875" customWidth="1"/>
    <col min="15107" max="15107" width="46.28515625" customWidth="1"/>
    <col min="15108" max="15108" width="7.140625" customWidth="1"/>
    <col min="15109" max="15109" width="10.42578125" customWidth="1"/>
    <col min="15110" max="15110" width="10.7109375" customWidth="1"/>
    <col min="15111" max="15111" width="11.42578125" customWidth="1"/>
    <col min="15112" max="15112" width="10.85546875" customWidth="1"/>
    <col min="15113" max="15113" width="10.140625" customWidth="1"/>
    <col min="15114" max="15114" width="10.28515625" customWidth="1"/>
    <col min="15361" max="15361" width="7.42578125" customWidth="1"/>
    <col min="15362" max="15362" width="18.85546875" customWidth="1"/>
    <col min="15363" max="15363" width="46.28515625" customWidth="1"/>
    <col min="15364" max="15364" width="7.140625" customWidth="1"/>
    <col min="15365" max="15365" width="10.42578125" customWidth="1"/>
    <col min="15366" max="15366" width="10.7109375" customWidth="1"/>
    <col min="15367" max="15367" width="11.42578125" customWidth="1"/>
    <col min="15368" max="15368" width="10.85546875" customWidth="1"/>
    <col min="15369" max="15369" width="10.140625" customWidth="1"/>
    <col min="15370" max="15370" width="10.28515625" customWidth="1"/>
    <col min="15617" max="15617" width="7.42578125" customWidth="1"/>
    <col min="15618" max="15618" width="18.85546875" customWidth="1"/>
    <col min="15619" max="15619" width="46.28515625" customWidth="1"/>
    <col min="15620" max="15620" width="7.140625" customWidth="1"/>
    <col min="15621" max="15621" width="10.42578125" customWidth="1"/>
    <col min="15622" max="15622" width="10.7109375" customWidth="1"/>
    <col min="15623" max="15623" width="11.42578125" customWidth="1"/>
    <col min="15624" max="15624" width="10.85546875" customWidth="1"/>
    <col min="15625" max="15625" width="10.140625" customWidth="1"/>
    <col min="15626" max="15626" width="10.28515625" customWidth="1"/>
    <col min="15873" max="15873" width="7.42578125" customWidth="1"/>
    <col min="15874" max="15874" width="18.85546875" customWidth="1"/>
    <col min="15875" max="15875" width="46.28515625" customWidth="1"/>
    <col min="15876" max="15876" width="7.140625" customWidth="1"/>
    <col min="15877" max="15877" width="10.42578125" customWidth="1"/>
    <col min="15878" max="15878" width="10.7109375" customWidth="1"/>
    <col min="15879" max="15879" width="11.42578125" customWidth="1"/>
    <col min="15880" max="15880" width="10.85546875" customWidth="1"/>
    <col min="15881" max="15881" width="10.140625" customWidth="1"/>
    <col min="15882" max="15882" width="10.28515625" customWidth="1"/>
    <col min="16129" max="16129" width="7.42578125" customWidth="1"/>
    <col min="16130" max="16130" width="18.85546875" customWidth="1"/>
    <col min="16131" max="16131" width="46.28515625" customWidth="1"/>
    <col min="16132" max="16132" width="7.140625" customWidth="1"/>
    <col min="16133" max="16133" width="10.42578125" customWidth="1"/>
    <col min="16134" max="16134" width="10.7109375" customWidth="1"/>
    <col min="16135" max="16135" width="11.42578125" customWidth="1"/>
    <col min="16136" max="16136" width="10.85546875" customWidth="1"/>
    <col min="16137" max="16137" width="10.140625" customWidth="1"/>
    <col min="16138" max="16138" width="10.28515625" customWidth="1"/>
  </cols>
  <sheetData>
    <row r="1" spans="1:10">
      <c r="A1" s="185" t="s">
        <v>2168</v>
      </c>
      <c r="B1" s="186"/>
      <c r="C1" s="186"/>
      <c r="D1" s="186"/>
      <c r="E1" s="186"/>
      <c r="F1" s="367"/>
      <c r="G1" s="186"/>
      <c r="H1" s="186"/>
      <c r="I1" s="186"/>
      <c r="J1" s="186"/>
    </row>
    <row r="2" spans="1:10">
      <c r="A2" s="186" t="s">
        <v>2169</v>
      </c>
      <c r="B2" s="186" t="s">
        <v>2170</v>
      </c>
      <c r="C2" s="187" t="s">
        <v>2171</v>
      </c>
      <c r="D2" s="186"/>
      <c r="E2" s="186"/>
      <c r="F2" s="367" t="s">
        <v>2172</v>
      </c>
      <c r="G2" s="186" t="s">
        <v>2173</v>
      </c>
      <c r="H2" s="186" t="s">
        <v>2174</v>
      </c>
      <c r="I2" s="186"/>
      <c r="J2" s="186"/>
    </row>
    <row r="3" spans="1:10" ht="20.399999999999999">
      <c r="A3" s="186" t="s">
        <v>2169</v>
      </c>
      <c r="B3" s="186" t="s">
        <v>2175</v>
      </c>
      <c r="C3" s="187" t="s">
        <v>2176</v>
      </c>
      <c r="D3" s="186"/>
      <c r="E3" s="186"/>
      <c r="F3" s="367" t="s">
        <v>2177</v>
      </c>
      <c r="G3" s="186" t="s">
        <v>2178</v>
      </c>
      <c r="H3" s="186" t="s">
        <v>2179</v>
      </c>
      <c r="I3" s="186">
        <v>1</v>
      </c>
      <c r="J3" s="186"/>
    </row>
    <row r="4" spans="1:10" ht="20.399999999999999">
      <c r="A4" s="186" t="s">
        <v>2180</v>
      </c>
      <c r="B4" s="186" t="s">
        <v>2181</v>
      </c>
      <c r="C4" s="187" t="s">
        <v>2182</v>
      </c>
      <c r="D4" s="186" t="s">
        <v>2183</v>
      </c>
      <c r="E4" s="187" t="s">
        <v>2184</v>
      </c>
      <c r="F4" s="368" t="s">
        <v>2185</v>
      </c>
      <c r="G4" s="187" t="s">
        <v>2186</v>
      </c>
      <c r="H4" s="187"/>
      <c r="I4" s="187" t="s">
        <v>2187</v>
      </c>
      <c r="J4" s="187" t="s">
        <v>2188</v>
      </c>
    </row>
    <row r="5" spans="1:10">
      <c r="A5" s="186"/>
      <c r="B5" s="186"/>
      <c r="C5" s="187"/>
      <c r="D5" s="186"/>
      <c r="E5" s="186"/>
      <c r="F5" s="367"/>
      <c r="G5" s="186"/>
      <c r="H5" s="186"/>
      <c r="I5" s="186"/>
      <c r="J5" s="186"/>
    </row>
    <row r="6" spans="1:10">
      <c r="A6" s="186" t="s">
        <v>2189</v>
      </c>
      <c r="B6" s="186" t="s">
        <v>2190</v>
      </c>
      <c r="C6" s="187" t="s">
        <v>2191</v>
      </c>
      <c r="D6" s="186"/>
      <c r="E6" s="186"/>
      <c r="F6" s="367"/>
      <c r="G6" s="186"/>
      <c r="H6" s="186"/>
      <c r="I6" s="186"/>
      <c r="J6" s="186"/>
    </row>
    <row r="7" spans="1:10">
      <c r="A7" s="186"/>
      <c r="B7" s="186"/>
      <c r="C7" s="187"/>
      <c r="D7" s="186"/>
      <c r="E7" s="186"/>
      <c r="F7" s="367"/>
      <c r="G7" s="186"/>
      <c r="H7" s="186"/>
      <c r="I7" s="186"/>
      <c r="J7" s="186"/>
    </row>
    <row r="8" spans="1:10">
      <c r="A8" s="186"/>
      <c r="B8" s="186" t="s">
        <v>2192</v>
      </c>
      <c r="C8" s="187" t="s">
        <v>2193</v>
      </c>
      <c r="D8" s="186"/>
      <c r="E8" s="186"/>
      <c r="F8" s="367"/>
      <c r="G8" s="186"/>
      <c r="H8" s="186"/>
      <c r="I8" s="186"/>
      <c r="J8" s="186"/>
    </row>
    <row r="9" spans="1:10" ht="20.399999999999999">
      <c r="A9" s="186">
        <v>1</v>
      </c>
      <c r="B9" s="186" t="s">
        <v>2194</v>
      </c>
      <c r="C9" s="187" t="s">
        <v>2195</v>
      </c>
      <c r="D9" s="186" t="s">
        <v>303</v>
      </c>
      <c r="E9" s="188">
        <v>63</v>
      </c>
      <c r="F9" s="369">
        <v>0</v>
      </c>
      <c r="G9" s="188">
        <f t="shared" ref="G9:G40" si="0">E9*F9</f>
        <v>0</v>
      </c>
      <c r="H9" s="186"/>
      <c r="I9" s="188">
        <v>0.05</v>
      </c>
      <c r="J9" s="188">
        <v>3.15</v>
      </c>
    </row>
    <row r="10" spans="1:10">
      <c r="A10" s="186">
        <v>2</v>
      </c>
      <c r="B10" s="186" t="s">
        <v>2196</v>
      </c>
      <c r="C10" s="187" t="s">
        <v>2197</v>
      </c>
      <c r="D10" s="186" t="s">
        <v>2198</v>
      </c>
      <c r="E10" s="188">
        <v>22</v>
      </c>
      <c r="F10" s="369">
        <v>0</v>
      </c>
      <c r="G10" s="188">
        <f t="shared" si="0"/>
        <v>0</v>
      </c>
      <c r="H10" s="186"/>
      <c r="I10" s="188">
        <v>0.01</v>
      </c>
      <c r="J10" s="188">
        <v>0.22</v>
      </c>
    </row>
    <row r="11" spans="1:10">
      <c r="A11" s="186">
        <v>3</v>
      </c>
      <c r="B11" s="186" t="s">
        <v>2199</v>
      </c>
      <c r="C11" s="187" t="s">
        <v>2200</v>
      </c>
      <c r="D11" s="186" t="s">
        <v>2201</v>
      </c>
      <c r="E11" s="188">
        <v>0.48</v>
      </c>
      <c r="F11" s="369">
        <v>0</v>
      </c>
      <c r="G11" s="188">
        <f t="shared" si="0"/>
        <v>0</v>
      </c>
      <c r="H11" s="186"/>
      <c r="I11" s="186"/>
      <c r="J11" s="186"/>
    </row>
    <row r="12" spans="1:10" ht="20.399999999999999">
      <c r="A12" s="186">
        <v>4</v>
      </c>
      <c r="B12" s="186" t="s">
        <v>2202</v>
      </c>
      <c r="C12" s="187" t="s">
        <v>2203</v>
      </c>
      <c r="D12" s="186" t="s">
        <v>303</v>
      </c>
      <c r="E12" s="188">
        <v>24</v>
      </c>
      <c r="F12" s="369">
        <v>0</v>
      </c>
      <c r="G12" s="188">
        <f t="shared" si="0"/>
        <v>0</v>
      </c>
      <c r="H12" s="186"/>
      <c r="I12" s="188">
        <v>2E-3</v>
      </c>
      <c r="J12" s="188">
        <v>4.8000000000000001E-2</v>
      </c>
    </row>
    <row r="13" spans="1:10">
      <c r="A13" s="186">
        <v>5</v>
      </c>
      <c r="B13" s="186" t="s">
        <v>2204</v>
      </c>
      <c r="C13" s="187" t="s">
        <v>2205</v>
      </c>
      <c r="D13" s="186" t="s">
        <v>2206</v>
      </c>
      <c r="E13" s="188">
        <v>1.1000000000000001</v>
      </c>
      <c r="F13" s="369">
        <v>0</v>
      </c>
      <c r="G13" s="188">
        <f t="shared" si="0"/>
        <v>0</v>
      </c>
      <c r="H13" s="186"/>
      <c r="I13" s="188">
        <v>2.2000000000000002</v>
      </c>
      <c r="J13" s="188">
        <v>7.04</v>
      </c>
    </row>
    <row r="14" spans="1:10">
      <c r="A14" s="186">
        <v>6</v>
      </c>
      <c r="B14" s="186" t="s">
        <v>2207</v>
      </c>
      <c r="C14" s="187" t="s">
        <v>2208</v>
      </c>
      <c r="D14" s="186" t="s">
        <v>303</v>
      </c>
      <c r="E14" s="188">
        <v>12</v>
      </c>
      <c r="F14" s="369">
        <v>0</v>
      </c>
      <c r="G14" s="188">
        <f t="shared" si="0"/>
        <v>0</v>
      </c>
      <c r="H14" s="186"/>
      <c r="I14" s="188">
        <v>0.05</v>
      </c>
      <c r="J14" s="188">
        <v>0.6</v>
      </c>
    </row>
    <row r="15" spans="1:10">
      <c r="A15" s="186">
        <v>7</v>
      </c>
      <c r="B15" s="186" t="s">
        <v>2209</v>
      </c>
      <c r="C15" s="187" t="s">
        <v>2210</v>
      </c>
      <c r="D15" s="186" t="s">
        <v>2206</v>
      </c>
      <c r="E15" s="188">
        <v>2.2000000000000002</v>
      </c>
      <c r="F15" s="369">
        <v>0</v>
      </c>
      <c r="G15" s="188">
        <f t="shared" si="0"/>
        <v>0</v>
      </c>
      <c r="H15" s="186"/>
      <c r="I15" s="188">
        <v>1.5</v>
      </c>
      <c r="J15" s="188">
        <v>3.3</v>
      </c>
    </row>
    <row r="16" spans="1:10">
      <c r="A16" s="186">
        <v>8</v>
      </c>
      <c r="B16" s="186" t="s">
        <v>2211</v>
      </c>
      <c r="C16" s="187" t="s">
        <v>2212</v>
      </c>
      <c r="D16" s="186" t="s">
        <v>2206</v>
      </c>
      <c r="E16" s="188">
        <v>2.2000000000000002</v>
      </c>
      <c r="F16" s="369">
        <v>0</v>
      </c>
      <c r="G16" s="188">
        <f t="shared" si="0"/>
        <v>0</v>
      </c>
      <c r="H16" s="186"/>
      <c r="I16" s="186"/>
      <c r="J16" s="186"/>
    </row>
    <row r="17" spans="1:10">
      <c r="A17" s="186">
        <v>9</v>
      </c>
      <c r="B17" s="186" t="s">
        <v>2213</v>
      </c>
      <c r="C17" s="187" t="s">
        <v>2214</v>
      </c>
      <c r="D17" s="186" t="s">
        <v>303</v>
      </c>
      <c r="E17" s="188">
        <v>2</v>
      </c>
      <c r="F17" s="369">
        <v>0</v>
      </c>
      <c r="G17" s="188">
        <f t="shared" si="0"/>
        <v>0</v>
      </c>
      <c r="H17" s="186"/>
      <c r="I17" s="188">
        <v>0.01</v>
      </c>
      <c r="J17" s="188">
        <v>0.02</v>
      </c>
    </row>
    <row r="18" spans="1:10">
      <c r="A18" s="186">
        <v>10</v>
      </c>
      <c r="B18" s="186" t="s">
        <v>2215</v>
      </c>
      <c r="C18" s="187" t="s">
        <v>2216</v>
      </c>
      <c r="D18" s="186" t="s">
        <v>303</v>
      </c>
      <c r="E18" s="188">
        <v>12</v>
      </c>
      <c r="F18" s="369">
        <v>0</v>
      </c>
      <c r="G18" s="188">
        <f t="shared" si="0"/>
        <v>0</v>
      </c>
      <c r="H18" s="186"/>
      <c r="I18" s="188">
        <v>0.01</v>
      </c>
      <c r="J18" s="188">
        <v>0.12</v>
      </c>
    </row>
    <row r="19" spans="1:10">
      <c r="A19" s="186">
        <v>11</v>
      </c>
      <c r="B19" s="186" t="s">
        <v>2217</v>
      </c>
      <c r="C19" s="187" t="s">
        <v>2218</v>
      </c>
      <c r="D19" s="186" t="s">
        <v>303</v>
      </c>
      <c r="E19" s="188">
        <v>9</v>
      </c>
      <c r="F19" s="369">
        <v>0</v>
      </c>
      <c r="G19" s="188">
        <f t="shared" si="0"/>
        <v>0</v>
      </c>
      <c r="H19" s="186"/>
      <c r="I19" s="188">
        <v>0.01</v>
      </c>
      <c r="J19" s="188">
        <v>0.09</v>
      </c>
    </row>
    <row r="20" spans="1:10" ht="13.5" customHeight="1">
      <c r="A20" s="186">
        <v>12</v>
      </c>
      <c r="B20" s="186" t="s">
        <v>2219</v>
      </c>
      <c r="C20" s="187" t="s">
        <v>2220</v>
      </c>
      <c r="D20" s="186" t="s">
        <v>2206</v>
      </c>
      <c r="E20" s="188">
        <v>2.2000000000000002</v>
      </c>
      <c r="F20" s="369">
        <v>0</v>
      </c>
      <c r="G20" s="188">
        <f t="shared" si="0"/>
        <v>0</v>
      </c>
      <c r="H20" s="186"/>
      <c r="I20" s="186"/>
      <c r="J20" s="186"/>
    </row>
    <row r="21" spans="1:10">
      <c r="A21" s="186">
        <v>13</v>
      </c>
      <c r="B21" s="186" t="s">
        <v>2221</v>
      </c>
      <c r="C21" s="187" t="s">
        <v>2222</v>
      </c>
      <c r="D21" s="186" t="s">
        <v>303</v>
      </c>
      <c r="E21" s="188">
        <v>21</v>
      </c>
      <c r="F21" s="369">
        <v>0</v>
      </c>
      <c r="G21" s="188">
        <f t="shared" si="0"/>
        <v>0</v>
      </c>
      <c r="H21" s="186"/>
      <c r="I21" s="188">
        <v>1.187E-2</v>
      </c>
      <c r="J21" s="188">
        <v>0.249</v>
      </c>
    </row>
    <row r="22" spans="1:10">
      <c r="A22" s="186">
        <v>14</v>
      </c>
      <c r="B22" s="186" t="s">
        <v>2223</v>
      </c>
      <c r="C22" s="187" t="s">
        <v>2224</v>
      </c>
      <c r="D22" s="186" t="s">
        <v>303</v>
      </c>
      <c r="E22" s="188">
        <v>39</v>
      </c>
      <c r="F22" s="369">
        <v>0</v>
      </c>
      <c r="G22" s="188">
        <f t="shared" si="0"/>
        <v>0</v>
      </c>
      <c r="H22" s="186"/>
      <c r="I22" s="188">
        <v>1.133E-2</v>
      </c>
      <c r="J22" s="188">
        <v>0.55500000000000005</v>
      </c>
    </row>
    <row r="23" spans="1:10" ht="24.75" customHeight="1">
      <c r="A23" s="186">
        <v>15</v>
      </c>
      <c r="B23" s="186" t="s">
        <v>2225</v>
      </c>
      <c r="C23" s="187" t="s">
        <v>2226</v>
      </c>
      <c r="D23" s="186" t="s">
        <v>303</v>
      </c>
      <c r="E23" s="188">
        <v>2</v>
      </c>
      <c r="F23" s="369">
        <v>0</v>
      </c>
      <c r="G23" s="188">
        <f t="shared" si="0"/>
        <v>0</v>
      </c>
      <c r="H23" s="186"/>
      <c r="I23" s="188">
        <v>0.01</v>
      </c>
      <c r="J23" s="188">
        <v>0.02</v>
      </c>
    </row>
    <row r="24" spans="1:10">
      <c r="A24" s="186">
        <v>16</v>
      </c>
      <c r="B24" s="186" t="s">
        <v>2227</v>
      </c>
      <c r="C24" s="187" t="s">
        <v>2228</v>
      </c>
      <c r="D24" s="186" t="s">
        <v>303</v>
      </c>
      <c r="E24" s="188">
        <v>41</v>
      </c>
      <c r="F24" s="369">
        <v>0</v>
      </c>
      <c r="G24" s="188">
        <f t="shared" si="0"/>
        <v>0</v>
      </c>
      <c r="H24" s="186"/>
      <c r="I24" s="188">
        <v>2E-3</v>
      </c>
      <c r="J24" s="188">
        <v>8.2000000000000003E-2</v>
      </c>
    </row>
    <row r="25" spans="1:10">
      <c r="A25" s="186">
        <v>17</v>
      </c>
      <c r="B25" s="186" t="s">
        <v>2229</v>
      </c>
      <c r="C25" s="187" t="s">
        <v>2230</v>
      </c>
      <c r="D25" s="186" t="s">
        <v>2198</v>
      </c>
      <c r="E25" s="188">
        <v>19</v>
      </c>
      <c r="F25" s="369">
        <v>0</v>
      </c>
      <c r="G25" s="188">
        <f t="shared" si="0"/>
        <v>0</v>
      </c>
      <c r="H25" s="186"/>
      <c r="I25" s="188">
        <v>1E-3</v>
      </c>
      <c r="J25" s="188">
        <v>1.9E-2</v>
      </c>
    </row>
    <row r="26" spans="1:10">
      <c r="A26" s="186">
        <v>18</v>
      </c>
      <c r="B26" s="186" t="s">
        <v>2231</v>
      </c>
      <c r="C26" s="187" t="s">
        <v>2232</v>
      </c>
      <c r="D26" s="186" t="s">
        <v>303</v>
      </c>
      <c r="E26" s="188">
        <v>5</v>
      </c>
      <c r="F26" s="369">
        <v>0</v>
      </c>
      <c r="G26" s="188">
        <f t="shared" si="0"/>
        <v>0</v>
      </c>
      <c r="H26" s="186"/>
      <c r="I26" s="188">
        <v>9.2000000000000003E-4</v>
      </c>
      <c r="J26" s="188">
        <v>8.9999999999999993E-3</v>
      </c>
    </row>
    <row r="27" spans="1:10">
      <c r="A27" s="186">
        <v>19</v>
      </c>
      <c r="B27" s="186" t="s">
        <v>2233</v>
      </c>
      <c r="C27" s="187" t="s">
        <v>2234</v>
      </c>
      <c r="D27" s="186" t="s">
        <v>303</v>
      </c>
      <c r="E27" s="188">
        <v>15</v>
      </c>
      <c r="F27" s="369">
        <v>0</v>
      </c>
      <c r="G27" s="188">
        <f t="shared" si="0"/>
        <v>0</v>
      </c>
      <c r="H27" s="186"/>
      <c r="I27" s="188">
        <v>1.0499999999999999E-3</v>
      </c>
      <c r="J27" s="188">
        <v>2.1000000000000001E-2</v>
      </c>
    </row>
    <row r="28" spans="1:10">
      <c r="A28" s="186">
        <v>20</v>
      </c>
      <c r="B28" s="186" t="s">
        <v>2235</v>
      </c>
      <c r="C28" s="187" t="s">
        <v>2236</v>
      </c>
      <c r="D28" s="186" t="s">
        <v>2198</v>
      </c>
      <c r="E28" s="188">
        <v>16</v>
      </c>
      <c r="F28" s="369">
        <v>0</v>
      </c>
      <c r="G28" s="188">
        <f t="shared" si="0"/>
        <v>0</v>
      </c>
      <c r="H28" s="186"/>
      <c r="I28" s="186"/>
      <c r="J28" s="186"/>
    </row>
    <row r="29" spans="1:10">
      <c r="A29" s="186">
        <v>21</v>
      </c>
      <c r="B29" s="186" t="s">
        <v>2237</v>
      </c>
      <c r="C29" s="187" t="s">
        <v>2238</v>
      </c>
      <c r="D29" s="186" t="s">
        <v>2198</v>
      </c>
      <c r="E29" s="188">
        <v>5</v>
      </c>
      <c r="F29" s="369">
        <v>0</v>
      </c>
      <c r="G29" s="188">
        <f t="shared" si="0"/>
        <v>0</v>
      </c>
      <c r="H29" s="186"/>
      <c r="I29" s="186"/>
      <c r="J29" s="186"/>
    </row>
    <row r="30" spans="1:10">
      <c r="A30" s="186">
        <v>22</v>
      </c>
      <c r="B30" s="186" t="s">
        <v>2239</v>
      </c>
      <c r="C30" s="187" t="s">
        <v>2240</v>
      </c>
      <c r="D30" s="186" t="s">
        <v>2198</v>
      </c>
      <c r="E30" s="188">
        <v>13</v>
      </c>
      <c r="F30" s="369">
        <v>0</v>
      </c>
      <c r="G30" s="188">
        <f t="shared" si="0"/>
        <v>0</v>
      </c>
      <c r="H30" s="186"/>
      <c r="I30" s="186"/>
      <c r="J30" s="186"/>
    </row>
    <row r="31" spans="1:10">
      <c r="A31" s="186">
        <v>23</v>
      </c>
      <c r="B31" s="186" t="s">
        <v>2241</v>
      </c>
      <c r="C31" s="187" t="s">
        <v>2242</v>
      </c>
      <c r="D31" s="186" t="s">
        <v>2198</v>
      </c>
      <c r="E31" s="188">
        <v>6</v>
      </c>
      <c r="F31" s="369">
        <v>0</v>
      </c>
      <c r="G31" s="188">
        <f t="shared" si="0"/>
        <v>0</v>
      </c>
      <c r="H31" s="186"/>
      <c r="I31" s="188">
        <v>1E-3</v>
      </c>
      <c r="J31" s="188">
        <v>8.9999999999999993E-3</v>
      </c>
    </row>
    <row r="32" spans="1:10" ht="23.25" customHeight="1">
      <c r="A32" s="186">
        <v>24</v>
      </c>
      <c r="B32" s="186" t="s">
        <v>2243</v>
      </c>
      <c r="C32" s="187" t="s">
        <v>2244</v>
      </c>
      <c r="D32" s="186" t="s">
        <v>2245</v>
      </c>
      <c r="E32" s="188">
        <v>20</v>
      </c>
      <c r="F32" s="369">
        <v>0</v>
      </c>
      <c r="G32" s="188">
        <f t="shared" si="0"/>
        <v>0</v>
      </c>
      <c r="H32" s="186"/>
      <c r="I32" s="188">
        <v>1E-3</v>
      </c>
      <c r="J32" s="188">
        <v>2.4E-2</v>
      </c>
    </row>
    <row r="33" spans="1:10">
      <c r="A33" s="186">
        <v>25</v>
      </c>
      <c r="B33" s="186" t="s">
        <v>2246</v>
      </c>
      <c r="C33" s="187" t="s">
        <v>2247</v>
      </c>
      <c r="D33" s="186" t="s">
        <v>2198</v>
      </c>
      <c r="E33" s="188">
        <v>3</v>
      </c>
      <c r="F33" s="369">
        <v>0</v>
      </c>
      <c r="G33" s="188">
        <f t="shared" si="0"/>
        <v>0</v>
      </c>
      <c r="H33" s="186"/>
      <c r="I33" s="188">
        <v>0.01</v>
      </c>
      <c r="J33" s="188">
        <v>0.03</v>
      </c>
    </row>
    <row r="34" spans="1:10">
      <c r="A34" s="186">
        <v>26</v>
      </c>
      <c r="B34" s="186" t="s">
        <v>2248</v>
      </c>
      <c r="C34" s="187" t="s">
        <v>2249</v>
      </c>
      <c r="D34" s="186" t="s">
        <v>2198</v>
      </c>
      <c r="E34" s="188">
        <v>11</v>
      </c>
      <c r="F34" s="369">
        <v>0</v>
      </c>
      <c r="G34" s="188">
        <f t="shared" si="0"/>
        <v>0</v>
      </c>
      <c r="H34" s="186"/>
      <c r="I34" s="188">
        <v>4.8199999999999996E-3</v>
      </c>
      <c r="J34" s="188">
        <v>5.2999999999999999E-2</v>
      </c>
    </row>
    <row r="35" spans="1:10" ht="20.399999999999999">
      <c r="A35" s="186">
        <v>27</v>
      </c>
      <c r="B35" s="186" t="s">
        <v>2250</v>
      </c>
      <c r="C35" s="187" t="s">
        <v>2251</v>
      </c>
      <c r="D35" s="186" t="s">
        <v>2198</v>
      </c>
      <c r="E35" s="188">
        <v>3</v>
      </c>
      <c r="F35" s="369">
        <v>0</v>
      </c>
      <c r="G35" s="188">
        <f t="shared" si="0"/>
        <v>0</v>
      </c>
      <c r="H35" s="186"/>
      <c r="I35" s="188">
        <v>1E-3</v>
      </c>
      <c r="J35" s="188">
        <v>3.0000000000000001E-3</v>
      </c>
    </row>
    <row r="36" spans="1:10">
      <c r="A36" s="186">
        <v>28</v>
      </c>
      <c r="B36" s="186" t="s">
        <v>2252</v>
      </c>
      <c r="C36" s="187" t="s">
        <v>2253</v>
      </c>
      <c r="D36" s="186" t="s">
        <v>2198</v>
      </c>
      <c r="E36" s="188">
        <v>2</v>
      </c>
      <c r="F36" s="369">
        <v>0</v>
      </c>
      <c r="G36" s="188">
        <f t="shared" si="0"/>
        <v>0</v>
      </c>
      <c r="H36" s="186"/>
      <c r="I36" s="188">
        <v>5.6499999999999996E-3</v>
      </c>
      <c r="J36" s="188">
        <v>1.0999999999999999E-2</v>
      </c>
    </row>
    <row r="37" spans="1:10">
      <c r="A37" s="186">
        <v>29</v>
      </c>
      <c r="B37" s="186" t="s">
        <v>2254</v>
      </c>
      <c r="C37" s="187" t="s">
        <v>2255</v>
      </c>
      <c r="D37" s="186" t="s">
        <v>2256</v>
      </c>
      <c r="E37" s="188">
        <v>1</v>
      </c>
      <c r="F37" s="369">
        <v>0</v>
      </c>
      <c r="G37" s="188">
        <f t="shared" si="0"/>
        <v>0</v>
      </c>
      <c r="H37" s="186"/>
      <c r="I37" s="186"/>
      <c r="J37" s="186"/>
    </row>
    <row r="38" spans="1:10">
      <c r="A38" s="186">
        <v>30</v>
      </c>
      <c r="B38" s="186" t="s">
        <v>2257</v>
      </c>
      <c r="C38" s="187" t="s">
        <v>2258</v>
      </c>
      <c r="D38" s="186" t="s">
        <v>303</v>
      </c>
      <c r="E38" s="188">
        <v>97</v>
      </c>
      <c r="F38" s="369">
        <v>0</v>
      </c>
      <c r="G38" s="188">
        <f t="shared" si="0"/>
        <v>0</v>
      </c>
      <c r="H38" s="186"/>
      <c r="I38" s="186"/>
      <c r="J38" s="186"/>
    </row>
    <row r="39" spans="1:10">
      <c r="A39" s="186">
        <v>31</v>
      </c>
      <c r="B39" s="186" t="s">
        <v>2259</v>
      </c>
      <c r="C39" s="187" t="s">
        <v>2260</v>
      </c>
      <c r="D39" s="186" t="s">
        <v>2198</v>
      </c>
      <c r="E39" s="188">
        <v>13</v>
      </c>
      <c r="F39" s="369">
        <v>0</v>
      </c>
      <c r="G39" s="188">
        <f t="shared" si="0"/>
        <v>0</v>
      </c>
      <c r="H39" s="186"/>
      <c r="I39" s="188">
        <v>1E-3</v>
      </c>
      <c r="J39" s="188">
        <v>1.4E-2</v>
      </c>
    </row>
    <row r="40" spans="1:10">
      <c r="A40" s="186">
        <v>32</v>
      </c>
      <c r="B40" s="186" t="s">
        <v>2261</v>
      </c>
      <c r="C40" s="187" t="s">
        <v>2262</v>
      </c>
      <c r="D40" s="186" t="s">
        <v>2201</v>
      </c>
      <c r="E40" s="188">
        <v>14.69</v>
      </c>
      <c r="F40" s="369">
        <v>0</v>
      </c>
      <c r="G40" s="188">
        <f t="shared" si="0"/>
        <v>0</v>
      </c>
      <c r="H40" s="186"/>
      <c r="I40" s="186"/>
      <c r="J40" s="186"/>
    </row>
    <row r="41" spans="1:10">
      <c r="A41" s="186"/>
      <c r="B41" s="186" t="s">
        <v>2263</v>
      </c>
      <c r="C41" s="187" t="s">
        <v>2264</v>
      </c>
      <c r="D41" s="186"/>
      <c r="E41" s="186"/>
      <c r="F41" s="367"/>
      <c r="G41" s="188"/>
      <c r="H41" s="186"/>
      <c r="I41" s="186"/>
      <c r="J41" s="188"/>
    </row>
    <row r="42" spans="1:10">
      <c r="A42" s="186"/>
      <c r="B42" s="186"/>
      <c r="C42" s="187"/>
      <c r="D42" s="186"/>
      <c r="E42" s="186"/>
      <c r="F42" s="367"/>
      <c r="G42" s="188"/>
      <c r="H42" s="186"/>
      <c r="I42" s="186"/>
      <c r="J42" s="186"/>
    </row>
    <row r="43" spans="1:10">
      <c r="A43" s="186"/>
      <c r="B43" s="186" t="s">
        <v>2265</v>
      </c>
      <c r="C43" s="187" t="s">
        <v>2266</v>
      </c>
      <c r="D43" s="186"/>
      <c r="E43" s="186"/>
      <c r="F43" s="367"/>
      <c r="G43" s="188"/>
      <c r="H43" s="186"/>
      <c r="I43" s="186"/>
      <c r="J43" s="186"/>
    </row>
    <row r="44" spans="1:10" ht="20.399999999999999">
      <c r="A44" s="186">
        <v>33</v>
      </c>
      <c r="B44" s="186" t="s">
        <v>2267</v>
      </c>
      <c r="C44" s="187" t="s">
        <v>2268</v>
      </c>
      <c r="D44" s="186" t="s">
        <v>303</v>
      </c>
      <c r="E44" s="188">
        <v>126</v>
      </c>
      <c r="F44" s="369">
        <v>0</v>
      </c>
      <c r="G44" s="188">
        <f t="shared" ref="G44:G71" si="1">E44*F44</f>
        <v>0</v>
      </c>
      <c r="H44" s="186"/>
      <c r="I44" s="188">
        <v>0.02</v>
      </c>
      <c r="J44" s="188">
        <v>2.52</v>
      </c>
    </row>
    <row r="45" spans="1:10">
      <c r="A45" s="186">
        <v>34</v>
      </c>
      <c r="B45" s="186" t="s">
        <v>2269</v>
      </c>
      <c r="C45" s="187" t="s">
        <v>2270</v>
      </c>
      <c r="D45" s="186" t="s">
        <v>2201</v>
      </c>
      <c r="E45" s="188">
        <v>0.42</v>
      </c>
      <c r="F45" s="369">
        <v>0</v>
      </c>
      <c r="G45" s="188">
        <f t="shared" si="1"/>
        <v>0</v>
      </c>
      <c r="H45" s="186"/>
      <c r="I45" s="188">
        <v>0.42</v>
      </c>
      <c r="J45" s="188">
        <v>0.17599999999999999</v>
      </c>
    </row>
    <row r="46" spans="1:10">
      <c r="A46" s="186">
        <v>35</v>
      </c>
      <c r="B46" s="186" t="s">
        <v>2271</v>
      </c>
      <c r="C46" s="187" t="s">
        <v>2272</v>
      </c>
      <c r="D46" s="186" t="s">
        <v>303</v>
      </c>
      <c r="E46" s="188">
        <v>10</v>
      </c>
      <c r="F46" s="369">
        <v>0</v>
      </c>
      <c r="G46" s="188">
        <f t="shared" si="1"/>
        <v>0</v>
      </c>
      <c r="H46" s="186"/>
      <c r="I46" s="188">
        <v>1E-3</v>
      </c>
      <c r="J46" s="188">
        <v>0.01</v>
      </c>
    </row>
    <row r="47" spans="1:10">
      <c r="A47" s="186">
        <v>36</v>
      </c>
      <c r="B47" s="186" t="s">
        <v>2273</v>
      </c>
      <c r="C47" s="187" t="s">
        <v>2274</v>
      </c>
      <c r="D47" s="186" t="s">
        <v>303</v>
      </c>
      <c r="E47" s="188">
        <v>70</v>
      </c>
      <c r="F47" s="369">
        <v>0</v>
      </c>
      <c r="G47" s="188">
        <f t="shared" si="1"/>
        <v>0</v>
      </c>
      <c r="H47" s="186"/>
      <c r="I47" s="188">
        <v>1E-3</v>
      </c>
      <c r="J47" s="188">
        <v>7.0000000000000007E-2</v>
      </c>
    </row>
    <row r="48" spans="1:10">
      <c r="A48" s="186">
        <v>37</v>
      </c>
      <c r="B48" s="186" t="s">
        <v>2275</v>
      </c>
      <c r="C48" s="187" t="s">
        <v>2276</v>
      </c>
      <c r="D48" s="186" t="s">
        <v>2256</v>
      </c>
      <c r="E48" s="188">
        <v>2</v>
      </c>
      <c r="F48" s="369">
        <v>0</v>
      </c>
      <c r="G48" s="188">
        <f t="shared" si="1"/>
        <v>0</v>
      </c>
      <c r="H48" s="186"/>
      <c r="I48" s="188">
        <v>2E-3</v>
      </c>
      <c r="J48" s="188">
        <v>4.0000000000000001E-3</v>
      </c>
    </row>
    <row r="49" spans="1:10" ht="23.25" customHeight="1">
      <c r="A49" s="186">
        <v>38</v>
      </c>
      <c r="B49" s="186" t="s">
        <v>2277</v>
      </c>
      <c r="C49" s="187" t="s">
        <v>2278</v>
      </c>
      <c r="D49" s="186" t="s">
        <v>2198</v>
      </c>
      <c r="E49" s="188">
        <v>1</v>
      </c>
      <c r="F49" s="369">
        <v>0</v>
      </c>
      <c r="G49" s="188">
        <f t="shared" si="1"/>
        <v>0</v>
      </c>
      <c r="H49" s="186"/>
      <c r="I49" s="188">
        <v>1E-3</v>
      </c>
      <c r="J49" s="188">
        <v>1E-3</v>
      </c>
    </row>
    <row r="50" spans="1:10">
      <c r="A50" s="186">
        <v>39</v>
      </c>
      <c r="B50" s="186" t="s">
        <v>2279</v>
      </c>
      <c r="C50" s="187" t="s">
        <v>2280</v>
      </c>
      <c r="D50" s="186" t="s">
        <v>2198</v>
      </c>
      <c r="E50" s="188">
        <v>2</v>
      </c>
      <c r="F50" s="369">
        <v>0</v>
      </c>
      <c r="G50" s="188">
        <f t="shared" si="1"/>
        <v>0</v>
      </c>
      <c r="H50" s="186"/>
      <c r="I50" s="188">
        <v>1E-3</v>
      </c>
      <c r="J50" s="188">
        <v>2E-3</v>
      </c>
    </row>
    <row r="51" spans="1:10">
      <c r="A51" s="186">
        <v>40</v>
      </c>
      <c r="B51" s="186" t="s">
        <v>2281</v>
      </c>
      <c r="C51" s="187" t="s">
        <v>2282</v>
      </c>
      <c r="D51" s="186" t="s">
        <v>2198</v>
      </c>
      <c r="E51" s="188">
        <v>1</v>
      </c>
      <c r="F51" s="369">
        <v>0</v>
      </c>
      <c r="G51" s="188">
        <f t="shared" si="1"/>
        <v>0</v>
      </c>
      <c r="H51" s="186"/>
      <c r="I51" s="188">
        <v>0.02</v>
      </c>
      <c r="J51" s="188">
        <v>0.02</v>
      </c>
    </row>
    <row r="52" spans="1:10">
      <c r="A52" s="186">
        <v>41</v>
      </c>
      <c r="B52" s="186" t="s">
        <v>2283</v>
      </c>
      <c r="C52" s="187" t="s">
        <v>2284</v>
      </c>
      <c r="D52" s="186" t="s">
        <v>2256</v>
      </c>
      <c r="E52" s="188">
        <v>1</v>
      </c>
      <c r="F52" s="369">
        <v>0</v>
      </c>
      <c r="G52" s="188">
        <f t="shared" si="1"/>
        <v>0</v>
      </c>
      <c r="H52" s="186"/>
      <c r="I52" s="186"/>
      <c r="J52" s="186"/>
    </row>
    <row r="53" spans="1:10">
      <c r="A53" s="186">
        <v>42</v>
      </c>
      <c r="B53" s="186" t="s">
        <v>2285</v>
      </c>
      <c r="C53" s="187" t="s">
        <v>2286</v>
      </c>
      <c r="D53" s="186" t="s">
        <v>303</v>
      </c>
      <c r="E53" s="188">
        <v>102</v>
      </c>
      <c r="F53" s="369">
        <v>0</v>
      </c>
      <c r="G53" s="188">
        <f t="shared" si="1"/>
        <v>0</v>
      </c>
      <c r="H53" s="186"/>
      <c r="I53" s="188">
        <v>2E-3</v>
      </c>
      <c r="J53" s="188">
        <v>0.24399999999999999</v>
      </c>
    </row>
    <row r="54" spans="1:10">
      <c r="A54" s="186">
        <v>43</v>
      </c>
      <c r="B54" s="186" t="s">
        <v>2287</v>
      </c>
      <c r="C54" s="187" t="s">
        <v>2288</v>
      </c>
      <c r="D54" s="186" t="s">
        <v>303</v>
      </c>
      <c r="E54" s="188">
        <v>60</v>
      </c>
      <c r="F54" s="369">
        <v>0</v>
      </c>
      <c r="G54" s="188">
        <f t="shared" si="1"/>
        <v>0</v>
      </c>
      <c r="H54" s="186"/>
      <c r="I54" s="188">
        <v>2E-3</v>
      </c>
      <c r="J54" s="188">
        <v>0.14000000000000001</v>
      </c>
    </row>
    <row r="55" spans="1:10">
      <c r="A55" s="186">
        <v>44</v>
      </c>
      <c r="B55" s="186" t="s">
        <v>2289</v>
      </c>
      <c r="C55" s="187" t="s">
        <v>2290</v>
      </c>
      <c r="D55" s="186" t="s">
        <v>303</v>
      </c>
      <c r="E55" s="188">
        <v>18</v>
      </c>
      <c r="F55" s="369">
        <v>0</v>
      </c>
      <c r="G55" s="188">
        <f t="shared" si="1"/>
        <v>0</v>
      </c>
      <c r="H55" s="186"/>
      <c r="I55" s="188">
        <v>2E-3</v>
      </c>
      <c r="J55" s="188">
        <v>3.5999999999999997E-2</v>
      </c>
    </row>
    <row r="56" spans="1:10">
      <c r="A56" s="186">
        <v>45</v>
      </c>
      <c r="B56" s="186" t="s">
        <v>2291</v>
      </c>
      <c r="C56" s="187" t="s">
        <v>2292</v>
      </c>
      <c r="D56" s="186" t="s">
        <v>303</v>
      </c>
      <c r="E56" s="188">
        <v>12</v>
      </c>
      <c r="F56" s="369">
        <v>0</v>
      </c>
      <c r="G56" s="188">
        <f t="shared" si="1"/>
        <v>0</v>
      </c>
      <c r="H56" s="186"/>
      <c r="I56" s="188">
        <v>2E-3</v>
      </c>
      <c r="J56" s="188">
        <v>2.4E-2</v>
      </c>
    </row>
    <row r="57" spans="1:10">
      <c r="A57" s="186">
        <v>46</v>
      </c>
      <c r="B57" s="186" t="s">
        <v>2293</v>
      </c>
      <c r="C57" s="187" t="s">
        <v>2294</v>
      </c>
      <c r="D57" s="186" t="s">
        <v>2245</v>
      </c>
      <c r="E57" s="188">
        <v>35</v>
      </c>
      <c r="F57" s="369">
        <v>0</v>
      </c>
      <c r="G57" s="188">
        <f t="shared" si="1"/>
        <v>0</v>
      </c>
      <c r="H57" s="186"/>
      <c r="I57" s="188">
        <v>1E-3</v>
      </c>
      <c r="J57" s="188">
        <v>3.5000000000000003E-2</v>
      </c>
    </row>
    <row r="58" spans="1:10">
      <c r="A58" s="186">
        <v>47</v>
      </c>
      <c r="B58" s="186" t="s">
        <v>2295</v>
      </c>
      <c r="C58" s="187" t="s">
        <v>2296</v>
      </c>
      <c r="D58" s="186" t="s">
        <v>303</v>
      </c>
      <c r="E58" s="188">
        <v>192</v>
      </c>
      <c r="F58" s="369">
        <v>0</v>
      </c>
      <c r="G58" s="188">
        <f t="shared" si="1"/>
        <v>0</v>
      </c>
      <c r="H58" s="186"/>
      <c r="I58" s="188">
        <v>1E-3</v>
      </c>
      <c r="J58" s="188">
        <v>0.222</v>
      </c>
    </row>
    <row r="59" spans="1:10">
      <c r="A59" s="186">
        <v>48</v>
      </c>
      <c r="B59" s="186" t="s">
        <v>2297</v>
      </c>
      <c r="C59" s="187" t="s">
        <v>2298</v>
      </c>
      <c r="D59" s="186" t="s">
        <v>2198</v>
      </c>
      <c r="E59" s="188">
        <v>52</v>
      </c>
      <c r="F59" s="369">
        <v>0</v>
      </c>
      <c r="G59" s="188">
        <f t="shared" si="1"/>
        <v>0</v>
      </c>
      <c r="H59" s="186"/>
      <c r="I59" s="188">
        <v>8.3000000000000001E-4</v>
      </c>
      <c r="J59" s="188">
        <v>5.6000000000000001E-2</v>
      </c>
    </row>
    <row r="60" spans="1:10">
      <c r="A60" s="186">
        <v>49</v>
      </c>
      <c r="B60" s="186" t="s">
        <v>2299</v>
      </c>
      <c r="C60" s="187" t="s">
        <v>2300</v>
      </c>
      <c r="D60" s="186" t="s">
        <v>2198</v>
      </c>
      <c r="E60" s="188">
        <v>3</v>
      </c>
      <c r="F60" s="369">
        <v>0</v>
      </c>
      <c r="G60" s="188">
        <f t="shared" si="1"/>
        <v>0</v>
      </c>
      <c r="H60" s="186"/>
      <c r="I60" s="188">
        <v>1E-3</v>
      </c>
      <c r="J60" s="188">
        <v>3.0000000000000001E-3</v>
      </c>
    </row>
    <row r="61" spans="1:10">
      <c r="A61" s="186">
        <v>50</v>
      </c>
      <c r="B61" s="186" t="s">
        <v>2301</v>
      </c>
      <c r="C61" s="187" t="s">
        <v>2302</v>
      </c>
      <c r="D61" s="186" t="s">
        <v>2198</v>
      </c>
      <c r="E61" s="188">
        <v>13</v>
      </c>
      <c r="F61" s="369">
        <v>0</v>
      </c>
      <c r="G61" s="188">
        <f t="shared" si="1"/>
        <v>0</v>
      </c>
      <c r="H61" s="186"/>
      <c r="I61" s="188">
        <v>1E-3</v>
      </c>
      <c r="J61" s="188">
        <v>1.4E-2</v>
      </c>
    </row>
    <row r="62" spans="1:10">
      <c r="A62" s="186">
        <v>51</v>
      </c>
      <c r="B62" s="186" t="s">
        <v>2303</v>
      </c>
      <c r="C62" s="187" t="s">
        <v>2304</v>
      </c>
      <c r="D62" s="186" t="s">
        <v>2198</v>
      </c>
      <c r="E62" s="188">
        <v>10</v>
      </c>
      <c r="F62" s="369">
        <v>0</v>
      </c>
      <c r="G62" s="188">
        <f t="shared" si="1"/>
        <v>0</v>
      </c>
      <c r="H62" s="186"/>
      <c r="I62" s="188">
        <v>1E-3</v>
      </c>
      <c r="J62" s="188">
        <v>1.0999999999999999E-2</v>
      </c>
    </row>
    <row r="63" spans="1:10">
      <c r="A63" s="186">
        <v>52</v>
      </c>
      <c r="B63" s="186" t="s">
        <v>2305</v>
      </c>
      <c r="C63" s="187" t="s">
        <v>2306</v>
      </c>
      <c r="D63" s="186" t="s">
        <v>2198</v>
      </c>
      <c r="E63" s="188">
        <v>2</v>
      </c>
      <c r="F63" s="369">
        <v>0</v>
      </c>
      <c r="G63" s="188">
        <f t="shared" si="1"/>
        <v>0</v>
      </c>
      <c r="H63" s="186"/>
      <c r="I63" s="188">
        <v>1E-3</v>
      </c>
      <c r="J63" s="188">
        <v>2E-3</v>
      </c>
    </row>
    <row r="64" spans="1:10">
      <c r="A64" s="186">
        <v>53</v>
      </c>
      <c r="B64" s="186" t="s">
        <v>2307</v>
      </c>
      <c r="C64" s="187" t="s">
        <v>2308</v>
      </c>
      <c r="D64" s="186" t="s">
        <v>2256</v>
      </c>
      <c r="E64" s="188">
        <v>3</v>
      </c>
      <c r="F64" s="369">
        <v>0</v>
      </c>
      <c r="G64" s="188">
        <f t="shared" si="1"/>
        <v>0</v>
      </c>
      <c r="H64" s="186"/>
      <c r="I64" s="188">
        <v>0.02</v>
      </c>
      <c r="J64" s="188">
        <v>0.12</v>
      </c>
    </row>
    <row r="65" spans="1:10">
      <c r="A65" s="186">
        <v>54</v>
      </c>
      <c r="B65" s="186" t="s">
        <v>2309</v>
      </c>
      <c r="C65" s="187" t="s">
        <v>2260</v>
      </c>
      <c r="D65" s="186" t="s">
        <v>2198</v>
      </c>
      <c r="E65" s="188">
        <v>14</v>
      </c>
      <c r="F65" s="369">
        <v>0</v>
      </c>
      <c r="G65" s="188">
        <f t="shared" si="1"/>
        <v>0</v>
      </c>
      <c r="H65" s="186"/>
      <c r="I65" s="188">
        <v>0.01</v>
      </c>
      <c r="J65" s="188">
        <v>0.16</v>
      </c>
    </row>
    <row r="66" spans="1:10" ht="20.399999999999999">
      <c r="A66" s="186">
        <v>55</v>
      </c>
      <c r="B66" s="186" t="s">
        <v>2310</v>
      </c>
      <c r="C66" s="187" t="s">
        <v>2311</v>
      </c>
      <c r="D66" s="186" t="s">
        <v>303</v>
      </c>
      <c r="E66" s="188">
        <v>40</v>
      </c>
      <c r="F66" s="369">
        <v>0</v>
      </c>
      <c r="G66" s="188">
        <f t="shared" si="1"/>
        <v>0</v>
      </c>
      <c r="H66" s="186"/>
      <c r="I66" s="188">
        <v>1E-3</v>
      </c>
      <c r="J66" s="188">
        <v>5.3999999999999999E-2</v>
      </c>
    </row>
    <row r="67" spans="1:10" ht="20.399999999999999">
      <c r="A67" s="186">
        <v>56</v>
      </c>
      <c r="B67" s="186" t="s">
        <v>2312</v>
      </c>
      <c r="C67" s="187" t="s">
        <v>2313</v>
      </c>
      <c r="D67" s="186" t="s">
        <v>2198</v>
      </c>
      <c r="E67" s="188">
        <v>24</v>
      </c>
      <c r="F67" s="369">
        <v>0</v>
      </c>
      <c r="G67" s="188">
        <f t="shared" si="1"/>
        <v>0</v>
      </c>
      <c r="H67" s="186"/>
      <c r="I67" s="188">
        <v>1E-3</v>
      </c>
      <c r="J67" s="188">
        <v>3.4000000000000002E-2</v>
      </c>
    </row>
    <row r="68" spans="1:10">
      <c r="A68" s="186">
        <v>57</v>
      </c>
      <c r="B68" s="186" t="s">
        <v>2314</v>
      </c>
      <c r="C68" s="187" t="s">
        <v>2315</v>
      </c>
      <c r="D68" s="186" t="s">
        <v>303</v>
      </c>
      <c r="E68" s="188">
        <v>192</v>
      </c>
      <c r="F68" s="369">
        <v>0</v>
      </c>
      <c r="G68" s="188">
        <f t="shared" si="1"/>
        <v>0</v>
      </c>
      <c r="H68" s="186"/>
      <c r="I68" s="188">
        <v>1.8000000000000001E-4</v>
      </c>
      <c r="J68" s="188">
        <v>0.04</v>
      </c>
    </row>
    <row r="69" spans="1:10">
      <c r="A69" s="186">
        <v>58</v>
      </c>
      <c r="B69" s="186" t="s">
        <v>2316</v>
      </c>
      <c r="C69" s="187" t="s">
        <v>2317</v>
      </c>
      <c r="D69" s="186" t="s">
        <v>303</v>
      </c>
      <c r="E69" s="188">
        <v>192</v>
      </c>
      <c r="F69" s="369">
        <v>0</v>
      </c>
      <c r="G69" s="188">
        <f t="shared" si="1"/>
        <v>0</v>
      </c>
      <c r="H69" s="186"/>
      <c r="I69" s="188">
        <v>1E-3</v>
      </c>
      <c r="J69" s="188">
        <v>0.222</v>
      </c>
    </row>
    <row r="70" spans="1:10">
      <c r="A70" s="186">
        <v>59</v>
      </c>
      <c r="B70" s="186" t="s">
        <v>2318</v>
      </c>
      <c r="C70" s="187" t="s">
        <v>2319</v>
      </c>
      <c r="D70" s="186" t="s">
        <v>2198</v>
      </c>
      <c r="E70" s="188">
        <v>15</v>
      </c>
      <c r="F70" s="369">
        <v>0</v>
      </c>
      <c r="G70" s="188">
        <f t="shared" si="1"/>
        <v>0</v>
      </c>
      <c r="H70" s="186"/>
      <c r="I70" s="188">
        <v>1E-3</v>
      </c>
      <c r="J70" s="188">
        <v>1.4999999999999999E-2</v>
      </c>
    </row>
    <row r="71" spans="1:10">
      <c r="A71" s="186">
        <v>60</v>
      </c>
      <c r="B71" s="186" t="s">
        <v>2320</v>
      </c>
      <c r="C71" s="187" t="s">
        <v>2321</v>
      </c>
      <c r="D71" s="186" t="s">
        <v>2201</v>
      </c>
      <c r="E71" s="188">
        <v>4</v>
      </c>
      <c r="F71" s="369">
        <v>0</v>
      </c>
      <c r="G71" s="188">
        <f t="shared" si="1"/>
        <v>0</v>
      </c>
      <c r="H71" s="186"/>
      <c r="I71" s="186"/>
      <c r="J71" s="186"/>
    </row>
    <row r="72" spans="1:10">
      <c r="A72" s="186"/>
      <c r="B72" s="186" t="s">
        <v>2322</v>
      </c>
      <c r="C72" s="187" t="s">
        <v>2323</v>
      </c>
      <c r="D72" s="186"/>
      <c r="E72" s="186"/>
      <c r="F72" s="367"/>
      <c r="G72" s="188"/>
      <c r="H72" s="186"/>
      <c r="I72" s="186"/>
      <c r="J72" s="188"/>
    </row>
    <row r="73" spans="1:10">
      <c r="A73" s="186"/>
      <c r="B73" s="186"/>
      <c r="C73" s="187"/>
      <c r="D73" s="186"/>
      <c r="E73" s="186"/>
      <c r="F73" s="367"/>
      <c r="G73" s="188"/>
      <c r="H73" s="186"/>
      <c r="I73" s="186"/>
      <c r="J73" s="186"/>
    </row>
    <row r="74" spans="1:10">
      <c r="A74" s="186"/>
      <c r="B74" s="186" t="s">
        <v>2324</v>
      </c>
      <c r="C74" s="187" t="s">
        <v>2325</v>
      </c>
      <c r="D74" s="186"/>
      <c r="E74" s="186"/>
      <c r="F74" s="367"/>
      <c r="G74" s="188"/>
      <c r="H74" s="186"/>
      <c r="I74" s="186"/>
      <c r="J74" s="186"/>
    </row>
    <row r="75" spans="1:10">
      <c r="A75" s="186">
        <v>61</v>
      </c>
      <c r="B75" s="186" t="s">
        <v>2326</v>
      </c>
      <c r="C75" s="187" t="s">
        <v>2327</v>
      </c>
      <c r="D75" s="186" t="s">
        <v>2198</v>
      </c>
      <c r="E75" s="188">
        <v>12</v>
      </c>
      <c r="F75" s="369">
        <v>0</v>
      </c>
      <c r="G75" s="188">
        <f t="shared" ref="G75:G92" si="2">E75*F75</f>
        <v>0</v>
      </c>
      <c r="H75" s="186"/>
      <c r="I75" s="188">
        <v>2.0400000000000001E-3</v>
      </c>
      <c r="J75" s="188">
        <v>3.5000000000000003E-2</v>
      </c>
    </row>
    <row r="76" spans="1:10">
      <c r="A76" s="186">
        <v>62</v>
      </c>
      <c r="B76" s="186" t="s">
        <v>2328</v>
      </c>
      <c r="C76" s="187" t="s">
        <v>2329</v>
      </c>
      <c r="D76" s="186" t="s">
        <v>2198</v>
      </c>
      <c r="E76" s="188">
        <v>12</v>
      </c>
      <c r="F76" s="369">
        <v>0</v>
      </c>
      <c r="G76" s="188">
        <f t="shared" si="2"/>
        <v>0</v>
      </c>
      <c r="H76" s="188"/>
      <c r="I76" s="188">
        <v>0.05</v>
      </c>
      <c r="J76" s="188">
        <v>0.85</v>
      </c>
    </row>
    <row r="77" spans="1:10">
      <c r="A77" s="186">
        <v>64</v>
      </c>
      <c r="B77" s="186" t="s">
        <v>2330</v>
      </c>
      <c r="C77" s="187" t="s">
        <v>2331</v>
      </c>
      <c r="D77" s="186" t="s">
        <v>2198</v>
      </c>
      <c r="E77" s="188">
        <v>1</v>
      </c>
      <c r="F77" s="369">
        <v>0</v>
      </c>
      <c r="G77" s="188">
        <f t="shared" si="2"/>
        <v>0</v>
      </c>
      <c r="H77" s="188"/>
      <c r="I77" s="188">
        <v>0.02</v>
      </c>
      <c r="J77" s="188">
        <v>0.02</v>
      </c>
    </row>
    <row r="78" spans="1:10" ht="34.5" customHeight="1">
      <c r="A78" s="186">
        <v>65</v>
      </c>
      <c r="B78" s="186" t="s">
        <v>2332</v>
      </c>
      <c r="C78" s="187" t="s">
        <v>2333</v>
      </c>
      <c r="D78" s="186" t="s">
        <v>2256</v>
      </c>
      <c r="E78" s="188">
        <v>1</v>
      </c>
      <c r="F78" s="369">
        <v>0</v>
      </c>
      <c r="G78" s="188">
        <f t="shared" si="2"/>
        <v>0</v>
      </c>
      <c r="H78" s="186"/>
      <c r="I78" s="188">
        <v>0.15</v>
      </c>
      <c r="J78" s="188">
        <v>0.15</v>
      </c>
    </row>
    <row r="79" spans="1:10">
      <c r="A79" s="186">
        <v>67</v>
      </c>
      <c r="B79" s="186" t="s">
        <v>2334</v>
      </c>
      <c r="C79" s="187" t="s">
        <v>2335</v>
      </c>
      <c r="D79" s="186" t="s">
        <v>2198</v>
      </c>
      <c r="E79" s="188">
        <v>2</v>
      </c>
      <c r="F79" s="369">
        <v>0</v>
      </c>
      <c r="G79" s="188">
        <f t="shared" si="2"/>
        <v>0</v>
      </c>
      <c r="H79" s="186"/>
      <c r="I79" s="188">
        <v>5.8999999999999997E-2</v>
      </c>
      <c r="J79" s="188">
        <v>0.29499999999999998</v>
      </c>
    </row>
    <row r="80" spans="1:10">
      <c r="A80" s="186">
        <v>68</v>
      </c>
      <c r="B80" s="186" t="s">
        <v>2336</v>
      </c>
      <c r="C80" s="187" t="s">
        <v>2337</v>
      </c>
      <c r="D80" s="186" t="s">
        <v>2198</v>
      </c>
      <c r="E80" s="188">
        <v>1</v>
      </c>
      <c r="F80" s="369">
        <v>0</v>
      </c>
      <c r="G80" s="188">
        <f t="shared" si="2"/>
        <v>0</v>
      </c>
      <c r="H80" s="186"/>
      <c r="I80" s="188">
        <v>0.04</v>
      </c>
      <c r="J80" s="188">
        <v>0.04</v>
      </c>
    </row>
    <row r="81" spans="1:10">
      <c r="A81" s="186">
        <v>69</v>
      </c>
      <c r="B81" s="186" t="s">
        <v>2338</v>
      </c>
      <c r="C81" s="187" t="s">
        <v>2339</v>
      </c>
      <c r="D81" s="186" t="s">
        <v>2198</v>
      </c>
      <c r="E81" s="188">
        <v>16</v>
      </c>
      <c r="F81" s="369">
        <v>0</v>
      </c>
      <c r="G81" s="188">
        <f t="shared" si="2"/>
        <v>0</v>
      </c>
      <c r="H81" s="186"/>
      <c r="I81" s="188">
        <v>5.0000000000000001E-3</v>
      </c>
      <c r="J81" s="188">
        <v>9.5000000000000001E-2</v>
      </c>
    </row>
    <row r="82" spans="1:10">
      <c r="A82" s="186">
        <v>70</v>
      </c>
      <c r="B82" s="186" t="s">
        <v>2328</v>
      </c>
      <c r="C82" s="187" t="s">
        <v>2340</v>
      </c>
      <c r="D82" s="186" t="s">
        <v>2198</v>
      </c>
      <c r="E82" s="188">
        <v>1</v>
      </c>
      <c r="F82" s="369">
        <v>0</v>
      </c>
      <c r="G82" s="188">
        <f t="shared" si="2"/>
        <v>0</v>
      </c>
      <c r="H82" s="188"/>
      <c r="I82" s="188">
        <v>1.2E-2</v>
      </c>
      <c r="J82" s="188">
        <v>1.2E-2</v>
      </c>
    </row>
    <row r="83" spans="1:10">
      <c r="A83" s="186">
        <v>71</v>
      </c>
      <c r="B83" s="186" t="s">
        <v>2341</v>
      </c>
      <c r="C83" s="187" t="s">
        <v>2342</v>
      </c>
      <c r="D83" s="186" t="s">
        <v>2198</v>
      </c>
      <c r="E83" s="188">
        <v>15</v>
      </c>
      <c r="F83" s="369">
        <v>0</v>
      </c>
      <c r="G83" s="188">
        <f t="shared" si="2"/>
        <v>0</v>
      </c>
      <c r="H83" s="188"/>
      <c r="I83" s="188">
        <v>5.0000000000000001E-3</v>
      </c>
      <c r="J83" s="188">
        <v>5.5E-2</v>
      </c>
    </row>
    <row r="84" spans="1:10" ht="20.399999999999999">
      <c r="A84" s="186">
        <v>72</v>
      </c>
      <c r="B84" s="186" t="s">
        <v>2343</v>
      </c>
      <c r="C84" s="187" t="s">
        <v>2344</v>
      </c>
      <c r="D84" s="186" t="s">
        <v>2198</v>
      </c>
      <c r="E84" s="188">
        <v>5</v>
      </c>
      <c r="F84" s="369">
        <v>0</v>
      </c>
      <c r="G84" s="188">
        <f t="shared" si="2"/>
        <v>0</v>
      </c>
      <c r="H84" s="186"/>
      <c r="I84" s="188">
        <v>0.01</v>
      </c>
      <c r="J84" s="188">
        <v>7.0000000000000007E-2</v>
      </c>
    </row>
    <row r="85" spans="1:10" ht="20.399999999999999">
      <c r="A85" s="186">
        <v>73</v>
      </c>
      <c r="B85" s="186" t="s">
        <v>2345</v>
      </c>
      <c r="C85" s="187" t="s">
        <v>2346</v>
      </c>
      <c r="D85" s="186" t="s">
        <v>2198</v>
      </c>
      <c r="E85" s="188">
        <v>2</v>
      </c>
      <c r="F85" s="369">
        <v>0</v>
      </c>
      <c r="G85" s="188">
        <f t="shared" si="2"/>
        <v>0</v>
      </c>
      <c r="H85" s="186"/>
      <c r="I85" s="188">
        <v>1E-3</v>
      </c>
      <c r="J85" s="188">
        <v>3.0000000000000001E-3</v>
      </c>
    </row>
    <row r="86" spans="1:10">
      <c r="A86" s="186">
        <v>74</v>
      </c>
      <c r="B86" s="186" t="s">
        <v>2347</v>
      </c>
      <c r="C86" s="187" t="s">
        <v>2348</v>
      </c>
      <c r="D86" s="186" t="s">
        <v>2256</v>
      </c>
      <c r="E86" s="188">
        <v>1</v>
      </c>
      <c r="F86" s="369">
        <v>0</v>
      </c>
      <c r="G86" s="188">
        <f t="shared" si="2"/>
        <v>0</v>
      </c>
      <c r="H86" s="186"/>
      <c r="I86" s="188">
        <v>5.8000000000000003E-2</v>
      </c>
      <c r="J86" s="188">
        <v>5.8000000000000003E-2</v>
      </c>
    </row>
    <row r="87" spans="1:10">
      <c r="A87" s="186">
        <v>75</v>
      </c>
      <c r="B87" s="186" t="s">
        <v>2349</v>
      </c>
      <c r="C87" s="187" t="s">
        <v>2350</v>
      </c>
      <c r="D87" s="186" t="s">
        <v>2198</v>
      </c>
      <c r="E87" s="188">
        <v>1</v>
      </c>
      <c r="F87" s="369">
        <v>0</v>
      </c>
      <c r="G87" s="188">
        <f t="shared" si="2"/>
        <v>0</v>
      </c>
      <c r="H87" s="186"/>
      <c r="I87" s="188">
        <v>0.15</v>
      </c>
      <c r="J87" s="188">
        <v>0.15</v>
      </c>
    </row>
    <row r="88" spans="1:10">
      <c r="A88" s="186">
        <v>76</v>
      </c>
      <c r="B88" s="186" t="s">
        <v>2351</v>
      </c>
      <c r="C88" s="187" t="s">
        <v>2352</v>
      </c>
      <c r="D88" s="186" t="s">
        <v>2198</v>
      </c>
      <c r="E88" s="188">
        <v>12</v>
      </c>
      <c r="F88" s="369">
        <v>0</v>
      </c>
      <c r="G88" s="188">
        <f t="shared" si="2"/>
        <v>0</v>
      </c>
      <c r="H88" s="186"/>
      <c r="I88" s="188">
        <v>1.2E-4</v>
      </c>
      <c r="J88" s="188">
        <v>2E-3</v>
      </c>
    </row>
    <row r="89" spans="1:10">
      <c r="A89" s="186">
        <v>77</v>
      </c>
      <c r="B89" s="186" t="s">
        <v>2328</v>
      </c>
      <c r="C89" s="187" t="s">
        <v>2353</v>
      </c>
      <c r="D89" s="186" t="s">
        <v>2198</v>
      </c>
      <c r="E89" s="188">
        <v>12</v>
      </c>
      <c r="F89" s="369">
        <v>0</v>
      </c>
      <c r="G89" s="188">
        <f t="shared" si="2"/>
        <v>0</v>
      </c>
      <c r="H89" s="188"/>
      <c r="I89" s="188">
        <v>1E-3</v>
      </c>
      <c r="J89" s="188">
        <v>1.2E-2</v>
      </c>
    </row>
    <row r="90" spans="1:10">
      <c r="A90" s="186">
        <v>79</v>
      </c>
      <c r="B90" s="186" t="s">
        <v>2330</v>
      </c>
      <c r="C90" s="187" t="s">
        <v>2354</v>
      </c>
      <c r="D90" s="186" t="s">
        <v>2198</v>
      </c>
      <c r="E90" s="188">
        <v>1</v>
      </c>
      <c r="F90" s="369">
        <v>0</v>
      </c>
      <c r="G90" s="188">
        <f t="shared" si="2"/>
        <v>0</v>
      </c>
      <c r="H90" s="188"/>
      <c r="I90" s="188">
        <v>2E-3</v>
      </c>
      <c r="J90" s="188">
        <v>2E-3</v>
      </c>
    </row>
    <row r="91" spans="1:10">
      <c r="A91" s="186">
        <v>80</v>
      </c>
      <c r="B91" s="186" t="s">
        <v>2355</v>
      </c>
      <c r="C91" s="187" t="s">
        <v>2356</v>
      </c>
      <c r="D91" s="186" t="s">
        <v>2256</v>
      </c>
      <c r="E91" s="188">
        <v>1</v>
      </c>
      <c r="F91" s="369">
        <v>0</v>
      </c>
      <c r="G91" s="188">
        <f t="shared" si="2"/>
        <v>0</v>
      </c>
      <c r="H91" s="188"/>
      <c r="I91" s="188">
        <v>1E-3</v>
      </c>
      <c r="J91" s="188">
        <v>1E-3</v>
      </c>
    </row>
    <row r="92" spans="1:10">
      <c r="A92" s="186">
        <v>81</v>
      </c>
      <c r="B92" s="186" t="s">
        <v>2357</v>
      </c>
      <c r="C92" s="187" t="s">
        <v>2358</v>
      </c>
      <c r="D92" s="186" t="s">
        <v>2201</v>
      </c>
      <c r="E92" s="188">
        <v>2</v>
      </c>
      <c r="F92" s="369">
        <v>0</v>
      </c>
      <c r="G92" s="188">
        <f t="shared" si="2"/>
        <v>0</v>
      </c>
      <c r="H92" s="186"/>
      <c r="I92" s="186"/>
      <c r="J92" s="186"/>
    </row>
    <row r="93" spans="1:10">
      <c r="A93" s="186"/>
      <c r="B93" s="186"/>
      <c r="C93" s="187" t="s">
        <v>2359</v>
      </c>
      <c r="D93" s="186"/>
      <c r="E93" s="186"/>
      <c r="F93" s="367"/>
      <c r="G93" s="188"/>
      <c r="H93" s="188"/>
      <c r="I93" s="186"/>
      <c r="J93" s="188"/>
    </row>
    <row r="94" spans="1:10">
      <c r="A94" s="186"/>
      <c r="B94" s="186"/>
      <c r="C94" s="187"/>
      <c r="D94" s="186"/>
      <c r="E94" s="186"/>
      <c r="F94" s="367"/>
      <c r="G94" s="186"/>
      <c r="H94" s="186"/>
      <c r="I94" s="186"/>
      <c r="J94" s="186"/>
    </row>
    <row r="95" spans="1:10">
      <c r="A95" s="186" t="s">
        <v>2189</v>
      </c>
      <c r="B95" s="186" t="s">
        <v>2360</v>
      </c>
      <c r="C95" s="187" t="s">
        <v>2361</v>
      </c>
      <c r="D95" s="186"/>
      <c r="E95" s="186"/>
      <c r="F95" s="367"/>
      <c r="G95" s="189">
        <f>SUM(G9:G92)</f>
        <v>0</v>
      </c>
      <c r="H95" s="189" t="s">
        <v>2362</v>
      </c>
      <c r="I95" s="186"/>
      <c r="J95" s="188"/>
    </row>
    <row r="96" spans="1:10">
      <c r="A96" s="186"/>
      <c r="B96" s="186"/>
      <c r="C96" s="186"/>
      <c r="D96" s="186"/>
      <c r="E96" s="186"/>
      <c r="F96" s="367"/>
      <c r="G96" s="186"/>
      <c r="H96" s="186"/>
      <c r="I96" s="186"/>
      <c r="J96" s="186"/>
    </row>
    <row r="97" spans="1:10">
      <c r="A97" s="186"/>
      <c r="B97" s="186"/>
      <c r="C97" s="186"/>
      <c r="D97" s="186"/>
      <c r="E97" s="186"/>
      <c r="F97" s="367"/>
      <c r="G97" s="186"/>
      <c r="H97" s="186"/>
      <c r="I97" s="186"/>
      <c r="J97" s="186"/>
    </row>
  </sheetData>
  <sheetProtection algorithmName="SHA-512" hashValue="I/l+K3N7ItlAjVtetTiX9stC+umR70+m3rjHTLMnC/0xQogRWrGYEGNND4KKB9QHMtAJDrNYKzx3QgWUxWbEeg==" saltValue="+UBI6UEwA8O5hxH32uNDyg==" spinCount="100000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topLeftCell="A31" zoomScaleNormal="100" workbookViewId="0">
      <selection activeCell="F12" sqref="F12"/>
    </sheetView>
  </sheetViews>
  <sheetFormatPr defaultColWidth="9.140625" defaultRowHeight="10.199999999999999"/>
  <cols>
    <col min="1" max="1" width="9" customWidth="1"/>
    <col min="2" max="2" width="21.28515625" customWidth="1"/>
    <col min="3" max="3" width="52.85546875" customWidth="1"/>
    <col min="4" max="4" width="7.7109375" customWidth="1"/>
    <col min="5" max="5" width="11.140625" customWidth="1"/>
    <col min="6" max="6" width="10.85546875" style="370" customWidth="1"/>
    <col min="7" max="7" width="12.42578125" customWidth="1"/>
    <col min="8" max="8" width="11.140625" customWidth="1"/>
    <col min="9" max="9" width="10.42578125" customWidth="1"/>
    <col min="10" max="10" width="12.28515625" customWidth="1"/>
    <col min="11" max="12" width="4.42578125" customWidth="1"/>
    <col min="257" max="257" width="9" customWidth="1"/>
    <col min="258" max="258" width="21.28515625" customWidth="1"/>
    <col min="259" max="259" width="52.85546875" customWidth="1"/>
    <col min="260" max="260" width="7.7109375" customWidth="1"/>
    <col min="261" max="261" width="11.140625" customWidth="1"/>
    <col min="262" max="262" width="10.85546875" customWidth="1"/>
    <col min="263" max="263" width="12.42578125" customWidth="1"/>
    <col min="264" max="264" width="11.140625" customWidth="1"/>
    <col min="265" max="265" width="10.42578125" customWidth="1"/>
    <col min="266" max="266" width="12.28515625" customWidth="1"/>
    <col min="267" max="268" width="4.42578125" customWidth="1"/>
    <col min="513" max="513" width="9" customWidth="1"/>
    <col min="514" max="514" width="21.28515625" customWidth="1"/>
    <col min="515" max="515" width="52.85546875" customWidth="1"/>
    <col min="516" max="516" width="7.7109375" customWidth="1"/>
    <col min="517" max="517" width="11.140625" customWidth="1"/>
    <col min="518" max="518" width="10.85546875" customWidth="1"/>
    <col min="519" max="519" width="12.42578125" customWidth="1"/>
    <col min="520" max="520" width="11.140625" customWidth="1"/>
    <col min="521" max="521" width="10.42578125" customWidth="1"/>
    <col min="522" max="522" width="12.28515625" customWidth="1"/>
    <col min="523" max="524" width="4.42578125" customWidth="1"/>
    <col min="769" max="769" width="9" customWidth="1"/>
    <col min="770" max="770" width="21.28515625" customWidth="1"/>
    <col min="771" max="771" width="52.85546875" customWidth="1"/>
    <col min="772" max="772" width="7.7109375" customWidth="1"/>
    <col min="773" max="773" width="11.140625" customWidth="1"/>
    <col min="774" max="774" width="10.85546875" customWidth="1"/>
    <col min="775" max="775" width="12.42578125" customWidth="1"/>
    <col min="776" max="776" width="11.140625" customWidth="1"/>
    <col min="777" max="777" width="10.42578125" customWidth="1"/>
    <col min="778" max="778" width="12.28515625" customWidth="1"/>
    <col min="779" max="780" width="4.42578125" customWidth="1"/>
    <col min="1025" max="1025" width="9" customWidth="1"/>
    <col min="1026" max="1026" width="21.28515625" customWidth="1"/>
    <col min="1027" max="1027" width="52.85546875" customWidth="1"/>
    <col min="1028" max="1028" width="7.7109375" customWidth="1"/>
    <col min="1029" max="1029" width="11.140625" customWidth="1"/>
    <col min="1030" max="1030" width="10.85546875" customWidth="1"/>
    <col min="1031" max="1031" width="12.42578125" customWidth="1"/>
    <col min="1032" max="1032" width="11.140625" customWidth="1"/>
    <col min="1033" max="1033" width="10.42578125" customWidth="1"/>
    <col min="1034" max="1034" width="12.28515625" customWidth="1"/>
    <col min="1035" max="1036" width="4.42578125" customWidth="1"/>
    <col min="1281" max="1281" width="9" customWidth="1"/>
    <col min="1282" max="1282" width="21.28515625" customWidth="1"/>
    <col min="1283" max="1283" width="52.85546875" customWidth="1"/>
    <col min="1284" max="1284" width="7.7109375" customWidth="1"/>
    <col min="1285" max="1285" width="11.140625" customWidth="1"/>
    <col min="1286" max="1286" width="10.85546875" customWidth="1"/>
    <col min="1287" max="1287" width="12.42578125" customWidth="1"/>
    <col min="1288" max="1288" width="11.140625" customWidth="1"/>
    <col min="1289" max="1289" width="10.42578125" customWidth="1"/>
    <col min="1290" max="1290" width="12.28515625" customWidth="1"/>
    <col min="1291" max="1292" width="4.42578125" customWidth="1"/>
    <col min="1537" max="1537" width="9" customWidth="1"/>
    <col min="1538" max="1538" width="21.28515625" customWidth="1"/>
    <col min="1539" max="1539" width="52.85546875" customWidth="1"/>
    <col min="1540" max="1540" width="7.7109375" customWidth="1"/>
    <col min="1541" max="1541" width="11.140625" customWidth="1"/>
    <col min="1542" max="1542" width="10.85546875" customWidth="1"/>
    <col min="1543" max="1543" width="12.42578125" customWidth="1"/>
    <col min="1544" max="1544" width="11.140625" customWidth="1"/>
    <col min="1545" max="1545" width="10.42578125" customWidth="1"/>
    <col min="1546" max="1546" width="12.28515625" customWidth="1"/>
    <col min="1547" max="1548" width="4.42578125" customWidth="1"/>
    <col min="1793" max="1793" width="9" customWidth="1"/>
    <col min="1794" max="1794" width="21.28515625" customWidth="1"/>
    <col min="1795" max="1795" width="52.85546875" customWidth="1"/>
    <col min="1796" max="1796" width="7.7109375" customWidth="1"/>
    <col min="1797" max="1797" width="11.140625" customWidth="1"/>
    <col min="1798" max="1798" width="10.85546875" customWidth="1"/>
    <col min="1799" max="1799" width="12.42578125" customWidth="1"/>
    <col min="1800" max="1800" width="11.140625" customWidth="1"/>
    <col min="1801" max="1801" width="10.42578125" customWidth="1"/>
    <col min="1802" max="1802" width="12.28515625" customWidth="1"/>
    <col min="1803" max="1804" width="4.42578125" customWidth="1"/>
    <col min="2049" max="2049" width="9" customWidth="1"/>
    <col min="2050" max="2050" width="21.28515625" customWidth="1"/>
    <col min="2051" max="2051" width="52.85546875" customWidth="1"/>
    <col min="2052" max="2052" width="7.7109375" customWidth="1"/>
    <col min="2053" max="2053" width="11.140625" customWidth="1"/>
    <col min="2054" max="2054" width="10.85546875" customWidth="1"/>
    <col min="2055" max="2055" width="12.42578125" customWidth="1"/>
    <col min="2056" max="2056" width="11.140625" customWidth="1"/>
    <col min="2057" max="2057" width="10.42578125" customWidth="1"/>
    <col min="2058" max="2058" width="12.28515625" customWidth="1"/>
    <col min="2059" max="2060" width="4.42578125" customWidth="1"/>
    <col min="2305" max="2305" width="9" customWidth="1"/>
    <col min="2306" max="2306" width="21.28515625" customWidth="1"/>
    <col min="2307" max="2307" width="52.85546875" customWidth="1"/>
    <col min="2308" max="2308" width="7.7109375" customWidth="1"/>
    <col min="2309" max="2309" width="11.140625" customWidth="1"/>
    <col min="2310" max="2310" width="10.85546875" customWidth="1"/>
    <col min="2311" max="2311" width="12.42578125" customWidth="1"/>
    <col min="2312" max="2312" width="11.140625" customWidth="1"/>
    <col min="2313" max="2313" width="10.42578125" customWidth="1"/>
    <col min="2314" max="2314" width="12.28515625" customWidth="1"/>
    <col min="2315" max="2316" width="4.42578125" customWidth="1"/>
    <col min="2561" max="2561" width="9" customWidth="1"/>
    <col min="2562" max="2562" width="21.28515625" customWidth="1"/>
    <col min="2563" max="2563" width="52.85546875" customWidth="1"/>
    <col min="2564" max="2564" width="7.7109375" customWidth="1"/>
    <col min="2565" max="2565" width="11.140625" customWidth="1"/>
    <col min="2566" max="2566" width="10.85546875" customWidth="1"/>
    <col min="2567" max="2567" width="12.42578125" customWidth="1"/>
    <col min="2568" max="2568" width="11.140625" customWidth="1"/>
    <col min="2569" max="2569" width="10.42578125" customWidth="1"/>
    <col min="2570" max="2570" width="12.28515625" customWidth="1"/>
    <col min="2571" max="2572" width="4.42578125" customWidth="1"/>
    <col min="2817" max="2817" width="9" customWidth="1"/>
    <col min="2818" max="2818" width="21.28515625" customWidth="1"/>
    <col min="2819" max="2819" width="52.85546875" customWidth="1"/>
    <col min="2820" max="2820" width="7.7109375" customWidth="1"/>
    <col min="2821" max="2821" width="11.140625" customWidth="1"/>
    <col min="2822" max="2822" width="10.85546875" customWidth="1"/>
    <col min="2823" max="2823" width="12.42578125" customWidth="1"/>
    <col min="2824" max="2824" width="11.140625" customWidth="1"/>
    <col min="2825" max="2825" width="10.42578125" customWidth="1"/>
    <col min="2826" max="2826" width="12.28515625" customWidth="1"/>
    <col min="2827" max="2828" width="4.42578125" customWidth="1"/>
    <col min="3073" max="3073" width="9" customWidth="1"/>
    <col min="3074" max="3074" width="21.28515625" customWidth="1"/>
    <col min="3075" max="3075" width="52.85546875" customWidth="1"/>
    <col min="3076" max="3076" width="7.7109375" customWidth="1"/>
    <col min="3077" max="3077" width="11.140625" customWidth="1"/>
    <col min="3078" max="3078" width="10.85546875" customWidth="1"/>
    <col min="3079" max="3079" width="12.42578125" customWidth="1"/>
    <col min="3080" max="3080" width="11.140625" customWidth="1"/>
    <col min="3081" max="3081" width="10.42578125" customWidth="1"/>
    <col min="3082" max="3082" width="12.28515625" customWidth="1"/>
    <col min="3083" max="3084" width="4.42578125" customWidth="1"/>
    <col min="3329" max="3329" width="9" customWidth="1"/>
    <col min="3330" max="3330" width="21.28515625" customWidth="1"/>
    <col min="3331" max="3331" width="52.85546875" customWidth="1"/>
    <col min="3332" max="3332" width="7.7109375" customWidth="1"/>
    <col min="3333" max="3333" width="11.140625" customWidth="1"/>
    <col min="3334" max="3334" width="10.85546875" customWidth="1"/>
    <col min="3335" max="3335" width="12.42578125" customWidth="1"/>
    <col min="3336" max="3336" width="11.140625" customWidth="1"/>
    <col min="3337" max="3337" width="10.42578125" customWidth="1"/>
    <col min="3338" max="3338" width="12.28515625" customWidth="1"/>
    <col min="3339" max="3340" width="4.42578125" customWidth="1"/>
    <col min="3585" max="3585" width="9" customWidth="1"/>
    <col min="3586" max="3586" width="21.28515625" customWidth="1"/>
    <col min="3587" max="3587" width="52.85546875" customWidth="1"/>
    <col min="3588" max="3588" width="7.7109375" customWidth="1"/>
    <col min="3589" max="3589" width="11.140625" customWidth="1"/>
    <col min="3590" max="3590" width="10.85546875" customWidth="1"/>
    <col min="3591" max="3591" width="12.42578125" customWidth="1"/>
    <col min="3592" max="3592" width="11.140625" customWidth="1"/>
    <col min="3593" max="3593" width="10.42578125" customWidth="1"/>
    <col min="3594" max="3594" width="12.28515625" customWidth="1"/>
    <col min="3595" max="3596" width="4.42578125" customWidth="1"/>
    <col min="3841" max="3841" width="9" customWidth="1"/>
    <col min="3842" max="3842" width="21.28515625" customWidth="1"/>
    <col min="3843" max="3843" width="52.85546875" customWidth="1"/>
    <col min="3844" max="3844" width="7.7109375" customWidth="1"/>
    <col min="3845" max="3845" width="11.140625" customWidth="1"/>
    <col min="3846" max="3846" width="10.85546875" customWidth="1"/>
    <col min="3847" max="3847" width="12.42578125" customWidth="1"/>
    <col min="3848" max="3848" width="11.140625" customWidth="1"/>
    <col min="3849" max="3849" width="10.42578125" customWidth="1"/>
    <col min="3850" max="3850" width="12.28515625" customWidth="1"/>
    <col min="3851" max="3852" width="4.42578125" customWidth="1"/>
    <col min="4097" max="4097" width="9" customWidth="1"/>
    <col min="4098" max="4098" width="21.28515625" customWidth="1"/>
    <col min="4099" max="4099" width="52.85546875" customWidth="1"/>
    <col min="4100" max="4100" width="7.7109375" customWidth="1"/>
    <col min="4101" max="4101" width="11.140625" customWidth="1"/>
    <col min="4102" max="4102" width="10.85546875" customWidth="1"/>
    <col min="4103" max="4103" width="12.42578125" customWidth="1"/>
    <col min="4104" max="4104" width="11.140625" customWidth="1"/>
    <col min="4105" max="4105" width="10.42578125" customWidth="1"/>
    <col min="4106" max="4106" width="12.28515625" customWidth="1"/>
    <col min="4107" max="4108" width="4.42578125" customWidth="1"/>
    <col min="4353" max="4353" width="9" customWidth="1"/>
    <col min="4354" max="4354" width="21.28515625" customWidth="1"/>
    <col min="4355" max="4355" width="52.85546875" customWidth="1"/>
    <col min="4356" max="4356" width="7.7109375" customWidth="1"/>
    <col min="4357" max="4357" width="11.140625" customWidth="1"/>
    <col min="4358" max="4358" width="10.85546875" customWidth="1"/>
    <col min="4359" max="4359" width="12.42578125" customWidth="1"/>
    <col min="4360" max="4360" width="11.140625" customWidth="1"/>
    <col min="4361" max="4361" width="10.42578125" customWidth="1"/>
    <col min="4362" max="4362" width="12.28515625" customWidth="1"/>
    <col min="4363" max="4364" width="4.42578125" customWidth="1"/>
    <col min="4609" max="4609" width="9" customWidth="1"/>
    <col min="4610" max="4610" width="21.28515625" customWidth="1"/>
    <col min="4611" max="4611" width="52.85546875" customWidth="1"/>
    <col min="4612" max="4612" width="7.7109375" customWidth="1"/>
    <col min="4613" max="4613" width="11.140625" customWidth="1"/>
    <col min="4614" max="4614" width="10.85546875" customWidth="1"/>
    <col min="4615" max="4615" width="12.42578125" customWidth="1"/>
    <col min="4616" max="4616" width="11.140625" customWidth="1"/>
    <col min="4617" max="4617" width="10.42578125" customWidth="1"/>
    <col min="4618" max="4618" width="12.28515625" customWidth="1"/>
    <col min="4619" max="4620" width="4.42578125" customWidth="1"/>
    <col min="4865" max="4865" width="9" customWidth="1"/>
    <col min="4866" max="4866" width="21.28515625" customWidth="1"/>
    <col min="4867" max="4867" width="52.85546875" customWidth="1"/>
    <col min="4868" max="4868" width="7.7109375" customWidth="1"/>
    <col min="4869" max="4869" width="11.140625" customWidth="1"/>
    <col min="4870" max="4870" width="10.85546875" customWidth="1"/>
    <col min="4871" max="4871" width="12.42578125" customWidth="1"/>
    <col min="4872" max="4872" width="11.140625" customWidth="1"/>
    <col min="4873" max="4873" width="10.42578125" customWidth="1"/>
    <col min="4874" max="4874" width="12.28515625" customWidth="1"/>
    <col min="4875" max="4876" width="4.42578125" customWidth="1"/>
    <col min="5121" max="5121" width="9" customWidth="1"/>
    <col min="5122" max="5122" width="21.28515625" customWidth="1"/>
    <col min="5123" max="5123" width="52.85546875" customWidth="1"/>
    <col min="5124" max="5124" width="7.7109375" customWidth="1"/>
    <col min="5125" max="5125" width="11.140625" customWidth="1"/>
    <col min="5126" max="5126" width="10.85546875" customWidth="1"/>
    <col min="5127" max="5127" width="12.42578125" customWidth="1"/>
    <col min="5128" max="5128" width="11.140625" customWidth="1"/>
    <col min="5129" max="5129" width="10.42578125" customWidth="1"/>
    <col min="5130" max="5130" width="12.28515625" customWidth="1"/>
    <col min="5131" max="5132" width="4.42578125" customWidth="1"/>
    <col min="5377" max="5377" width="9" customWidth="1"/>
    <col min="5378" max="5378" width="21.28515625" customWidth="1"/>
    <col min="5379" max="5379" width="52.85546875" customWidth="1"/>
    <col min="5380" max="5380" width="7.7109375" customWidth="1"/>
    <col min="5381" max="5381" width="11.140625" customWidth="1"/>
    <col min="5382" max="5382" width="10.85546875" customWidth="1"/>
    <col min="5383" max="5383" width="12.42578125" customWidth="1"/>
    <col min="5384" max="5384" width="11.140625" customWidth="1"/>
    <col min="5385" max="5385" width="10.42578125" customWidth="1"/>
    <col min="5386" max="5386" width="12.28515625" customWidth="1"/>
    <col min="5387" max="5388" width="4.42578125" customWidth="1"/>
    <col min="5633" max="5633" width="9" customWidth="1"/>
    <col min="5634" max="5634" width="21.28515625" customWidth="1"/>
    <col min="5635" max="5635" width="52.85546875" customWidth="1"/>
    <col min="5636" max="5636" width="7.7109375" customWidth="1"/>
    <col min="5637" max="5637" width="11.140625" customWidth="1"/>
    <col min="5638" max="5638" width="10.85546875" customWidth="1"/>
    <col min="5639" max="5639" width="12.42578125" customWidth="1"/>
    <col min="5640" max="5640" width="11.140625" customWidth="1"/>
    <col min="5641" max="5641" width="10.42578125" customWidth="1"/>
    <col min="5642" max="5642" width="12.28515625" customWidth="1"/>
    <col min="5643" max="5644" width="4.42578125" customWidth="1"/>
    <col min="5889" max="5889" width="9" customWidth="1"/>
    <col min="5890" max="5890" width="21.28515625" customWidth="1"/>
    <col min="5891" max="5891" width="52.85546875" customWidth="1"/>
    <col min="5892" max="5892" width="7.7109375" customWidth="1"/>
    <col min="5893" max="5893" width="11.140625" customWidth="1"/>
    <col min="5894" max="5894" width="10.85546875" customWidth="1"/>
    <col min="5895" max="5895" width="12.42578125" customWidth="1"/>
    <col min="5896" max="5896" width="11.140625" customWidth="1"/>
    <col min="5897" max="5897" width="10.42578125" customWidth="1"/>
    <col min="5898" max="5898" width="12.28515625" customWidth="1"/>
    <col min="5899" max="5900" width="4.42578125" customWidth="1"/>
    <col min="6145" max="6145" width="9" customWidth="1"/>
    <col min="6146" max="6146" width="21.28515625" customWidth="1"/>
    <col min="6147" max="6147" width="52.85546875" customWidth="1"/>
    <col min="6148" max="6148" width="7.7109375" customWidth="1"/>
    <col min="6149" max="6149" width="11.140625" customWidth="1"/>
    <col min="6150" max="6150" width="10.85546875" customWidth="1"/>
    <col min="6151" max="6151" width="12.42578125" customWidth="1"/>
    <col min="6152" max="6152" width="11.140625" customWidth="1"/>
    <col min="6153" max="6153" width="10.42578125" customWidth="1"/>
    <col min="6154" max="6154" width="12.28515625" customWidth="1"/>
    <col min="6155" max="6156" width="4.42578125" customWidth="1"/>
    <col min="6401" max="6401" width="9" customWidth="1"/>
    <col min="6402" max="6402" width="21.28515625" customWidth="1"/>
    <col min="6403" max="6403" width="52.85546875" customWidth="1"/>
    <col min="6404" max="6404" width="7.7109375" customWidth="1"/>
    <col min="6405" max="6405" width="11.140625" customWidth="1"/>
    <col min="6406" max="6406" width="10.85546875" customWidth="1"/>
    <col min="6407" max="6407" width="12.42578125" customWidth="1"/>
    <col min="6408" max="6408" width="11.140625" customWidth="1"/>
    <col min="6409" max="6409" width="10.42578125" customWidth="1"/>
    <col min="6410" max="6410" width="12.28515625" customWidth="1"/>
    <col min="6411" max="6412" width="4.42578125" customWidth="1"/>
    <col min="6657" max="6657" width="9" customWidth="1"/>
    <col min="6658" max="6658" width="21.28515625" customWidth="1"/>
    <col min="6659" max="6659" width="52.85546875" customWidth="1"/>
    <col min="6660" max="6660" width="7.7109375" customWidth="1"/>
    <col min="6661" max="6661" width="11.140625" customWidth="1"/>
    <col min="6662" max="6662" width="10.85546875" customWidth="1"/>
    <col min="6663" max="6663" width="12.42578125" customWidth="1"/>
    <col min="6664" max="6664" width="11.140625" customWidth="1"/>
    <col min="6665" max="6665" width="10.42578125" customWidth="1"/>
    <col min="6666" max="6666" width="12.28515625" customWidth="1"/>
    <col min="6667" max="6668" width="4.42578125" customWidth="1"/>
    <col min="6913" max="6913" width="9" customWidth="1"/>
    <col min="6914" max="6914" width="21.28515625" customWidth="1"/>
    <col min="6915" max="6915" width="52.85546875" customWidth="1"/>
    <col min="6916" max="6916" width="7.7109375" customWidth="1"/>
    <col min="6917" max="6917" width="11.140625" customWidth="1"/>
    <col min="6918" max="6918" width="10.85546875" customWidth="1"/>
    <col min="6919" max="6919" width="12.42578125" customWidth="1"/>
    <col min="6920" max="6920" width="11.140625" customWidth="1"/>
    <col min="6921" max="6921" width="10.42578125" customWidth="1"/>
    <col min="6922" max="6922" width="12.28515625" customWidth="1"/>
    <col min="6923" max="6924" width="4.42578125" customWidth="1"/>
    <col min="7169" max="7169" width="9" customWidth="1"/>
    <col min="7170" max="7170" width="21.28515625" customWidth="1"/>
    <col min="7171" max="7171" width="52.85546875" customWidth="1"/>
    <col min="7172" max="7172" width="7.7109375" customWidth="1"/>
    <col min="7173" max="7173" width="11.140625" customWidth="1"/>
    <col min="7174" max="7174" width="10.85546875" customWidth="1"/>
    <col min="7175" max="7175" width="12.42578125" customWidth="1"/>
    <col min="7176" max="7176" width="11.140625" customWidth="1"/>
    <col min="7177" max="7177" width="10.42578125" customWidth="1"/>
    <col min="7178" max="7178" width="12.28515625" customWidth="1"/>
    <col min="7179" max="7180" width="4.42578125" customWidth="1"/>
    <col min="7425" max="7425" width="9" customWidth="1"/>
    <col min="7426" max="7426" width="21.28515625" customWidth="1"/>
    <col min="7427" max="7427" width="52.85546875" customWidth="1"/>
    <col min="7428" max="7428" width="7.7109375" customWidth="1"/>
    <col min="7429" max="7429" width="11.140625" customWidth="1"/>
    <col min="7430" max="7430" width="10.85546875" customWidth="1"/>
    <col min="7431" max="7431" width="12.42578125" customWidth="1"/>
    <col min="7432" max="7432" width="11.140625" customWidth="1"/>
    <col min="7433" max="7433" width="10.42578125" customWidth="1"/>
    <col min="7434" max="7434" width="12.28515625" customWidth="1"/>
    <col min="7435" max="7436" width="4.42578125" customWidth="1"/>
    <col min="7681" max="7681" width="9" customWidth="1"/>
    <col min="7682" max="7682" width="21.28515625" customWidth="1"/>
    <col min="7683" max="7683" width="52.85546875" customWidth="1"/>
    <col min="7684" max="7684" width="7.7109375" customWidth="1"/>
    <col min="7685" max="7685" width="11.140625" customWidth="1"/>
    <col min="7686" max="7686" width="10.85546875" customWidth="1"/>
    <col min="7687" max="7687" width="12.42578125" customWidth="1"/>
    <col min="7688" max="7688" width="11.140625" customWidth="1"/>
    <col min="7689" max="7689" width="10.42578125" customWidth="1"/>
    <col min="7690" max="7690" width="12.28515625" customWidth="1"/>
    <col min="7691" max="7692" width="4.42578125" customWidth="1"/>
    <col min="7937" max="7937" width="9" customWidth="1"/>
    <col min="7938" max="7938" width="21.28515625" customWidth="1"/>
    <col min="7939" max="7939" width="52.85546875" customWidth="1"/>
    <col min="7940" max="7940" width="7.7109375" customWidth="1"/>
    <col min="7941" max="7941" width="11.140625" customWidth="1"/>
    <col min="7942" max="7942" width="10.85546875" customWidth="1"/>
    <col min="7943" max="7943" width="12.42578125" customWidth="1"/>
    <col min="7944" max="7944" width="11.140625" customWidth="1"/>
    <col min="7945" max="7945" width="10.42578125" customWidth="1"/>
    <col min="7946" max="7946" width="12.28515625" customWidth="1"/>
    <col min="7947" max="7948" width="4.42578125" customWidth="1"/>
    <col min="8193" max="8193" width="9" customWidth="1"/>
    <col min="8194" max="8194" width="21.28515625" customWidth="1"/>
    <col min="8195" max="8195" width="52.85546875" customWidth="1"/>
    <col min="8196" max="8196" width="7.7109375" customWidth="1"/>
    <col min="8197" max="8197" width="11.140625" customWidth="1"/>
    <col min="8198" max="8198" width="10.85546875" customWidth="1"/>
    <col min="8199" max="8199" width="12.42578125" customWidth="1"/>
    <col min="8200" max="8200" width="11.140625" customWidth="1"/>
    <col min="8201" max="8201" width="10.42578125" customWidth="1"/>
    <col min="8202" max="8202" width="12.28515625" customWidth="1"/>
    <col min="8203" max="8204" width="4.42578125" customWidth="1"/>
    <col min="8449" max="8449" width="9" customWidth="1"/>
    <col min="8450" max="8450" width="21.28515625" customWidth="1"/>
    <col min="8451" max="8451" width="52.85546875" customWidth="1"/>
    <col min="8452" max="8452" width="7.7109375" customWidth="1"/>
    <col min="8453" max="8453" width="11.140625" customWidth="1"/>
    <col min="8454" max="8454" width="10.85546875" customWidth="1"/>
    <col min="8455" max="8455" width="12.42578125" customWidth="1"/>
    <col min="8456" max="8456" width="11.140625" customWidth="1"/>
    <col min="8457" max="8457" width="10.42578125" customWidth="1"/>
    <col min="8458" max="8458" width="12.28515625" customWidth="1"/>
    <col min="8459" max="8460" width="4.42578125" customWidth="1"/>
    <col min="8705" max="8705" width="9" customWidth="1"/>
    <col min="8706" max="8706" width="21.28515625" customWidth="1"/>
    <col min="8707" max="8707" width="52.85546875" customWidth="1"/>
    <col min="8708" max="8708" width="7.7109375" customWidth="1"/>
    <col min="8709" max="8709" width="11.140625" customWidth="1"/>
    <col min="8710" max="8710" width="10.85546875" customWidth="1"/>
    <col min="8711" max="8711" width="12.42578125" customWidth="1"/>
    <col min="8712" max="8712" width="11.140625" customWidth="1"/>
    <col min="8713" max="8713" width="10.42578125" customWidth="1"/>
    <col min="8714" max="8714" width="12.28515625" customWidth="1"/>
    <col min="8715" max="8716" width="4.42578125" customWidth="1"/>
    <col min="8961" max="8961" width="9" customWidth="1"/>
    <col min="8962" max="8962" width="21.28515625" customWidth="1"/>
    <col min="8963" max="8963" width="52.85546875" customWidth="1"/>
    <col min="8964" max="8964" width="7.7109375" customWidth="1"/>
    <col min="8965" max="8965" width="11.140625" customWidth="1"/>
    <col min="8966" max="8966" width="10.85546875" customWidth="1"/>
    <col min="8967" max="8967" width="12.42578125" customWidth="1"/>
    <col min="8968" max="8968" width="11.140625" customWidth="1"/>
    <col min="8969" max="8969" width="10.42578125" customWidth="1"/>
    <col min="8970" max="8970" width="12.28515625" customWidth="1"/>
    <col min="8971" max="8972" width="4.42578125" customWidth="1"/>
    <col min="9217" max="9217" width="9" customWidth="1"/>
    <col min="9218" max="9218" width="21.28515625" customWidth="1"/>
    <col min="9219" max="9219" width="52.85546875" customWidth="1"/>
    <col min="9220" max="9220" width="7.7109375" customWidth="1"/>
    <col min="9221" max="9221" width="11.140625" customWidth="1"/>
    <col min="9222" max="9222" width="10.85546875" customWidth="1"/>
    <col min="9223" max="9223" width="12.42578125" customWidth="1"/>
    <col min="9224" max="9224" width="11.140625" customWidth="1"/>
    <col min="9225" max="9225" width="10.42578125" customWidth="1"/>
    <col min="9226" max="9226" width="12.28515625" customWidth="1"/>
    <col min="9227" max="9228" width="4.42578125" customWidth="1"/>
    <col min="9473" max="9473" width="9" customWidth="1"/>
    <col min="9474" max="9474" width="21.28515625" customWidth="1"/>
    <col min="9475" max="9475" width="52.85546875" customWidth="1"/>
    <col min="9476" max="9476" width="7.7109375" customWidth="1"/>
    <col min="9477" max="9477" width="11.140625" customWidth="1"/>
    <col min="9478" max="9478" width="10.85546875" customWidth="1"/>
    <col min="9479" max="9479" width="12.42578125" customWidth="1"/>
    <col min="9480" max="9480" width="11.140625" customWidth="1"/>
    <col min="9481" max="9481" width="10.42578125" customWidth="1"/>
    <col min="9482" max="9482" width="12.28515625" customWidth="1"/>
    <col min="9483" max="9484" width="4.42578125" customWidth="1"/>
    <col min="9729" max="9729" width="9" customWidth="1"/>
    <col min="9730" max="9730" width="21.28515625" customWidth="1"/>
    <col min="9731" max="9731" width="52.85546875" customWidth="1"/>
    <col min="9732" max="9732" width="7.7109375" customWidth="1"/>
    <col min="9733" max="9733" width="11.140625" customWidth="1"/>
    <col min="9734" max="9734" width="10.85546875" customWidth="1"/>
    <col min="9735" max="9735" width="12.42578125" customWidth="1"/>
    <col min="9736" max="9736" width="11.140625" customWidth="1"/>
    <col min="9737" max="9737" width="10.42578125" customWidth="1"/>
    <col min="9738" max="9738" width="12.28515625" customWidth="1"/>
    <col min="9739" max="9740" width="4.42578125" customWidth="1"/>
    <col min="9985" max="9985" width="9" customWidth="1"/>
    <col min="9986" max="9986" width="21.28515625" customWidth="1"/>
    <col min="9987" max="9987" width="52.85546875" customWidth="1"/>
    <col min="9988" max="9988" width="7.7109375" customWidth="1"/>
    <col min="9989" max="9989" width="11.140625" customWidth="1"/>
    <col min="9990" max="9990" width="10.85546875" customWidth="1"/>
    <col min="9991" max="9991" width="12.42578125" customWidth="1"/>
    <col min="9992" max="9992" width="11.140625" customWidth="1"/>
    <col min="9993" max="9993" width="10.42578125" customWidth="1"/>
    <col min="9994" max="9994" width="12.28515625" customWidth="1"/>
    <col min="9995" max="9996" width="4.42578125" customWidth="1"/>
    <col min="10241" max="10241" width="9" customWidth="1"/>
    <col min="10242" max="10242" width="21.28515625" customWidth="1"/>
    <col min="10243" max="10243" width="52.85546875" customWidth="1"/>
    <col min="10244" max="10244" width="7.7109375" customWidth="1"/>
    <col min="10245" max="10245" width="11.140625" customWidth="1"/>
    <col min="10246" max="10246" width="10.85546875" customWidth="1"/>
    <col min="10247" max="10247" width="12.42578125" customWidth="1"/>
    <col min="10248" max="10248" width="11.140625" customWidth="1"/>
    <col min="10249" max="10249" width="10.42578125" customWidth="1"/>
    <col min="10250" max="10250" width="12.28515625" customWidth="1"/>
    <col min="10251" max="10252" width="4.42578125" customWidth="1"/>
    <col min="10497" max="10497" width="9" customWidth="1"/>
    <col min="10498" max="10498" width="21.28515625" customWidth="1"/>
    <col min="10499" max="10499" width="52.85546875" customWidth="1"/>
    <col min="10500" max="10500" width="7.7109375" customWidth="1"/>
    <col min="10501" max="10501" width="11.140625" customWidth="1"/>
    <col min="10502" max="10502" width="10.85546875" customWidth="1"/>
    <col min="10503" max="10503" width="12.42578125" customWidth="1"/>
    <col min="10504" max="10504" width="11.140625" customWidth="1"/>
    <col min="10505" max="10505" width="10.42578125" customWidth="1"/>
    <col min="10506" max="10506" width="12.28515625" customWidth="1"/>
    <col min="10507" max="10508" width="4.42578125" customWidth="1"/>
    <col min="10753" max="10753" width="9" customWidth="1"/>
    <col min="10754" max="10754" width="21.28515625" customWidth="1"/>
    <col min="10755" max="10755" width="52.85546875" customWidth="1"/>
    <col min="10756" max="10756" width="7.7109375" customWidth="1"/>
    <col min="10757" max="10757" width="11.140625" customWidth="1"/>
    <col min="10758" max="10758" width="10.85546875" customWidth="1"/>
    <col min="10759" max="10759" width="12.42578125" customWidth="1"/>
    <col min="10760" max="10760" width="11.140625" customWidth="1"/>
    <col min="10761" max="10761" width="10.42578125" customWidth="1"/>
    <col min="10762" max="10762" width="12.28515625" customWidth="1"/>
    <col min="10763" max="10764" width="4.42578125" customWidth="1"/>
    <col min="11009" max="11009" width="9" customWidth="1"/>
    <col min="11010" max="11010" width="21.28515625" customWidth="1"/>
    <col min="11011" max="11011" width="52.85546875" customWidth="1"/>
    <col min="11012" max="11012" width="7.7109375" customWidth="1"/>
    <col min="11013" max="11013" width="11.140625" customWidth="1"/>
    <col min="11014" max="11014" width="10.85546875" customWidth="1"/>
    <col min="11015" max="11015" width="12.42578125" customWidth="1"/>
    <col min="11016" max="11016" width="11.140625" customWidth="1"/>
    <col min="11017" max="11017" width="10.42578125" customWidth="1"/>
    <col min="11018" max="11018" width="12.28515625" customWidth="1"/>
    <col min="11019" max="11020" width="4.42578125" customWidth="1"/>
    <col min="11265" max="11265" width="9" customWidth="1"/>
    <col min="11266" max="11266" width="21.28515625" customWidth="1"/>
    <col min="11267" max="11267" width="52.85546875" customWidth="1"/>
    <col min="11268" max="11268" width="7.7109375" customWidth="1"/>
    <col min="11269" max="11269" width="11.140625" customWidth="1"/>
    <col min="11270" max="11270" width="10.85546875" customWidth="1"/>
    <col min="11271" max="11271" width="12.42578125" customWidth="1"/>
    <col min="11272" max="11272" width="11.140625" customWidth="1"/>
    <col min="11273" max="11273" width="10.42578125" customWidth="1"/>
    <col min="11274" max="11274" width="12.28515625" customWidth="1"/>
    <col min="11275" max="11276" width="4.42578125" customWidth="1"/>
    <col min="11521" max="11521" width="9" customWidth="1"/>
    <col min="11522" max="11522" width="21.28515625" customWidth="1"/>
    <col min="11523" max="11523" width="52.85546875" customWidth="1"/>
    <col min="11524" max="11524" width="7.7109375" customWidth="1"/>
    <col min="11525" max="11525" width="11.140625" customWidth="1"/>
    <col min="11526" max="11526" width="10.85546875" customWidth="1"/>
    <col min="11527" max="11527" width="12.42578125" customWidth="1"/>
    <col min="11528" max="11528" width="11.140625" customWidth="1"/>
    <col min="11529" max="11529" width="10.42578125" customWidth="1"/>
    <col min="11530" max="11530" width="12.28515625" customWidth="1"/>
    <col min="11531" max="11532" width="4.42578125" customWidth="1"/>
    <col min="11777" max="11777" width="9" customWidth="1"/>
    <col min="11778" max="11778" width="21.28515625" customWidth="1"/>
    <col min="11779" max="11779" width="52.85546875" customWidth="1"/>
    <col min="11780" max="11780" width="7.7109375" customWidth="1"/>
    <col min="11781" max="11781" width="11.140625" customWidth="1"/>
    <col min="11782" max="11782" width="10.85546875" customWidth="1"/>
    <col min="11783" max="11783" width="12.42578125" customWidth="1"/>
    <col min="11784" max="11784" width="11.140625" customWidth="1"/>
    <col min="11785" max="11785" width="10.42578125" customWidth="1"/>
    <col min="11786" max="11786" width="12.28515625" customWidth="1"/>
    <col min="11787" max="11788" width="4.42578125" customWidth="1"/>
    <col min="12033" max="12033" width="9" customWidth="1"/>
    <col min="12034" max="12034" width="21.28515625" customWidth="1"/>
    <col min="12035" max="12035" width="52.85546875" customWidth="1"/>
    <col min="12036" max="12036" width="7.7109375" customWidth="1"/>
    <col min="12037" max="12037" width="11.140625" customWidth="1"/>
    <col min="12038" max="12038" width="10.85546875" customWidth="1"/>
    <col min="12039" max="12039" width="12.42578125" customWidth="1"/>
    <col min="12040" max="12040" width="11.140625" customWidth="1"/>
    <col min="12041" max="12041" width="10.42578125" customWidth="1"/>
    <col min="12042" max="12042" width="12.28515625" customWidth="1"/>
    <col min="12043" max="12044" width="4.42578125" customWidth="1"/>
    <col min="12289" max="12289" width="9" customWidth="1"/>
    <col min="12290" max="12290" width="21.28515625" customWidth="1"/>
    <col min="12291" max="12291" width="52.85546875" customWidth="1"/>
    <col min="12292" max="12292" width="7.7109375" customWidth="1"/>
    <col min="12293" max="12293" width="11.140625" customWidth="1"/>
    <col min="12294" max="12294" width="10.85546875" customWidth="1"/>
    <col min="12295" max="12295" width="12.42578125" customWidth="1"/>
    <col min="12296" max="12296" width="11.140625" customWidth="1"/>
    <col min="12297" max="12297" width="10.42578125" customWidth="1"/>
    <col min="12298" max="12298" width="12.28515625" customWidth="1"/>
    <col min="12299" max="12300" width="4.42578125" customWidth="1"/>
    <col min="12545" max="12545" width="9" customWidth="1"/>
    <col min="12546" max="12546" width="21.28515625" customWidth="1"/>
    <col min="12547" max="12547" width="52.85546875" customWidth="1"/>
    <col min="12548" max="12548" width="7.7109375" customWidth="1"/>
    <col min="12549" max="12549" width="11.140625" customWidth="1"/>
    <col min="12550" max="12550" width="10.85546875" customWidth="1"/>
    <col min="12551" max="12551" width="12.42578125" customWidth="1"/>
    <col min="12552" max="12552" width="11.140625" customWidth="1"/>
    <col min="12553" max="12553" width="10.42578125" customWidth="1"/>
    <col min="12554" max="12554" width="12.28515625" customWidth="1"/>
    <col min="12555" max="12556" width="4.42578125" customWidth="1"/>
    <col min="12801" max="12801" width="9" customWidth="1"/>
    <col min="12802" max="12802" width="21.28515625" customWidth="1"/>
    <col min="12803" max="12803" width="52.85546875" customWidth="1"/>
    <col min="12804" max="12804" width="7.7109375" customWidth="1"/>
    <col min="12805" max="12805" width="11.140625" customWidth="1"/>
    <col min="12806" max="12806" width="10.85546875" customWidth="1"/>
    <col min="12807" max="12807" width="12.42578125" customWidth="1"/>
    <col min="12808" max="12808" width="11.140625" customWidth="1"/>
    <col min="12809" max="12809" width="10.42578125" customWidth="1"/>
    <col min="12810" max="12810" width="12.28515625" customWidth="1"/>
    <col min="12811" max="12812" width="4.42578125" customWidth="1"/>
    <col min="13057" max="13057" width="9" customWidth="1"/>
    <col min="13058" max="13058" width="21.28515625" customWidth="1"/>
    <col min="13059" max="13059" width="52.85546875" customWidth="1"/>
    <col min="13060" max="13060" width="7.7109375" customWidth="1"/>
    <col min="13061" max="13061" width="11.140625" customWidth="1"/>
    <col min="13062" max="13062" width="10.85546875" customWidth="1"/>
    <col min="13063" max="13063" width="12.42578125" customWidth="1"/>
    <col min="13064" max="13064" width="11.140625" customWidth="1"/>
    <col min="13065" max="13065" width="10.42578125" customWidth="1"/>
    <col min="13066" max="13066" width="12.28515625" customWidth="1"/>
    <col min="13067" max="13068" width="4.42578125" customWidth="1"/>
    <col min="13313" max="13313" width="9" customWidth="1"/>
    <col min="13314" max="13314" width="21.28515625" customWidth="1"/>
    <col min="13315" max="13315" width="52.85546875" customWidth="1"/>
    <col min="13316" max="13316" width="7.7109375" customWidth="1"/>
    <col min="13317" max="13317" width="11.140625" customWidth="1"/>
    <col min="13318" max="13318" width="10.85546875" customWidth="1"/>
    <col min="13319" max="13319" width="12.42578125" customWidth="1"/>
    <col min="13320" max="13320" width="11.140625" customWidth="1"/>
    <col min="13321" max="13321" width="10.42578125" customWidth="1"/>
    <col min="13322" max="13322" width="12.28515625" customWidth="1"/>
    <col min="13323" max="13324" width="4.42578125" customWidth="1"/>
    <col min="13569" max="13569" width="9" customWidth="1"/>
    <col min="13570" max="13570" width="21.28515625" customWidth="1"/>
    <col min="13571" max="13571" width="52.85546875" customWidth="1"/>
    <col min="13572" max="13572" width="7.7109375" customWidth="1"/>
    <col min="13573" max="13573" width="11.140625" customWidth="1"/>
    <col min="13574" max="13574" width="10.85546875" customWidth="1"/>
    <col min="13575" max="13575" width="12.42578125" customWidth="1"/>
    <col min="13576" max="13576" width="11.140625" customWidth="1"/>
    <col min="13577" max="13577" width="10.42578125" customWidth="1"/>
    <col min="13578" max="13578" width="12.28515625" customWidth="1"/>
    <col min="13579" max="13580" width="4.42578125" customWidth="1"/>
    <col min="13825" max="13825" width="9" customWidth="1"/>
    <col min="13826" max="13826" width="21.28515625" customWidth="1"/>
    <col min="13827" max="13827" width="52.85546875" customWidth="1"/>
    <col min="13828" max="13828" width="7.7109375" customWidth="1"/>
    <col min="13829" max="13829" width="11.140625" customWidth="1"/>
    <col min="13830" max="13830" width="10.85546875" customWidth="1"/>
    <col min="13831" max="13831" width="12.42578125" customWidth="1"/>
    <col min="13832" max="13832" width="11.140625" customWidth="1"/>
    <col min="13833" max="13833" width="10.42578125" customWidth="1"/>
    <col min="13834" max="13834" width="12.28515625" customWidth="1"/>
    <col min="13835" max="13836" width="4.42578125" customWidth="1"/>
    <col min="14081" max="14081" width="9" customWidth="1"/>
    <col min="14082" max="14082" width="21.28515625" customWidth="1"/>
    <col min="14083" max="14083" width="52.85546875" customWidth="1"/>
    <col min="14084" max="14084" width="7.7109375" customWidth="1"/>
    <col min="14085" max="14085" width="11.140625" customWidth="1"/>
    <col min="14086" max="14086" width="10.85546875" customWidth="1"/>
    <col min="14087" max="14087" width="12.42578125" customWidth="1"/>
    <col min="14088" max="14088" width="11.140625" customWidth="1"/>
    <col min="14089" max="14089" width="10.42578125" customWidth="1"/>
    <col min="14090" max="14090" width="12.28515625" customWidth="1"/>
    <col min="14091" max="14092" width="4.42578125" customWidth="1"/>
    <col min="14337" max="14337" width="9" customWidth="1"/>
    <col min="14338" max="14338" width="21.28515625" customWidth="1"/>
    <col min="14339" max="14339" width="52.85546875" customWidth="1"/>
    <col min="14340" max="14340" width="7.7109375" customWidth="1"/>
    <col min="14341" max="14341" width="11.140625" customWidth="1"/>
    <col min="14342" max="14342" width="10.85546875" customWidth="1"/>
    <col min="14343" max="14343" width="12.42578125" customWidth="1"/>
    <col min="14344" max="14344" width="11.140625" customWidth="1"/>
    <col min="14345" max="14345" width="10.42578125" customWidth="1"/>
    <col min="14346" max="14346" width="12.28515625" customWidth="1"/>
    <col min="14347" max="14348" width="4.42578125" customWidth="1"/>
    <col min="14593" max="14593" width="9" customWidth="1"/>
    <col min="14594" max="14594" width="21.28515625" customWidth="1"/>
    <col min="14595" max="14595" width="52.85546875" customWidth="1"/>
    <col min="14596" max="14596" width="7.7109375" customWidth="1"/>
    <col min="14597" max="14597" width="11.140625" customWidth="1"/>
    <col min="14598" max="14598" width="10.85546875" customWidth="1"/>
    <col min="14599" max="14599" width="12.42578125" customWidth="1"/>
    <col min="14600" max="14600" width="11.140625" customWidth="1"/>
    <col min="14601" max="14601" width="10.42578125" customWidth="1"/>
    <col min="14602" max="14602" width="12.28515625" customWidth="1"/>
    <col min="14603" max="14604" width="4.42578125" customWidth="1"/>
    <col min="14849" max="14849" width="9" customWidth="1"/>
    <col min="14850" max="14850" width="21.28515625" customWidth="1"/>
    <col min="14851" max="14851" width="52.85546875" customWidth="1"/>
    <col min="14852" max="14852" width="7.7109375" customWidth="1"/>
    <col min="14853" max="14853" width="11.140625" customWidth="1"/>
    <col min="14854" max="14854" width="10.85546875" customWidth="1"/>
    <col min="14855" max="14855" width="12.42578125" customWidth="1"/>
    <col min="14856" max="14856" width="11.140625" customWidth="1"/>
    <col min="14857" max="14857" width="10.42578125" customWidth="1"/>
    <col min="14858" max="14858" width="12.28515625" customWidth="1"/>
    <col min="14859" max="14860" width="4.42578125" customWidth="1"/>
    <col min="15105" max="15105" width="9" customWidth="1"/>
    <col min="15106" max="15106" width="21.28515625" customWidth="1"/>
    <col min="15107" max="15107" width="52.85546875" customWidth="1"/>
    <col min="15108" max="15108" width="7.7109375" customWidth="1"/>
    <col min="15109" max="15109" width="11.140625" customWidth="1"/>
    <col min="15110" max="15110" width="10.85546875" customWidth="1"/>
    <col min="15111" max="15111" width="12.42578125" customWidth="1"/>
    <col min="15112" max="15112" width="11.140625" customWidth="1"/>
    <col min="15113" max="15113" width="10.42578125" customWidth="1"/>
    <col min="15114" max="15114" width="12.28515625" customWidth="1"/>
    <col min="15115" max="15116" width="4.42578125" customWidth="1"/>
    <col min="15361" max="15361" width="9" customWidth="1"/>
    <col min="15362" max="15362" width="21.28515625" customWidth="1"/>
    <col min="15363" max="15363" width="52.85546875" customWidth="1"/>
    <col min="15364" max="15364" width="7.7109375" customWidth="1"/>
    <col min="15365" max="15365" width="11.140625" customWidth="1"/>
    <col min="15366" max="15366" width="10.85546875" customWidth="1"/>
    <col min="15367" max="15367" width="12.42578125" customWidth="1"/>
    <col min="15368" max="15368" width="11.140625" customWidth="1"/>
    <col min="15369" max="15369" width="10.42578125" customWidth="1"/>
    <col min="15370" max="15370" width="12.28515625" customWidth="1"/>
    <col min="15371" max="15372" width="4.42578125" customWidth="1"/>
    <col min="15617" max="15617" width="9" customWidth="1"/>
    <col min="15618" max="15618" width="21.28515625" customWidth="1"/>
    <col min="15619" max="15619" width="52.85546875" customWidth="1"/>
    <col min="15620" max="15620" width="7.7109375" customWidth="1"/>
    <col min="15621" max="15621" width="11.140625" customWidth="1"/>
    <col min="15622" max="15622" width="10.85546875" customWidth="1"/>
    <col min="15623" max="15623" width="12.42578125" customWidth="1"/>
    <col min="15624" max="15624" width="11.140625" customWidth="1"/>
    <col min="15625" max="15625" width="10.42578125" customWidth="1"/>
    <col min="15626" max="15626" width="12.28515625" customWidth="1"/>
    <col min="15627" max="15628" width="4.42578125" customWidth="1"/>
    <col min="15873" max="15873" width="9" customWidth="1"/>
    <col min="15874" max="15874" width="21.28515625" customWidth="1"/>
    <col min="15875" max="15875" width="52.85546875" customWidth="1"/>
    <col min="15876" max="15876" width="7.7109375" customWidth="1"/>
    <col min="15877" max="15877" width="11.140625" customWidth="1"/>
    <col min="15878" max="15878" width="10.85546875" customWidth="1"/>
    <col min="15879" max="15879" width="12.42578125" customWidth="1"/>
    <col min="15880" max="15880" width="11.140625" customWidth="1"/>
    <col min="15881" max="15881" width="10.42578125" customWidth="1"/>
    <col min="15882" max="15882" width="12.28515625" customWidth="1"/>
    <col min="15883" max="15884" width="4.42578125" customWidth="1"/>
    <col min="16129" max="16129" width="9" customWidth="1"/>
    <col min="16130" max="16130" width="21.28515625" customWidth="1"/>
    <col min="16131" max="16131" width="52.85546875" customWidth="1"/>
    <col min="16132" max="16132" width="7.7109375" customWidth="1"/>
    <col min="16133" max="16133" width="11.140625" customWidth="1"/>
    <col min="16134" max="16134" width="10.85546875" customWidth="1"/>
    <col min="16135" max="16135" width="12.42578125" customWidth="1"/>
    <col min="16136" max="16136" width="11.140625" customWidth="1"/>
    <col min="16137" max="16137" width="10.42578125" customWidth="1"/>
    <col min="16138" max="16138" width="12.28515625" customWidth="1"/>
    <col min="16139" max="16140" width="4.42578125" customWidth="1"/>
  </cols>
  <sheetData>
    <row r="1" spans="1:12">
      <c r="A1" s="185" t="s">
        <v>2168</v>
      </c>
      <c r="B1" s="186"/>
      <c r="C1" s="186"/>
      <c r="D1" s="186"/>
      <c r="E1" s="186"/>
      <c r="F1" s="367"/>
      <c r="G1" s="186"/>
      <c r="H1" s="186"/>
      <c r="I1" s="186"/>
      <c r="J1" s="186"/>
      <c r="K1" s="186"/>
      <c r="L1" s="186"/>
    </row>
    <row r="2" spans="1:12">
      <c r="A2" s="186" t="s">
        <v>2169</v>
      </c>
      <c r="B2" s="186" t="s">
        <v>2170</v>
      </c>
      <c r="C2" s="186" t="s">
        <v>2363</v>
      </c>
      <c r="D2" s="186"/>
      <c r="E2" s="186"/>
      <c r="F2" s="367" t="s">
        <v>2172</v>
      </c>
      <c r="G2" s="186" t="s">
        <v>2173</v>
      </c>
      <c r="H2" s="186" t="s">
        <v>2364</v>
      </c>
      <c r="I2" s="186"/>
      <c r="J2" s="186"/>
      <c r="K2" s="186"/>
      <c r="L2" s="186"/>
    </row>
    <row r="3" spans="1:12">
      <c r="A3" s="186" t="s">
        <v>2169</v>
      </c>
      <c r="B3" s="186" t="s">
        <v>2365</v>
      </c>
      <c r="C3" s="186" t="s">
        <v>2176</v>
      </c>
      <c r="D3" s="186"/>
      <c r="E3" s="186"/>
      <c r="F3" s="367" t="s">
        <v>2177</v>
      </c>
      <c r="G3" s="186" t="s">
        <v>2178</v>
      </c>
      <c r="H3" s="186" t="s">
        <v>2179</v>
      </c>
      <c r="I3" s="186">
        <v>1</v>
      </c>
      <c r="J3" s="186"/>
      <c r="K3" s="186"/>
      <c r="L3" s="186"/>
    </row>
    <row r="4" spans="1:12">
      <c r="A4" s="186"/>
      <c r="B4" s="186"/>
      <c r="C4" s="186"/>
      <c r="D4" s="186"/>
      <c r="E4" s="186"/>
      <c r="F4" s="367"/>
      <c r="G4" s="186"/>
      <c r="H4" s="186"/>
      <c r="I4" s="186"/>
      <c r="J4" s="186"/>
      <c r="K4" s="186"/>
      <c r="L4" s="186"/>
    </row>
    <row r="5" spans="1:12" ht="20.399999999999999">
      <c r="A5" s="186" t="s">
        <v>2180</v>
      </c>
      <c r="B5" s="186" t="s">
        <v>2181</v>
      </c>
      <c r="C5" s="187" t="s">
        <v>2182</v>
      </c>
      <c r="D5" s="186" t="s">
        <v>2183</v>
      </c>
      <c r="E5" s="187" t="s">
        <v>2184</v>
      </c>
      <c r="F5" s="368" t="s">
        <v>2185</v>
      </c>
      <c r="G5" s="187" t="s">
        <v>2186</v>
      </c>
      <c r="H5" s="187" t="s">
        <v>2366</v>
      </c>
      <c r="I5" s="187" t="s">
        <v>2367</v>
      </c>
      <c r="J5" s="187" t="s">
        <v>2368</v>
      </c>
      <c r="K5" s="186"/>
      <c r="L5" s="186"/>
    </row>
    <row r="6" spans="1:12">
      <c r="A6" s="186"/>
      <c r="B6" s="186"/>
      <c r="C6" s="187"/>
      <c r="D6" s="186"/>
      <c r="E6" s="186"/>
      <c r="F6" s="367"/>
      <c r="G6" s="186"/>
      <c r="H6" s="186"/>
      <c r="I6" s="186"/>
      <c r="J6" s="186"/>
      <c r="K6" s="186"/>
      <c r="L6" s="186"/>
    </row>
    <row r="7" spans="1:12">
      <c r="A7" s="186" t="s">
        <v>2189</v>
      </c>
      <c r="B7" s="186" t="s">
        <v>2369</v>
      </c>
      <c r="C7" s="187" t="s">
        <v>2370</v>
      </c>
      <c r="D7" s="186"/>
      <c r="E7" s="186"/>
      <c r="F7" s="367"/>
      <c r="G7" s="186"/>
      <c r="H7" s="186"/>
      <c r="I7" s="186"/>
      <c r="J7" s="186"/>
      <c r="K7" s="186"/>
      <c r="L7" s="186"/>
    </row>
    <row r="8" spans="1:12">
      <c r="A8" s="186"/>
      <c r="B8" s="186"/>
      <c r="C8" s="187"/>
      <c r="D8" s="186"/>
      <c r="E8" s="186"/>
      <c r="F8" s="367"/>
      <c r="G8" s="186"/>
      <c r="H8" s="186"/>
      <c r="I8" s="186"/>
      <c r="J8" s="186"/>
      <c r="K8" s="186"/>
      <c r="L8" s="186"/>
    </row>
    <row r="9" spans="1:12">
      <c r="A9" s="186"/>
      <c r="B9" s="186" t="s">
        <v>2371</v>
      </c>
      <c r="C9" s="187" t="s">
        <v>2372</v>
      </c>
      <c r="D9" s="186"/>
      <c r="E9" s="186"/>
      <c r="F9" s="367"/>
      <c r="G9" s="188"/>
      <c r="H9" s="186"/>
      <c r="I9" s="186"/>
      <c r="J9" s="186"/>
      <c r="K9" s="186"/>
      <c r="L9" s="186"/>
    </row>
    <row r="10" spans="1:12">
      <c r="A10" s="186">
        <v>1</v>
      </c>
      <c r="B10" s="186" t="s">
        <v>2373</v>
      </c>
      <c r="C10" s="187" t="s">
        <v>2374</v>
      </c>
      <c r="D10" s="186" t="s">
        <v>303</v>
      </c>
      <c r="E10" s="188">
        <v>105</v>
      </c>
      <c r="F10" s="369">
        <v>0</v>
      </c>
      <c r="G10" s="188">
        <f t="shared" ref="G10:G23" si="0">E10*F10</f>
        <v>0</v>
      </c>
      <c r="H10" s="186"/>
      <c r="I10" s="188">
        <v>1E-3</v>
      </c>
      <c r="J10" s="188">
        <v>0.124</v>
      </c>
      <c r="K10" s="186"/>
      <c r="L10" s="186"/>
    </row>
    <row r="11" spans="1:12">
      <c r="A11" s="186">
        <v>2</v>
      </c>
      <c r="B11" s="186" t="s">
        <v>2375</v>
      </c>
      <c r="C11" s="187" t="s">
        <v>2376</v>
      </c>
      <c r="D11" s="186" t="s">
        <v>303</v>
      </c>
      <c r="E11" s="188">
        <v>86</v>
      </c>
      <c r="F11" s="369">
        <v>0</v>
      </c>
      <c r="G11" s="188">
        <f t="shared" si="0"/>
        <v>0</v>
      </c>
      <c r="H11" s="186"/>
      <c r="I11" s="188">
        <v>1E-3</v>
      </c>
      <c r="J11" s="188">
        <v>8.5999999999999993E-2</v>
      </c>
      <c r="K11" s="186"/>
      <c r="L11" s="186"/>
    </row>
    <row r="12" spans="1:12">
      <c r="A12" s="186">
        <v>3</v>
      </c>
      <c r="B12" s="186" t="s">
        <v>2377</v>
      </c>
      <c r="C12" s="187" t="s">
        <v>2378</v>
      </c>
      <c r="D12" s="186" t="s">
        <v>303</v>
      </c>
      <c r="E12" s="188">
        <v>170</v>
      </c>
      <c r="F12" s="369">
        <v>0</v>
      </c>
      <c r="G12" s="188">
        <f t="shared" si="0"/>
        <v>0</v>
      </c>
      <c r="H12" s="186"/>
      <c r="I12" s="188">
        <v>2E-3</v>
      </c>
      <c r="J12" s="188">
        <v>0.34</v>
      </c>
      <c r="K12" s="186"/>
      <c r="L12" s="186"/>
    </row>
    <row r="13" spans="1:12">
      <c r="A13" s="186">
        <v>4</v>
      </c>
      <c r="B13" s="186" t="s">
        <v>2379</v>
      </c>
      <c r="C13" s="187" t="s">
        <v>2380</v>
      </c>
      <c r="D13" s="186" t="s">
        <v>303</v>
      </c>
      <c r="E13" s="188">
        <v>391</v>
      </c>
      <c r="F13" s="369">
        <v>0</v>
      </c>
      <c r="G13" s="188">
        <f t="shared" si="0"/>
        <v>0</v>
      </c>
      <c r="H13" s="186"/>
      <c r="I13" s="188">
        <v>1E-4</v>
      </c>
      <c r="J13" s="188">
        <v>8.4000000000000005E-2</v>
      </c>
      <c r="K13" s="186"/>
      <c r="L13" s="186"/>
    </row>
    <row r="14" spans="1:12">
      <c r="A14" s="186">
        <v>5</v>
      </c>
      <c r="B14" s="186" t="s">
        <v>2381</v>
      </c>
      <c r="C14" s="187" t="s">
        <v>2382</v>
      </c>
      <c r="D14" s="186" t="s">
        <v>303</v>
      </c>
      <c r="E14" s="188">
        <v>105</v>
      </c>
      <c r="F14" s="369">
        <v>0</v>
      </c>
      <c r="G14" s="188">
        <f t="shared" si="0"/>
        <v>0</v>
      </c>
      <c r="H14" s="188"/>
      <c r="I14" s="188">
        <v>1E-3</v>
      </c>
      <c r="J14" s="188">
        <v>0.124</v>
      </c>
      <c r="K14" s="186"/>
      <c r="L14" s="186"/>
    </row>
    <row r="15" spans="1:12">
      <c r="A15" s="186">
        <v>6</v>
      </c>
      <c r="B15" s="186" t="s">
        <v>2383</v>
      </c>
      <c r="C15" s="187" t="s">
        <v>2384</v>
      </c>
      <c r="D15" s="186" t="s">
        <v>303</v>
      </c>
      <c r="E15" s="188">
        <v>86</v>
      </c>
      <c r="F15" s="369">
        <v>0</v>
      </c>
      <c r="G15" s="188">
        <f t="shared" si="0"/>
        <v>0</v>
      </c>
      <c r="H15" s="188"/>
      <c r="I15" s="188">
        <v>1E-3</v>
      </c>
      <c r="J15" s="188">
        <v>8.5999999999999993E-2</v>
      </c>
      <c r="K15" s="186"/>
      <c r="L15" s="186"/>
    </row>
    <row r="16" spans="1:12">
      <c r="A16" s="186">
        <v>7</v>
      </c>
      <c r="B16" s="186" t="s">
        <v>2385</v>
      </c>
      <c r="C16" s="187" t="s">
        <v>2386</v>
      </c>
      <c r="D16" s="186" t="s">
        <v>303</v>
      </c>
      <c r="E16" s="188">
        <v>140</v>
      </c>
      <c r="F16" s="369">
        <v>0</v>
      </c>
      <c r="G16" s="188">
        <f t="shared" si="0"/>
        <v>0</v>
      </c>
      <c r="H16" s="188"/>
      <c r="I16" s="188">
        <v>1E-3</v>
      </c>
      <c r="J16" s="188">
        <v>0.14000000000000001</v>
      </c>
      <c r="K16" s="186"/>
      <c r="L16" s="186"/>
    </row>
    <row r="17" spans="1:12" ht="20.399999999999999">
      <c r="A17" s="186">
        <v>8</v>
      </c>
      <c r="B17" s="186" t="s">
        <v>2387</v>
      </c>
      <c r="C17" s="187" t="s">
        <v>2388</v>
      </c>
      <c r="D17" s="186" t="s">
        <v>303</v>
      </c>
      <c r="E17" s="188">
        <v>4</v>
      </c>
      <c r="F17" s="369">
        <v>0</v>
      </c>
      <c r="G17" s="188">
        <f t="shared" si="0"/>
        <v>0</v>
      </c>
      <c r="H17" s="186"/>
      <c r="I17" s="188">
        <v>0.01</v>
      </c>
      <c r="J17" s="188">
        <v>0.04</v>
      </c>
      <c r="K17" s="186"/>
      <c r="L17" s="186"/>
    </row>
    <row r="18" spans="1:12" ht="20.399999999999999">
      <c r="A18" s="186">
        <v>9</v>
      </c>
      <c r="B18" s="186" t="s">
        <v>2389</v>
      </c>
      <c r="C18" s="187" t="s">
        <v>2390</v>
      </c>
      <c r="D18" s="186" t="s">
        <v>2198</v>
      </c>
      <c r="E18" s="188">
        <v>4</v>
      </c>
      <c r="F18" s="369">
        <v>0</v>
      </c>
      <c r="G18" s="188">
        <f t="shared" si="0"/>
        <v>0</v>
      </c>
      <c r="H18" s="186"/>
      <c r="I18" s="188">
        <v>1E-3</v>
      </c>
      <c r="J18" s="188">
        <v>4.0000000000000001E-3</v>
      </c>
      <c r="K18" s="186"/>
      <c r="L18" s="186"/>
    </row>
    <row r="19" spans="1:12" ht="20.399999999999999">
      <c r="A19" s="186">
        <v>10</v>
      </c>
      <c r="B19" s="186" t="s">
        <v>2391</v>
      </c>
      <c r="C19" s="187" t="s">
        <v>2392</v>
      </c>
      <c r="D19" s="186" t="s">
        <v>2198</v>
      </c>
      <c r="E19" s="188">
        <v>8</v>
      </c>
      <c r="F19" s="369">
        <v>0</v>
      </c>
      <c r="G19" s="188">
        <f t="shared" si="0"/>
        <v>0</v>
      </c>
      <c r="H19" s="186"/>
      <c r="I19" s="188">
        <v>0.01</v>
      </c>
      <c r="J19" s="188">
        <v>0.08</v>
      </c>
      <c r="K19" s="186"/>
      <c r="L19" s="186"/>
    </row>
    <row r="20" spans="1:12">
      <c r="A20" s="186">
        <v>11</v>
      </c>
      <c r="B20" s="186" t="s">
        <v>2393</v>
      </c>
      <c r="C20" s="187" t="s">
        <v>2394</v>
      </c>
      <c r="D20" s="186" t="s">
        <v>303</v>
      </c>
      <c r="E20" s="188">
        <v>235</v>
      </c>
      <c r="F20" s="369">
        <v>0</v>
      </c>
      <c r="G20" s="188">
        <f t="shared" si="0"/>
        <v>0</v>
      </c>
      <c r="H20" s="186"/>
      <c r="I20" s="188">
        <v>1E-3</v>
      </c>
      <c r="J20" s="188">
        <v>0.245</v>
      </c>
      <c r="K20" s="186"/>
      <c r="L20" s="186"/>
    </row>
    <row r="21" spans="1:12">
      <c r="A21" s="186">
        <v>12</v>
      </c>
      <c r="B21" s="186" t="s">
        <v>2395</v>
      </c>
      <c r="C21" s="187" t="s">
        <v>2396</v>
      </c>
      <c r="D21" s="186" t="s">
        <v>2198</v>
      </c>
      <c r="E21" s="188">
        <v>32</v>
      </c>
      <c r="F21" s="369">
        <v>0</v>
      </c>
      <c r="G21" s="188">
        <f t="shared" si="0"/>
        <v>0</v>
      </c>
      <c r="H21" s="186"/>
      <c r="I21" s="188">
        <v>0.01</v>
      </c>
      <c r="J21" s="188">
        <v>0.36</v>
      </c>
      <c r="K21" s="186"/>
      <c r="L21" s="186"/>
    </row>
    <row r="22" spans="1:12">
      <c r="A22" s="186">
        <v>13</v>
      </c>
      <c r="B22" s="186" t="s">
        <v>2397</v>
      </c>
      <c r="C22" s="187" t="s">
        <v>2398</v>
      </c>
      <c r="D22" s="186" t="s">
        <v>303</v>
      </c>
      <c r="E22" s="188">
        <v>410</v>
      </c>
      <c r="F22" s="369">
        <v>0</v>
      </c>
      <c r="G22" s="188">
        <f t="shared" si="0"/>
        <v>0</v>
      </c>
      <c r="H22" s="186"/>
      <c r="I22" s="186"/>
      <c r="J22" s="186"/>
      <c r="K22" s="186"/>
      <c r="L22" s="186"/>
    </row>
    <row r="23" spans="1:12">
      <c r="A23" s="186">
        <v>14</v>
      </c>
      <c r="B23" s="186" t="s">
        <v>2399</v>
      </c>
      <c r="C23" s="187" t="s">
        <v>2400</v>
      </c>
      <c r="D23" s="186" t="s">
        <v>2201</v>
      </c>
      <c r="E23" s="188">
        <v>1.53</v>
      </c>
      <c r="F23" s="369">
        <v>0</v>
      </c>
      <c r="G23" s="188">
        <f t="shared" si="0"/>
        <v>0</v>
      </c>
      <c r="H23" s="186"/>
      <c r="I23" s="186"/>
      <c r="J23" s="186"/>
      <c r="K23" s="186"/>
      <c r="L23" s="186"/>
    </row>
    <row r="24" spans="1:12">
      <c r="A24" s="186"/>
      <c r="B24" s="186" t="s">
        <v>2401</v>
      </c>
      <c r="C24" s="187" t="s">
        <v>2402</v>
      </c>
      <c r="D24" s="186"/>
      <c r="E24" s="186"/>
      <c r="F24" s="367"/>
      <c r="G24" s="188"/>
      <c r="H24" s="188"/>
      <c r="I24" s="186"/>
      <c r="J24" s="188">
        <v>4.133</v>
      </c>
      <c r="K24" s="186"/>
      <c r="L24" s="186"/>
    </row>
    <row r="25" spans="1:12">
      <c r="A25" s="186"/>
      <c r="B25" s="186"/>
      <c r="C25" s="187"/>
      <c r="D25" s="186"/>
      <c r="E25" s="186"/>
      <c r="F25" s="367"/>
      <c r="G25" s="188"/>
      <c r="H25" s="186"/>
      <c r="I25" s="186"/>
      <c r="J25" s="186"/>
      <c r="K25" s="186"/>
      <c r="L25" s="186"/>
    </row>
    <row r="26" spans="1:12">
      <c r="A26" s="186"/>
      <c r="B26" s="186" t="s">
        <v>2403</v>
      </c>
      <c r="C26" s="187" t="s">
        <v>2404</v>
      </c>
      <c r="D26" s="186"/>
      <c r="E26" s="186"/>
      <c r="F26" s="367"/>
      <c r="G26" s="188"/>
      <c r="H26" s="186"/>
      <c r="I26" s="186"/>
      <c r="J26" s="186"/>
      <c r="K26" s="186"/>
      <c r="L26" s="186"/>
    </row>
    <row r="27" spans="1:12" ht="20.399999999999999">
      <c r="A27" s="186">
        <v>15</v>
      </c>
      <c r="B27" s="186" t="s">
        <v>2405</v>
      </c>
      <c r="C27" s="187" t="s">
        <v>2406</v>
      </c>
      <c r="D27" s="186" t="s">
        <v>2198</v>
      </c>
      <c r="E27" s="188">
        <v>30</v>
      </c>
      <c r="F27" s="369">
        <v>0</v>
      </c>
      <c r="G27" s="188">
        <f>E27*F27</f>
        <v>0</v>
      </c>
      <c r="H27" s="186"/>
      <c r="I27" s="188">
        <v>1E-3</v>
      </c>
      <c r="J27" s="188">
        <v>3.5000000000000003E-2</v>
      </c>
      <c r="K27" s="186"/>
      <c r="L27" s="186"/>
    </row>
    <row r="28" spans="1:12">
      <c r="A28" s="186">
        <v>16</v>
      </c>
      <c r="B28" s="186" t="s">
        <v>2407</v>
      </c>
      <c r="C28" s="187" t="s">
        <v>2408</v>
      </c>
      <c r="D28" s="186" t="s">
        <v>2198</v>
      </c>
      <c r="E28" s="188">
        <v>27</v>
      </c>
      <c r="F28" s="369">
        <v>0</v>
      </c>
      <c r="G28" s="188">
        <f>E28*F28</f>
        <v>0</v>
      </c>
      <c r="H28" s="186"/>
      <c r="I28" s="188">
        <v>1E-3</v>
      </c>
      <c r="J28" s="188">
        <v>3.2000000000000001E-2</v>
      </c>
      <c r="K28" s="186"/>
      <c r="L28" s="186"/>
    </row>
    <row r="29" spans="1:12">
      <c r="A29" s="186">
        <v>17</v>
      </c>
      <c r="B29" s="186" t="s">
        <v>2409</v>
      </c>
      <c r="C29" s="187" t="s">
        <v>2410</v>
      </c>
      <c r="D29" s="186" t="s">
        <v>2198</v>
      </c>
      <c r="E29" s="188">
        <v>3</v>
      </c>
      <c r="F29" s="369">
        <v>0</v>
      </c>
      <c r="G29" s="188">
        <f>E29*F29</f>
        <v>0</v>
      </c>
      <c r="H29" s="186"/>
      <c r="I29" s="188">
        <v>1E-3</v>
      </c>
      <c r="J29" s="188">
        <v>3.0000000000000001E-3</v>
      </c>
      <c r="K29" s="186"/>
      <c r="L29" s="186"/>
    </row>
    <row r="30" spans="1:12">
      <c r="A30" s="186">
        <v>18</v>
      </c>
      <c r="B30" s="186" t="s">
        <v>2411</v>
      </c>
      <c r="C30" s="187" t="s">
        <v>2412</v>
      </c>
      <c r="D30" s="186" t="s">
        <v>2201</v>
      </c>
      <c r="E30" s="188">
        <v>0.04</v>
      </c>
      <c r="F30" s="369">
        <v>0</v>
      </c>
      <c r="G30" s="188">
        <f>E30*F30</f>
        <v>0</v>
      </c>
      <c r="H30" s="186"/>
      <c r="I30" s="186"/>
      <c r="J30" s="186"/>
      <c r="K30" s="186"/>
      <c r="L30" s="186"/>
    </row>
    <row r="31" spans="1:12">
      <c r="A31" s="186"/>
      <c r="B31" s="186" t="s">
        <v>2413</v>
      </c>
      <c r="C31" s="187" t="s">
        <v>2414</v>
      </c>
      <c r="D31" s="186"/>
      <c r="E31" s="186"/>
      <c r="F31" s="367"/>
      <c r="G31" s="188"/>
      <c r="H31" s="186"/>
      <c r="I31" s="186"/>
      <c r="J31" s="188">
        <v>7.0000000000000007E-2</v>
      </c>
      <c r="K31" s="186"/>
      <c r="L31" s="186"/>
    </row>
    <row r="32" spans="1:12">
      <c r="A32" s="186"/>
      <c r="B32" s="186"/>
      <c r="C32" s="187"/>
      <c r="D32" s="186"/>
      <c r="E32" s="186"/>
      <c r="F32" s="367"/>
      <c r="G32" s="188"/>
      <c r="H32" s="186"/>
      <c r="I32" s="186"/>
      <c r="J32" s="186"/>
      <c r="K32" s="186"/>
      <c r="L32" s="186"/>
    </row>
    <row r="33" spans="1:12">
      <c r="A33" s="186"/>
      <c r="B33" s="186" t="s">
        <v>2415</v>
      </c>
      <c r="C33" s="187" t="s">
        <v>2416</v>
      </c>
      <c r="D33" s="186"/>
      <c r="E33" s="186"/>
      <c r="F33" s="367"/>
      <c r="G33" s="188"/>
      <c r="H33" s="186"/>
      <c r="I33" s="186"/>
      <c r="J33" s="186"/>
      <c r="K33" s="186"/>
      <c r="L33" s="186"/>
    </row>
    <row r="34" spans="1:12">
      <c r="A34" s="186">
        <v>19</v>
      </c>
      <c r="B34" s="186" t="s">
        <v>2417</v>
      </c>
      <c r="C34" s="187" t="s">
        <v>2418</v>
      </c>
      <c r="D34" s="186" t="s">
        <v>2198</v>
      </c>
      <c r="E34" s="188">
        <v>30</v>
      </c>
      <c r="F34" s="369">
        <v>0</v>
      </c>
      <c r="G34" s="188">
        <f t="shared" ref="G34:G46" si="1">E34*F34</f>
        <v>0</v>
      </c>
      <c r="H34" s="186"/>
      <c r="I34" s="188">
        <v>1E-3</v>
      </c>
      <c r="J34" s="188">
        <v>3.5000000000000003E-2</v>
      </c>
      <c r="K34" s="186"/>
      <c r="L34" s="186"/>
    </row>
    <row r="35" spans="1:12">
      <c r="A35" s="186">
        <v>20</v>
      </c>
      <c r="B35" s="186" t="s">
        <v>2419</v>
      </c>
      <c r="C35" s="187" t="s">
        <v>2420</v>
      </c>
      <c r="D35" s="186" t="s">
        <v>2198</v>
      </c>
      <c r="E35" s="188">
        <v>1</v>
      </c>
      <c r="F35" s="369">
        <v>0</v>
      </c>
      <c r="G35" s="188">
        <f t="shared" si="1"/>
        <v>0</v>
      </c>
      <c r="H35" s="188"/>
      <c r="I35" s="188">
        <v>0.02</v>
      </c>
      <c r="J35" s="188">
        <v>0.02</v>
      </c>
      <c r="K35" s="186"/>
      <c r="L35" s="186"/>
    </row>
    <row r="36" spans="1:12">
      <c r="A36" s="186">
        <v>21</v>
      </c>
      <c r="B36" s="186" t="s">
        <v>2421</v>
      </c>
      <c r="C36" s="187" t="s">
        <v>2422</v>
      </c>
      <c r="D36" s="186" t="s">
        <v>2198</v>
      </c>
      <c r="E36" s="188">
        <v>12</v>
      </c>
      <c r="F36" s="369">
        <v>0</v>
      </c>
      <c r="G36" s="188">
        <f t="shared" si="1"/>
        <v>0</v>
      </c>
      <c r="H36" s="188"/>
      <c r="I36" s="188">
        <v>0.02</v>
      </c>
      <c r="J36" s="188">
        <v>0.24</v>
      </c>
      <c r="K36" s="186"/>
      <c r="L36" s="186"/>
    </row>
    <row r="37" spans="1:12">
      <c r="A37" s="186">
        <v>22</v>
      </c>
      <c r="B37" s="186" t="s">
        <v>2423</v>
      </c>
      <c r="C37" s="187" t="s">
        <v>2424</v>
      </c>
      <c r="D37" s="186" t="s">
        <v>2198</v>
      </c>
      <c r="E37" s="188">
        <v>3</v>
      </c>
      <c r="F37" s="369">
        <v>0</v>
      </c>
      <c r="G37" s="188">
        <f t="shared" si="1"/>
        <v>0</v>
      </c>
      <c r="H37" s="188"/>
      <c r="I37" s="188">
        <v>0.02</v>
      </c>
      <c r="J37" s="188">
        <v>0.08</v>
      </c>
      <c r="K37" s="186"/>
      <c r="L37" s="186"/>
    </row>
    <row r="38" spans="1:12">
      <c r="A38" s="186">
        <v>23</v>
      </c>
      <c r="B38" s="186" t="s">
        <v>2425</v>
      </c>
      <c r="C38" s="187" t="s">
        <v>2426</v>
      </c>
      <c r="D38" s="186" t="s">
        <v>2198</v>
      </c>
      <c r="E38" s="188">
        <v>3</v>
      </c>
      <c r="F38" s="369">
        <v>0</v>
      </c>
      <c r="G38" s="188">
        <f t="shared" si="1"/>
        <v>0</v>
      </c>
      <c r="H38" s="188"/>
      <c r="I38" s="188">
        <v>0.03</v>
      </c>
      <c r="J38" s="188">
        <v>0.09</v>
      </c>
      <c r="K38" s="186"/>
      <c r="L38" s="186"/>
    </row>
    <row r="39" spans="1:12">
      <c r="A39" s="186">
        <v>24</v>
      </c>
      <c r="B39" s="186" t="s">
        <v>2427</v>
      </c>
      <c r="C39" s="187" t="s">
        <v>2428</v>
      </c>
      <c r="D39" s="186" t="s">
        <v>2198</v>
      </c>
      <c r="E39" s="188">
        <v>2</v>
      </c>
      <c r="F39" s="369">
        <v>0</v>
      </c>
      <c r="G39" s="188">
        <f t="shared" si="1"/>
        <v>0</v>
      </c>
      <c r="H39" s="188"/>
      <c r="I39" s="188">
        <v>0.03</v>
      </c>
      <c r="J39" s="188">
        <v>0.06</v>
      </c>
      <c r="K39" s="186"/>
      <c r="L39" s="186"/>
    </row>
    <row r="40" spans="1:12">
      <c r="A40" s="186">
        <v>25</v>
      </c>
      <c r="B40" s="186" t="s">
        <v>2429</v>
      </c>
      <c r="C40" s="187" t="s">
        <v>2430</v>
      </c>
      <c r="D40" s="186" t="s">
        <v>2198</v>
      </c>
      <c r="E40" s="188">
        <v>4</v>
      </c>
      <c r="F40" s="369">
        <v>0</v>
      </c>
      <c r="G40" s="188">
        <f t="shared" si="1"/>
        <v>0</v>
      </c>
      <c r="H40" s="188"/>
      <c r="I40" s="188">
        <v>0.04</v>
      </c>
      <c r="J40" s="188">
        <v>0.16</v>
      </c>
      <c r="K40" s="186"/>
      <c r="L40" s="186"/>
    </row>
    <row r="41" spans="1:12">
      <c r="A41" s="186">
        <v>26</v>
      </c>
      <c r="B41" s="186" t="s">
        <v>2431</v>
      </c>
      <c r="C41" s="187" t="s">
        <v>2432</v>
      </c>
      <c r="D41" s="186" t="s">
        <v>2198</v>
      </c>
      <c r="E41" s="188">
        <v>5</v>
      </c>
      <c r="F41" s="369">
        <v>0</v>
      </c>
      <c r="G41" s="188">
        <f t="shared" si="1"/>
        <v>0</v>
      </c>
      <c r="H41" s="188"/>
      <c r="I41" s="188">
        <v>0.03</v>
      </c>
      <c r="J41" s="188">
        <v>0.15</v>
      </c>
      <c r="K41" s="186"/>
      <c r="L41" s="186"/>
    </row>
    <row r="42" spans="1:12">
      <c r="A42" s="186">
        <v>27</v>
      </c>
      <c r="B42" s="186" t="s">
        <v>2433</v>
      </c>
      <c r="C42" s="187" t="s">
        <v>2434</v>
      </c>
      <c r="D42" s="186" t="s">
        <v>2198</v>
      </c>
      <c r="E42" s="188">
        <v>1</v>
      </c>
      <c r="F42" s="369">
        <v>0</v>
      </c>
      <c r="G42" s="188">
        <f t="shared" si="1"/>
        <v>0</v>
      </c>
      <c r="H42" s="188"/>
      <c r="I42" s="188">
        <v>0.04</v>
      </c>
      <c r="J42" s="188">
        <v>0.04</v>
      </c>
      <c r="K42" s="186"/>
      <c r="L42" s="186"/>
    </row>
    <row r="43" spans="1:12">
      <c r="A43" s="186">
        <v>28</v>
      </c>
      <c r="B43" s="186" t="s">
        <v>2435</v>
      </c>
      <c r="C43" s="187" t="s">
        <v>2436</v>
      </c>
      <c r="D43" s="186" t="s">
        <v>2437</v>
      </c>
      <c r="E43" s="188">
        <v>2.5</v>
      </c>
      <c r="F43" s="369">
        <v>0</v>
      </c>
      <c r="G43" s="188">
        <f t="shared" si="1"/>
        <v>0</v>
      </c>
      <c r="H43" s="186"/>
      <c r="I43" s="186"/>
      <c r="J43" s="186"/>
      <c r="K43" s="186"/>
      <c r="L43" s="186"/>
    </row>
    <row r="44" spans="1:12">
      <c r="A44" s="186">
        <v>29</v>
      </c>
      <c r="B44" s="186" t="s">
        <v>2438</v>
      </c>
      <c r="C44" s="187" t="s">
        <v>2439</v>
      </c>
      <c r="D44" s="186" t="s">
        <v>2437</v>
      </c>
      <c r="E44" s="188">
        <v>34</v>
      </c>
      <c r="F44" s="369">
        <v>0</v>
      </c>
      <c r="G44" s="188">
        <f t="shared" si="1"/>
        <v>0</v>
      </c>
      <c r="H44" s="186"/>
      <c r="I44" s="186"/>
      <c r="J44" s="186"/>
      <c r="K44" s="186"/>
      <c r="L44" s="186"/>
    </row>
    <row r="45" spans="1:12">
      <c r="A45" s="186">
        <v>30</v>
      </c>
      <c r="B45" s="186" t="s">
        <v>2440</v>
      </c>
      <c r="C45" s="187" t="s">
        <v>2441</v>
      </c>
      <c r="D45" s="186" t="s">
        <v>2437</v>
      </c>
      <c r="E45" s="188">
        <v>34</v>
      </c>
      <c r="F45" s="369">
        <v>0</v>
      </c>
      <c r="G45" s="188">
        <f t="shared" si="1"/>
        <v>0</v>
      </c>
      <c r="H45" s="186"/>
      <c r="I45" s="186"/>
      <c r="J45" s="186"/>
      <c r="K45" s="186"/>
      <c r="L45" s="186"/>
    </row>
    <row r="46" spans="1:12">
      <c r="A46" s="186">
        <v>31</v>
      </c>
      <c r="B46" s="186" t="s">
        <v>2442</v>
      </c>
      <c r="C46" s="187" t="s">
        <v>2443</v>
      </c>
      <c r="D46" s="186" t="s">
        <v>2201</v>
      </c>
      <c r="E46" s="188">
        <v>0.74</v>
      </c>
      <c r="F46" s="369">
        <v>0</v>
      </c>
      <c r="G46" s="188">
        <f t="shared" si="1"/>
        <v>0</v>
      </c>
      <c r="H46" s="186"/>
      <c r="I46" s="186"/>
      <c r="J46" s="186"/>
      <c r="K46" s="186"/>
      <c r="L46" s="186"/>
    </row>
    <row r="47" spans="1:12">
      <c r="A47" s="186"/>
      <c r="B47" s="186" t="s">
        <v>2415</v>
      </c>
      <c r="C47" s="187" t="s">
        <v>2444</v>
      </c>
      <c r="D47" s="186"/>
      <c r="E47" s="186"/>
      <c r="F47" s="367"/>
      <c r="G47" s="188"/>
      <c r="H47" s="188"/>
      <c r="I47" s="186"/>
      <c r="J47" s="188"/>
      <c r="K47" s="186"/>
      <c r="L47" s="186"/>
    </row>
    <row r="48" spans="1:12">
      <c r="A48" s="186"/>
      <c r="B48" s="186"/>
      <c r="C48" s="186"/>
      <c r="D48" s="186"/>
      <c r="E48" s="186"/>
      <c r="F48" s="367"/>
      <c r="G48" s="186"/>
      <c r="H48" s="186"/>
      <c r="I48" s="186"/>
      <c r="J48" s="186"/>
      <c r="K48" s="186"/>
      <c r="L48" s="186"/>
    </row>
    <row r="49" spans="1:12">
      <c r="A49" s="186" t="s">
        <v>2189</v>
      </c>
      <c r="B49" s="186" t="s">
        <v>2369</v>
      </c>
      <c r="C49" s="186" t="s">
        <v>2445</v>
      </c>
      <c r="D49" s="186"/>
      <c r="E49" s="186"/>
      <c r="F49" s="367"/>
      <c r="G49" s="189">
        <f>SUM(G9:G46)</f>
        <v>0</v>
      </c>
      <c r="H49" s="190" t="s">
        <v>2362</v>
      </c>
      <c r="I49" s="186"/>
      <c r="J49" s="186"/>
      <c r="K49" s="186"/>
      <c r="L49" s="186"/>
    </row>
    <row r="50" spans="1:12">
      <c r="A50" s="186"/>
      <c r="B50" s="186"/>
      <c r="C50" s="186"/>
      <c r="D50" s="186"/>
      <c r="E50" s="186"/>
      <c r="F50" s="367"/>
      <c r="G50" s="186"/>
      <c r="H50" s="186"/>
      <c r="I50" s="186"/>
      <c r="J50" s="186"/>
      <c r="K50" s="186"/>
      <c r="L50" s="186"/>
    </row>
  </sheetData>
  <sheetProtection algorithmName="SHA-512" hashValue="m9uwkR4nqakldprDQooAZ7sWYsvX3HkxaI9V7UqnD+5X/zrGy+hi54O04FUgvgkovwxpR3+/D5Qjfw/15qDpCA==" saltValue="pyuQrnKhuN4WjB2r/aY68A==" spinCount="100000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zoomScaleNormal="100" workbookViewId="0">
      <selection activeCell="F9" sqref="F9"/>
    </sheetView>
  </sheetViews>
  <sheetFormatPr defaultColWidth="9.140625" defaultRowHeight="10.199999999999999"/>
  <cols>
    <col min="1" max="1" width="8.42578125" customWidth="1"/>
    <col min="2" max="2" width="23.140625" customWidth="1"/>
    <col min="3" max="3" width="50.28515625" customWidth="1"/>
    <col min="4" max="4" width="7.85546875" customWidth="1"/>
    <col min="5" max="5" width="11.140625" customWidth="1"/>
    <col min="6" max="6" width="11.140625" style="370" customWidth="1"/>
    <col min="8" max="8" width="12" customWidth="1"/>
    <col min="9" max="9" width="11.42578125" customWidth="1"/>
    <col min="10" max="10" width="10.7109375" customWidth="1"/>
    <col min="257" max="257" width="8.42578125" customWidth="1"/>
    <col min="258" max="258" width="23.140625" customWidth="1"/>
    <col min="259" max="259" width="50.28515625" customWidth="1"/>
    <col min="260" max="260" width="7.85546875" customWidth="1"/>
    <col min="261" max="262" width="11.140625" customWidth="1"/>
    <col min="264" max="264" width="12" customWidth="1"/>
    <col min="265" max="265" width="11.42578125" customWidth="1"/>
    <col min="266" max="266" width="10.7109375" customWidth="1"/>
    <col min="513" max="513" width="8.42578125" customWidth="1"/>
    <col min="514" max="514" width="23.140625" customWidth="1"/>
    <col min="515" max="515" width="50.28515625" customWidth="1"/>
    <col min="516" max="516" width="7.85546875" customWidth="1"/>
    <col min="517" max="518" width="11.140625" customWidth="1"/>
    <col min="520" max="520" width="12" customWidth="1"/>
    <col min="521" max="521" width="11.42578125" customWidth="1"/>
    <col min="522" max="522" width="10.7109375" customWidth="1"/>
    <col min="769" max="769" width="8.42578125" customWidth="1"/>
    <col min="770" max="770" width="23.140625" customWidth="1"/>
    <col min="771" max="771" width="50.28515625" customWidth="1"/>
    <col min="772" max="772" width="7.85546875" customWidth="1"/>
    <col min="773" max="774" width="11.140625" customWidth="1"/>
    <col min="776" max="776" width="12" customWidth="1"/>
    <col min="777" max="777" width="11.42578125" customWidth="1"/>
    <col min="778" max="778" width="10.7109375" customWidth="1"/>
    <col min="1025" max="1025" width="8.42578125" customWidth="1"/>
    <col min="1026" max="1026" width="23.140625" customWidth="1"/>
    <col min="1027" max="1027" width="50.28515625" customWidth="1"/>
    <col min="1028" max="1028" width="7.85546875" customWidth="1"/>
    <col min="1029" max="1030" width="11.140625" customWidth="1"/>
    <col min="1032" max="1032" width="12" customWidth="1"/>
    <col min="1033" max="1033" width="11.42578125" customWidth="1"/>
    <col min="1034" max="1034" width="10.7109375" customWidth="1"/>
    <col min="1281" max="1281" width="8.42578125" customWidth="1"/>
    <col min="1282" max="1282" width="23.140625" customWidth="1"/>
    <col min="1283" max="1283" width="50.28515625" customWidth="1"/>
    <col min="1284" max="1284" width="7.85546875" customWidth="1"/>
    <col min="1285" max="1286" width="11.140625" customWidth="1"/>
    <col min="1288" max="1288" width="12" customWidth="1"/>
    <col min="1289" max="1289" width="11.42578125" customWidth="1"/>
    <col min="1290" max="1290" width="10.7109375" customWidth="1"/>
    <col min="1537" max="1537" width="8.42578125" customWidth="1"/>
    <col min="1538" max="1538" width="23.140625" customWidth="1"/>
    <col min="1539" max="1539" width="50.28515625" customWidth="1"/>
    <col min="1540" max="1540" width="7.85546875" customWidth="1"/>
    <col min="1541" max="1542" width="11.140625" customWidth="1"/>
    <col min="1544" max="1544" width="12" customWidth="1"/>
    <col min="1545" max="1545" width="11.42578125" customWidth="1"/>
    <col min="1546" max="1546" width="10.7109375" customWidth="1"/>
    <col min="1793" max="1793" width="8.42578125" customWidth="1"/>
    <col min="1794" max="1794" width="23.140625" customWidth="1"/>
    <col min="1795" max="1795" width="50.28515625" customWidth="1"/>
    <col min="1796" max="1796" width="7.85546875" customWidth="1"/>
    <col min="1797" max="1798" width="11.140625" customWidth="1"/>
    <col min="1800" max="1800" width="12" customWidth="1"/>
    <col min="1801" max="1801" width="11.42578125" customWidth="1"/>
    <col min="1802" max="1802" width="10.7109375" customWidth="1"/>
    <col min="2049" max="2049" width="8.42578125" customWidth="1"/>
    <col min="2050" max="2050" width="23.140625" customWidth="1"/>
    <col min="2051" max="2051" width="50.28515625" customWidth="1"/>
    <col min="2052" max="2052" width="7.85546875" customWidth="1"/>
    <col min="2053" max="2054" width="11.140625" customWidth="1"/>
    <col min="2056" max="2056" width="12" customWidth="1"/>
    <col min="2057" max="2057" width="11.42578125" customWidth="1"/>
    <col min="2058" max="2058" width="10.7109375" customWidth="1"/>
    <col min="2305" max="2305" width="8.42578125" customWidth="1"/>
    <col min="2306" max="2306" width="23.140625" customWidth="1"/>
    <col min="2307" max="2307" width="50.28515625" customWidth="1"/>
    <col min="2308" max="2308" width="7.85546875" customWidth="1"/>
    <col min="2309" max="2310" width="11.140625" customWidth="1"/>
    <col min="2312" max="2312" width="12" customWidth="1"/>
    <col min="2313" max="2313" width="11.42578125" customWidth="1"/>
    <col min="2314" max="2314" width="10.7109375" customWidth="1"/>
    <col min="2561" max="2561" width="8.42578125" customWidth="1"/>
    <col min="2562" max="2562" width="23.140625" customWidth="1"/>
    <col min="2563" max="2563" width="50.28515625" customWidth="1"/>
    <col min="2564" max="2564" width="7.85546875" customWidth="1"/>
    <col min="2565" max="2566" width="11.140625" customWidth="1"/>
    <col min="2568" max="2568" width="12" customWidth="1"/>
    <col min="2569" max="2569" width="11.42578125" customWidth="1"/>
    <col min="2570" max="2570" width="10.7109375" customWidth="1"/>
    <col min="2817" max="2817" width="8.42578125" customWidth="1"/>
    <col min="2818" max="2818" width="23.140625" customWidth="1"/>
    <col min="2819" max="2819" width="50.28515625" customWidth="1"/>
    <col min="2820" max="2820" width="7.85546875" customWidth="1"/>
    <col min="2821" max="2822" width="11.140625" customWidth="1"/>
    <col min="2824" max="2824" width="12" customWidth="1"/>
    <col min="2825" max="2825" width="11.42578125" customWidth="1"/>
    <col min="2826" max="2826" width="10.7109375" customWidth="1"/>
    <col min="3073" max="3073" width="8.42578125" customWidth="1"/>
    <col min="3074" max="3074" width="23.140625" customWidth="1"/>
    <col min="3075" max="3075" width="50.28515625" customWidth="1"/>
    <col min="3076" max="3076" width="7.85546875" customWidth="1"/>
    <col min="3077" max="3078" width="11.140625" customWidth="1"/>
    <col min="3080" max="3080" width="12" customWidth="1"/>
    <col min="3081" max="3081" width="11.42578125" customWidth="1"/>
    <col min="3082" max="3082" width="10.7109375" customWidth="1"/>
    <col min="3329" max="3329" width="8.42578125" customWidth="1"/>
    <col min="3330" max="3330" width="23.140625" customWidth="1"/>
    <col min="3331" max="3331" width="50.28515625" customWidth="1"/>
    <col min="3332" max="3332" width="7.85546875" customWidth="1"/>
    <col min="3333" max="3334" width="11.140625" customWidth="1"/>
    <col min="3336" max="3336" width="12" customWidth="1"/>
    <col min="3337" max="3337" width="11.42578125" customWidth="1"/>
    <col min="3338" max="3338" width="10.7109375" customWidth="1"/>
    <col min="3585" max="3585" width="8.42578125" customWidth="1"/>
    <col min="3586" max="3586" width="23.140625" customWidth="1"/>
    <col min="3587" max="3587" width="50.28515625" customWidth="1"/>
    <col min="3588" max="3588" width="7.85546875" customWidth="1"/>
    <col min="3589" max="3590" width="11.140625" customWidth="1"/>
    <col min="3592" max="3592" width="12" customWidth="1"/>
    <col min="3593" max="3593" width="11.42578125" customWidth="1"/>
    <col min="3594" max="3594" width="10.7109375" customWidth="1"/>
    <col min="3841" max="3841" width="8.42578125" customWidth="1"/>
    <col min="3842" max="3842" width="23.140625" customWidth="1"/>
    <col min="3843" max="3843" width="50.28515625" customWidth="1"/>
    <col min="3844" max="3844" width="7.85546875" customWidth="1"/>
    <col min="3845" max="3846" width="11.140625" customWidth="1"/>
    <col min="3848" max="3848" width="12" customWidth="1"/>
    <col min="3849" max="3849" width="11.42578125" customWidth="1"/>
    <col min="3850" max="3850" width="10.7109375" customWidth="1"/>
    <col min="4097" max="4097" width="8.42578125" customWidth="1"/>
    <col min="4098" max="4098" width="23.140625" customWidth="1"/>
    <col min="4099" max="4099" width="50.28515625" customWidth="1"/>
    <col min="4100" max="4100" width="7.85546875" customWidth="1"/>
    <col min="4101" max="4102" width="11.140625" customWidth="1"/>
    <col min="4104" max="4104" width="12" customWidth="1"/>
    <col min="4105" max="4105" width="11.42578125" customWidth="1"/>
    <col min="4106" max="4106" width="10.7109375" customWidth="1"/>
    <col min="4353" max="4353" width="8.42578125" customWidth="1"/>
    <col min="4354" max="4354" width="23.140625" customWidth="1"/>
    <col min="4355" max="4355" width="50.28515625" customWidth="1"/>
    <col min="4356" max="4356" width="7.85546875" customWidth="1"/>
    <col min="4357" max="4358" width="11.140625" customWidth="1"/>
    <col min="4360" max="4360" width="12" customWidth="1"/>
    <col min="4361" max="4361" width="11.42578125" customWidth="1"/>
    <col min="4362" max="4362" width="10.7109375" customWidth="1"/>
    <col min="4609" max="4609" width="8.42578125" customWidth="1"/>
    <col min="4610" max="4610" width="23.140625" customWidth="1"/>
    <col min="4611" max="4611" width="50.28515625" customWidth="1"/>
    <col min="4612" max="4612" width="7.85546875" customWidth="1"/>
    <col min="4613" max="4614" width="11.140625" customWidth="1"/>
    <col min="4616" max="4616" width="12" customWidth="1"/>
    <col min="4617" max="4617" width="11.42578125" customWidth="1"/>
    <col min="4618" max="4618" width="10.7109375" customWidth="1"/>
    <col min="4865" max="4865" width="8.42578125" customWidth="1"/>
    <col min="4866" max="4866" width="23.140625" customWidth="1"/>
    <col min="4867" max="4867" width="50.28515625" customWidth="1"/>
    <col min="4868" max="4868" width="7.85546875" customWidth="1"/>
    <col min="4869" max="4870" width="11.140625" customWidth="1"/>
    <col min="4872" max="4872" width="12" customWidth="1"/>
    <col min="4873" max="4873" width="11.42578125" customWidth="1"/>
    <col min="4874" max="4874" width="10.7109375" customWidth="1"/>
    <col min="5121" max="5121" width="8.42578125" customWidth="1"/>
    <col min="5122" max="5122" width="23.140625" customWidth="1"/>
    <col min="5123" max="5123" width="50.28515625" customWidth="1"/>
    <col min="5124" max="5124" width="7.85546875" customWidth="1"/>
    <col min="5125" max="5126" width="11.140625" customWidth="1"/>
    <col min="5128" max="5128" width="12" customWidth="1"/>
    <col min="5129" max="5129" width="11.42578125" customWidth="1"/>
    <col min="5130" max="5130" width="10.7109375" customWidth="1"/>
    <col min="5377" max="5377" width="8.42578125" customWidth="1"/>
    <col min="5378" max="5378" width="23.140625" customWidth="1"/>
    <col min="5379" max="5379" width="50.28515625" customWidth="1"/>
    <col min="5380" max="5380" width="7.85546875" customWidth="1"/>
    <col min="5381" max="5382" width="11.140625" customWidth="1"/>
    <col min="5384" max="5384" width="12" customWidth="1"/>
    <col min="5385" max="5385" width="11.42578125" customWidth="1"/>
    <col min="5386" max="5386" width="10.7109375" customWidth="1"/>
    <col min="5633" max="5633" width="8.42578125" customWidth="1"/>
    <col min="5634" max="5634" width="23.140625" customWidth="1"/>
    <col min="5635" max="5635" width="50.28515625" customWidth="1"/>
    <col min="5636" max="5636" width="7.85546875" customWidth="1"/>
    <col min="5637" max="5638" width="11.140625" customWidth="1"/>
    <col min="5640" max="5640" width="12" customWidth="1"/>
    <col min="5641" max="5641" width="11.42578125" customWidth="1"/>
    <col min="5642" max="5642" width="10.7109375" customWidth="1"/>
    <col min="5889" max="5889" width="8.42578125" customWidth="1"/>
    <col min="5890" max="5890" width="23.140625" customWidth="1"/>
    <col min="5891" max="5891" width="50.28515625" customWidth="1"/>
    <col min="5892" max="5892" width="7.85546875" customWidth="1"/>
    <col min="5893" max="5894" width="11.140625" customWidth="1"/>
    <col min="5896" max="5896" width="12" customWidth="1"/>
    <col min="5897" max="5897" width="11.42578125" customWidth="1"/>
    <col min="5898" max="5898" width="10.7109375" customWidth="1"/>
    <col min="6145" max="6145" width="8.42578125" customWidth="1"/>
    <col min="6146" max="6146" width="23.140625" customWidth="1"/>
    <col min="6147" max="6147" width="50.28515625" customWidth="1"/>
    <col min="6148" max="6148" width="7.85546875" customWidth="1"/>
    <col min="6149" max="6150" width="11.140625" customWidth="1"/>
    <col min="6152" max="6152" width="12" customWidth="1"/>
    <col min="6153" max="6153" width="11.42578125" customWidth="1"/>
    <col min="6154" max="6154" width="10.7109375" customWidth="1"/>
    <col min="6401" max="6401" width="8.42578125" customWidth="1"/>
    <col min="6402" max="6402" width="23.140625" customWidth="1"/>
    <col min="6403" max="6403" width="50.28515625" customWidth="1"/>
    <col min="6404" max="6404" width="7.85546875" customWidth="1"/>
    <col min="6405" max="6406" width="11.140625" customWidth="1"/>
    <col min="6408" max="6408" width="12" customWidth="1"/>
    <col min="6409" max="6409" width="11.42578125" customWidth="1"/>
    <col min="6410" max="6410" width="10.7109375" customWidth="1"/>
    <col min="6657" max="6657" width="8.42578125" customWidth="1"/>
    <col min="6658" max="6658" width="23.140625" customWidth="1"/>
    <col min="6659" max="6659" width="50.28515625" customWidth="1"/>
    <col min="6660" max="6660" width="7.85546875" customWidth="1"/>
    <col min="6661" max="6662" width="11.140625" customWidth="1"/>
    <col min="6664" max="6664" width="12" customWidth="1"/>
    <col min="6665" max="6665" width="11.42578125" customWidth="1"/>
    <col min="6666" max="6666" width="10.7109375" customWidth="1"/>
    <col min="6913" max="6913" width="8.42578125" customWidth="1"/>
    <col min="6914" max="6914" width="23.140625" customWidth="1"/>
    <col min="6915" max="6915" width="50.28515625" customWidth="1"/>
    <col min="6916" max="6916" width="7.85546875" customWidth="1"/>
    <col min="6917" max="6918" width="11.140625" customWidth="1"/>
    <col min="6920" max="6920" width="12" customWidth="1"/>
    <col min="6921" max="6921" width="11.42578125" customWidth="1"/>
    <col min="6922" max="6922" width="10.7109375" customWidth="1"/>
    <col min="7169" max="7169" width="8.42578125" customWidth="1"/>
    <col min="7170" max="7170" width="23.140625" customWidth="1"/>
    <col min="7171" max="7171" width="50.28515625" customWidth="1"/>
    <col min="7172" max="7172" width="7.85546875" customWidth="1"/>
    <col min="7173" max="7174" width="11.140625" customWidth="1"/>
    <col min="7176" max="7176" width="12" customWidth="1"/>
    <col min="7177" max="7177" width="11.42578125" customWidth="1"/>
    <col min="7178" max="7178" width="10.7109375" customWidth="1"/>
    <col min="7425" max="7425" width="8.42578125" customWidth="1"/>
    <col min="7426" max="7426" width="23.140625" customWidth="1"/>
    <col min="7427" max="7427" width="50.28515625" customWidth="1"/>
    <col min="7428" max="7428" width="7.85546875" customWidth="1"/>
    <col min="7429" max="7430" width="11.140625" customWidth="1"/>
    <col min="7432" max="7432" width="12" customWidth="1"/>
    <col min="7433" max="7433" width="11.42578125" customWidth="1"/>
    <col min="7434" max="7434" width="10.7109375" customWidth="1"/>
    <col min="7681" max="7681" width="8.42578125" customWidth="1"/>
    <col min="7682" max="7682" width="23.140625" customWidth="1"/>
    <col min="7683" max="7683" width="50.28515625" customWidth="1"/>
    <col min="7684" max="7684" width="7.85546875" customWidth="1"/>
    <col min="7685" max="7686" width="11.140625" customWidth="1"/>
    <col min="7688" max="7688" width="12" customWidth="1"/>
    <col min="7689" max="7689" width="11.42578125" customWidth="1"/>
    <col min="7690" max="7690" width="10.7109375" customWidth="1"/>
    <col min="7937" max="7937" width="8.42578125" customWidth="1"/>
    <col min="7938" max="7938" width="23.140625" customWidth="1"/>
    <col min="7939" max="7939" width="50.28515625" customWidth="1"/>
    <col min="7940" max="7940" width="7.85546875" customWidth="1"/>
    <col min="7941" max="7942" width="11.140625" customWidth="1"/>
    <col min="7944" max="7944" width="12" customWidth="1"/>
    <col min="7945" max="7945" width="11.42578125" customWidth="1"/>
    <col min="7946" max="7946" width="10.7109375" customWidth="1"/>
    <col min="8193" max="8193" width="8.42578125" customWidth="1"/>
    <col min="8194" max="8194" width="23.140625" customWidth="1"/>
    <col min="8195" max="8195" width="50.28515625" customWidth="1"/>
    <col min="8196" max="8196" width="7.85546875" customWidth="1"/>
    <col min="8197" max="8198" width="11.140625" customWidth="1"/>
    <col min="8200" max="8200" width="12" customWidth="1"/>
    <col min="8201" max="8201" width="11.42578125" customWidth="1"/>
    <col min="8202" max="8202" width="10.7109375" customWidth="1"/>
    <col min="8449" max="8449" width="8.42578125" customWidth="1"/>
    <col min="8450" max="8450" width="23.140625" customWidth="1"/>
    <col min="8451" max="8451" width="50.28515625" customWidth="1"/>
    <col min="8452" max="8452" width="7.85546875" customWidth="1"/>
    <col min="8453" max="8454" width="11.140625" customWidth="1"/>
    <col min="8456" max="8456" width="12" customWidth="1"/>
    <col min="8457" max="8457" width="11.42578125" customWidth="1"/>
    <col min="8458" max="8458" width="10.7109375" customWidth="1"/>
    <col min="8705" max="8705" width="8.42578125" customWidth="1"/>
    <col min="8706" max="8706" width="23.140625" customWidth="1"/>
    <col min="8707" max="8707" width="50.28515625" customWidth="1"/>
    <col min="8708" max="8708" width="7.85546875" customWidth="1"/>
    <col min="8709" max="8710" width="11.140625" customWidth="1"/>
    <col min="8712" max="8712" width="12" customWidth="1"/>
    <col min="8713" max="8713" width="11.42578125" customWidth="1"/>
    <col min="8714" max="8714" width="10.7109375" customWidth="1"/>
    <col min="8961" max="8961" width="8.42578125" customWidth="1"/>
    <col min="8962" max="8962" width="23.140625" customWidth="1"/>
    <col min="8963" max="8963" width="50.28515625" customWidth="1"/>
    <col min="8964" max="8964" width="7.85546875" customWidth="1"/>
    <col min="8965" max="8966" width="11.140625" customWidth="1"/>
    <col min="8968" max="8968" width="12" customWidth="1"/>
    <col min="8969" max="8969" width="11.42578125" customWidth="1"/>
    <col min="8970" max="8970" width="10.7109375" customWidth="1"/>
    <col min="9217" max="9217" width="8.42578125" customWidth="1"/>
    <col min="9218" max="9218" width="23.140625" customWidth="1"/>
    <col min="9219" max="9219" width="50.28515625" customWidth="1"/>
    <col min="9220" max="9220" width="7.85546875" customWidth="1"/>
    <col min="9221" max="9222" width="11.140625" customWidth="1"/>
    <col min="9224" max="9224" width="12" customWidth="1"/>
    <col min="9225" max="9225" width="11.42578125" customWidth="1"/>
    <col min="9226" max="9226" width="10.7109375" customWidth="1"/>
    <col min="9473" max="9473" width="8.42578125" customWidth="1"/>
    <col min="9474" max="9474" width="23.140625" customWidth="1"/>
    <col min="9475" max="9475" width="50.28515625" customWidth="1"/>
    <col min="9476" max="9476" width="7.85546875" customWidth="1"/>
    <col min="9477" max="9478" width="11.140625" customWidth="1"/>
    <col min="9480" max="9480" width="12" customWidth="1"/>
    <col min="9481" max="9481" width="11.42578125" customWidth="1"/>
    <col min="9482" max="9482" width="10.7109375" customWidth="1"/>
    <col min="9729" max="9729" width="8.42578125" customWidth="1"/>
    <col min="9730" max="9730" width="23.140625" customWidth="1"/>
    <col min="9731" max="9731" width="50.28515625" customWidth="1"/>
    <col min="9732" max="9732" width="7.85546875" customWidth="1"/>
    <col min="9733" max="9734" width="11.140625" customWidth="1"/>
    <col min="9736" max="9736" width="12" customWidth="1"/>
    <col min="9737" max="9737" width="11.42578125" customWidth="1"/>
    <col min="9738" max="9738" width="10.7109375" customWidth="1"/>
    <col min="9985" max="9985" width="8.42578125" customWidth="1"/>
    <col min="9986" max="9986" width="23.140625" customWidth="1"/>
    <col min="9987" max="9987" width="50.28515625" customWidth="1"/>
    <col min="9988" max="9988" width="7.85546875" customWidth="1"/>
    <col min="9989" max="9990" width="11.140625" customWidth="1"/>
    <col min="9992" max="9992" width="12" customWidth="1"/>
    <col min="9993" max="9993" width="11.42578125" customWidth="1"/>
    <col min="9994" max="9994" width="10.7109375" customWidth="1"/>
    <col min="10241" max="10241" width="8.42578125" customWidth="1"/>
    <col min="10242" max="10242" width="23.140625" customWidth="1"/>
    <col min="10243" max="10243" width="50.28515625" customWidth="1"/>
    <col min="10244" max="10244" width="7.85546875" customWidth="1"/>
    <col min="10245" max="10246" width="11.140625" customWidth="1"/>
    <col min="10248" max="10248" width="12" customWidth="1"/>
    <col min="10249" max="10249" width="11.42578125" customWidth="1"/>
    <col min="10250" max="10250" width="10.7109375" customWidth="1"/>
    <col min="10497" max="10497" width="8.42578125" customWidth="1"/>
    <col min="10498" max="10498" width="23.140625" customWidth="1"/>
    <col min="10499" max="10499" width="50.28515625" customWidth="1"/>
    <col min="10500" max="10500" width="7.85546875" customWidth="1"/>
    <col min="10501" max="10502" width="11.140625" customWidth="1"/>
    <col min="10504" max="10504" width="12" customWidth="1"/>
    <col min="10505" max="10505" width="11.42578125" customWidth="1"/>
    <col min="10506" max="10506" width="10.7109375" customWidth="1"/>
    <col min="10753" max="10753" width="8.42578125" customWidth="1"/>
    <col min="10754" max="10754" width="23.140625" customWidth="1"/>
    <col min="10755" max="10755" width="50.28515625" customWidth="1"/>
    <col min="10756" max="10756" width="7.85546875" customWidth="1"/>
    <col min="10757" max="10758" width="11.140625" customWidth="1"/>
    <col min="10760" max="10760" width="12" customWidth="1"/>
    <col min="10761" max="10761" width="11.42578125" customWidth="1"/>
    <col min="10762" max="10762" width="10.7109375" customWidth="1"/>
    <col min="11009" max="11009" width="8.42578125" customWidth="1"/>
    <col min="11010" max="11010" width="23.140625" customWidth="1"/>
    <col min="11011" max="11011" width="50.28515625" customWidth="1"/>
    <col min="11012" max="11012" width="7.85546875" customWidth="1"/>
    <col min="11013" max="11014" width="11.140625" customWidth="1"/>
    <col min="11016" max="11016" width="12" customWidth="1"/>
    <col min="11017" max="11017" width="11.42578125" customWidth="1"/>
    <col min="11018" max="11018" width="10.7109375" customWidth="1"/>
    <col min="11265" max="11265" width="8.42578125" customWidth="1"/>
    <col min="11266" max="11266" width="23.140625" customWidth="1"/>
    <col min="11267" max="11267" width="50.28515625" customWidth="1"/>
    <col min="11268" max="11268" width="7.85546875" customWidth="1"/>
    <col min="11269" max="11270" width="11.140625" customWidth="1"/>
    <col min="11272" max="11272" width="12" customWidth="1"/>
    <col min="11273" max="11273" width="11.42578125" customWidth="1"/>
    <col min="11274" max="11274" width="10.7109375" customWidth="1"/>
    <col min="11521" max="11521" width="8.42578125" customWidth="1"/>
    <col min="11522" max="11522" width="23.140625" customWidth="1"/>
    <col min="11523" max="11523" width="50.28515625" customWidth="1"/>
    <col min="11524" max="11524" width="7.85546875" customWidth="1"/>
    <col min="11525" max="11526" width="11.140625" customWidth="1"/>
    <col min="11528" max="11528" width="12" customWidth="1"/>
    <col min="11529" max="11529" width="11.42578125" customWidth="1"/>
    <col min="11530" max="11530" width="10.7109375" customWidth="1"/>
    <col min="11777" max="11777" width="8.42578125" customWidth="1"/>
    <col min="11778" max="11778" width="23.140625" customWidth="1"/>
    <col min="11779" max="11779" width="50.28515625" customWidth="1"/>
    <col min="11780" max="11780" width="7.85546875" customWidth="1"/>
    <col min="11781" max="11782" width="11.140625" customWidth="1"/>
    <col min="11784" max="11784" width="12" customWidth="1"/>
    <col min="11785" max="11785" width="11.42578125" customWidth="1"/>
    <col min="11786" max="11786" width="10.7109375" customWidth="1"/>
    <col min="12033" max="12033" width="8.42578125" customWidth="1"/>
    <col min="12034" max="12034" width="23.140625" customWidth="1"/>
    <col min="12035" max="12035" width="50.28515625" customWidth="1"/>
    <col min="12036" max="12036" width="7.85546875" customWidth="1"/>
    <col min="12037" max="12038" width="11.140625" customWidth="1"/>
    <col min="12040" max="12040" width="12" customWidth="1"/>
    <col min="12041" max="12041" width="11.42578125" customWidth="1"/>
    <col min="12042" max="12042" width="10.7109375" customWidth="1"/>
    <col min="12289" max="12289" width="8.42578125" customWidth="1"/>
    <col min="12290" max="12290" width="23.140625" customWidth="1"/>
    <col min="12291" max="12291" width="50.28515625" customWidth="1"/>
    <col min="12292" max="12292" width="7.85546875" customWidth="1"/>
    <col min="12293" max="12294" width="11.140625" customWidth="1"/>
    <col min="12296" max="12296" width="12" customWidth="1"/>
    <col min="12297" max="12297" width="11.42578125" customWidth="1"/>
    <col min="12298" max="12298" width="10.7109375" customWidth="1"/>
    <col min="12545" max="12545" width="8.42578125" customWidth="1"/>
    <col min="12546" max="12546" width="23.140625" customWidth="1"/>
    <col min="12547" max="12547" width="50.28515625" customWidth="1"/>
    <col min="12548" max="12548" width="7.85546875" customWidth="1"/>
    <col min="12549" max="12550" width="11.140625" customWidth="1"/>
    <col min="12552" max="12552" width="12" customWidth="1"/>
    <col min="12553" max="12553" width="11.42578125" customWidth="1"/>
    <col min="12554" max="12554" width="10.7109375" customWidth="1"/>
    <col min="12801" max="12801" width="8.42578125" customWidth="1"/>
    <col min="12802" max="12802" width="23.140625" customWidth="1"/>
    <col min="12803" max="12803" width="50.28515625" customWidth="1"/>
    <col min="12804" max="12804" width="7.85546875" customWidth="1"/>
    <col min="12805" max="12806" width="11.140625" customWidth="1"/>
    <col min="12808" max="12808" width="12" customWidth="1"/>
    <col min="12809" max="12809" width="11.42578125" customWidth="1"/>
    <col min="12810" max="12810" width="10.7109375" customWidth="1"/>
    <col min="13057" max="13057" width="8.42578125" customWidth="1"/>
    <col min="13058" max="13058" width="23.140625" customWidth="1"/>
    <col min="13059" max="13059" width="50.28515625" customWidth="1"/>
    <col min="13060" max="13060" width="7.85546875" customWidth="1"/>
    <col min="13061" max="13062" width="11.140625" customWidth="1"/>
    <col min="13064" max="13064" width="12" customWidth="1"/>
    <col min="13065" max="13065" width="11.42578125" customWidth="1"/>
    <col min="13066" max="13066" width="10.7109375" customWidth="1"/>
    <col min="13313" max="13313" width="8.42578125" customWidth="1"/>
    <col min="13314" max="13314" width="23.140625" customWidth="1"/>
    <col min="13315" max="13315" width="50.28515625" customWidth="1"/>
    <col min="13316" max="13316" width="7.85546875" customWidth="1"/>
    <col min="13317" max="13318" width="11.140625" customWidth="1"/>
    <col min="13320" max="13320" width="12" customWidth="1"/>
    <col min="13321" max="13321" width="11.42578125" customWidth="1"/>
    <col min="13322" max="13322" width="10.7109375" customWidth="1"/>
    <col min="13569" max="13569" width="8.42578125" customWidth="1"/>
    <col min="13570" max="13570" width="23.140625" customWidth="1"/>
    <col min="13571" max="13571" width="50.28515625" customWidth="1"/>
    <col min="13572" max="13572" width="7.85546875" customWidth="1"/>
    <col min="13573" max="13574" width="11.140625" customWidth="1"/>
    <col min="13576" max="13576" width="12" customWidth="1"/>
    <col min="13577" max="13577" width="11.42578125" customWidth="1"/>
    <col min="13578" max="13578" width="10.7109375" customWidth="1"/>
    <col min="13825" max="13825" width="8.42578125" customWidth="1"/>
    <col min="13826" max="13826" width="23.140625" customWidth="1"/>
    <col min="13827" max="13827" width="50.28515625" customWidth="1"/>
    <col min="13828" max="13828" width="7.85546875" customWidth="1"/>
    <col min="13829" max="13830" width="11.140625" customWidth="1"/>
    <col min="13832" max="13832" width="12" customWidth="1"/>
    <col min="13833" max="13833" width="11.42578125" customWidth="1"/>
    <col min="13834" max="13834" width="10.7109375" customWidth="1"/>
    <col min="14081" max="14081" width="8.42578125" customWidth="1"/>
    <col min="14082" max="14082" width="23.140625" customWidth="1"/>
    <col min="14083" max="14083" width="50.28515625" customWidth="1"/>
    <col min="14084" max="14084" width="7.85546875" customWidth="1"/>
    <col min="14085" max="14086" width="11.140625" customWidth="1"/>
    <col min="14088" max="14088" width="12" customWidth="1"/>
    <col min="14089" max="14089" width="11.42578125" customWidth="1"/>
    <col min="14090" max="14090" width="10.7109375" customWidth="1"/>
    <col min="14337" max="14337" width="8.42578125" customWidth="1"/>
    <col min="14338" max="14338" width="23.140625" customWidth="1"/>
    <col min="14339" max="14339" width="50.28515625" customWidth="1"/>
    <col min="14340" max="14340" width="7.85546875" customWidth="1"/>
    <col min="14341" max="14342" width="11.140625" customWidth="1"/>
    <col min="14344" max="14344" width="12" customWidth="1"/>
    <col min="14345" max="14345" width="11.42578125" customWidth="1"/>
    <col min="14346" max="14346" width="10.7109375" customWidth="1"/>
    <col min="14593" max="14593" width="8.42578125" customWidth="1"/>
    <col min="14594" max="14594" width="23.140625" customWidth="1"/>
    <col min="14595" max="14595" width="50.28515625" customWidth="1"/>
    <col min="14596" max="14596" width="7.85546875" customWidth="1"/>
    <col min="14597" max="14598" width="11.140625" customWidth="1"/>
    <col min="14600" max="14600" width="12" customWidth="1"/>
    <col min="14601" max="14601" width="11.42578125" customWidth="1"/>
    <col min="14602" max="14602" width="10.7109375" customWidth="1"/>
    <col min="14849" max="14849" width="8.42578125" customWidth="1"/>
    <col min="14850" max="14850" width="23.140625" customWidth="1"/>
    <col min="14851" max="14851" width="50.28515625" customWidth="1"/>
    <col min="14852" max="14852" width="7.85546875" customWidth="1"/>
    <col min="14853" max="14854" width="11.140625" customWidth="1"/>
    <col min="14856" max="14856" width="12" customWidth="1"/>
    <col min="14857" max="14857" width="11.42578125" customWidth="1"/>
    <col min="14858" max="14858" width="10.7109375" customWidth="1"/>
    <col min="15105" max="15105" width="8.42578125" customWidth="1"/>
    <col min="15106" max="15106" width="23.140625" customWidth="1"/>
    <col min="15107" max="15107" width="50.28515625" customWidth="1"/>
    <col min="15108" max="15108" width="7.85546875" customWidth="1"/>
    <col min="15109" max="15110" width="11.140625" customWidth="1"/>
    <col min="15112" max="15112" width="12" customWidth="1"/>
    <col min="15113" max="15113" width="11.42578125" customWidth="1"/>
    <col min="15114" max="15114" width="10.7109375" customWidth="1"/>
    <col min="15361" max="15361" width="8.42578125" customWidth="1"/>
    <col min="15362" max="15362" width="23.140625" customWidth="1"/>
    <col min="15363" max="15363" width="50.28515625" customWidth="1"/>
    <col min="15364" max="15364" width="7.85546875" customWidth="1"/>
    <col min="15365" max="15366" width="11.140625" customWidth="1"/>
    <col min="15368" max="15368" width="12" customWidth="1"/>
    <col min="15369" max="15369" width="11.42578125" customWidth="1"/>
    <col min="15370" max="15370" width="10.7109375" customWidth="1"/>
    <col min="15617" max="15617" width="8.42578125" customWidth="1"/>
    <col min="15618" max="15618" width="23.140625" customWidth="1"/>
    <col min="15619" max="15619" width="50.28515625" customWidth="1"/>
    <col min="15620" max="15620" width="7.85546875" customWidth="1"/>
    <col min="15621" max="15622" width="11.140625" customWidth="1"/>
    <col min="15624" max="15624" width="12" customWidth="1"/>
    <col min="15625" max="15625" width="11.42578125" customWidth="1"/>
    <col min="15626" max="15626" width="10.7109375" customWidth="1"/>
    <col min="15873" max="15873" width="8.42578125" customWidth="1"/>
    <col min="15874" max="15874" width="23.140625" customWidth="1"/>
    <col min="15875" max="15875" width="50.28515625" customWidth="1"/>
    <col min="15876" max="15876" width="7.85546875" customWidth="1"/>
    <col min="15877" max="15878" width="11.140625" customWidth="1"/>
    <col min="15880" max="15880" width="12" customWidth="1"/>
    <col min="15881" max="15881" width="11.42578125" customWidth="1"/>
    <col min="15882" max="15882" width="10.7109375" customWidth="1"/>
    <col min="16129" max="16129" width="8.42578125" customWidth="1"/>
    <col min="16130" max="16130" width="23.140625" customWidth="1"/>
    <col min="16131" max="16131" width="50.28515625" customWidth="1"/>
    <col min="16132" max="16132" width="7.85546875" customWidth="1"/>
    <col min="16133" max="16134" width="11.140625" customWidth="1"/>
    <col min="16136" max="16136" width="12" customWidth="1"/>
    <col min="16137" max="16137" width="11.42578125" customWidth="1"/>
    <col min="16138" max="16138" width="10.7109375" customWidth="1"/>
  </cols>
  <sheetData>
    <row r="1" spans="1:10">
      <c r="A1" s="185" t="s">
        <v>2168</v>
      </c>
      <c r="B1" s="186"/>
      <c r="C1" s="186"/>
      <c r="D1" s="186"/>
      <c r="E1" s="186"/>
      <c r="F1" s="367"/>
      <c r="G1" s="186"/>
      <c r="H1" s="186"/>
      <c r="I1" s="186"/>
      <c r="J1" s="186"/>
    </row>
    <row r="2" spans="1:10">
      <c r="A2" s="186" t="s">
        <v>2169</v>
      </c>
      <c r="B2" s="186" t="s">
        <v>2170</v>
      </c>
      <c r="C2" s="186" t="s">
        <v>2446</v>
      </c>
      <c r="D2" s="186"/>
      <c r="E2" s="186"/>
      <c r="F2" s="367" t="s">
        <v>2172</v>
      </c>
      <c r="G2" s="186" t="s">
        <v>2173</v>
      </c>
      <c r="H2" s="186" t="s">
        <v>2447</v>
      </c>
      <c r="I2" s="186"/>
      <c r="J2" s="186"/>
    </row>
    <row r="3" spans="1:10">
      <c r="A3" s="186" t="s">
        <v>2169</v>
      </c>
      <c r="B3" s="186" t="s">
        <v>2365</v>
      </c>
      <c r="C3" s="186" t="s">
        <v>2448</v>
      </c>
      <c r="D3" s="186"/>
      <c r="E3" s="186"/>
      <c r="F3" s="367" t="s">
        <v>2177</v>
      </c>
      <c r="G3" s="186" t="s">
        <v>2178</v>
      </c>
      <c r="H3" s="186" t="s">
        <v>2449</v>
      </c>
      <c r="I3" s="186"/>
      <c r="J3" s="186"/>
    </row>
    <row r="4" spans="1:10">
      <c r="A4" s="186"/>
      <c r="B4" s="186"/>
      <c r="C4" s="186"/>
      <c r="D4" s="186"/>
      <c r="E4" s="186"/>
      <c r="F4" s="367"/>
      <c r="G4" s="186"/>
      <c r="H4" s="186"/>
      <c r="I4" s="186"/>
      <c r="J4" s="186"/>
    </row>
    <row r="5" spans="1:10" ht="20.399999999999999">
      <c r="A5" s="186" t="s">
        <v>2180</v>
      </c>
      <c r="B5" s="186" t="s">
        <v>2181</v>
      </c>
      <c r="C5" s="187" t="s">
        <v>2182</v>
      </c>
      <c r="D5" s="186" t="s">
        <v>2183</v>
      </c>
      <c r="E5" s="186" t="s">
        <v>2184</v>
      </c>
      <c r="F5" s="368" t="s">
        <v>2185</v>
      </c>
      <c r="G5" s="187" t="s">
        <v>2450</v>
      </c>
      <c r="H5" s="187"/>
      <c r="I5" s="187" t="s">
        <v>2367</v>
      </c>
      <c r="J5" s="187" t="s">
        <v>2451</v>
      </c>
    </row>
    <row r="6" spans="1:10">
      <c r="A6" s="186"/>
      <c r="B6" s="186"/>
      <c r="C6" s="187"/>
      <c r="D6" s="186"/>
      <c r="E6" s="186"/>
      <c r="F6" s="367"/>
      <c r="G6" s="186"/>
      <c r="H6" s="186"/>
      <c r="I6" s="186"/>
      <c r="J6" s="186"/>
    </row>
    <row r="7" spans="1:10">
      <c r="A7" s="186"/>
      <c r="B7" s="186" t="s">
        <v>2452</v>
      </c>
      <c r="C7" s="187" t="s">
        <v>2446</v>
      </c>
      <c r="D7" s="186"/>
      <c r="E7" s="186"/>
      <c r="F7" s="367"/>
      <c r="G7" s="186"/>
      <c r="H7" s="186"/>
      <c r="I7" s="186"/>
      <c r="J7" s="186"/>
    </row>
    <row r="8" spans="1:10">
      <c r="A8" s="186">
        <v>1</v>
      </c>
      <c r="B8" s="186" t="s">
        <v>2453</v>
      </c>
      <c r="C8" s="187" t="s">
        <v>2454</v>
      </c>
      <c r="D8" s="186" t="s">
        <v>2437</v>
      </c>
      <c r="E8" s="188">
        <v>38</v>
      </c>
      <c r="F8" s="369">
        <v>0</v>
      </c>
      <c r="G8" s="188">
        <f t="shared" ref="G8:G34" si="0">E8*F8</f>
        <v>0</v>
      </c>
      <c r="H8" s="186"/>
      <c r="I8" s="186"/>
      <c r="J8" s="186"/>
    </row>
    <row r="9" spans="1:10">
      <c r="A9" s="186">
        <v>2</v>
      </c>
      <c r="B9" s="186" t="s">
        <v>2455</v>
      </c>
      <c r="C9" s="187" t="s">
        <v>2456</v>
      </c>
      <c r="D9" s="186"/>
      <c r="E9" s="186"/>
      <c r="F9" s="371"/>
      <c r="G9" s="357">
        <f t="shared" si="0"/>
        <v>0</v>
      </c>
      <c r="H9" s="186"/>
      <c r="I9" s="186"/>
      <c r="J9" s="186"/>
    </row>
    <row r="10" spans="1:10" ht="20.399999999999999">
      <c r="A10" s="186">
        <v>3</v>
      </c>
      <c r="B10" s="186" t="s">
        <v>2457</v>
      </c>
      <c r="C10" s="187" t="s">
        <v>2458</v>
      </c>
      <c r="D10" s="186" t="s">
        <v>2198</v>
      </c>
      <c r="E10" s="188">
        <v>4</v>
      </c>
      <c r="F10" s="369">
        <v>0</v>
      </c>
      <c r="G10" s="188">
        <f t="shared" si="0"/>
        <v>0</v>
      </c>
      <c r="H10" s="188"/>
      <c r="I10" s="188">
        <v>3.0000000000000001E-3</v>
      </c>
      <c r="J10" s="188">
        <v>1.7999999999999999E-2</v>
      </c>
    </row>
    <row r="11" spans="1:10">
      <c r="A11" s="186">
        <v>4</v>
      </c>
      <c r="B11" s="186" t="s">
        <v>2459</v>
      </c>
      <c r="C11" s="187" t="s">
        <v>2460</v>
      </c>
      <c r="D11" s="186" t="s">
        <v>2198</v>
      </c>
      <c r="E11" s="188">
        <v>1</v>
      </c>
      <c r="F11" s="369">
        <v>0</v>
      </c>
      <c r="G11" s="188">
        <f t="shared" si="0"/>
        <v>0</v>
      </c>
      <c r="H11" s="188"/>
      <c r="I11" s="188">
        <v>1E-3</v>
      </c>
      <c r="J11" s="188">
        <v>3.0000000000000001E-3</v>
      </c>
    </row>
    <row r="12" spans="1:10">
      <c r="A12" s="186">
        <v>6</v>
      </c>
      <c r="B12" s="186" t="s">
        <v>2461</v>
      </c>
      <c r="C12" s="187" t="s">
        <v>2462</v>
      </c>
      <c r="D12" s="186" t="s">
        <v>303</v>
      </c>
      <c r="E12" s="188">
        <v>25</v>
      </c>
      <c r="F12" s="369">
        <v>0</v>
      </c>
      <c r="G12" s="188">
        <f t="shared" si="0"/>
        <v>0</v>
      </c>
      <c r="H12" s="188"/>
      <c r="I12" s="188">
        <v>1E-3</v>
      </c>
      <c r="J12" s="188">
        <v>3.5000000000000003E-2</v>
      </c>
    </row>
    <row r="13" spans="1:10">
      <c r="A13" s="186">
        <v>7</v>
      </c>
      <c r="B13" s="186" t="s">
        <v>2463</v>
      </c>
      <c r="C13" s="187" t="s">
        <v>2464</v>
      </c>
      <c r="D13" s="186" t="s">
        <v>2198</v>
      </c>
      <c r="E13" s="188">
        <v>16</v>
      </c>
      <c r="F13" s="369">
        <v>0</v>
      </c>
      <c r="G13" s="188">
        <f t="shared" si="0"/>
        <v>0</v>
      </c>
      <c r="H13" s="188"/>
      <c r="I13" s="188">
        <v>1E-3</v>
      </c>
      <c r="J13" s="188">
        <v>2.5000000000000001E-2</v>
      </c>
    </row>
    <row r="14" spans="1:10">
      <c r="A14" s="186">
        <v>9</v>
      </c>
      <c r="B14" s="186" t="s">
        <v>2465</v>
      </c>
      <c r="C14" s="187" t="s">
        <v>2466</v>
      </c>
      <c r="D14" s="186" t="s">
        <v>2198</v>
      </c>
      <c r="E14" s="188">
        <v>5</v>
      </c>
      <c r="F14" s="369">
        <v>0</v>
      </c>
      <c r="G14" s="188">
        <f t="shared" si="0"/>
        <v>0</v>
      </c>
      <c r="H14" s="188"/>
      <c r="I14" s="188">
        <v>1E-3</v>
      </c>
      <c r="J14" s="188">
        <v>5.0000000000000001E-3</v>
      </c>
    </row>
    <row r="15" spans="1:10">
      <c r="A15" s="186">
        <v>10</v>
      </c>
      <c r="B15" s="186" t="s">
        <v>2467</v>
      </c>
      <c r="C15" s="187" t="s">
        <v>2468</v>
      </c>
      <c r="D15" s="186" t="s">
        <v>2198</v>
      </c>
      <c r="E15" s="188">
        <v>1</v>
      </c>
      <c r="F15" s="369">
        <v>0</v>
      </c>
      <c r="G15" s="188">
        <f t="shared" si="0"/>
        <v>0</v>
      </c>
      <c r="H15" s="188"/>
      <c r="I15" s="188">
        <v>2E-3</v>
      </c>
      <c r="J15" s="188">
        <v>2E-3</v>
      </c>
    </row>
    <row r="16" spans="1:10">
      <c r="A16" s="186">
        <v>11</v>
      </c>
      <c r="B16" s="186" t="s">
        <v>2469</v>
      </c>
      <c r="C16" s="187" t="s">
        <v>2470</v>
      </c>
      <c r="D16" s="186"/>
      <c r="E16" s="358"/>
      <c r="F16" s="371"/>
      <c r="G16" s="188">
        <f t="shared" si="0"/>
        <v>0</v>
      </c>
      <c r="H16" s="186"/>
      <c r="I16" s="186"/>
      <c r="J16" s="186"/>
    </row>
    <row r="17" spans="1:10" ht="51">
      <c r="A17" s="186">
        <v>12</v>
      </c>
      <c r="B17" s="186" t="s">
        <v>2457</v>
      </c>
      <c r="C17" s="187" t="s">
        <v>2471</v>
      </c>
      <c r="D17" s="186" t="s">
        <v>2198</v>
      </c>
      <c r="E17" s="188">
        <v>1</v>
      </c>
      <c r="F17" s="369">
        <v>0</v>
      </c>
      <c r="G17" s="188">
        <f t="shared" si="0"/>
        <v>0</v>
      </c>
      <c r="H17" s="188"/>
      <c r="I17" s="188">
        <v>4.1000000000000002E-2</v>
      </c>
      <c r="J17" s="188">
        <v>4.1000000000000002E-2</v>
      </c>
    </row>
    <row r="18" spans="1:10">
      <c r="A18" s="186">
        <v>13</v>
      </c>
      <c r="B18" s="186" t="s">
        <v>2459</v>
      </c>
      <c r="C18" s="187" t="s">
        <v>2472</v>
      </c>
      <c r="D18" s="186" t="s">
        <v>2198</v>
      </c>
      <c r="E18" s="188">
        <v>1</v>
      </c>
      <c r="F18" s="369">
        <v>0</v>
      </c>
      <c r="G18" s="188">
        <f t="shared" si="0"/>
        <v>0</v>
      </c>
      <c r="H18" s="188"/>
      <c r="I18" s="188">
        <v>0.01</v>
      </c>
      <c r="J18" s="188">
        <v>0.01</v>
      </c>
    </row>
    <row r="19" spans="1:10">
      <c r="A19" s="186">
        <v>14</v>
      </c>
      <c r="B19" s="186" t="s">
        <v>2473</v>
      </c>
      <c r="C19" s="187" t="s">
        <v>2474</v>
      </c>
      <c r="D19" s="186" t="s">
        <v>303</v>
      </c>
      <c r="E19" s="188">
        <v>1.5</v>
      </c>
      <c r="F19" s="369">
        <v>0</v>
      </c>
      <c r="G19" s="188">
        <f t="shared" si="0"/>
        <v>0</v>
      </c>
      <c r="H19" s="188"/>
      <c r="I19" s="188">
        <v>0.1</v>
      </c>
      <c r="J19" s="188">
        <v>0.15</v>
      </c>
    </row>
    <row r="20" spans="1:10">
      <c r="A20" s="186">
        <v>15</v>
      </c>
      <c r="B20" s="186" t="s">
        <v>2475</v>
      </c>
      <c r="C20" s="187" t="s">
        <v>2476</v>
      </c>
      <c r="D20" s="186" t="s">
        <v>303</v>
      </c>
      <c r="E20" s="188">
        <v>9</v>
      </c>
      <c r="F20" s="369">
        <v>0</v>
      </c>
      <c r="G20" s="188">
        <f t="shared" si="0"/>
        <v>0</v>
      </c>
      <c r="H20" s="188"/>
      <c r="I20" s="188">
        <v>1.4999999999999999E-2</v>
      </c>
      <c r="J20" s="188">
        <v>0.13500000000000001</v>
      </c>
    </row>
    <row r="21" spans="1:10">
      <c r="A21" s="186">
        <v>16</v>
      </c>
      <c r="B21" s="186" t="s">
        <v>2463</v>
      </c>
      <c r="C21" s="187" t="s">
        <v>2477</v>
      </c>
      <c r="D21" s="186" t="s">
        <v>2198</v>
      </c>
      <c r="E21" s="188">
        <v>1</v>
      </c>
      <c r="F21" s="369">
        <v>0</v>
      </c>
      <c r="G21" s="188">
        <f t="shared" si="0"/>
        <v>0</v>
      </c>
      <c r="H21" s="188"/>
      <c r="I21" s="188">
        <v>5.0000000000000001E-3</v>
      </c>
      <c r="J21" s="188">
        <v>5.0000000000000001E-3</v>
      </c>
    </row>
    <row r="22" spans="1:10">
      <c r="A22" s="186">
        <v>17</v>
      </c>
      <c r="B22" s="186" t="s">
        <v>2478</v>
      </c>
      <c r="C22" s="187" t="s">
        <v>2479</v>
      </c>
      <c r="D22" s="186" t="s">
        <v>2198</v>
      </c>
      <c r="E22" s="188">
        <v>1</v>
      </c>
      <c r="F22" s="369">
        <v>0</v>
      </c>
      <c r="G22" s="188">
        <f t="shared" si="0"/>
        <v>0</v>
      </c>
      <c r="H22" s="188"/>
      <c r="I22" s="188">
        <v>0.01</v>
      </c>
      <c r="J22" s="188">
        <v>0.01</v>
      </c>
    </row>
    <row r="23" spans="1:10">
      <c r="A23" s="186">
        <v>18</v>
      </c>
      <c r="B23" s="186" t="s">
        <v>2480</v>
      </c>
      <c r="C23" s="187" t="s">
        <v>2481</v>
      </c>
      <c r="D23" s="186" t="s">
        <v>2198</v>
      </c>
      <c r="E23" s="188">
        <v>1</v>
      </c>
      <c r="F23" s="369">
        <v>0</v>
      </c>
      <c r="G23" s="188">
        <f t="shared" si="0"/>
        <v>0</v>
      </c>
      <c r="H23" s="188"/>
      <c r="I23" s="188">
        <v>1.2E-2</v>
      </c>
      <c r="J23" s="188">
        <v>1.2E-2</v>
      </c>
    </row>
    <row r="24" spans="1:10" ht="20.399999999999999">
      <c r="A24" s="186">
        <v>19</v>
      </c>
      <c r="B24" s="186" t="s">
        <v>2482</v>
      </c>
      <c r="C24" s="187" t="s">
        <v>2483</v>
      </c>
      <c r="D24" s="186" t="s">
        <v>2198</v>
      </c>
      <c r="E24" s="188">
        <v>3</v>
      </c>
      <c r="F24" s="369">
        <v>0</v>
      </c>
      <c r="G24" s="188">
        <f t="shared" si="0"/>
        <v>0</v>
      </c>
      <c r="H24" s="188"/>
      <c r="I24" s="188">
        <v>1E-3</v>
      </c>
      <c r="J24" s="188">
        <v>3.0000000000000001E-3</v>
      </c>
    </row>
    <row r="25" spans="1:10">
      <c r="A25" s="186">
        <v>20</v>
      </c>
      <c r="B25" s="186" t="s">
        <v>2484</v>
      </c>
      <c r="C25" s="187" t="s">
        <v>2485</v>
      </c>
      <c r="D25" s="186" t="s">
        <v>303</v>
      </c>
      <c r="E25" s="188">
        <v>48</v>
      </c>
      <c r="F25" s="369">
        <v>0</v>
      </c>
      <c r="G25" s="188">
        <f t="shared" si="0"/>
        <v>0</v>
      </c>
      <c r="H25" s="188"/>
      <c r="I25" s="188">
        <v>1E-3</v>
      </c>
      <c r="J25" s="188">
        <v>4.8000000000000001E-2</v>
      </c>
    </row>
    <row r="26" spans="1:10">
      <c r="A26" s="186">
        <v>21</v>
      </c>
      <c r="B26" s="186" t="s">
        <v>2486</v>
      </c>
      <c r="C26" s="187" t="s">
        <v>2487</v>
      </c>
      <c r="D26" s="186" t="s">
        <v>2256</v>
      </c>
      <c r="E26" s="188">
        <v>1</v>
      </c>
      <c r="F26" s="369">
        <v>0</v>
      </c>
      <c r="G26" s="188">
        <f t="shared" si="0"/>
        <v>0</v>
      </c>
      <c r="H26" s="186"/>
      <c r="I26" s="186"/>
      <c r="J26" s="186"/>
    </row>
    <row r="27" spans="1:10">
      <c r="A27" s="186">
        <v>22</v>
      </c>
      <c r="B27" s="186" t="s">
        <v>2488</v>
      </c>
      <c r="C27" s="187" t="s">
        <v>2489</v>
      </c>
      <c r="D27" s="186" t="s">
        <v>2245</v>
      </c>
      <c r="E27" s="188">
        <v>24</v>
      </c>
      <c r="F27" s="369">
        <v>0</v>
      </c>
      <c r="G27" s="188">
        <f t="shared" si="0"/>
        <v>0</v>
      </c>
      <c r="H27" s="186"/>
      <c r="I27" s="188">
        <v>1E-3</v>
      </c>
      <c r="J27" s="188">
        <v>2.8000000000000001E-2</v>
      </c>
    </row>
    <row r="28" spans="1:10">
      <c r="A28" s="186">
        <v>23</v>
      </c>
      <c r="B28" s="186" t="s">
        <v>2490</v>
      </c>
      <c r="C28" s="187" t="s">
        <v>2491</v>
      </c>
      <c r="D28" s="186" t="s">
        <v>2245</v>
      </c>
      <c r="E28" s="188">
        <v>21</v>
      </c>
      <c r="F28" s="369">
        <v>0</v>
      </c>
      <c r="G28" s="188">
        <f t="shared" si="0"/>
        <v>0</v>
      </c>
      <c r="H28" s="186"/>
      <c r="I28" s="188">
        <v>1E-3</v>
      </c>
      <c r="J28" s="188">
        <v>2.5000000000000001E-2</v>
      </c>
    </row>
    <row r="29" spans="1:10">
      <c r="A29" s="186">
        <v>24</v>
      </c>
      <c r="B29" s="186" t="s">
        <v>2492</v>
      </c>
      <c r="C29" s="187" t="s">
        <v>2493</v>
      </c>
      <c r="D29" s="186" t="s">
        <v>2256</v>
      </c>
      <c r="E29" s="188"/>
      <c r="F29" s="372"/>
      <c r="G29" s="188">
        <f t="shared" si="0"/>
        <v>0</v>
      </c>
      <c r="H29" s="186"/>
      <c r="I29" s="188">
        <v>0.08</v>
      </c>
      <c r="J29" s="186"/>
    </row>
    <row r="30" spans="1:10" ht="20.399999999999999">
      <c r="A30" s="186">
        <v>25</v>
      </c>
      <c r="B30" s="186" t="s">
        <v>2494</v>
      </c>
      <c r="C30" s="187" t="s">
        <v>2495</v>
      </c>
      <c r="D30" s="186" t="s">
        <v>2198</v>
      </c>
      <c r="E30" s="188">
        <v>5</v>
      </c>
      <c r="F30" s="369">
        <v>0</v>
      </c>
      <c r="G30" s="188">
        <f t="shared" si="0"/>
        <v>0</v>
      </c>
      <c r="H30" s="186"/>
      <c r="I30" s="188">
        <v>0.15</v>
      </c>
      <c r="J30" s="188">
        <v>0.75</v>
      </c>
    </row>
    <row r="31" spans="1:10">
      <c r="A31" s="186">
        <v>26</v>
      </c>
      <c r="B31" s="186" t="s">
        <v>2496</v>
      </c>
      <c r="C31" s="187" t="s">
        <v>2497</v>
      </c>
      <c r="D31" s="186" t="s">
        <v>2198</v>
      </c>
      <c r="E31" s="188">
        <v>3</v>
      </c>
      <c r="F31" s="369">
        <v>0</v>
      </c>
      <c r="G31" s="188">
        <f t="shared" si="0"/>
        <v>0</v>
      </c>
      <c r="H31" s="186"/>
      <c r="I31" s="188">
        <v>1E-3</v>
      </c>
      <c r="J31" s="188">
        <v>3.0000000000000001E-3</v>
      </c>
    </row>
    <row r="32" spans="1:10">
      <c r="A32" s="186">
        <v>27</v>
      </c>
      <c r="B32" s="186" t="s">
        <v>2498</v>
      </c>
      <c r="C32" s="187" t="s">
        <v>2499</v>
      </c>
      <c r="D32" s="186" t="s">
        <v>2198</v>
      </c>
      <c r="E32" s="188">
        <v>1</v>
      </c>
      <c r="F32" s="369">
        <v>0</v>
      </c>
      <c r="G32" s="188">
        <f t="shared" si="0"/>
        <v>0</v>
      </c>
      <c r="H32" s="186"/>
      <c r="I32" s="186"/>
      <c r="J32" s="186"/>
    </row>
    <row r="33" spans="1:10">
      <c r="A33" s="186">
        <v>28</v>
      </c>
      <c r="B33" s="186" t="s">
        <v>2500</v>
      </c>
      <c r="C33" s="187" t="s">
        <v>2501</v>
      </c>
      <c r="D33" s="186" t="s">
        <v>2437</v>
      </c>
      <c r="E33" s="188">
        <v>10</v>
      </c>
      <c r="F33" s="369">
        <v>0</v>
      </c>
      <c r="G33" s="188">
        <f t="shared" si="0"/>
        <v>0</v>
      </c>
      <c r="H33" s="186"/>
      <c r="I33" s="186"/>
      <c r="J33" s="186"/>
    </row>
    <row r="34" spans="1:10">
      <c r="A34" s="186">
        <v>29</v>
      </c>
      <c r="B34" s="186" t="s">
        <v>2502</v>
      </c>
      <c r="C34" s="187" t="s">
        <v>2503</v>
      </c>
      <c r="D34" s="186" t="s">
        <v>2201</v>
      </c>
      <c r="E34" s="188">
        <v>1.01</v>
      </c>
      <c r="F34" s="369">
        <v>0</v>
      </c>
      <c r="G34" s="188">
        <f t="shared" si="0"/>
        <v>0</v>
      </c>
      <c r="H34" s="186"/>
      <c r="I34" s="186"/>
      <c r="J34" s="186"/>
    </row>
    <row r="35" spans="1:10">
      <c r="A35" s="186"/>
      <c r="B35" s="186" t="s">
        <v>2504</v>
      </c>
      <c r="C35" s="187" t="s">
        <v>2505</v>
      </c>
      <c r="D35" s="186"/>
      <c r="E35" s="186"/>
      <c r="F35" s="367"/>
      <c r="G35" s="189">
        <f>SUM(G8:G34)</f>
        <v>0</v>
      </c>
      <c r="H35" s="190" t="s">
        <v>2362</v>
      </c>
      <c r="I35" s="186"/>
      <c r="J35" s="186"/>
    </row>
    <row r="36" spans="1:10">
      <c r="A36" s="186"/>
      <c r="B36" s="186"/>
      <c r="C36" s="186"/>
      <c r="D36" s="186"/>
      <c r="E36" s="186"/>
      <c r="F36" s="367"/>
      <c r="G36" s="186"/>
      <c r="H36" s="186"/>
      <c r="I36" s="186"/>
      <c r="J36" s="186"/>
    </row>
    <row r="37" spans="1:10">
      <c r="A37" s="186"/>
      <c r="B37" s="186"/>
      <c r="C37" s="186"/>
      <c r="D37" s="186"/>
      <c r="E37" s="186"/>
      <c r="F37" s="367"/>
      <c r="G37" s="186"/>
      <c r="H37" s="186"/>
      <c r="I37" s="186"/>
      <c r="J37" s="186"/>
    </row>
  </sheetData>
  <sheetProtection algorithmName="SHA-512" hashValue="AEbOgzyskRYIIz2aA75d0MGYu+h7KpxN/qNfAQglS5bedYsumQ8vhtzoulqyY0joJSbB3tptv5voIwBbwHaEIw==" saltValue="HP5OzT+3bprTqqL5LJ6tLQ==" spinCount="100000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2:T170"/>
  <sheetViews>
    <sheetView topLeftCell="A138" zoomScaleNormal="100" workbookViewId="0">
      <selection activeCell="F59" sqref="F59"/>
    </sheetView>
  </sheetViews>
  <sheetFormatPr defaultColWidth="9.140625" defaultRowHeight="10.199999999999999"/>
  <cols>
    <col min="1" max="1" width="4.7109375" customWidth="1"/>
    <col min="2" max="2" width="51.42578125" customWidth="1"/>
    <col min="3" max="3" width="11.42578125" customWidth="1"/>
    <col min="4" max="4" width="13.85546875" style="191" customWidth="1"/>
    <col min="5" max="5" width="15.42578125" style="191" customWidth="1"/>
    <col min="6" max="6" width="13.85546875" style="191" customWidth="1"/>
    <col min="7" max="7" width="20.140625" style="191" customWidth="1"/>
    <col min="8" max="8" width="3.7109375" customWidth="1"/>
    <col min="9" max="9" width="4.7109375" customWidth="1"/>
    <col min="10" max="10" width="6" customWidth="1"/>
    <col min="11" max="11" width="5.28515625" customWidth="1"/>
    <col min="12" max="12" width="4.7109375" customWidth="1"/>
    <col min="13" max="15" width="4.42578125" customWidth="1"/>
    <col min="16" max="16" width="9.42578125" customWidth="1"/>
    <col min="17" max="18" width="13.28515625" customWidth="1"/>
    <col min="257" max="257" width="4.7109375" customWidth="1"/>
    <col min="258" max="258" width="51.42578125" customWidth="1"/>
    <col min="259" max="259" width="11.42578125" customWidth="1"/>
    <col min="260" max="260" width="13.85546875" customWidth="1"/>
    <col min="261" max="261" width="15.42578125" customWidth="1"/>
    <col min="262" max="262" width="13.85546875" customWidth="1"/>
    <col min="263" max="263" width="20.140625" customWidth="1"/>
    <col min="264" max="264" width="3.7109375" customWidth="1"/>
    <col min="265" max="265" width="4.7109375" customWidth="1"/>
    <col min="266" max="266" width="6" customWidth="1"/>
    <col min="267" max="267" width="5.28515625" customWidth="1"/>
    <col min="268" max="268" width="4.7109375" customWidth="1"/>
    <col min="269" max="271" width="4.42578125" customWidth="1"/>
    <col min="272" max="272" width="9.42578125" customWidth="1"/>
    <col min="273" max="274" width="13.28515625" customWidth="1"/>
    <col min="513" max="513" width="4.7109375" customWidth="1"/>
    <col min="514" max="514" width="51.42578125" customWidth="1"/>
    <col min="515" max="515" width="11.42578125" customWidth="1"/>
    <col min="516" max="516" width="13.85546875" customWidth="1"/>
    <col min="517" max="517" width="15.42578125" customWidth="1"/>
    <col min="518" max="518" width="13.85546875" customWidth="1"/>
    <col min="519" max="519" width="20.140625" customWidth="1"/>
    <col min="520" max="520" width="3.7109375" customWidth="1"/>
    <col min="521" max="521" width="4.7109375" customWidth="1"/>
    <col min="522" max="522" width="6" customWidth="1"/>
    <col min="523" max="523" width="5.28515625" customWidth="1"/>
    <col min="524" max="524" width="4.7109375" customWidth="1"/>
    <col min="525" max="527" width="4.42578125" customWidth="1"/>
    <col min="528" max="528" width="9.42578125" customWidth="1"/>
    <col min="529" max="530" width="13.28515625" customWidth="1"/>
    <col min="769" max="769" width="4.7109375" customWidth="1"/>
    <col min="770" max="770" width="51.42578125" customWidth="1"/>
    <col min="771" max="771" width="11.42578125" customWidth="1"/>
    <col min="772" max="772" width="13.85546875" customWidth="1"/>
    <col min="773" max="773" width="15.42578125" customWidth="1"/>
    <col min="774" max="774" width="13.85546875" customWidth="1"/>
    <col min="775" max="775" width="20.140625" customWidth="1"/>
    <col min="776" max="776" width="3.7109375" customWidth="1"/>
    <col min="777" max="777" width="4.7109375" customWidth="1"/>
    <col min="778" max="778" width="6" customWidth="1"/>
    <col min="779" max="779" width="5.28515625" customWidth="1"/>
    <col min="780" max="780" width="4.7109375" customWidth="1"/>
    <col min="781" max="783" width="4.42578125" customWidth="1"/>
    <col min="784" max="784" width="9.42578125" customWidth="1"/>
    <col min="785" max="786" width="13.28515625" customWidth="1"/>
    <col min="1025" max="1025" width="4.7109375" customWidth="1"/>
    <col min="1026" max="1026" width="51.42578125" customWidth="1"/>
    <col min="1027" max="1027" width="11.42578125" customWidth="1"/>
    <col min="1028" max="1028" width="13.85546875" customWidth="1"/>
    <col min="1029" max="1029" width="15.42578125" customWidth="1"/>
    <col min="1030" max="1030" width="13.85546875" customWidth="1"/>
    <col min="1031" max="1031" width="20.140625" customWidth="1"/>
    <col min="1032" max="1032" width="3.7109375" customWidth="1"/>
    <col min="1033" max="1033" width="4.7109375" customWidth="1"/>
    <col min="1034" max="1034" width="6" customWidth="1"/>
    <col min="1035" max="1035" width="5.28515625" customWidth="1"/>
    <col min="1036" max="1036" width="4.7109375" customWidth="1"/>
    <col min="1037" max="1039" width="4.42578125" customWidth="1"/>
    <col min="1040" max="1040" width="9.42578125" customWidth="1"/>
    <col min="1041" max="1042" width="13.28515625" customWidth="1"/>
    <col min="1281" max="1281" width="4.7109375" customWidth="1"/>
    <col min="1282" max="1282" width="51.42578125" customWidth="1"/>
    <col min="1283" max="1283" width="11.42578125" customWidth="1"/>
    <col min="1284" max="1284" width="13.85546875" customWidth="1"/>
    <col min="1285" max="1285" width="15.42578125" customWidth="1"/>
    <col min="1286" max="1286" width="13.85546875" customWidth="1"/>
    <col min="1287" max="1287" width="20.140625" customWidth="1"/>
    <col min="1288" max="1288" width="3.7109375" customWidth="1"/>
    <col min="1289" max="1289" width="4.7109375" customWidth="1"/>
    <col min="1290" max="1290" width="6" customWidth="1"/>
    <col min="1291" max="1291" width="5.28515625" customWidth="1"/>
    <col min="1292" max="1292" width="4.7109375" customWidth="1"/>
    <col min="1293" max="1295" width="4.42578125" customWidth="1"/>
    <col min="1296" max="1296" width="9.42578125" customWidth="1"/>
    <col min="1297" max="1298" width="13.28515625" customWidth="1"/>
    <col min="1537" max="1537" width="4.7109375" customWidth="1"/>
    <col min="1538" max="1538" width="51.42578125" customWidth="1"/>
    <col min="1539" max="1539" width="11.42578125" customWidth="1"/>
    <col min="1540" max="1540" width="13.85546875" customWidth="1"/>
    <col min="1541" max="1541" width="15.42578125" customWidth="1"/>
    <col min="1542" max="1542" width="13.85546875" customWidth="1"/>
    <col min="1543" max="1543" width="20.140625" customWidth="1"/>
    <col min="1544" max="1544" width="3.7109375" customWidth="1"/>
    <col min="1545" max="1545" width="4.7109375" customWidth="1"/>
    <col min="1546" max="1546" width="6" customWidth="1"/>
    <col min="1547" max="1547" width="5.28515625" customWidth="1"/>
    <col min="1548" max="1548" width="4.7109375" customWidth="1"/>
    <col min="1549" max="1551" width="4.42578125" customWidth="1"/>
    <col min="1552" max="1552" width="9.42578125" customWidth="1"/>
    <col min="1553" max="1554" width="13.28515625" customWidth="1"/>
    <col min="1793" max="1793" width="4.7109375" customWidth="1"/>
    <col min="1794" max="1794" width="51.42578125" customWidth="1"/>
    <col min="1795" max="1795" width="11.42578125" customWidth="1"/>
    <col min="1796" max="1796" width="13.85546875" customWidth="1"/>
    <col min="1797" max="1797" width="15.42578125" customWidth="1"/>
    <col min="1798" max="1798" width="13.85546875" customWidth="1"/>
    <col min="1799" max="1799" width="20.140625" customWidth="1"/>
    <col min="1800" max="1800" width="3.7109375" customWidth="1"/>
    <col min="1801" max="1801" width="4.7109375" customWidth="1"/>
    <col min="1802" max="1802" width="6" customWidth="1"/>
    <col min="1803" max="1803" width="5.28515625" customWidth="1"/>
    <col min="1804" max="1804" width="4.7109375" customWidth="1"/>
    <col min="1805" max="1807" width="4.42578125" customWidth="1"/>
    <col min="1808" max="1808" width="9.42578125" customWidth="1"/>
    <col min="1809" max="1810" width="13.28515625" customWidth="1"/>
    <col min="2049" max="2049" width="4.7109375" customWidth="1"/>
    <col min="2050" max="2050" width="51.42578125" customWidth="1"/>
    <col min="2051" max="2051" width="11.42578125" customWidth="1"/>
    <col min="2052" max="2052" width="13.85546875" customWidth="1"/>
    <col min="2053" max="2053" width="15.42578125" customWidth="1"/>
    <col min="2054" max="2054" width="13.85546875" customWidth="1"/>
    <col min="2055" max="2055" width="20.140625" customWidth="1"/>
    <col min="2056" max="2056" width="3.7109375" customWidth="1"/>
    <col min="2057" max="2057" width="4.7109375" customWidth="1"/>
    <col min="2058" max="2058" width="6" customWidth="1"/>
    <col min="2059" max="2059" width="5.28515625" customWidth="1"/>
    <col min="2060" max="2060" width="4.7109375" customWidth="1"/>
    <col min="2061" max="2063" width="4.42578125" customWidth="1"/>
    <col min="2064" max="2064" width="9.42578125" customWidth="1"/>
    <col min="2065" max="2066" width="13.28515625" customWidth="1"/>
    <col min="2305" max="2305" width="4.7109375" customWidth="1"/>
    <col min="2306" max="2306" width="51.42578125" customWidth="1"/>
    <col min="2307" max="2307" width="11.42578125" customWidth="1"/>
    <col min="2308" max="2308" width="13.85546875" customWidth="1"/>
    <col min="2309" max="2309" width="15.42578125" customWidth="1"/>
    <col min="2310" max="2310" width="13.85546875" customWidth="1"/>
    <col min="2311" max="2311" width="20.140625" customWidth="1"/>
    <col min="2312" max="2312" width="3.7109375" customWidth="1"/>
    <col min="2313" max="2313" width="4.7109375" customWidth="1"/>
    <col min="2314" max="2314" width="6" customWidth="1"/>
    <col min="2315" max="2315" width="5.28515625" customWidth="1"/>
    <col min="2316" max="2316" width="4.7109375" customWidth="1"/>
    <col min="2317" max="2319" width="4.42578125" customWidth="1"/>
    <col min="2320" max="2320" width="9.42578125" customWidth="1"/>
    <col min="2321" max="2322" width="13.28515625" customWidth="1"/>
    <col min="2561" max="2561" width="4.7109375" customWidth="1"/>
    <col min="2562" max="2562" width="51.42578125" customWidth="1"/>
    <col min="2563" max="2563" width="11.42578125" customWidth="1"/>
    <col min="2564" max="2564" width="13.85546875" customWidth="1"/>
    <col min="2565" max="2565" width="15.42578125" customWidth="1"/>
    <col min="2566" max="2566" width="13.85546875" customWidth="1"/>
    <col min="2567" max="2567" width="20.140625" customWidth="1"/>
    <col min="2568" max="2568" width="3.7109375" customWidth="1"/>
    <col min="2569" max="2569" width="4.7109375" customWidth="1"/>
    <col min="2570" max="2570" width="6" customWidth="1"/>
    <col min="2571" max="2571" width="5.28515625" customWidth="1"/>
    <col min="2572" max="2572" width="4.7109375" customWidth="1"/>
    <col min="2573" max="2575" width="4.42578125" customWidth="1"/>
    <col min="2576" max="2576" width="9.42578125" customWidth="1"/>
    <col min="2577" max="2578" width="13.28515625" customWidth="1"/>
    <col min="2817" max="2817" width="4.7109375" customWidth="1"/>
    <col min="2818" max="2818" width="51.42578125" customWidth="1"/>
    <col min="2819" max="2819" width="11.42578125" customWidth="1"/>
    <col min="2820" max="2820" width="13.85546875" customWidth="1"/>
    <col min="2821" max="2821" width="15.42578125" customWidth="1"/>
    <col min="2822" max="2822" width="13.85546875" customWidth="1"/>
    <col min="2823" max="2823" width="20.140625" customWidth="1"/>
    <col min="2824" max="2824" width="3.7109375" customWidth="1"/>
    <col min="2825" max="2825" width="4.7109375" customWidth="1"/>
    <col min="2826" max="2826" width="6" customWidth="1"/>
    <col min="2827" max="2827" width="5.28515625" customWidth="1"/>
    <col min="2828" max="2828" width="4.7109375" customWidth="1"/>
    <col min="2829" max="2831" width="4.42578125" customWidth="1"/>
    <col min="2832" max="2832" width="9.42578125" customWidth="1"/>
    <col min="2833" max="2834" width="13.28515625" customWidth="1"/>
    <col min="3073" max="3073" width="4.7109375" customWidth="1"/>
    <col min="3074" max="3074" width="51.42578125" customWidth="1"/>
    <col min="3075" max="3075" width="11.42578125" customWidth="1"/>
    <col min="3076" max="3076" width="13.85546875" customWidth="1"/>
    <col min="3077" max="3077" width="15.42578125" customWidth="1"/>
    <col min="3078" max="3078" width="13.85546875" customWidth="1"/>
    <col min="3079" max="3079" width="20.140625" customWidth="1"/>
    <col min="3080" max="3080" width="3.7109375" customWidth="1"/>
    <col min="3081" max="3081" width="4.7109375" customWidth="1"/>
    <col min="3082" max="3082" width="6" customWidth="1"/>
    <col min="3083" max="3083" width="5.28515625" customWidth="1"/>
    <col min="3084" max="3084" width="4.7109375" customWidth="1"/>
    <col min="3085" max="3087" width="4.42578125" customWidth="1"/>
    <col min="3088" max="3088" width="9.42578125" customWidth="1"/>
    <col min="3089" max="3090" width="13.28515625" customWidth="1"/>
    <col min="3329" max="3329" width="4.7109375" customWidth="1"/>
    <col min="3330" max="3330" width="51.42578125" customWidth="1"/>
    <col min="3331" max="3331" width="11.42578125" customWidth="1"/>
    <col min="3332" max="3332" width="13.85546875" customWidth="1"/>
    <col min="3333" max="3333" width="15.42578125" customWidth="1"/>
    <col min="3334" max="3334" width="13.85546875" customWidth="1"/>
    <col min="3335" max="3335" width="20.140625" customWidth="1"/>
    <col min="3336" max="3336" width="3.7109375" customWidth="1"/>
    <col min="3337" max="3337" width="4.7109375" customWidth="1"/>
    <col min="3338" max="3338" width="6" customWidth="1"/>
    <col min="3339" max="3339" width="5.28515625" customWidth="1"/>
    <col min="3340" max="3340" width="4.7109375" customWidth="1"/>
    <col min="3341" max="3343" width="4.42578125" customWidth="1"/>
    <col min="3344" max="3344" width="9.42578125" customWidth="1"/>
    <col min="3345" max="3346" width="13.28515625" customWidth="1"/>
    <col min="3585" max="3585" width="4.7109375" customWidth="1"/>
    <col min="3586" max="3586" width="51.42578125" customWidth="1"/>
    <col min="3587" max="3587" width="11.42578125" customWidth="1"/>
    <col min="3588" max="3588" width="13.85546875" customWidth="1"/>
    <col min="3589" max="3589" width="15.42578125" customWidth="1"/>
    <col min="3590" max="3590" width="13.85546875" customWidth="1"/>
    <col min="3591" max="3591" width="20.140625" customWidth="1"/>
    <col min="3592" max="3592" width="3.7109375" customWidth="1"/>
    <col min="3593" max="3593" width="4.7109375" customWidth="1"/>
    <col min="3594" max="3594" width="6" customWidth="1"/>
    <col min="3595" max="3595" width="5.28515625" customWidth="1"/>
    <col min="3596" max="3596" width="4.7109375" customWidth="1"/>
    <col min="3597" max="3599" width="4.42578125" customWidth="1"/>
    <col min="3600" max="3600" width="9.42578125" customWidth="1"/>
    <col min="3601" max="3602" width="13.28515625" customWidth="1"/>
    <col min="3841" max="3841" width="4.7109375" customWidth="1"/>
    <col min="3842" max="3842" width="51.42578125" customWidth="1"/>
    <col min="3843" max="3843" width="11.42578125" customWidth="1"/>
    <col min="3844" max="3844" width="13.85546875" customWidth="1"/>
    <col min="3845" max="3845" width="15.42578125" customWidth="1"/>
    <col min="3846" max="3846" width="13.85546875" customWidth="1"/>
    <col min="3847" max="3847" width="20.140625" customWidth="1"/>
    <col min="3848" max="3848" width="3.7109375" customWidth="1"/>
    <col min="3849" max="3849" width="4.7109375" customWidth="1"/>
    <col min="3850" max="3850" width="6" customWidth="1"/>
    <col min="3851" max="3851" width="5.28515625" customWidth="1"/>
    <col min="3852" max="3852" width="4.7109375" customWidth="1"/>
    <col min="3853" max="3855" width="4.42578125" customWidth="1"/>
    <col min="3856" max="3856" width="9.42578125" customWidth="1"/>
    <col min="3857" max="3858" width="13.28515625" customWidth="1"/>
    <col min="4097" max="4097" width="4.7109375" customWidth="1"/>
    <col min="4098" max="4098" width="51.42578125" customWidth="1"/>
    <col min="4099" max="4099" width="11.42578125" customWidth="1"/>
    <col min="4100" max="4100" width="13.85546875" customWidth="1"/>
    <col min="4101" max="4101" width="15.42578125" customWidth="1"/>
    <col min="4102" max="4102" width="13.85546875" customWidth="1"/>
    <col min="4103" max="4103" width="20.140625" customWidth="1"/>
    <col min="4104" max="4104" width="3.7109375" customWidth="1"/>
    <col min="4105" max="4105" width="4.7109375" customWidth="1"/>
    <col min="4106" max="4106" width="6" customWidth="1"/>
    <col min="4107" max="4107" width="5.28515625" customWidth="1"/>
    <col min="4108" max="4108" width="4.7109375" customWidth="1"/>
    <col min="4109" max="4111" width="4.42578125" customWidth="1"/>
    <col min="4112" max="4112" width="9.42578125" customWidth="1"/>
    <col min="4113" max="4114" width="13.28515625" customWidth="1"/>
    <col min="4353" max="4353" width="4.7109375" customWidth="1"/>
    <col min="4354" max="4354" width="51.42578125" customWidth="1"/>
    <col min="4355" max="4355" width="11.42578125" customWidth="1"/>
    <col min="4356" max="4356" width="13.85546875" customWidth="1"/>
    <col min="4357" max="4357" width="15.42578125" customWidth="1"/>
    <col min="4358" max="4358" width="13.85546875" customWidth="1"/>
    <col min="4359" max="4359" width="20.140625" customWidth="1"/>
    <col min="4360" max="4360" width="3.7109375" customWidth="1"/>
    <col min="4361" max="4361" width="4.7109375" customWidth="1"/>
    <col min="4362" max="4362" width="6" customWidth="1"/>
    <col min="4363" max="4363" width="5.28515625" customWidth="1"/>
    <col min="4364" max="4364" width="4.7109375" customWidth="1"/>
    <col min="4365" max="4367" width="4.42578125" customWidth="1"/>
    <col min="4368" max="4368" width="9.42578125" customWidth="1"/>
    <col min="4369" max="4370" width="13.28515625" customWidth="1"/>
    <col min="4609" max="4609" width="4.7109375" customWidth="1"/>
    <col min="4610" max="4610" width="51.42578125" customWidth="1"/>
    <col min="4611" max="4611" width="11.42578125" customWidth="1"/>
    <col min="4612" max="4612" width="13.85546875" customWidth="1"/>
    <col min="4613" max="4613" width="15.42578125" customWidth="1"/>
    <col min="4614" max="4614" width="13.85546875" customWidth="1"/>
    <col min="4615" max="4615" width="20.140625" customWidth="1"/>
    <col min="4616" max="4616" width="3.7109375" customWidth="1"/>
    <col min="4617" max="4617" width="4.7109375" customWidth="1"/>
    <col min="4618" max="4618" width="6" customWidth="1"/>
    <col min="4619" max="4619" width="5.28515625" customWidth="1"/>
    <col min="4620" max="4620" width="4.7109375" customWidth="1"/>
    <col min="4621" max="4623" width="4.42578125" customWidth="1"/>
    <col min="4624" max="4624" width="9.42578125" customWidth="1"/>
    <col min="4625" max="4626" width="13.28515625" customWidth="1"/>
    <col min="4865" max="4865" width="4.7109375" customWidth="1"/>
    <col min="4866" max="4866" width="51.42578125" customWidth="1"/>
    <col min="4867" max="4867" width="11.42578125" customWidth="1"/>
    <col min="4868" max="4868" width="13.85546875" customWidth="1"/>
    <col min="4869" max="4869" width="15.42578125" customWidth="1"/>
    <col min="4870" max="4870" width="13.85546875" customWidth="1"/>
    <col min="4871" max="4871" width="20.140625" customWidth="1"/>
    <col min="4872" max="4872" width="3.7109375" customWidth="1"/>
    <col min="4873" max="4873" width="4.7109375" customWidth="1"/>
    <col min="4874" max="4874" width="6" customWidth="1"/>
    <col min="4875" max="4875" width="5.28515625" customWidth="1"/>
    <col min="4876" max="4876" width="4.7109375" customWidth="1"/>
    <col min="4877" max="4879" width="4.42578125" customWidth="1"/>
    <col min="4880" max="4880" width="9.42578125" customWidth="1"/>
    <col min="4881" max="4882" width="13.28515625" customWidth="1"/>
    <col min="5121" max="5121" width="4.7109375" customWidth="1"/>
    <col min="5122" max="5122" width="51.42578125" customWidth="1"/>
    <col min="5123" max="5123" width="11.42578125" customWidth="1"/>
    <col min="5124" max="5124" width="13.85546875" customWidth="1"/>
    <col min="5125" max="5125" width="15.42578125" customWidth="1"/>
    <col min="5126" max="5126" width="13.85546875" customWidth="1"/>
    <col min="5127" max="5127" width="20.140625" customWidth="1"/>
    <col min="5128" max="5128" width="3.7109375" customWidth="1"/>
    <col min="5129" max="5129" width="4.7109375" customWidth="1"/>
    <col min="5130" max="5130" width="6" customWidth="1"/>
    <col min="5131" max="5131" width="5.28515625" customWidth="1"/>
    <col min="5132" max="5132" width="4.7109375" customWidth="1"/>
    <col min="5133" max="5135" width="4.42578125" customWidth="1"/>
    <col min="5136" max="5136" width="9.42578125" customWidth="1"/>
    <col min="5137" max="5138" width="13.28515625" customWidth="1"/>
    <col min="5377" max="5377" width="4.7109375" customWidth="1"/>
    <col min="5378" max="5378" width="51.42578125" customWidth="1"/>
    <col min="5379" max="5379" width="11.42578125" customWidth="1"/>
    <col min="5380" max="5380" width="13.85546875" customWidth="1"/>
    <col min="5381" max="5381" width="15.42578125" customWidth="1"/>
    <col min="5382" max="5382" width="13.85546875" customWidth="1"/>
    <col min="5383" max="5383" width="20.140625" customWidth="1"/>
    <col min="5384" max="5384" width="3.7109375" customWidth="1"/>
    <col min="5385" max="5385" width="4.7109375" customWidth="1"/>
    <col min="5386" max="5386" width="6" customWidth="1"/>
    <col min="5387" max="5387" width="5.28515625" customWidth="1"/>
    <col min="5388" max="5388" width="4.7109375" customWidth="1"/>
    <col min="5389" max="5391" width="4.42578125" customWidth="1"/>
    <col min="5392" max="5392" width="9.42578125" customWidth="1"/>
    <col min="5393" max="5394" width="13.28515625" customWidth="1"/>
    <col min="5633" max="5633" width="4.7109375" customWidth="1"/>
    <col min="5634" max="5634" width="51.42578125" customWidth="1"/>
    <col min="5635" max="5635" width="11.42578125" customWidth="1"/>
    <col min="5636" max="5636" width="13.85546875" customWidth="1"/>
    <col min="5637" max="5637" width="15.42578125" customWidth="1"/>
    <col min="5638" max="5638" width="13.85546875" customWidth="1"/>
    <col min="5639" max="5639" width="20.140625" customWidth="1"/>
    <col min="5640" max="5640" width="3.7109375" customWidth="1"/>
    <col min="5641" max="5641" width="4.7109375" customWidth="1"/>
    <col min="5642" max="5642" width="6" customWidth="1"/>
    <col min="5643" max="5643" width="5.28515625" customWidth="1"/>
    <col min="5644" max="5644" width="4.7109375" customWidth="1"/>
    <col min="5645" max="5647" width="4.42578125" customWidth="1"/>
    <col min="5648" max="5648" width="9.42578125" customWidth="1"/>
    <col min="5649" max="5650" width="13.28515625" customWidth="1"/>
    <col min="5889" max="5889" width="4.7109375" customWidth="1"/>
    <col min="5890" max="5890" width="51.42578125" customWidth="1"/>
    <col min="5891" max="5891" width="11.42578125" customWidth="1"/>
    <col min="5892" max="5892" width="13.85546875" customWidth="1"/>
    <col min="5893" max="5893" width="15.42578125" customWidth="1"/>
    <col min="5894" max="5894" width="13.85546875" customWidth="1"/>
    <col min="5895" max="5895" width="20.140625" customWidth="1"/>
    <col min="5896" max="5896" width="3.7109375" customWidth="1"/>
    <col min="5897" max="5897" width="4.7109375" customWidth="1"/>
    <col min="5898" max="5898" width="6" customWidth="1"/>
    <col min="5899" max="5899" width="5.28515625" customWidth="1"/>
    <col min="5900" max="5900" width="4.7109375" customWidth="1"/>
    <col min="5901" max="5903" width="4.42578125" customWidth="1"/>
    <col min="5904" max="5904" width="9.42578125" customWidth="1"/>
    <col min="5905" max="5906" width="13.28515625" customWidth="1"/>
    <col min="6145" max="6145" width="4.7109375" customWidth="1"/>
    <col min="6146" max="6146" width="51.42578125" customWidth="1"/>
    <col min="6147" max="6147" width="11.42578125" customWidth="1"/>
    <col min="6148" max="6148" width="13.85546875" customWidth="1"/>
    <col min="6149" max="6149" width="15.42578125" customWidth="1"/>
    <col min="6150" max="6150" width="13.85546875" customWidth="1"/>
    <col min="6151" max="6151" width="20.140625" customWidth="1"/>
    <col min="6152" max="6152" width="3.7109375" customWidth="1"/>
    <col min="6153" max="6153" width="4.7109375" customWidth="1"/>
    <col min="6154" max="6154" width="6" customWidth="1"/>
    <col min="6155" max="6155" width="5.28515625" customWidth="1"/>
    <col min="6156" max="6156" width="4.7109375" customWidth="1"/>
    <col min="6157" max="6159" width="4.42578125" customWidth="1"/>
    <col min="6160" max="6160" width="9.42578125" customWidth="1"/>
    <col min="6161" max="6162" width="13.28515625" customWidth="1"/>
    <col min="6401" max="6401" width="4.7109375" customWidth="1"/>
    <col min="6402" max="6402" width="51.42578125" customWidth="1"/>
    <col min="6403" max="6403" width="11.42578125" customWidth="1"/>
    <col min="6404" max="6404" width="13.85546875" customWidth="1"/>
    <col min="6405" max="6405" width="15.42578125" customWidth="1"/>
    <col min="6406" max="6406" width="13.85546875" customWidth="1"/>
    <col min="6407" max="6407" width="20.140625" customWidth="1"/>
    <col min="6408" max="6408" width="3.7109375" customWidth="1"/>
    <col min="6409" max="6409" width="4.7109375" customWidth="1"/>
    <col min="6410" max="6410" width="6" customWidth="1"/>
    <col min="6411" max="6411" width="5.28515625" customWidth="1"/>
    <col min="6412" max="6412" width="4.7109375" customWidth="1"/>
    <col min="6413" max="6415" width="4.42578125" customWidth="1"/>
    <col min="6416" max="6416" width="9.42578125" customWidth="1"/>
    <col min="6417" max="6418" width="13.28515625" customWidth="1"/>
    <col min="6657" max="6657" width="4.7109375" customWidth="1"/>
    <col min="6658" max="6658" width="51.42578125" customWidth="1"/>
    <col min="6659" max="6659" width="11.42578125" customWidth="1"/>
    <col min="6660" max="6660" width="13.85546875" customWidth="1"/>
    <col min="6661" max="6661" width="15.42578125" customWidth="1"/>
    <col min="6662" max="6662" width="13.85546875" customWidth="1"/>
    <col min="6663" max="6663" width="20.140625" customWidth="1"/>
    <col min="6664" max="6664" width="3.7109375" customWidth="1"/>
    <col min="6665" max="6665" width="4.7109375" customWidth="1"/>
    <col min="6666" max="6666" width="6" customWidth="1"/>
    <col min="6667" max="6667" width="5.28515625" customWidth="1"/>
    <col min="6668" max="6668" width="4.7109375" customWidth="1"/>
    <col min="6669" max="6671" width="4.42578125" customWidth="1"/>
    <col min="6672" max="6672" width="9.42578125" customWidth="1"/>
    <col min="6673" max="6674" width="13.28515625" customWidth="1"/>
    <col min="6913" max="6913" width="4.7109375" customWidth="1"/>
    <col min="6914" max="6914" width="51.42578125" customWidth="1"/>
    <col min="6915" max="6915" width="11.42578125" customWidth="1"/>
    <col min="6916" max="6916" width="13.85546875" customWidth="1"/>
    <col min="6917" max="6917" width="15.42578125" customWidth="1"/>
    <col min="6918" max="6918" width="13.85546875" customWidth="1"/>
    <col min="6919" max="6919" width="20.140625" customWidth="1"/>
    <col min="6920" max="6920" width="3.7109375" customWidth="1"/>
    <col min="6921" max="6921" width="4.7109375" customWidth="1"/>
    <col min="6922" max="6922" width="6" customWidth="1"/>
    <col min="6923" max="6923" width="5.28515625" customWidth="1"/>
    <col min="6924" max="6924" width="4.7109375" customWidth="1"/>
    <col min="6925" max="6927" width="4.42578125" customWidth="1"/>
    <col min="6928" max="6928" width="9.42578125" customWidth="1"/>
    <col min="6929" max="6930" width="13.28515625" customWidth="1"/>
    <col min="7169" max="7169" width="4.7109375" customWidth="1"/>
    <col min="7170" max="7170" width="51.42578125" customWidth="1"/>
    <col min="7171" max="7171" width="11.42578125" customWidth="1"/>
    <col min="7172" max="7172" width="13.85546875" customWidth="1"/>
    <col min="7173" max="7173" width="15.42578125" customWidth="1"/>
    <col min="7174" max="7174" width="13.85546875" customWidth="1"/>
    <col min="7175" max="7175" width="20.140625" customWidth="1"/>
    <col min="7176" max="7176" width="3.7109375" customWidth="1"/>
    <col min="7177" max="7177" width="4.7109375" customWidth="1"/>
    <col min="7178" max="7178" width="6" customWidth="1"/>
    <col min="7179" max="7179" width="5.28515625" customWidth="1"/>
    <col min="7180" max="7180" width="4.7109375" customWidth="1"/>
    <col min="7181" max="7183" width="4.42578125" customWidth="1"/>
    <col min="7184" max="7184" width="9.42578125" customWidth="1"/>
    <col min="7185" max="7186" width="13.28515625" customWidth="1"/>
    <col min="7425" max="7425" width="4.7109375" customWidth="1"/>
    <col min="7426" max="7426" width="51.42578125" customWidth="1"/>
    <col min="7427" max="7427" width="11.42578125" customWidth="1"/>
    <col min="7428" max="7428" width="13.85546875" customWidth="1"/>
    <col min="7429" max="7429" width="15.42578125" customWidth="1"/>
    <col min="7430" max="7430" width="13.85546875" customWidth="1"/>
    <col min="7431" max="7431" width="20.140625" customWidth="1"/>
    <col min="7432" max="7432" width="3.7109375" customWidth="1"/>
    <col min="7433" max="7433" width="4.7109375" customWidth="1"/>
    <col min="7434" max="7434" width="6" customWidth="1"/>
    <col min="7435" max="7435" width="5.28515625" customWidth="1"/>
    <col min="7436" max="7436" width="4.7109375" customWidth="1"/>
    <col min="7437" max="7439" width="4.42578125" customWidth="1"/>
    <col min="7440" max="7440" width="9.42578125" customWidth="1"/>
    <col min="7441" max="7442" width="13.28515625" customWidth="1"/>
    <col min="7681" max="7681" width="4.7109375" customWidth="1"/>
    <col min="7682" max="7682" width="51.42578125" customWidth="1"/>
    <col min="7683" max="7683" width="11.42578125" customWidth="1"/>
    <col min="7684" max="7684" width="13.85546875" customWidth="1"/>
    <col min="7685" max="7685" width="15.42578125" customWidth="1"/>
    <col min="7686" max="7686" width="13.85546875" customWidth="1"/>
    <col min="7687" max="7687" width="20.140625" customWidth="1"/>
    <col min="7688" max="7688" width="3.7109375" customWidth="1"/>
    <col min="7689" max="7689" width="4.7109375" customWidth="1"/>
    <col min="7690" max="7690" width="6" customWidth="1"/>
    <col min="7691" max="7691" width="5.28515625" customWidth="1"/>
    <col min="7692" max="7692" width="4.7109375" customWidth="1"/>
    <col min="7693" max="7695" width="4.42578125" customWidth="1"/>
    <col min="7696" max="7696" width="9.42578125" customWidth="1"/>
    <col min="7697" max="7698" width="13.28515625" customWidth="1"/>
    <col min="7937" max="7937" width="4.7109375" customWidth="1"/>
    <col min="7938" max="7938" width="51.42578125" customWidth="1"/>
    <col min="7939" max="7939" width="11.42578125" customWidth="1"/>
    <col min="7940" max="7940" width="13.85546875" customWidth="1"/>
    <col min="7941" max="7941" width="15.42578125" customWidth="1"/>
    <col min="7942" max="7942" width="13.85546875" customWidth="1"/>
    <col min="7943" max="7943" width="20.140625" customWidth="1"/>
    <col min="7944" max="7944" width="3.7109375" customWidth="1"/>
    <col min="7945" max="7945" width="4.7109375" customWidth="1"/>
    <col min="7946" max="7946" width="6" customWidth="1"/>
    <col min="7947" max="7947" width="5.28515625" customWidth="1"/>
    <col min="7948" max="7948" width="4.7109375" customWidth="1"/>
    <col min="7949" max="7951" width="4.42578125" customWidth="1"/>
    <col min="7952" max="7952" width="9.42578125" customWidth="1"/>
    <col min="7953" max="7954" width="13.28515625" customWidth="1"/>
    <col min="8193" max="8193" width="4.7109375" customWidth="1"/>
    <col min="8194" max="8194" width="51.42578125" customWidth="1"/>
    <col min="8195" max="8195" width="11.42578125" customWidth="1"/>
    <col min="8196" max="8196" width="13.85546875" customWidth="1"/>
    <col min="8197" max="8197" width="15.42578125" customWidth="1"/>
    <col min="8198" max="8198" width="13.85546875" customWidth="1"/>
    <col min="8199" max="8199" width="20.140625" customWidth="1"/>
    <col min="8200" max="8200" width="3.7109375" customWidth="1"/>
    <col min="8201" max="8201" width="4.7109375" customWidth="1"/>
    <col min="8202" max="8202" width="6" customWidth="1"/>
    <col min="8203" max="8203" width="5.28515625" customWidth="1"/>
    <col min="8204" max="8204" width="4.7109375" customWidth="1"/>
    <col min="8205" max="8207" width="4.42578125" customWidth="1"/>
    <col min="8208" max="8208" width="9.42578125" customWidth="1"/>
    <col min="8209" max="8210" width="13.28515625" customWidth="1"/>
    <col min="8449" max="8449" width="4.7109375" customWidth="1"/>
    <col min="8450" max="8450" width="51.42578125" customWidth="1"/>
    <col min="8451" max="8451" width="11.42578125" customWidth="1"/>
    <col min="8452" max="8452" width="13.85546875" customWidth="1"/>
    <col min="8453" max="8453" width="15.42578125" customWidth="1"/>
    <col min="8454" max="8454" width="13.85546875" customWidth="1"/>
    <col min="8455" max="8455" width="20.140625" customWidth="1"/>
    <col min="8456" max="8456" width="3.7109375" customWidth="1"/>
    <col min="8457" max="8457" width="4.7109375" customWidth="1"/>
    <col min="8458" max="8458" width="6" customWidth="1"/>
    <col min="8459" max="8459" width="5.28515625" customWidth="1"/>
    <col min="8460" max="8460" width="4.7109375" customWidth="1"/>
    <col min="8461" max="8463" width="4.42578125" customWidth="1"/>
    <col min="8464" max="8464" width="9.42578125" customWidth="1"/>
    <col min="8465" max="8466" width="13.28515625" customWidth="1"/>
    <col min="8705" max="8705" width="4.7109375" customWidth="1"/>
    <col min="8706" max="8706" width="51.42578125" customWidth="1"/>
    <col min="8707" max="8707" width="11.42578125" customWidth="1"/>
    <col min="8708" max="8708" width="13.85546875" customWidth="1"/>
    <col min="8709" max="8709" width="15.42578125" customWidth="1"/>
    <col min="8710" max="8710" width="13.85546875" customWidth="1"/>
    <col min="8711" max="8711" width="20.140625" customWidth="1"/>
    <col min="8712" max="8712" width="3.7109375" customWidth="1"/>
    <col min="8713" max="8713" width="4.7109375" customWidth="1"/>
    <col min="8714" max="8714" width="6" customWidth="1"/>
    <col min="8715" max="8715" width="5.28515625" customWidth="1"/>
    <col min="8716" max="8716" width="4.7109375" customWidth="1"/>
    <col min="8717" max="8719" width="4.42578125" customWidth="1"/>
    <col min="8720" max="8720" width="9.42578125" customWidth="1"/>
    <col min="8721" max="8722" width="13.28515625" customWidth="1"/>
    <col min="8961" max="8961" width="4.7109375" customWidth="1"/>
    <col min="8962" max="8962" width="51.42578125" customWidth="1"/>
    <col min="8963" max="8963" width="11.42578125" customWidth="1"/>
    <col min="8964" max="8964" width="13.85546875" customWidth="1"/>
    <col min="8965" max="8965" width="15.42578125" customWidth="1"/>
    <col min="8966" max="8966" width="13.85546875" customWidth="1"/>
    <col min="8967" max="8967" width="20.140625" customWidth="1"/>
    <col min="8968" max="8968" width="3.7109375" customWidth="1"/>
    <col min="8969" max="8969" width="4.7109375" customWidth="1"/>
    <col min="8970" max="8970" width="6" customWidth="1"/>
    <col min="8971" max="8971" width="5.28515625" customWidth="1"/>
    <col min="8972" max="8972" width="4.7109375" customWidth="1"/>
    <col min="8973" max="8975" width="4.42578125" customWidth="1"/>
    <col min="8976" max="8976" width="9.42578125" customWidth="1"/>
    <col min="8977" max="8978" width="13.28515625" customWidth="1"/>
    <col min="9217" max="9217" width="4.7109375" customWidth="1"/>
    <col min="9218" max="9218" width="51.42578125" customWidth="1"/>
    <col min="9219" max="9219" width="11.42578125" customWidth="1"/>
    <col min="9220" max="9220" width="13.85546875" customWidth="1"/>
    <col min="9221" max="9221" width="15.42578125" customWidth="1"/>
    <col min="9222" max="9222" width="13.85546875" customWidth="1"/>
    <col min="9223" max="9223" width="20.140625" customWidth="1"/>
    <col min="9224" max="9224" width="3.7109375" customWidth="1"/>
    <col min="9225" max="9225" width="4.7109375" customWidth="1"/>
    <col min="9226" max="9226" width="6" customWidth="1"/>
    <col min="9227" max="9227" width="5.28515625" customWidth="1"/>
    <col min="9228" max="9228" width="4.7109375" customWidth="1"/>
    <col min="9229" max="9231" width="4.42578125" customWidth="1"/>
    <col min="9232" max="9232" width="9.42578125" customWidth="1"/>
    <col min="9233" max="9234" width="13.28515625" customWidth="1"/>
    <col min="9473" max="9473" width="4.7109375" customWidth="1"/>
    <col min="9474" max="9474" width="51.42578125" customWidth="1"/>
    <col min="9475" max="9475" width="11.42578125" customWidth="1"/>
    <col min="9476" max="9476" width="13.85546875" customWidth="1"/>
    <col min="9477" max="9477" width="15.42578125" customWidth="1"/>
    <col min="9478" max="9478" width="13.85546875" customWidth="1"/>
    <col min="9479" max="9479" width="20.140625" customWidth="1"/>
    <col min="9480" max="9480" width="3.7109375" customWidth="1"/>
    <col min="9481" max="9481" width="4.7109375" customWidth="1"/>
    <col min="9482" max="9482" width="6" customWidth="1"/>
    <col min="9483" max="9483" width="5.28515625" customWidth="1"/>
    <col min="9484" max="9484" width="4.7109375" customWidth="1"/>
    <col min="9485" max="9487" width="4.42578125" customWidth="1"/>
    <col min="9488" max="9488" width="9.42578125" customWidth="1"/>
    <col min="9489" max="9490" width="13.28515625" customWidth="1"/>
    <col min="9729" max="9729" width="4.7109375" customWidth="1"/>
    <col min="9730" max="9730" width="51.42578125" customWidth="1"/>
    <col min="9731" max="9731" width="11.42578125" customWidth="1"/>
    <col min="9732" max="9732" width="13.85546875" customWidth="1"/>
    <col min="9733" max="9733" width="15.42578125" customWidth="1"/>
    <col min="9734" max="9734" width="13.85546875" customWidth="1"/>
    <col min="9735" max="9735" width="20.140625" customWidth="1"/>
    <col min="9736" max="9736" width="3.7109375" customWidth="1"/>
    <col min="9737" max="9737" width="4.7109375" customWidth="1"/>
    <col min="9738" max="9738" width="6" customWidth="1"/>
    <col min="9739" max="9739" width="5.28515625" customWidth="1"/>
    <col min="9740" max="9740" width="4.7109375" customWidth="1"/>
    <col min="9741" max="9743" width="4.42578125" customWidth="1"/>
    <col min="9744" max="9744" width="9.42578125" customWidth="1"/>
    <col min="9745" max="9746" width="13.28515625" customWidth="1"/>
    <col min="9985" max="9985" width="4.7109375" customWidth="1"/>
    <col min="9986" max="9986" width="51.42578125" customWidth="1"/>
    <col min="9987" max="9987" width="11.42578125" customWidth="1"/>
    <col min="9988" max="9988" width="13.85546875" customWidth="1"/>
    <col min="9989" max="9989" width="15.42578125" customWidth="1"/>
    <col min="9990" max="9990" width="13.85546875" customWidth="1"/>
    <col min="9991" max="9991" width="20.140625" customWidth="1"/>
    <col min="9992" max="9992" width="3.7109375" customWidth="1"/>
    <col min="9993" max="9993" width="4.7109375" customWidth="1"/>
    <col min="9994" max="9994" width="6" customWidth="1"/>
    <col min="9995" max="9995" width="5.28515625" customWidth="1"/>
    <col min="9996" max="9996" width="4.7109375" customWidth="1"/>
    <col min="9997" max="9999" width="4.42578125" customWidth="1"/>
    <col min="10000" max="10000" width="9.42578125" customWidth="1"/>
    <col min="10001" max="10002" width="13.28515625" customWidth="1"/>
    <col min="10241" max="10241" width="4.7109375" customWidth="1"/>
    <col min="10242" max="10242" width="51.42578125" customWidth="1"/>
    <col min="10243" max="10243" width="11.42578125" customWidth="1"/>
    <col min="10244" max="10244" width="13.85546875" customWidth="1"/>
    <col min="10245" max="10245" width="15.42578125" customWidth="1"/>
    <col min="10246" max="10246" width="13.85546875" customWidth="1"/>
    <col min="10247" max="10247" width="20.140625" customWidth="1"/>
    <col min="10248" max="10248" width="3.7109375" customWidth="1"/>
    <col min="10249" max="10249" width="4.7109375" customWidth="1"/>
    <col min="10250" max="10250" width="6" customWidth="1"/>
    <col min="10251" max="10251" width="5.28515625" customWidth="1"/>
    <col min="10252" max="10252" width="4.7109375" customWidth="1"/>
    <col min="10253" max="10255" width="4.42578125" customWidth="1"/>
    <col min="10256" max="10256" width="9.42578125" customWidth="1"/>
    <col min="10257" max="10258" width="13.28515625" customWidth="1"/>
    <col min="10497" max="10497" width="4.7109375" customWidth="1"/>
    <col min="10498" max="10498" width="51.42578125" customWidth="1"/>
    <col min="10499" max="10499" width="11.42578125" customWidth="1"/>
    <col min="10500" max="10500" width="13.85546875" customWidth="1"/>
    <col min="10501" max="10501" width="15.42578125" customWidth="1"/>
    <col min="10502" max="10502" width="13.85546875" customWidth="1"/>
    <col min="10503" max="10503" width="20.140625" customWidth="1"/>
    <col min="10504" max="10504" width="3.7109375" customWidth="1"/>
    <col min="10505" max="10505" width="4.7109375" customWidth="1"/>
    <col min="10506" max="10506" width="6" customWidth="1"/>
    <col min="10507" max="10507" width="5.28515625" customWidth="1"/>
    <col min="10508" max="10508" width="4.7109375" customWidth="1"/>
    <col min="10509" max="10511" width="4.42578125" customWidth="1"/>
    <col min="10512" max="10512" width="9.42578125" customWidth="1"/>
    <col min="10513" max="10514" width="13.28515625" customWidth="1"/>
    <col min="10753" max="10753" width="4.7109375" customWidth="1"/>
    <col min="10754" max="10754" width="51.42578125" customWidth="1"/>
    <col min="10755" max="10755" width="11.42578125" customWidth="1"/>
    <col min="10756" max="10756" width="13.85546875" customWidth="1"/>
    <col min="10757" max="10757" width="15.42578125" customWidth="1"/>
    <col min="10758" max="10758" width="13.85546875" customWidth="1"/>
    <col min="10759" max="10759" width="20.140625" customWidth="1"/>
    <col min="10760" max="10760" width="3.7109375" customWidth="1"/>
    <col min="10761" max="10761" width="4.7109375" customWidth="1"/>
    <col min="10762" max="10762" width="6" customWidth="1"/>
    <col min="10763" max="10763" width="5.28515625" customWidth="1"/>
    <col min="10764" max="10764" width="4.7109375" customWidth="1"/>
    <col min="10765" max="10767" width="4.42578125" customWidth="1"/>
    <col min="10768" max="10768" width="9.42578125" customWidth="1"/>
    <col min="10769" max="10770" width="13.28515625" customWidth="1"/>
    <col min="11009" max="11009" width="4.7109375" customWidth="1"/>
    <col min="11010" max="11010" width="51.42578125" customWidth="1"/>
    <col min="11011" max="11011" width="11.42578125" customWidth="1"/>
    <col min="11012" max="11012" width="13.85546875" customWidth="1"/>
    <col min="11013" max="11013" width="15.42578125" customWidth="1"/>
    <col min="11014" max="11014" width="13.85546875" customWidth="1"/>
    <col min="11015" max="11015" width="20.140625" customWidth="1"/>
    <col min="11016" max="11016" width="3.7109375" customWidth="1"/>
    <col min="11017" max="11017" width="4.7109375" customWidth="1"/>
    <col min="11018" max="11018" width="6" customWidth="1"/>
    <col min="11019" max="11019" width="5.28515625" customWidth="1"/>
    <col min="11020" max="11020" width="4.7109375" customWidth="1"/>
    <col min="11021" max="11023" width="4.42578125" customWidth="1"/>
    <col min="11024" max="11024" width="9.42578125" customWidth="1"/>
    <col min="11025" max="11026" width="13.28515625" customWidth="1"/>
    <col min="11265" max="11265" width="4.7109375" customWidth="1"/>
    <col min="11266" max="11266" width="51.42578125" customWidth="1"/>
    <col min="11267" max="11267" width="11.42578125" customWidth="1"/>
    <col min="11268" max="11268" width="13.85546875" customWidth="1"/>
    <col min="11269" max="11269" width="15.42578125" customWidth="1"/>
    <col min="11270" max="11270" width="13.85546875" customWidth="1"/>
    <col min="11271" max="11271" width="20.140625" customWidth="1"/>
    <col min="11272" max="11272" width="3.7109375" customWidth="1"/>
    <col min="11273" max="11273" width="4.7109375" customWidth="1"/>
    <col min="11274" max="11274" width="6" customWidth="1"/>
    <col min="11275" max="11275" width="5.28515625" customWidth="1"/>
    <col min="11276" max="11276" width="4.7109375" customWidth="1"/>
    <col min="11277" max="11279" width="4.42578125" customWidth="1"/>
    <col min="11280" max="11280" width="9.42578125" customWidth="1"/>
    <col min="11281" max="11282" width="13.28515625" customWidth="1"/>
    <col min="11521" max="11521" width="4.7109375" customWidth="1"/>
    <col min="11522" max="11522" width="51.42578125" customWidth="1"/>
    <col min="11523" max="11523" width="11.42578125" customWidth="1"/>
    <col min="11524" max="11524" width="13.85546875" customWidth="1"/>
    <col min="11525" max="11525" width="15.42578125" customWidth="1"/>
    <col min="11526" max="11526" width="13.85546875" customWidth="1"/>
    <col min="11527" max="11527" width="20.140625" customWidth="1"/>
    <col min="11528" max="11528" width="3.7109375" customWidth="1"/>
    <col min="11529" max="11529" width="4.7109375" customWidth="1"/>
    <col min="11530" max="11530" width="6" customWidth="1"/>
    <col min="11531" max="11531" width="5.28515625" customWidth="1"/>
    <col min="11532" max="11532" width="4.7109375" customWidth="1"/>
    <col min="11533" max="11535" width="4.42578125" customWidth="1"/>
    <col min="11536" max="11536" width="9.42578125" customWidth="1"/>
    <col min="11537" max="11538" width="13.28515625" customWidth="1"/>
    <col min="11777" max="11777" width="4.7109375" customWidth="1"/>
    <col min="11778" max="11778" width="51.42578125" customWidth="1"/>
    <col min="11779" max="11779" width="11.42578125" customWidth="1"/>
    <col min="11780" max="11780" width="13.85546875" customWidth="1"/>
    <col min="11781" max="11781" width="15.42578125" customWidth="1"/>
    <col min="11782" max="11782" width="13.85546875" customWidth="1"/>
    <col min="11783" max="11783" width="20.140625" customWidth="1"/>
    <col min="11784" max="11784" width="3.7109375" customWidth="1"/>
    <col min="11785" max="11785" width="4.7109375" customWidth="1"/>
    <col min="11786" max="11786" width="6" customWidth="1"/>
    <col min="11787" max="11787" width="5.28515625" customWidth="1"/>
    <col min="11788" max="11788" width="4.7109375" customWidth="1"/>
    <col min="11789" max="11791" width="4.42578125" customWidth="1"/>
    <col min="11792" max="11792" width="9.42578125" customWidth="1"/>
    <col min="11793" max="11794" width="13.28515625" customWidth="1"/>
    <col min="12033" max="12033" width="4.7109375" customWidth="1"/>
    <col min="12034" max="12034" width="51.42578125" customWidth="1"/>
    <col min="12035" max="12035" width="11.42578125" customWidth="1"/>
    <col min="12036" max="12036" width="13.85546875" customWidth="1"/>
    <col min="12037" max="12037" width="15.42578125" customWidth="1"/>
    <col min="12038" max="12038" width="13.85546875" customWidth="1"/>
    <col min="12039" max="12039" width="20.140625" customWidth="1"/>
    <col min="12040" max="12040" width="3.7109375" customWidth="1"/>
    <col min="12041" max="12041" width="4.7109375" customWidth="1"/>
    <col min="12042" max="12042" width="6" customWidth="1"/>
    <col min="12043" max="12043" width="5.28515625" customWidth="1"/>
    <col min="12044" max="12044" width="4.7109375" customWidth="1"/>
    <col min="12045" max="12047" width="4.42578125" customWidth="1"/>
    <col min="12048" max="12048" width="9.42578125" customWidth="1"/>
    <col min="12049" max="12050" width="13.28515625" customWidth="1"/>
    <col min="12289" max="12289" width="4.7109375" customWidth="1"/>
    <col min="12290" max="12290" width="51.42578125" customWidth="1"/>
    <col min="12291" max="12291" width="11.42578125" customWidth="1"/>
    <col min="12292" max="12292" width="13.85546875" customWidth="1"/>
    <col min="12293" max="12293" width="15.42578125" customWidth="1"/>
    <col min="12294" max="12294" width="13.85546875" customWidth="1"/>
    <col min="12295" max="12295" width="20.140625" customWidth="1"/>
    <col min="12296" max="12296" width="3.7109375" customWidth="1"/>
    <col min="12297" max="12297" width="4.7109375" customWidth="1"/>
    <col min="12298" max="12298" width="6" customWidth="1"/>
    <col min="12299" max="12299" width="5.28515625" customWidth="1"/>
    <col min="12300" max="12300" width="4.7109375" customWidth="1"/>
    <col min="12301" max="12303" width="4.42578125" customWidth="1"/>
    <col min="12304" max="12304" width="9.42578125" customWidth="1"/>
    <col min="12305" max="12306" width="13.28515625" customWidth="1"/>
    <col min="12545" max="12545" width="4.7109375" customWidth="1"/>
    <col min="12546" max="12546" width="51.42578125" customWidth="1"/>
    <col min="12547" max="12547" width="11.42578125" customWidth="1"/>
    <col min="12548" max="12548" width="13.85546875" customWidth="1"/>
    <col min="12549" max="12549" width="15.42578125" customWidth="1"/>
    <col min="12550" max="12550" width="13.85546875" customWidth="1"/>
    <col min="12551" max="12551" width="20.140625" customWidth="1"/>
    <col min="12552" max="12552" width="3.7109375" customWidth="1"/>
    <col min="12553" max="12553" width="4.7109375" customWidth="1"/>
    <col min="12554" max="12554" width="6" customWidth="1"/>
    <col min="12555" max="12555" width="5.28515625" customWidth="1"/>
    <col min="12556" max="12556" width="4.7109375" customWidth="1"/>
    <col min="12557" max="12559" width="4.42578125" customWidth="1"/>
    <col min="12560" max="12560" width="9.42578125" customWidth="1"/>
    <col min="12561" max="12562" width="13.28515625" customWidth="1"/>
    <col min="12801" max="12801" width="4.7109375" customWidth="1"/>
    <col min="12802" max="12802" width="51.42578125" customWidth="1"/>
    <col min="12803" max="12803" width="11.42578125" customWidth="1"/>
    <col min="12804" max="12804" width="13.85546875" customWidth="1"/>
    <col min="12805" max="12805" width="15.42578125" customWidth="1"/>
    <col min="12806" max="12806" width="13.85546875" customWidth="1"/>
    <col min="12807" max="12807" width="20.140625" customWidth="1"/>
    <col min="12808" max="12808" width="3.7109375" customWidth="1"/>
    <col min="12809" max="12809" width="4.7109375" customWidth="1"/>
    <col min="12810" max="12810" width="6" customWidth="1"/>
    <col min="12811" max="12811" width="5.28515625" customWidth="1"/>
    <col min="12812" max="12812" width="4.7109375" customWidth="1"/>
    <col min="12813" max="12815" width="4.42578125" customWidth="1"/>
    <col min="12816" max="12816" width="9.42578125" customWidth="1"/>
    <col min="12817" max="12818" width="13.28515625" customWidth="1"/>
    <col min="13057" max="13057" width="4.7109375" customWidth="1"/>
    <col min="13058" max="13058" width="51.42578125" customWidth="1"/>
    <col min="13059" max="13059" width="11.42578125" customWidth="1"/>
    <col min="13060" max="13060" width="13.85546875" customWidth="1"/>
    <col min="13061" max="13061" width="15.42578125" customWidth="1"/>
    <col min="13062" max="13062" width="13.85546875" customWidth="1"/>
    <col min="13063" max="13063" width="20.140625" customWidth="1"/>
    <col min="13064" max="13064" width="3.7109375" customWidth="1"/>
    <col min="13065" max="13065" width="4.7109375" customWidth="1"/>
    <col min="13066" max="13066" width="6" customWidth="1"/>
    <col min="13067" max="13067" width="5.28515625" customWidth="1"/>
    <col min="13068" max="13068" width="4.7109375" customWidth="1"/>
    <col min="13069" max="13071" width="4.42578125" customWidth="1"/>
    <col min="13072" max="13072" width="9.42578125" customWidth="1"/>
    <col min="13073" max="13074" width="13.28515625" customWidth="1"/>
    <col min="13313" max="13313" width="4.7109375" customWidth="1"/>
    <col min="13314" max="13314" width="51.42578125" customWidth="1"/>
    <col min="13315" max="13315" width="11.42578125" customWidth="1"/>
    <col min="13316" max="13316" width="13.85546875" customWidth="1"/>
    <col min="13317" max="13317" width="15.42578125" customWidth="1"/>
    <col min="13318" max="13318" width="13.85546875" customWidth="1"/>
    <col min="13319" max="13319" width="20.140625" customWidth="1"/>
    <col min="13320" max="13320" width="3.7109375" customWidth="1"/>
    <col min="13321" max="13321" width="4.7109375" customWidth="1"/>
    <col min="13322" max="13322" width="6" customWidth="1"/>
    <col min="13323" max="13323" width="5.28515625" customWidth="1"/>
    <col min="13324" max="13324" width="4.7109375" customWidth="1"/>
    <col min="13325" max="13327" width="4.42578125" customWidth="1"/>
    <col min="13328" max="13328" width="9.42578125" customWidth="1"/>
    <col min="13329" max="13330" width="13.28515625" customWidth="1"/>
    <col min="13569" max="13569" width="4.7109375" customWidth="1"/>
    <col min="13570" max="13570" width="51.42578125" customWidth="1"/>
    <col min="13571" max="13571" width="11.42578125" customWidth="1"/>
    <col min="13572" max="13572" width="13.85546875" customWidth="1"/>
    <col min="13573" max="13573" width="15.42578125" customWidth="1"/>
    <col min="13574" max="13574" width="13.85546875" customWidth="1"/>
    <col min="13575" max="13575" width="20.140625" customWidth="1"/>
    <col min="13576" max="13576" width="3.7109375" customWidth="1"/>
    <col min="13577" max="13577" width="4.7109375" customWidth="1"/>
    <col min="13578" max="13578" width="6" customWidth="1"/>
    <col min="13579" max="13579" width="5.28515625" customWidth="1"/>
    <col min="13580" max="13580" width="4.7109375" customWidth="1"/>
    <col min="13581" max="13583" width="4.42578125" customWidth="1"/>
    <col min="13584" max="13584" width="9.42578125" customWidth="1"/>
    <col min="13585" max="13586" width="13.28515625" customWidth="1"/>
    <col min="13825" max="13825" width="4.7109375" customWidth="1"/>
    <col min="13826" max="13826" width="51.42578125" customWidth="1"/>
    <col min="13827" max="13827" width="11.42578125" customWidth="1"/>
    <col min="13828" max="13828" width="13.85546875" customWidth="1"/>
    <col min="13829" max="13829" width="15.42578125" customWidth="1"/>
    <col min="13830" max="13830" width="13.85546875" customWidth="1"/>
    <col min="13831" max="13831" width="20.140625" customWidth="1"/>
    <col min="13832" max="13832" width="3.7109375" customWidth="1"/>
    <col min="13833" max="13833" width="4.7109375" customWidth="1"/>
    <col min="13834" max="13834" width="6" customWidth="1"/>
    <col min="13835" max="13835" width="5.28515625" customWidth="1"/>
    <col min="13836" max="13836" width="4.7109375" customWidth="1"/>
    <col min="13837" max="13839" width="4.42578125" customWidth="1"/>
    <col min="13840" max="13840" width="9.42578125" customWidth="1"/>
    <col min="13841" max="13842" width="13.28515625" customWidth="1"/>
    <col min="14081" max="14081" width="4.7109375" customWidth="1"/>
    <col min="14082" max="14082" width="51.42578125" customWidth="1"/>
    <col min="14083" max="14083" width="11.42578125" customWidth="1"/>
    <col min="14084" max="14084" width="13.85546875" customWidth="1"/>
    <col min="14085" max="14085" width="15.42578125" customWidth="1"/>
    <col min="14086" max="14086" width="13.85546875" customWidth="1"/>
    <col min="14087" max="14087" width="20.140625" customWidth="1"/>
    <col min="14088" max="14088" width="3.7109375" customWidth="1"/>
    <col min="14089" max="14089" width="4.7109375" customWidth="1"/>
    <col min="14090" max="14090" width="6" customWidth="1"/>
    <col min="14091" max="14091" width="5.28515625" customWidth="1"/>
    <col min="14092" max="14092" width="4.7109375" customWidth="1"/>
    <col min="14093" max="14095" width="4.42578125" customWidth="1"/>
    <col min="14096" max="14096" width="9.42578125" customWidth="1"/>
    <col min="14097" max="14098" width="13.28515625" customWidth="1"/>
    <col min="14337" max="14337" width="4.7109375" customWidth="1"/>
    <col min="14338" max="14338" width="51.42578125" customWidth="1"/>
    <col min="14339" max="14339" width="11.42578125" customWidth="1"/>
    <col min="14340" max="14340" width="13.85546875" customWidth="1"/>
    <col min="14341" max="14341" width="15.42578125" customWidth="1"/>
    <col min="14342" max="14342" width="13.85546875" customWidth="1"/>
    <col min="14343" max="14343" width="20.140625" customWidth="1"/>
    <col min="14344" max="14344" width="3.7109375" customWidth="1"/>
    <col min="14345" max="14345" width="4.7109375" customWidth="1"/>
    <col min="14346" max="14346" width="6" customWidth="1"/>
    <col min="14347" max="14347" width="5.28515625" customWidth="1"/>
    <col min="14348" max="14348" width="4.7109375" customWidth="1"/>
    <col min="14349" max="14351" width="4.42578125" customWidth="1"/>
    <col min="14352" max="14352" width="9.42578125" customWidth="1"/>
    <col min="14353" max="14354" width="13.28515625" customWidth="1"/>
    <col min="14593" max="14593" width="4.7109375" customWidth="1"/>
    <col min="14594" max="14594" width="51.42578125" customWidth="1"/>
    <col min="14595" max="14595" width="11.42578125" customWidth="1"/>
    <col min="14596" max="14596" width="13.85546875" customWidth="1"/>
    <col min="14597" max="14597" width="15.42578125" customWidth="1"/>
    <col min="14598" max="14598" width="13.85546875" customWidth="1"/>
    <col min="14599" max="14599" width="20.140625" customWidth="1"/>
    <col min="14600" max="14600" width="3.7109375" customWidth="1"/>
    <col min="14601" max="14601" width="4.7109375" customWidth="1"/>
    <col min="14602" max="14602" width="6" customWidth="1"/>
    <col min="14603" max="14603" width="5.28515625" customWidth="1"/>
    <col min="14604" max="14604" width="4.7109375" customWidth="1"/>
    <col min="14605" max="14607" width="4.42578125" customWidth="1"/>
    <col min="14608" max="14608" width="9.42578125" customWidth="1"/>
    <col min="14609" max="14610" width="13.28515625" customWidth="1"/>
    <col min="14849" max="14849" width="4.7109375" customWidth="1"/>
    <col min="14850" max="14850" width="51.42578125" customWidth="1"/>
    <col min="14851" max="14851" width="11.42578125" customWidth="1"/>
    <col min="14852" max="14852" width="13.85546875" customWidth="1"/>
    <col min="14853" max="14853" width="15.42578125" customWidth="1"/>
    <col min="14854" max="14854" width="13.85546875" customWidth="1"/>
    <col min="14855" max="14855" width="20.140625" customWidth="1"/>
    <col min="14856" max="14856" width="3.7109375" customWidth="1"/>
    <col min="14857" max="14857" width="4.7109375" customWidth="1"/>
    <col min="14858" max="14858" width="6" customWidth="1"/>
    <col min="14859" max="14859" width="5.28515625" customWidth="1"/>
    <col min="14860" max="14860" width="4.7109375" customWidth="1"/>
    <col min="14861" max="14863" width="4.42578125" customWidth="1"/>
    <col min="14864" max="14864" width="9.42578125" customWidth="1"/>
    <col min="14865" max="14866" width="13.28515625" customWidth="1"/>
    <col min="15105" max="15105" width="4.7109375" customWidth="1"/>
    <col min="15106" max="15106" width="51.42578125" customWidth="1"/>
    <col min="15107" max="15107" width="11.42578125" customWidth="1"/>
    <col min="15108" max="15108" width="13.85546875" customWidth="1"/>
    <col min="15109" max="15109" width="15.42578125" customWidth="1"/>
    <col min="15110" max="15110" width="13.85546875" customWidth="1"/>
    <col min="15111" max="15111" width="20.140625" customWidth="1"/>
    <col min="15112" max="15112" width="3.7109375" customWidth="1"/>
    <col min="15113" max="15113" width="4.7109375" customWidth="1"/>
    <col min="15114" max="15114" width="6" customWidth="1"/>
    <col min="15115" max="15115" width="5.28515625" customWidth="1"/>
    <col min="15116" max="15116" width="4.7109375" customWidth="1"/>
    <col min="15117" max="15119" width="4.42578125" customWidth="1"/>
    <col min="15120" max="15120" width="9.42578125" customWidth="1"/>
    <col min="15121" max="15122" width="13.28515625" customWidth="1"/>
    <col min="15361" max="15361" width="4.7109375" customWidth="1"/>
    <col min="15362" max="15362" width="51.42578125" customWidth="1"/>
    <col min="15363" max="15363" width="11.42578125" customWidth="1"/>
    <col min="15364" max="15364" width="13.85546875" customWidth="1"/>
    <col min="15365" max="15365" width="15.42578125" customWidth="1"/>
    <col min="15366" max="15366" width="13.85546875" customWidth="1"/>
    <col min="15367" max="15367" width="20.140625" customWidth="1"/>
    <col min="15368" max="15368" width="3.7109375" customWidth="1"/>
    <col min="15369" max="15369" width="4.7109375" customWidth="1"/>
    <col min="15370" max="15370" width="6" customWidth="1"/>
    <col min="15371" max="15371" width="5.28515625" customWidth="1"/>
    <col min="15372" max="15372" width="4.7109375" customWidth="1"/>
    <col min="15373" max="15375" width="4.42578125" customWidth="1"/>
    <col min="15376" max="15376" width="9.42578125" customWidth="1"/>
    <col min="15377" max="15378" width="13.28515625" customWidth="1"/>
    <col min="15617" max="15617" width="4.7109375" customWidth="1"/>
    <col min="15618" max="15618" width="51.42578125" customWidth="1"/>
    <col min="15619" max="15619" width="11.42578125" customWidth="1"/>
    <col min="15620" max="15620" width="13.85546875" customWidth="1"/>
    <col min="15621" max="15621" width="15.42578125" customWidth="1"/>
    <col min="15622" max="15622" width="13.85546875" customWidth="1"/>
    <col min="15623" max="15623" width="20.140625" customWidth="1"/>
    <col min="15624" max="15624" width="3.7109375" customWidth="1"/>
    <col min="15625" max="15625" width="4.7109375" customWidth="1"/>
    <col min="15626" max="15626" width="6" customWidth="1"/>
    <col min="15627" max="15627" width="5.28515625" customWidth="1"/>
    <col min="15628" max="15628" width="4.7109375" customWidth="1"/>
    <col min="15629" max="15631" width="4.42578125" customWidth="1"/>
    <col min="15632" max="15632" width="9.42578125" customWidth="1"/>
    <col min="15633" max="15634" width="13.28515625" customWidth="1"/>
    <col min="15873" max="15873" width="4.7109375" customWidth="1"/>
    <col min="15874" max="15874" width="51.42578125" customWidth="1"/>
    <col min="15875" max="15875" width="11.42578125" customWidth="1"/>
    <col min="15876" max="15876" width="13.85546875" customWidth="1"/>
    <col min="15877" max="15877" width="15.42578125" customWidth="1"/>
    <col min="15878" max="15878" width="13.85546875" customWidth="1"/>
    <col min="15879" max="15879" width="20.140625" customWidth="1"/>
    <col min="15880" max="15880" width="3.7109375" customWidth="1"/>
    <col min="15881" max="15881" width="4.7109375" customWidth="1"/>
    <col min="15882" max="15882" width="6" customWidth="1"/>
    <col min="15883" max="15883" width="5.28515625" customWidth="1"/>
    <col min="15884" max="15884" width="4.7109375" customWidth="1"/>
    <col min="15885" max="15887" width="4.42578125" customWidth="1"/>
    <col min="15888" max="15888" width="9.42578125" customWidth="1"/>
    <col min="15889" max="15890" width="13.28515625" customWidth="1"/>
    <col min="16129" max="16129" width="4.7109375" customWidth="1"/>
    <col min="16130" max="16130" width="51.42578125" customWidth="1"/>
    <col min="16131" max="16131" width="11.42578125" customWidth="1"/>
    <col min="16132" max="16132" width="13.85546875" customWidth="1"/>
    <col min="16133" max="16133" width="15.42578125" customWidth="1"/>
    <col min="16134" max="16134" width="13.85546875" customWidth="1"/>
    <col min="16135" max="16135" width="20.140625" customWidth="1"/>
    <col min="16136" max="16136" width="3.7109375" customWidth="1"/>
    <col min="16137" max="16137" width="4.7109375" customWidth="1"/>
    <col min="16138" max="16138" width="6" customWidth="1"/>
    <col min="16139" max="16139" width="5.28515625" customWidth="1"/>
    <col min="16140" max="16140" width="4.7109375" customWidth="1"/>
    <col min="16141" max="16143" width="4.42578125" customWidth="1"/>
    <col min="16144" max="16144" width="9.42578125" customWidth="1"/>
    <col min="16145" max="16146" width="13.28515625" customWidth="1"/>
  </cols>
  <sheetData>
    <row r="12" spans="2:2" ht="12.75" customHeight="1"/>
    <row r="13" spans="2:2">
      <c r="B13" s="192"/>
    </row>
    <row r="19" spans="2:4" ht="25.2">
      <c r="B19" s="193" t="s">
        <v>2506</v>
      </c>
      <c r="C19" s="194"/>
      <c r="D19" s="195"/>
    </row>
    <row r="23" spans="2:4" ht="15.75" customHeight="1">
      <c r="B23" s="196" t="s">
        <v>2507</v>
      </c>
      <c r="C23" s="197" t="s">
        <v>2508</v>
      </c>
    </row>
    <row r="24" spans="2:4" ht="13.2">
      <c r="C24" s="197" t="s">
        <v>2509</v>
      </c>
    </row>
    <row r="25" spans="2:4" ht="13.2">
      <c r="C25" s="197" t="s">
        <v>2510</v>
      </c>
    </row>
    <row r="27" spans="2:4" ht="16.2">
      <c r="B27" s="198" t="s">
        <v>2511</v>
      </c>
      <c r="C27" t="s">
        <v>2512</v>
      </c>
    </row>
    <row r="28" spans="2:4" ht="16.2">
      <c r="B28" s="198" t="s">
        <v>2513</v>
      </c>
      <c r="C28" s="199">
        <v>45383</v>
      </c>
    </row>
    <row r="29" spans="2:4" ht="16.2">
      <c r="B29" s="198" t="s">
        <v>2514</v>
      </c>
      <c r="C29" t="s">
        <v>2515</v>
      </c>
    </row>
    <row r="30" spans="2:4" ht="16.2">
      <c r="B30" s="198" t="s">
        <v>2516</v>
      </c>
      <c r="C30" t="s">
        <v>2517</v>
      </c>
    </row>
    <row r="33" spans="2:4" ht="15.6">
      <c r="B33" s="200" t="s">
        <v>2518</v>
      </c>
      <c r="C33" s="201"/>
      <c r="D33" s="202"/>
    </row>
    <row r="34" spans="2:4" ht="16.5" customHeight="1"/>
    <row r="35" spans="2:4" ht="16.5" customHeight="1"/>
    <row r="36" spans="2:4" ht="14.25" customHeight="1"/>
    <row r="41" spans="2:4" ht="15" customHeight="1"/>
    <row r="42" spans="2:4" ht="15" customHeight="1"/>
    <row r="45" spans="2:4" ht="15" customHeight="1"/>
    <row r="47" spans="2:4" ht="16.5" customHeight="1"/>
    <row r="48" spans="2:4" ht="15" customHeight="1"/>
    <row r="51" spans="1:20" ht="13.2">
      <c r="F51" s="203"/>
    </row>
    <row r="53" spans="1:20">
      <c r="R53" s="204"/>
      <c r="S53" s="204"/>
      <c r="T53" s="204"/>
    </row>
    <row r="55" spans="1:20" ht="15.6">
      <c r="B55" s="197" t="s">
        <v>2519</v>
      </c>
      <c r="D55" s="205" t="s">
        <v>2520</v>
      </c>
      <c r="E55" s="206"/>
      <c r="F55" s="207" t="s">
        <v>2521</v>
      </c>
      <c r="G55" s="208"/>
      <c r="Q55" s="209"/>
    </row>
    <row r="56" spans="1:20" ht="13.2">
      <c r="A56" s="197"/>
      <c r="D56" s="210"/>
      <c r="E56" s="211"/>
      <c r="F56" s="212"/>
      <c r="G56" s="211"/>
      <c r="I56" s="213"/>
      <c r="J56" s="213"/>
      <c r="K56" s="213"/>
      <c r="L56" s="213"/>
      <c r="M56" s="213"/>
      <c r="N56" s="213"/>
      <c r="O56" s="213"/>
      <c r="P56" s="214"/>
    </row>
    <row r="57" spans="1:20" ht="13.2">
      <c r="A57" s="215" t="s">
        <v>2522</v>
      </c>
      <c r="B57" s="216" t="s">
        <v>2523</v>
      </c>
      <c r="C57" s="217" t="s">
        <v>2524</v>
      </c>
      <c r="D57" s="218" t="s">
        <v>2525</v>
      </c>
      <c r="E57" s="219" t="s">
        <v>2526</v>
      </c>
      <c r="F57" s="218" t="s">
        <v>2525</v>
      </c>
      <c r="G57" s="219" t="s">
        <v>2526</v>
      </c>
      <c r="Q57" s="197"/>
      <c r="R57" s="197"/>
    </row>
    <row r="58" spans="1:20" ht="13.2">
      <c r="A58" s="220">
        <v>1</v>
      </c>
      <c r="B58" t="s">
        <v>2527</v>
      </c>
      <c r="C58" s="221">
        <v>13</v>
      </c>
      <c r="D58" s="373">
        <v>0</v>
      </c>
      <c r="E58" s="374">
        <f t="shared" ref="E58:E89" si="0">(C58*D58)</f>
        <v>0</v>
      </c>
      <c r="F58" s="373">
        <v>0</v>
      </c>
      <c r="G58" s="375">
        <f t="shared" ref="G58:G89" si="1">(C58*F58)</f>
        <v>0</v>
      </c>
    </row>
    <row r="59" spans="1:20" ht="13.2">
      <c r="A59" s="220">
        <v>2</v>
      </c>
      <c r="B59" t="s">
        <v>2528</v>
      </c>
      <c r="C59" s="221">
        <v>17</v>
      </c>
      <c r="D59" s="373">
        <v>0</v>
      </c>
      <c r="E59" s="374">
        <f t="shared" si="0"/>
        <v>0</v>
      </c>
      <c r="F59" s="373">
        <v>0</v>
      </c>
      <c r="G59" s="375">
        <f t="shared" si="1"/>
        <v>0</v>
      </c>
    </row>
    <row r="60" spans="1:20" ht="13.2">
      <c r="A60" s="220">
        <v>3</v>
      </c>
      <c r="B60" t="s">
        <v>2529</v>
      </c>
      <c r="C60" s="221">
        <v>14</v>
      </c>
      <c r="D60" s="373">
        <v>0</v>
      </c>
      <c r="E60" s="374">
        <f t="shared" si="0"/>
        <v>0</v>
      </c>
      <c r="F60" s="373">
        <v>0</v>
      </c>
      <c r="G60" s="375">
        <f t="shared" si="1"/>
        <v>0</v>
      </c>
    </row>
    <row r="61" spans="1:20" ht="13.2">
      <c r="A61" s="220">
        <v>4</v>
      </c>
      <c r="B61" t="s">
        <v>2530</v>
      </c>
      <c r="C61" s="221">
        <v>0</v>
      </c>
      <c r="D61" s="373">
        <v>0</v>
      </c>
      <c r="E61" s="374">
        <f t="shared" si="0"/>
        <v>0</v>
      </c>
      <c r="F61" s="373">
        <v>0</v>
      </c>
      <c r="G61" s="375">
        <f t="shared" si="1"/>
        <v>0</v>
      </c>
    </row>
    <row r="62" spans="1:20" ht="13.2">
      <c r="A62" s="220">
        <v>5</v>
      </c>
      <c r="B62" t="s">
        <v>2531</v>
      </c>
      <c r="C62" s="221">
        <v>1</v>
      </c>
      <c r="D62" s="373">
        <v>0</v>
      </c>
      <c r="E62" s="374">
        <f t="shared" si="0"/>
        <v>0</v>
      </c>
      <c r="F62" s="373">
        <v>0</v>
      </c>
      <c r="G62" s="375">
        <f t="shared" si="1"/>
        <v>0</v>
      </c>
    </row>
    <row r="63" spans="1:20" ht="13.2">
      <c r="A63" s="220">
        <v>6</v>
      </c>
      <c r="B63" t="s">
        <v>2532</v>
      </c>
      <c r="C63" s="221">
        <v>2</v>
      </c>
      <c r="D63" s="373">
        <v>0</v>
      </c>
      <c r="E63" s="374">
        <f t="shared" si="0"/>
        <v>0</v>
      </c>
      <c r="F63" s="373">
        <v>0</v>
      </c>
      <c r="G63" s="375">
        <f t="shared" si="1"/>
        <v>0</v>
      </c>
    </row>
    <row r="64" spans="1:20" ht="13.2">
      <c r="A64" s="220">
        <v>7</v>
      </c>
      <c r="B64" t="s">
        <v>2533</v>
      </c>
      <c r="C64" s="221">
        <v>35</v>
      </c>
      <c r="D64" s="373">
        <v>0</v>
      </c>
      <c r="E64" s="374">
        <f t="shared" si="0"/>
        <v>0</v>
      </c>
      <c r="F64" s="373">
        <v>0</v>
      </c>
      <c r="G64" s="375">
        <f t="shared" si="1"/>
        <v>0</v>
      </c>
    </row>
    <row r="65" spans="1:15" ht="13.2">
      <c r="A65" s="220">
        <v>8</v>
      </c>
      <c r="B65" t="s">
        <v>2534</v>
      </c>
      <c r="C65" s="221">
        <v>315</v>
      </c>
      <c r="D65" s="373">
        <v>0</v>
      </c>
      <c r="E65" s="374">
        <f t="shared" si="0"/>
        <v>0</v>
      </c>
      <c r="F65" s="373">
        <v>0</v>
      </c>
      <c r="G65" s="375">
        <f t="shared" si="1"/>
        <v>0</v>
      </c>
    </row>
    <row r="66" spans="1:15" ht="13.2">
      <c r="A66" s="220">
        <v>9</v>
      </c>
      <c r="B66" t="s">
        <v>2535</v>
      </c>
      <c r="C66" s="221">
        <v>106</v>
      </c>
      <c r="D66" s="373">
        <v>0</v>
      </c>
      <c r="E66" s="374">
        <f t="shared" si="0"/>
        <v>0</v>
      </c>
      <c r="F66" s="373">
        <v>0</v>
      </c>
      <c r="G66" s="375">
        <f t="shared" si="1"/>
        <v>0</v>
      </c>
    </row>
    <row r="67" spans="1:15" ht="13.2">
      <c r="A67" s="220">
        <v>10</v>
      </c>
      <c r="B67" t="s">
        <v>2536</v>
      </c>
      <c r="C67" s="221">
        <v>2</v>
      </c>
      <c r="D67" s="373">
        <v>0</v>
      </c>
      <c r="E67" s="374">
        <f t="shared" si="0"/>
        <v>0</v>
      </c>
      <c r="F67" s="373">
        <v>0</v>
      </c>
      <c r="G67" s="375">
        <f t="shared" si="1"/>
        <v>0</v>
      </c>
    </row>
    <row r="68" spans="1:15" ht="13.2">
      <c r="A68" s="220">
        <v>11</v>
      </c>
      <c r="B68" t="s">
        <v>2537</v>
      </c>
      <c r="C68" s="221">
        <v>3</v>
      </c>
      <c r="D68" s="373">
        <v>0</v>
      </c>
      <c r="E68" s="374">
        <f t="shared" si="0"/>
        <v>0</v>
      </c>
      <c r="F68" s="373">
        <v>0</v>
      </c>
      <c r="G68" s="375">
        <f t="shared" si="1"/>
        <v>0</v>
      </c>
    </row>
    <row r="69" spans="1:15" ht="13.2">
      <c r="A69" s="220">
        <v>12</v>
      </c>
      <c r="B69" t="s">
        <v>2538</v>
      </c>
      <c r="C69" s="221">
        <v>1</v>
      </c>
      <c r="D69" s="373">
        <v>0</v>
      </c>
      <c r="E69" s="374">
        <f t="shared" si="0"/>
        <v>0</v>
      </c>
      <c r="F69" s="373">
        <v>0</v>
      </c>
      <c r="G69" s="375">
        <f t="shared" si="1"/>
        <v>0</v>
      </c>
    </row>
    <row r="70" spans="1:15" ht="13.2">
      <c r="A70" s="220">
        <v>13</v>
      </c>
      <c r="B70" t="s">
        <v>2539</v>
      </c>
      <c r="C70" s="221">
        <v>1133.1632</v>
      </c>
      <c r="D70" s="373">
        <v>0</v>
      </c>
      <c r="E70" s="374">
        <f t="shared" si="0"/>
        <v>0</v>
      </c>
      <c r="F70" s="373">
        <v>0</v>
      </c>
      <c r="G70" s="375">
        <f t="shared" si="1"/>
        <v>0</v>
      </c>
    </row>
    <row r="71" spans="1:15" ht="13.2">
      <c r="A71" s="220">
        <v>14</v>
      </c>
      <c r="B71" t="s">
        <v>2540</v>
      </c>
      <c r="C71" s="221">
        <v>1172.8599999999999</v>
      </c>
      <c r="D71" s="373">
        <v>0</v>
      </c>
      <c r="E71" s="374">
        <f t="shared" si="0"/>
        <v>0</v>
      </c>
      <c r="F71" s="373">
        <v>0</v>
      </c>
      <c r="G71" s="375">
        <f t="shared" si="1"/>
        <v>0</v>
      </c>
    </row>
    <row r="72" spans="1:15" ht="13.2">
      <c r="A72" s="220">
        <v>15</v>
      </c>
      <c r="B72" t="s">
        <v>2541</v>
      </c>
      <c r="C72" s="221">
        <v>234.572</v>
      </c>
      <c r="D72" s="373">
        <v>0</v>
      </c>
      <c r="E72" s="374">
        <f t="shared" si="0"/>
        <v>0</v>
      </c>
      <c r="F72" s="373">
        <v>0</v>
      </c>
      <c r="G72" s="375">
        <f t="shared" si="1"/>
        <v>0</v>
      </c>
      <c r="I72" s="222"/>
      <c r="J72" s="222"/>
      <c r="K72" s="222"/>
      <c r="L72" s="222"/>
      <c r="M72" s="222"/>
      <c r="N72" s="222"/>
      <c r="O72" s="222"/>
    </row>
    <row r="73" spans="1:15" ht="13.2">
      <c r="A73" s="220">
        <v>16</v>
      </c>
      <c r="B73" t="s">
        <v>2542</v>
      </c>
      <c r="C73" s="221">
        <v>2661.49</v>
      </c>
      <c r="D73" s="373">
        <v>0</v>
      </c>
      <c r="E73" s="374">
        <f t="shared" si="0"/>
        <v>0</v>
      </c>
      <c r="F73" s="373">
        <v>0</v>
      </c>
      <c r="G73" s="375">
        <f t="shared" si="1"/>
        <v>0</v>
      </c>
    </row>
    <row r="74" spans="1:15" ht="13.2">
      <c r="A74" s="220">
        <v>17</v>
      </c>
      <c r="B74" t="s">
        <v>2543</v>
      </c>
      <c r="C74" s="221">
        <v>139.84100000000001</v>
      </c>
      <c r="D74" s="373">
        <v>0</v>
      </c>
      <c r="E74" s="374">
        <f t="shared" si="0"/>
        <v>0</v>
      </c>
      <c r="F74" s="373">
        <v>0</v>
      </c>
      <c r="G74" s="375">
        <f t="shared" si="1"/>
        <v>0</v>
      </c>
    </row>
    <row r="75" spans="1:15" ht="13.2">
      <c r="A75" s="220">
        <v>18</v>
      </c>
      <c r="B75" t="s">
        <v>2544</v>
      </c>
      <c r="C75" s="221">
        <v>31.577000000000002</v>
      </c>
      <c r="D75" s="373">
        <v>0</v>
      </c>
      <c r="E75" s="374">
        <f t="shared" si="0"/>
        <v>0</v>
      </c>
      <c r="F75" s="373">
        <v>0</v>
      </c>
      <c r="G75" s="375">
        <f t="shared" si="1"/>
        <v>0</v>
      </c>
    </row>
    <row r="76" spans="1:15" ht="13.2">
      <c r="A76" s="220">
        <v>19</v>
      </c>
      <c r="B76" t="s">
        <v>2545</v>
      </c>
      <c r="C76" s="221">
        <v>36.088000000000001</v>
      </c>
      <c r="D76" s="373">
        <v>0</v>
      </c>
      <c r="E76" s="374">
        <f t="shared" si="0"/>
        <v>0</v>
      </c>
      <c r="F76" s="373">
        <v>0</v>
      </c>
      <c r="G76" s="375">
        <f t="shared" si="1"/>
        <v>0</v>
      </c>
    </row>
    <row r="77" spans="1:15" ht="13.2">
      <c r="A77" s="220">
        <v>20</v>
      </c>
      <c r="B77" t="s">
        <v>2546</v>
      </c>
      <c r="C77" s="221">
        <v>108.264</v>
      </c>
      <c r="D77" s="373">
        <v>0</v>
      </c>
      <c r="E77" s="374">
        <f t="shared" si="0"/>
        <v>0</v>
      </c>
      <c r="F77" s="373">
        <v>0</v>
      </c>
      <c r="G77" s="375">
        <f t="shared" si="1"/>
        <v>0</v>
      </c>
    </row>
    <row r="78" spans="1:15" ht="13.2">
      <c r="A78" s="220">
        <v>21</v>
      </c>
      <c r="B78" t="s">
        <v>2547</v>
      </c>
      <c r="C78" s="221">
        <v>85.709000000000003</v>
      </c>
      <c r="D78" s="373">
        <v>0</v>
      </c>
      <c r="E78" s="374">
        <f t="shared" si="0"/>
        <v>0</v>
      </c>
      <c r="F78" s="373">
        <v>0</v>
      </c>
      <c r="G78" s="375">
        <f t="shared" si="1"/>
        <v>0</v>
      </c>
    </row>
    <row r="79" spans="1:15" ht="13.2">
      <c r="A79" s="220">
        <v>22</v>
      </c>
      <c r="B79" t="s">
        <v>2548</v>
      </c>
      <c r="C79" s="221">
        <v>85.709000000000003</v>
      </c>
      <c r="D79" s="373">
        <v>0</v>
      </c>
      <c r="E79" s="374">
        <f t="shared" si="0"/>
        <v>0</v>
      </c>
      <c r="F79" s="373">
        <v>0</v>
      </c>
      <c r="G79" s="375">
        <f t="shared" si="1"/>
        <v>0</v>
      </c>
    </row>
    <row r="80" spans="1:15" ht="13.2">
      <c r="A80" s="220">
        <v>23</v>
      </c>
      <c r="B80" t="s">
        <v>2549</v>
      </c>
      <c r="C80" s="221">
        <v>175.929</v>
      </c>
      <c r="D80" s="373">
        <v>0</v>
      </c>
      <c r="E80" s="374">
        <f t="shared" si="0"/>
        <v>0</v>
      </c>
      <c r="F80" s="373">
        <v>0</v>
      </c>
      <c r="G80" s="375">
        <f t="shared" si="1"/>
        <v>0</v>
      </c>
    </row>
    <row r="81" spans="1:7" ht="13.2">
      <c r="A81" s="220">
        <v>24</v>
      </c>
      <c r="B81" t="s">
        <v>2550</v>
      </c>
      <c r="C81" s="221">
        <v>4</v>
      </c>
      <c r="D81" s="373">
        <v>0</v>
      </c>
      <c r="E81" s="374">
        <f t="shared" si="0"/>
        <v>0</v>
      </c>
      <c r="F81" s="373">
        <v>0</v>
      </c>
      <c r="G81" s="375">
        <f t="shared" si="1"/>
        <v>0</v>
      </c>
    </row>
    <row r="82" spans="1:7" ht="13.2">
      <c r="A82" s="220">
        <v>25</v>
      </c>
      <c r="B82" t="s">
        <v>2551</v>
      </c>
      <c r="C82" s="221">
        <v>234.572</v>
      </c>
      <c r="D82" s="373">
        <v>0</v>
      </c>
      <c r="E82" s="374">
        <f t="shared" si="0"/>
        <v>0</v>
      </c>
      <c r="F82" s="373">
        <v>0</v>
      </c>
      <c r="G82" s="375">
        <f t="shared" si="1"/>
        <v>0</v>
      </c>
    </row>
    <row r="83" spans="1:7" ht="13.2">
      <c r="A83" s="220">
        <v>26</v>
      </c>
      <c r="B83" t="s">
        <v>2552</v>
      </c>
      <c r="C83" s="221">
        <v>234.572</v>
      </c>
      <c r="D83" s="373">
        <v>0</v>
      </c>
      <c r="E83" s="374">
        <f t="shared" si="0"/>
        <v>0</v>
      </c>
      <c r="F83" s="373">
        <v>0</v>
      </c>
      <c r="G83" s="375">
        <f t="shared" si="1"/>
        <v>0</v>
      </c>
    </row>
    <row r="84" spans="1:7" ht="13.2">
      <c r="A84" s="220">
        <v>27</v>
      </c>
      <c r="B84" t="s">
        <v>2553</v>
      </c>
      <c r="C84" s="221">
        <v>3</v>
      </c>
      <c r="D84" s="373">
        <v>0</v>
      </c>
      <c r="E84" s="374">
        <f t="shared" si="0"/>
        <v>0</v>
      </c>
      <c r="F84" s="373">
        <v>0</v>
      </c>
      <c r="G84" s="375">
        <f t="shared" si="1"/>
        <v>0</v>
      </c>
    </row>
    <row r="85" spans="1:7" ht="13.2">
      <c r="A85" s="220">
        <v>28</v>
      </c>
      <c r="B85" t="s">
        <v>2554</v>
      </c>
      <c r="C85" s="221">
        <v>7</v>
      </c>
      <c r="D85" s="373">
        <v>0</v>
      </c>
      <c r="E85" s="374">
        <f t="shared" si="0"/>
        <v>0</v>
      </c>
      <c r="F85" s="373">
        <v>0</v>
      </c>
      <c r="G85" s="375">
        <f t="shared" si="1"/>
        <v>0</v>
      </c>
    </row>
    <row r="86" spans="1:7" ht="13.2">
      <c r="A86" s="220">
        <v>29</v>
      </c>
      <c r="B86" t="s">
        <v>2555</v>
      </c>
      <c r="C86" s="221">
        <v>78</v>
      </c>
      <c r="D86" s="373">
        <v>0</v>
      </c>
      <c r="E86" s="374">
        <f t="shared" si="0"/>
        <v>0</v>
      </c>
      <c r="F86" s="373">
        <v>0</v>
      </c>
      <c r="G86" s="375">
        <f t="shared" si="1"/>
        <v>0</v>
      </c>
    </row>
    <row r="87" spans="1:7" ht="13.2">
      <c r="A87" s="220">
        <v>30</v>
      </c>
      <c r="B87" t="s">
        <v>2556</v>
      </c>
      <c r="C87" s="221">
        <v>5</v>
      </c>
      <c r="D87" s="373">
        <v>0</v>
      </c>
      <c r="E87" s="374">
        <f t="shared" si="0"/>
        <v>0</v>
      </c>
      <c r="F87" s="373">
        <v>0</v>
      </c>
      <c r="G87" s="375">
        <f t="shared" si="1"/>
        <v>0</v>
      </c>
    </row>
    <row r="88" spans="1:7" ht="13.2">
      <c r="A88" s="220">
        <v>31</v>
      </c>
      <c r="B88" t="s">
        <v>2557</v>
      </c>
      <c r="C88" s="221">
        <v>47</v>
      </c>
      <c r="D88" s="373">
        <v>0</v>
      </c>
      <c r="E88" s="374">
        <f t="shared" si="0"/>
        <v>0</v>
      </c>
      <c r="F88" s="373">
        <v>0</v>
      </c>
      <c r="G88" s="375">
        <f t="shared" si="1"/>
        <v>0</v>
      </c>
    </row>
    <row r="89" spans="1:7" ht="13.2">
      <c r="A89" s="220">
        <v>32</v>
      </c>
      <c r="B89" t="s">
        <v>2558</v>
      </c>
      <c r="C89" s="221">
        <v>8</v>
      </c>
      <c r="D89" s="373">
        <v>0</v>
      </c>
      <c r="E89" s="374">
        <f t="shared" si="0"/>
        <v>0</v>
      </c>
      <c r="F89" s="373">
        <v>0</v>
      </c>
      <c r="G89" s="375">
        <f t="shared" si="1"/>
        <v>0</v>
      </c>
    </row>
    <row r="90" spans="1:7" ht="13.2">
      <c r="A90" s="220">
        <v>33</v>
      </c>
      <c r="B90" t="s">
        <v>2559</v>
      </c>
      <c r="C90" s="221">
        <v>3</v>
      </c>
      <c r="D90" s="373">
        <v>0</v>
      </c>
      <c r="E90" s="374">
        <f t="shared" ref="E90:E93" si="2">(C90*D90)</f>
        <v>0</v>
      </c>
      <c r="F90" s="373">
        <v>0</v>
      </c>
      <c r="G90" s="375">
        <f t="shared" ref="G90:G93" si="3">(C90*F90)</f>
        <v>0</v>
      </c>
    </row>
    <row r="91" spans="1:7" ht="13.2">
      <c r="A91" s="220">
        <v>34</v>
      </c>
      <c r="B91" s="5" t="s">
        <v>2560</v>
      </c>
      <c r="C91" s="221">
        <v>149.76519999999999</v>
      </c>
      <c r="D91" s="373">
        <v>0</v>
      </c>
      <c r="E91" s="374">
        <f t="shared" si="2"/>
        <v>0</v>
      </c>
      <c r="F91" s="373">
        <v>0</v>
      </c>
      <c r="G91" s="375">
        <f t="shared" si="3"/>
        <v>0</v>
      </c>
    </row>
    <row r="92" spans="1:7" ht="13.2">
      <c r="A92" s="220">
        <v>35</v>
      </c>
      <c r="B92" s="5" t="s">
        <v>2561</v>
      </c>
      <c r="C92" s="221">
        <v>48.718800000000002</v>
      </c>
      <c r="D92" s="373">
        <v>0</v>
      </c>
      <c r="E92" s="374">
        <f t="shared" si="2"/>
        <v>0</v>
      </c>
      <c r="F92" s="373">
        <v>0</v>
      </c>
      <c r="G92" s="375">
        <f t="shared" si="3"/>
        <v>0</v>
      </c>
    </row>
    <row r="93" spans="1:7" ht="13.2">
      <c r="A93" s="220">
        <v>36</v>
      </c>
      <c r="B93" s="5" t="s">
        <v>2562</v>
      </c>
      <c r="C93" s="221">
        <v>5.4131999999999998</v>
      </c>
      <c r="D93" s="373">
        <v>0</v>
      </c>
      <c r="E93" s="374">
        <f t="shared" si="2"/>
        <v>0</v>
      </c>
      <c r="F93" s="373">
        <v>0</v>
      </c>
      <c r="G93" s="375">
        <f t="shared" si="3"/>
        <v>0</v>
      </c>
    </row>
    <row r="94" spans="1:7">
      <c r="A94" s="220"/>
      <c r="D94" s="376"/>
      <c r="E94" s="376"/>
      <c r="F94" s="376"/>
      <c r="G94" s="376"/>
    </row>
    <row r="95" spans="1:7" ht="13.2">
      <c r="A95" s="220"/>
      <c r="B95" s="197"/>
      <c r="D95" s="376"/>
      <c r="E95" s="376"/>
      <c r="F95" s="376"/>
      <c r="G95" s="376"/>
    </row>
    <row r="96" spans="1:7" ht="13.2">
      <c r="B96" s="197" t="s">
        <v>2563</v>
      </c>
      <c r="D96" s="376"/>
      <c r="E96" s="376"/>
      <c r="F96" s="376"/>
      <c r="G96" s="376"/>
    </row>
    <row r="97" spans="1:19" ht="13.2">
      <c r="C97" s="223"/>
      <c r="D97" s="376"/>
      <c r="E97" s="377">
        <f>SUM(E58:E95)</f>
        <v>0</v>
      </c>
      <c r="F97" s="376"/>
      <c r="G97" s="377">
        <f>SUM(G58:G95)</f>
        <v>0</v>
      </c>
      <c r="I97" s="224"/>
      <c r="J97" s="224"/>
      <c r="K97" s="224"/>
      <c r="L97" s="224"/>
      <c r="M97" s="224"/>
      <c r="N97" s="224"/>
      <c r="O97" s="224"/>
      <c r="P97" s="225"/>
    </row>
    <row r="98" spans="1:19">
      <c r="C98" s="224"/>
      <c r="D98" s="376"/>
      <c r="E98" s="376"/>
      <c r="F98" s="376"/>
      <c r="G98" s="376"/>
      <c r="P98" s="225"/>
      <c r="Q98" s="226"/>
    </row>
    <row r="99" spans="1:19">
      <c r="D99" s="376"/>
      <c r="E99" s="376"/>
      <c r="F99" s="376"/>
      <c r="G99" s="376"/>
    </row>
    <row r="100" spans="1:19" ht="12" customHeight="1">
      <c r="B100" s="197" t="s">
        <v>2564</v>
      </c>
      <c r="D100" s="376"/>
      <c r="E100" s="376"/>
      <c r="F100" s="378" t="s">
        <v>2521</v>
      </c>
      <c r="G100" s="379"/>
      <c r="R100" s="204"/>
      <c r="S100" s="204"/>
    </row>
    <row r="101" spans="1:19" ht="13.2">
      <c r="A101" s="197"/>
      <c r="D101" s="376"/>
      <c r="E101" s="376"/>
      <c r="F101" s="380"/>
      <c r="G101" s="381"/>
    </row>
    <row r="102" spans="1:19" ht="13.2">
      <c r="A102" s="215" t="s">
        <v>2522</v>
      </c>
      <c r="B102" s="216" t="s">
        <v>2523</v>
      </c>
      <c r="C102" s="217" t="s">
        <v>2524</v>
      </c>
      <c r="D102" s="382" t="s">
        <v>2525</v>
      </c>
      <c r="E102" s="383" t="s">
        <v>2526</v>
      </c>
      <c r="F102" s="382" t="s">
        <v>2525</v>
      </c>
      <c r="G102" s="383" t="s">
        <v>2526</v>
      </c>
      <c r="Q102" s="197"/>
    </row>
    <row r="103" spans="1:19" ht="13.2">
      <c r="A103" s="220">
        <v>1</v>
      </c>
      <c r="B103" t="s">
        <v>2565</v>
      </c>
      <c r="C103" s="224">
        <v>2571.27</v>
      </c>
      <c r="D103" s="373">
        <v>0</v>
      </c>
      <c r="E103" s="374">
        <f>(C103*D103)</f>
        <v>0</v>
      </c>
      <c r="F103" s="373">
        <v>0</v>
      </c>
      <c r="G103" s="375">
        <f>(C103*F103)</f>
        <v>0</v>
      </c>
    </row>
    <row r="104" spans="1:19" ht="13.2">
      <c r="A104" s="220">
        <v>2</v>
      </c>
      <c r="B104" t="s">
        <v>2566</v>
      </c>
      <c r="C104" s="224">
        <v>67.665000000000006</v>
      </c>
      <c r="D104" s="373">
        <v>0</v>
      </c>
      <c r="E104" s="374">
        <f>(C104*D104)</f>
        <v>0</v>
      </c>
      <c r="F104" s="373">
        <v>0</v>
      </c>
      <c r="G104" s="375">
        <f>(C104*F104)</f>
        <v>0</v>
      </c>
    </row>
    <row r="105" spans="1:19">
      <c r="D105" s="376"/>
      <c r="E105" s="376"/>
      <c r="F105" s="376"/>
      <c r="G105" s="376"/>
    </row>
    <row r="106" spans="1:19">
      <c r="D106" s="376"/>
      <c r="E106" s="376"/>
      <c r="F106" s="376"/>
      <c r="G106" s="376"/>
    </row>
    <row r="107" spans="1:19" ht="13.2">
      <c r="B107" s="197" t="s">
        <v>2567</v>
      </c>
      <c r="D107" s="376"/>
      <c r="E107" s="376"/>
      <c r="F107" s="376"/>
      <c r="G107" s="376"/>
    </row>
    <row r="108" spans="1:19" ht="13.2">
      <c r="B108" s="197" t="s">
        <v>2568</v>
      </c>
      <c r="D108" s="376"/>
      <c r="E108" s="384">
        <f>SUM(E103:E104)</f>
        <v>0</v>
      </c>
      <c r="F108" s="376"/>
      <c r="G108" s="377"/>
    </row>
    <row r="109" spans="1:19">
      <c r="D109" s="376"/>
      <c r="E109" s="376"/>
      <c r="F109" s="376"/>
      <c r="G109" s="376"/>
    </row>
    <row r="110" spans="1:19" ht="15.6">
      <c r="B110" s="197" t="s">
        <v>2569</v>
      </c>
      <c r="D110" s="376"/>
      <c r="E110" s="376"/>
      <c r="F110" s="378" t="s">
        <v>2521</v>
      </c>
      <c r="G110" s="379"/>
      <c r="R110" s="227"/>
      <c r="S110" s="227"/>
    </row>
    <row r="111" spans="1:19" ht="13.2">
      <c r="A111" s="197"/>
      <c r="D111" s="376"/>
      <c r="E111" s="376"/>
      <c r="F111" s="380"/>
      <c r="G111" s="381"/>
    </row>
    <row r="112" spans="1:19" ht="13.2">
      <c r="A112" s="215" t="s">
        <v>2522</v>
      </c>
      <c r="B112" s="216" t="s">
        <v>2523</v>
      </c>
      <c r="C112" s="217" t="s">
        <v>2524</v>
      </c>
      <c r="D112" s="382" t="s">
        <v>2525</v>
      </c>
      <c r="E112" s="383" t="s">
        <v>2526</v>
      </c>
      <c r="F112" s="382" t="s">
        <v>2525</v>
      </c>
      <c r="G112" s="383" t="s">
        <v>2526</v>
      </c>
      <c r="Q112" s="197"/>
    </row>
    <row r="113" spans="1:19" ht="13.2">
      <c r="A113" s="220">
        <v>1</v>
      </c>
      <c r="B113" t="s">
        <v>2570</v>
      </c>
      <c r="C113" s="224">
        <v>1</v>
      </c>
      <c r="D113" s="385"/>
      <c r="E113" s="374">
        <v>0</v>
      </c>
      <c r="F113" s="373">
        <v>0</v>
      </c>
      <c r="G113" s="375">
        <f>(C113*F113)</f>
        <v>0</v>
      </c>
    </row>
    <row r="114" spans="1:19">
      <c r="D114" s="376"/>
      <c r="E114" s="376"/>
      <c r="F114" s="376"/>
      <c r="G114" s="376"/>
    </row>
    <row r="115" spans="1:19" ht="13.2">
      <c r="D115" s="376"/>
      <c r="E115" s="376"/>
      <c r="F115" s="376"/>
      <c r="G115" s="377">
        <f>SUM(G113:G114)</f>
        <v>0</v>
      </c>
    </row>
    <row r="116" spans="1:19">
      <c r="D116" s="376"/>
      <c r="E116" s="376"/>
      <c r="F116" s="376"/>
      <c r="G116" s="376"/>
    </row>
    <row r="117" spans="1:19">
      <c r="D117" s="376"/>
      <c r="E117" s="376"/>
      <c r="F117" s="376"/>
      <c r="G117" s="376"/>
    </row>
    <row r="118" spans="1:19" ht="15.6">
      <c r="B118" s="197" t="s">
        <v>2571</v>
      </c>
      <c r="D118" s="376"/>
      <c r="E118" s="376"/>
      <c r="F118" s="378" t="s">
        <v>2521</v>
      </c>
      <c r="G118" s="379"/>
      <c r="R118" s="204"/>
      <c r="S118" s="204"/>
    </row>
    <row r="119" spans="1:19" ht="13.2">
      <c r="A119" s="197"/>
      <c r="D119" s="376"/>
      <c r="E119" s="376"/>
      <c r="F119" s="380"/>
      <c r="G119" s="381"/>
    </row>
    <row r="120" spans="1:19" ht="13.2">
      <c r="A120" s="215" t="s">
        <v>2522</v>
      </c>
      <c r="B120" s="216" t="s">
        <v>2523</v>
      </c>
      <c r="C120" s="216" t="s">
        <v>2524</v>
      </c>
      <c r="D120" s="386" t="s">
        <v>2525</v>
      </c>
      <c r="E120" s="383" t="s">
        <v>2526</v>
      </c>
      <c r="F120" s="382" t="s">
        <v>2525</v>
      </c>
      <c r="G120" s="383" t="s">
        <v>2526</v>
      </c>
      <c r="Q120" s="197"/>
    </row>
    <row r="121" spans="1:19" ht="13.2">
      <c r="A121" s="220">
        <v>1</v>
      </c>
      <c r="B121" t="s">
        <v>2572</v>
      </c>
      <c r="C121" s="228">
        <v>27.065999999999999</v>
      </c>
      <c r="D121" s="387"/>
      <c r="E121" s="374">
        <f>(C121*D121)</f>
        <v>0</v>
      </c>
      <c r="F121" s="373">
        <v>0</v>
      </c>
      <c r="G121" s="375">
        <f>(C121*F121)</f>
        <v>0</v>
      </c>
    </row>
    <row r="122" spans="1:19" ht="13.2">
      <c r="A122" s="220">
        <v>2</v>
      </c>
      <c r="B122" t="s">
        <v>2573</v>
      </c>
      <c r="C122" s="228">
        <v>45.11</v>
      </c>
      <c r="D122" s="387"/>
      <c r="E122" s="374">
        <f>(C122*D122)</f>
        <v>0</v>
      </c>
      <c r="F122" s="373">
        <v>0</v>
      </c>
      <c r="G122" s="375">
        <f>(C122*F122)</f>
        <v>0</v>
      </c>
    </row>
    <row r="123" spans="1:19" ht="13.2">
      <c r="A123" s="220">
        <v>3</v>
      </c>
      <c r="B123" t="s">
        <v>2574</v>
      </c>
      <c r="C123" s="228">
        <v>36.088000000000001</v>
      </c>
      <c r="D123" s="387"/>
      <c r="E123" s="374">
        <f>(C123*D123)</f>
        <v>0</v>
      </c>
      <c r="F123" s="373">
        <v>0</v>
      </c>
      <c r="G123" s="375">
        <f>(C123*F123)</f>
        <v>0</v>
      </c>
    </row>
    <row r="124" spans="1:19" ht="13.2">
      <c r="A124" s="220">
        <v>4</v>
      </c>
      <c r="B124" t="s">
        <v>2575</v>
      </c>
      <c r="C124" s="228">
        <v>36.088000000000001</v>
      </c>
      <c r="D124" s="387"/>
      <c r="E124" s="374">
        <f>(C124*D124)</f>
        <v>0</v>
      </c>
      <c r="F124" s="373">
        <v>0</v>
      </c>
      <c r="G124" s="375">
        <f>(C124*F124)</f>
        <v>0</v>
      </c>
    </row>
    <row r="125" spans="1:19" ht="13.2">
      <c r="A125" s="220">
        <v>5</v>
      </c>
      <c r="B125" t="s">
        <v>2576</v>
      </c>
      <c r="C125" s="228">
        <v>36.088000000000001</v>
      </c>
      <c r="D125" s="387"/>
      <c r="E125" s="374">
        <f>(C125*D125)</f>
        <v>0</v>
      </c>
      <c r="F125" s="373">
        <v>0</v>
      </c>
      <c r="G125" s="375">
        <f>(C125*F125)</f>
        <v>0</v>
      </c>
    </row>
    <row r="126" spans="1:19">
      <c r="D126" s="376"/>
      <c r="E126" s="376"/>
      <c r="F126" s="376"/>
      <c r="G126" s="376"/>
    </row>
    <row r="127" spans="1:19" ht="13.2">
      <c r="D127" s="376"/>
      <c r="E127" s="376"/>
      <c r="F127" s="376"/>
      <c r="G127" s="377">
        <f>SUM(G121:G126)</f>
        <v>0</v>
      </c>
    </row>
    <row r="128" spans="1:19">
      <c r="D128" s="376"/>
      <c r="E128" s="376"/>
      <c r="F128" s="376"/>
      <c r="G128" s="376"/>
    </row>
    <row r="129" spans="1:19">
      <c r="D129" s="376"/>
      <c r="E129" s="376"/>
      <c r="F129" s="376"/>
      <c r="G129" s="376"/>
    </row>
    <row r="130" spans="1:19" ht="15.6">
      <c r="B130" s="197" t="s">
        <v>2577</v>
      </c>
      <c r="D130" s="378" t="s">
        <v>2578</v>
      </c>
      <c r="E130" s="379"/>
      <c r="F130" s="378" t="s">
        <v>2521</v>
      </c>
      <c r="G130" s="379"/>
      <c r="R130" s="227"/>
      <c r="S130" s="227"/>
    </row>
    <row r="131" spans="1:19" ht="13.2">
      <c r="A131" s="197"/>
      <c r="D131" s="380"/>
      <c r="E131" s="381"/>
      <c r="F131" s="380"/>
      <c r="G131" s="381"/>
    </row>
    <row r="132" spans="1:19" ht="13.2">
      <c r="A132" s="215" t="s">
        <v>2522</v>
      </c>
      <c r="B132" s="216" t="s">
        <v>2523</v>
      </c>
      <c r="C132" s="217" t="s">
        <v>2524</v>
      </c>
      <c r="D132" s="382" t="s">
        <v>2525</v>
      </c>
      <c r="E132" s="383" t="s">
        <v>2526</v>
      </c>
      <c r="F132" s="382" t="s">
        <v>2525</v>
      </c>
      <c r="G132" s="383" t="s">
        <v>2526</v>
      </c>
      <c r="Q132" s="197"/>
    </row>
    <row r="133" spans="1:19" ht="13.2">
      <c r="A133" s="220">
        <v>1</v>
      </c>
      <c r="B133" t="s">
        <v>2579</v>
      </c>
      <c r="C133">
        <v>1</v>
      </c>
      <c r="D133" s="373">
        <v>0</v>
      </c>
      <c r="E133" s="374">
        <f>(C133*D133)</f>
        <v>0</v>
      </c>
      <c r="F133" s="373">
        <v>0</v>
      </c>
      <c r="G133" s="375">
        <f>(C133*F133)</f>
        <v>0</v>
      </c>
    </row>
    <row r="134" spans="1:19" ht="13.2">
      <c r="A134" s="220">
        <v>2</v>
      </c>
      <c r="B134" t="s">
        <v>2580</v>
      </c>
      <c r="C134">
        <v>1</v>
      </c>
      <c r="D134" s="373">
        <v>0</v>
      </c>
      <c r="E134" s="374">
        <f>(C134*D134)</f>
        <v>0</v>
      </c>
      <c r="F134" s="373">
        <v>0</v>
      </c>
      <c r="G134" s="375">
        <f>(C134*F134)</f>
        <v>0</v>
      </c>
    </row>
    <row r="135" spans="1:19" ht="13.2">
      <c r="A135" s="220">
        <v>3</v>
      </c>
      <c r="B135" t="s">
        <v>2581</v>
      </c>
      <c r="C135">
        <v>1</v>
      </c>
      <c r="D135" s="373">
        <v>0</v>
      </c>
      <c r="E135" s="374">
        <f>(C135*D135)</f>
        <v>0</v>
      </c>
      <c r="F135" s="373">
        <v>0</v>
      </c>
      <c r="G135" s="375">
        <f>(C135*F135)</f>
        <v>0</v>
      </c>
    </row>
    <row r="136" spans="1:19" ht="13.2">
      <c r="A136" s="220">
        <v>4</v>
      </c>
      <c r="B136" t="s">
        <v>2582</v>
      </c>
      <c r="C136">
        <v>1</v>
      </c>
      <c r="D136" s="373">
        <v>0</v>
      </c>
      <c r="E136" s="374">
        <f>(C136*D136)</f>
        <v>0</v>
      </c>
      <c r="F136" s="373">
        <v>0</v>
      </c>
      <c r="G136" s="375">
        <f>(C136*F136)</f>
        <v>0</v>
      </c>
    </row>
    <row r="137" spans="1:19" ht="13.2">
      <c r="A137" s="220">
        <v>5</v>
      </c>
      <c r="B137" t="s">
        <v>2583</v>
      </c>
      <c r="C137">
        <v>1</v>
      </c>
      <c r="D137" s="373">
        <v>0</v>
      </c>
      <c r="E137" s="374">
        <f>(C137*D137)</f>
        <v>0</v>
      </c>
      <c r="F137" s="373">
        <v>0</v>
      </c>
      <c r="G137" s="375">
        <f>(C137*F137)</f>
        <v>0</v>
      </c>
    </row>
    <row r="138" spans="1:19">
      <c r="D138" s="376"/>
      <c r="E138" s="376"/>
      <c r="F138" s="376"/>
      <c r="G138" s="376"/>
    </row>
    <row r="139" spans="1:19" ht="13.2">
      <c r="B139" s="197" t="s">
        <v>2584</v>
      </c>
      <c r="D139" s="376"/>
      <c r="E139" s="376"/>
      <c r="F139" s="376"/>
      <c r="G139" s="376"/>
    </row>
    <row r="140" spans="1:19">
      <c r="D140" s="376"/>
      <c r="E140" s="376">
        <f>SUM(E133:E139)</f>
        <v>0</v>
      </c>
      <c r="F140" s="376"/>
      <c r="G140" s="376">
        <f>SUM(G133:G139)</f>
        <v>0</v>
      </c>
    </row>
    <row r="141" spans="1:19" ht="12.75" customHeight="1">
      <c r="D141" s="376"/>
      <c r="E141" s="376"/>
      <c r="F141" s="376"/>
      <c r="G141" s="376"/>
    </row>
    <row r="142" spans="1:19" ht="13.2">
      <c r="D142" s="376"/>
      <c r="E142" s="376"/>
      <c r="F142" s="376"/>
      <c r="G142" s="377">
        <f>E140+G140</f>
        <v>0</v>
      </c>
    </row>
    <row r="143" spans="1:19">
      <c r="D143" s="376"/>
      <c r="E143" s="376"/>
      <c r="F143" s="376"/>
      <c r="G143" s="376"/>
    </row>
    <row r="144" spans="1:19">
      <c r="D144" s="376"/>
      <c r="E144" s="376"/>
      <c r="F144" s="376"/>
      <c r="G144" s="376"/>
    </row>
    <row r="145" spans="1:19" ht="15.6">
      <c r="B145" s="197" t="s">
        <v>2585</v>
      </c>
      <c r="D145" s="378" t="s">
        <v>2578</v>
      </c>
      <c r="E145" s="379"/>
      <c r="F145" s="378" t="s">
        <v>2521</v>
      </c>
      <c r="G145" s="379"/>
      <c r="R145" s="227"/>
      <c r="S145" s="227"/>
    </row>
    <row r="146" spans="1:19" ht="13.2">
      <c r="A146" s="197"/>
      <c r="D146" s="380"/>
      <c r="E146" s="381"/>
      <c r="F146" s="380"/>
      <c r="G146" s="381"/>
    </row>
    <row r="147" spans="1:19" ht="13.2">
      <c r="A147" s="215" t="s">
        <v>2522</v>
      </c>
      <c r="B147" s="216" t="s">
        <v>2523</v>
      </c>
      <c r="C147" s="217" t="s">
        <v>2524</v>
      </c>
      <c r="D147" s="382" t="s">
        <v>2525</v>
      </c>
      <c r="E147" s="383" t="s">
        <v>2526</v>
      </c>
      <c r="F147" s="382" t="s">
        <v>2525</v>
      </c>
      <c r="G147" s="383" t="s">
        <v>2526</v>
      </c>
      <c r="Q147" s="197"/>
    </row>
    <row r="148" spans="1:19" ht="13.2">
      <c r="A148" s="229">
        <v>1</v>
      </c>
      <c r="B148" t="s">
        <v>2586</v>
      </c>
      <c r="C148">
        <v>1</v>
      </c>
      <c r="D148" s="373">
        <v>0</v>
      </c>
      <c r="E148" s="374">
        <f>C148*D148</f>
        <v>0</v>
      </c>
      <c r="F148" s="373">
        <v>0</v>
      </c>
      <c r="G148" s="388">
        <f>C148*F148</f>
        <v>0</v>
      </c>
    </row>
    <row r="151" spans="1:19" ht="13.2">
      <c r="G151" s="203">
        <f>E148+G148</f>
        <v>0</v>
      </c>
    </row>
    <row r="153" spans="1:19" ht="13.2">
      <c r="B153" s="197" t="s">
        <v>2587</v>
      </c>
    </row>
    <row r="157" spans="1:19" ht="15.6">
      <c r="B157" s="209" t="s">
        <v>2588</v>
      </c>
    </row>
    <row r="159" spans="1:19">
      <c r="A159" s="3"/>
      <c r="B159" s="4" t="s">
        <v>2162</v>
      </c>
      <c r="C159" s="4"/>
      <c r="D159" s="230"/>
      <c r="E159" s="230"/>
      <c r="F159" s="230"/>
      <c r="G159" s="230">
        <f>(G97)</f>
        <v>0</v>
      </c>
      <c r="H159" s="5"/>
    </row>
    <row r="160" spans="1:19">
      <c r="A160" s="5"/>
      <c r="B160" t="s">
        <v>2520</v>
      </c>
      <c r="G160" s="191">
        <f>(E97)</f>
        <v>0</v>
      </c>
      <c r="H160" s="5"/>
    </row>
    <row r="161" spans="1:19">
      <c r="A161" s="5"/>
      <c r="B161" t="s">
        <v>2589</v>
      </c>
      <c r="G161" s="191">
        <f>(G160*0.03)</f>
        <v>0</v>
      </c>
      <c r="H161" s="5"/>
    </row>
    <row r="162" spans="1:19">
      <c r="A162" s="5"/>
      <c r="B162" t="s">
        <v>2590</v>
      </c>
      <c r="G162" s="191">
        <f>(G159+G160)*0.06</f>
        <v>0</v>
      </c>
      <c r="H162" s="5"/>
    </row>
    <row r="163" spans="1:19">
      <c r="A163" s="5"/>
      <c r="B163" t="s">
        <v>2564</v>
      </c>
      <c r="G163" s="188">
        <f>SUM(E108)</f>
        <v>0</v>
      </c>
      <c r="H163" s="5"/>
    </row>
    <row r="164" spans="1:19">
      <c r="A164" s="5"/>
      <c r="B164" t="s">
        <v>2591</v>
      </c>
      <c r="G164" s="191">
        <f>(G115)</f>
        <v>0</v>
      </c>
      <c r="H164" s="5"/>
    </row>
    <row r="165" spans="1:19">
      <c r="A165" s="5"/>
      <c r="B165" t="s">
        <v>2592</v>
      </c>
      <c r="G165" s="191">
        <f>(G127)</f>
        <v>0</v>
      </c>
      <c r="H165" s="5"/>
    </row>
    <row r="166" spans="1:19">
      <c r="A166" s="5"/>
      <c r="B166" t="s">
        <v>2593</v>
      </c>
      <c r="G166" s="191">
        <f>(G142)</f>
        <v>0</v>
      </c>
      <c r="H166" s="5"/>
    </row>
    <row r="167" spans="1:19">
      <c r="A167" s="5"/>
      <c r="B167" t="s">
        <v>2594</v>
      </c>
      <c r="G167" s="191">
        <f>(G166*0.036)</f>
        <v>0</v>
      </c>
      <c r="H167" s="5"/>
      <c r="R167" s="204"/>
      <c r="S167" s="204"/>
    </row>
    <row r="168" spans="1:19">
      <c r="A168" s="5"/>
      <c r="B168" t="s">
        <v>2585</v>
      </c>
      <c r="G168" s="191">
        <f>(G151)</f>
        <v>0</v>
      </c>
      <c r="H168" s="5"/>
    </row>
    <row r="169" spans="1:19">
      <c r="A169" s="5"/>
      <c r="B169" t="s">
        <v>2595</v>
      </c>
      <c r="G169" s="373">
        <v>0</v>
      </c>
      <c r="H169" s="5"/>
    </row>
    <row r="170" spans="1:19" ht="17.399999999999999">
      <c r="A170" s="231"/>
      <c r="B170" s="232" t="s">
        <v>2596</v>
      </c>
      <c r="C170" s="232"/>
      <c r="D170" s="233"/>
      <c r="E170" s="233"/>
      <c r="F170" s="233"/>
      <c r="G170" s="234">
        <f>SUM(G159:G169)</f>
        <v>0</v>
      </c>
    </row>
  </sheetData>
  <sheetProtection algorithmName="SHA-512" hashValue="/hdy9kOzi283F1XdReKDzBsTqGBlp5KUIiEg+HUbM3fuzFcLc/ggq6qkktymVxkPFGlHraL8oPBPMQg4tqNMEA==" saltValue="Pcq11NEKAuGDnkRGYAG+mg==" spinCount="100000" sheet="1" objects="1" scenarios="1"/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31"/>
  <sheetViews>
    <sheetView zoomScaleNormal="100" workbookViewId="0">
      <selection activeCell="H20" sqref="H20"/>
    </sheetView>
  </sheetViews>
  <sheetFormatPr defaultColWidth="8.85546875" defaultRowHeight="10.199999999999999"/>
  <cols>
    <col min="2" max="2" width="5.7109375" customWidth="1"/>
    <col min="3" max="3" width="8.42578125" customWidth="1"/>
    <col min="4" max="4" width="63.42578125" customWidth="1"/>
    <col min="5" max="5" width="5.140625" customWidth="1"/>
    <col min="6" max="6" width="17.28515625" customWidth="1"/>
    <col min="7" max="7" width="10.85546875" customWidth="1"/>
    <col min="8" max="8" width="20.28515625" customWidth="1"/>
  </cols>
  <sheetData>
    <row r="2" spans="2:8">
      <c r="B2" s="14"/>
      <c r="C2" s="14"/>
      <c r="D2" s="14"/>
      <c r="E2" s="14"/>
      <c r="F2" s="14"/>
      <c r="G2" s="142"/>
      <c r="H2" s="235"/>
    </row>
    <row r="3" spans="2:8" ht="20.399999999999999">
      <c r="B3" s="236" t="s">
        <v>2597</v>
      </c>
      <c r="C3" s="237"/>
      <c r="D3" s="238" t="s">
        <v>2167</v>
      </c>
      <c r="E3" s="14"/>
      <c r="F3" s="14"/>
      <c r="G3" s="142"/>
      <c r="H3" s="142"/>
    </row>
    <row r="4" spans="2:8" ht="13.2">
      <c r="B4" s="236" t="s">
        <v>2598</v>
      </c>
      <c r="C4" s="237"/>
      <c r="D4" s="14" t="s">
        <v>2599</v>
      </c>
      <c r="E4" s="14"/>
      <c r="F4" s="14"/>
      <c r="G4" s="14"/>
      <c r="H4" s="142"/>
    </row>
    <row r="5" spans="2:8" ht="13.2">
      <c r="B5" s="236" t="s">
        <v>94</v>
      </c>
      <c r="C5" s="237"/>
      <c r="D5" s="14"/>
      <c r="E5" s="14"/>
      <c r="F5" s="14"/>
      <c r="G5" s="14"/>
      <c r="H5" s="142"/>
    </row>
    <row r="6" spans="2:8" ht="13.2">
      <c r="B6" s="236" t="s">
        <v>2600</v>
      </c>
      <c r="C6" s="237"/>
      <c r="D6" s="14" t="s">
        <v>2601</v>
      </c>
      <c r="E6" s="14"/>
      <c r="F6" s="14"/>
      <c r="G6" s="14"/>
      <c r="H6" s="142"/>
    </row>
    <row r="7" spans="2:8" ht="13.2">
      <c r="B7" s="391" t="s">
        <v>2518</v>
      </c>
      <c r="C7" s="392"/>
      <c r="D7" s="393"/>
      <c r="E7" s="14"/>
      <c r="F7" s="14"/>
      <c r="G7" s="14"/>
      <c r="H7" s="142"/>
    </row>
    <row r="8" spans="2:8" ht="13.2">
      <c r="B8" s="239"/>
    </row>
    <row r="9" spans="2:8" ht="13.2">
      <c r="B9" s="239"/>
      <c r="C9" s="242" t="s">
        <v>2602</v>
      </c>
      <c r="D9" s="243" t="s">
        <v>2603</v>
      </c>
      <c r="E9" s="243" t="s">
        <v>132</v>
      </c>
      <c r="F9" s="244" t="s">
        <v>2604</v>
      </c>
      <c r="G9" s="245" t="s">
        <v>133</v>
      </c>
      <c r="H9" s="246" t="s">
        <v>2605</v>
      </c>
    </row>
    <row r="10" spans="2:8" ht="13.2">
      <c r="B10" s="239"/>
      <c r="C10" s="247"/>
      <c r="D10" s="248"/>
      <c r="E10" s="249"/>
      <c r="F10" s="250"/>
      <c r="G10" s="251"/>
      <c r="H10" s="252"/>
    </row>
    <row r="11" spans="2:8" ht="13.2">
      <c r="C11" s="247" t="s">
        <v>2606</v>
      </c>
      <c r="D11" s="253" t="s">
        <v>2769</v>
      </c>
      <c r="E11" s="254" t="s">
        <v>962</v>
      </c>
      <c r="F11" s="255"/>
      <c r="G11" s="256">
        <v>1</v>
      </c>
      <c r="H11" s="255">
        <f>'21M-02 SK Soupis'!H78</f>
        <v>0</v>
      </c>
    </row>
    <row r="12" spans="2:8" ht="13.2">
      <c r="B12" s="239"/>
      <c r="C12" s="247"/>
      <c r="D12" s="253"/>
      <c r="E12" s="254"/>
      <c r="F12" s="257"/>
      <c r="G12" s="256"/>
      <c r="H12" s="255"/>
    </row>
    <row r="13" spans="2:8" ht="26.4">
      <c r="B13" s="239"/>
      <c r="C13" s="247" t="s">
        <v>2607</v>
      </c>
      <c r="D13" s="253" t="s">
        <v>2770</v>
      </c>
      <c r="E13" s="254" t="s">
        <v>962</v>
      </c>
      <c r="F13" s="257"/>
      <c r="G13" s="256">
        <v>1</v>
      </c>
      <c r="H13" s="255">
        <f>'21M-02 KT Soupis'!H30</f>
        <v>0</v>
      </c>
    </row>
    <row r="14" spans="2:8" ht="13.2">
      <c r="B14" s="239"/>
      <c r="C14" s="247"/>
      <c r="D14" s="253"/>
      <c r="E14" s="254"/>
      <c r="F14" s="257"/>
      <c r="G14" s="256"/>
      <c r="H14" s="255"/>
    </row>
    <row r="15" spans="2:8" ht="13.2">
      <c r="B15" s="239"/>
      <c r="C15" s="247" t="s">
        <v>2608</v>
      </c>
      <c r="D15" s="253" t="s">
        <v>2609</v>
      </c>
      <c r="E15" s="254"/>
      <c r="F15" s="257"/>
      <c r="G15" s="256"/>
      <c r="H15" s="255"/>
    </row>
    <row r="16" spans="2:8" ht="13.2">
      <c r="B16" s="239"/>
      <c r="C16" s="247" t="s">
        <v>2610</v>
      </c>
      <c r="D16" s="253" t="s">
        <v>2611</v>
      </c>
      <c r="E16" s="254" t="s">
        <v>962</v>
      </c>
      <c r="F16" s="389">
        <v>0</v>
      </c>
      <c r="G16" s="256">
        <v>1</v>
      </c>
      <c r="H16" s="255">
        <f>F16*G16</f>
        <v>0</v>
      </c>
    </row>
    <row r="17" spans="2:8" ht="26.4">
      <c r="B17" s="239"/>
      <c r="C17" s="247" t="s">
        <v>2612</v>
      </c>
      <c r="D17" s="253" t="s">
        <v>2613</v>
      </c>
      <c r="E17" s="254" t="s">
        <v>962</v>
      </c>
      <c r="F17" s="389">
        <v>0</v>
      </c>
      <c r="G17" s="256">
        <v>1</v>
      </c>
      <c r="H17" s="255">
        <f>F17*G17</f>
        <v>0</v>
      </c>
    </row>
    <row r="18" spans="2:8" ht="13.2">
      <c r="B18" s="239"/>
      <c r="C18" s="247"/>
      <c r="D18" s="253"/>
      <c r="E18" s="254"/>
      <c r="G18" s="256"/>
      <c r="H18" s="255"/>
    </row>
    <row r="19" spans="2:8" ht="13.2">
      <c r="B19" s="239"/>
      <c r="C19" s="247" t="s">
        <v>2614</v>
      </c>
      <c r="D19" s="253" t="s">
        <v>2615</v>
      </c>
      <c r="E19" s="254" t="s">
        <v>962</v>
      </c>
      <c r="F19" s="390" t="s">
        <v>76</v>
      </c>
      <c r="G19" s="256">
        <v>1</v>
      </c>
      <c r="H19" s="255">
        <f>F19*G19</f>
        <v>0</v>
      </c>
    </row>
    <row r="20" spans="2:8" ht="13.2">
      <c r="B20" s="239"/>
      <c r="C20" s="258"/>
      <c r="D20" s="259"/>
      <c r="E20" s="260"/>
      <c r="F20" s="261"/>
      <c r="G20" s="262"/>
      <c r="H20" s="263"/>
    </row>
    <row r="21" spans="2:8" ht="13.2">
      <c r="B21" s="239"/>
      <c r="C21" s="264"/>
      <c r="E21" s="265"/>
      <c r="F21" s="266"/>
      <c r="G21" s="267"/>
      <c r="H21" s="268"/>
    </row>
    <row r="22" spans="2:8" ht="13.2">
      <c r="B22" s="239"/>
      <c r="C22" s="247"/>
      <c r="D22" s="269" t="s">
        <v>2616</v>
      </c>
      <c r="E22" s="270"/>
      <c r="F22" s="271"/>
      <c r="G22" s="272"/>
      <c r="H22" s="273">
        <f>SUM(H11:H21)</f>
        <v>0</v>
      </c>
    </row>
    <row r="23" spans="2:8" ht="15.6">
      <c r="B23" s="239"/>
      <c r="C23" s="274"/>
      <c r="D23" s="274"/>
      <c r="E23" s="274"/>
      <c r="F23" s="275"/>
      <c r="G23" s="275"/>
      <c r="H23" s="274"/>
    </row>
    <row r="24" spans="2:8" ht="15.6">
      <c r="B24" s="239"/>
      <c r="C24" s="276"/>
      <c r="D24" s="276"/>
      <c r="E24" s="276"/>
      <c r="F24" s="277"/>
      <c r="G24" s="277"/>
      <c r="H24" s="276"/>
    </row>
    <row r="25" spans="2:8" ht="13.2">
      <c r="B25" s="239"/>
      <c r="C25" s="264"/>
      <c r="D25" s="278" t="s">
        <v>2617</v>
      </c>
      <c r="E25" s="265"/>
      <c r="F25" s="266"/>
      <c r="G25" s="267"/>
      <c r="H25" s="279">
        <f>H22*0.21</f>
        <v>0</v>
      </c>
    </row>
    <row r="26" spans="2:8" ht="13.2">
      <c r="B26" s="239"/>
      <c r="C26" s="258"/>
      <c r="D26" s="259"/>
      <c r="E26" s="260"/>
      <c r="F26" s="261"/>
      <c r="G26" s="262"/>
      <c r="H26" s="280"/>
    </row>
    <row r="27" spans="2:8" ht="13.2">
      <c r="B27" s="239"/>
      <c r="C27" s="264"/>
      <c r="D27" s="278"/>
      <c r="E27" s="265"/>
      <c r="F27" s="266"/>
      <c r="G27" s="267"/>
      <c r="H27" s="268"/>
    </row>
    <row r="28" spans="2:8" ht="13.2">
      <c r="B28" s="239"/>
      <c r="C28" s="247"/>
      <c r="D28" s="269" t="s">
        <v>2618</v>
      </c>
      <c r="E28" s="270"/>
      <c r="F28" s="271"/>
      <c r="G28" s="272"/>
      <c r="H28" s="273">
        <f>H22+H25</f>
        <v>0</v>
      </c>
    </row>
    <row r="29" spans="2:8" ht="15.6">
      <c r="B29" s="239"/>
      <c r="C29" s="274"/>
      <c r="D29" s="274"/>
      <c r="E29" s="274"/>
      <c r="F29" s="274"/>
      <c r="G29" s="274"/>
      <c r="H29" s="275"/>
    </row>
    <row r="30" spans="2:8">
      <c r="B30" s="281"/>
      <c r="C30" s="281"/>
      <c r="D30" s="282"/>
      <c r="G30" s="191"/>
    </row>
    <row r="31" spans="2:8" ht="39.6" customHeight="1">
      <c r="B31" s="281"/>
      <c r="C31" s="421" t="s">
        <v>2619</v>
      </c>
      <c r="D31" s="421"/>
      <c r="E31" s="421"/>
      <c r="F31" s="421"/>
      <c r="G31" s="421"/>
      <c r="H31" s="421"/>
    </row>
  </sheetData>
  <mergeCells count="1">
    <mergeCell ref="C31:H31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4"/>
  <sheetViews>
    <sheetView topLeftCell="A55" zoomScaleNormal="100" workbookViewId="0">
      <selection activeCell="F10" sqref="F10"/>
    </sheetView>
  </sheetViews>
  <sheetFormatPr defaultColWidth="8.85546875" defaultRowHeight="10.199999999999999"/>
  <cols>
    <col min="1" max="1" width="5.7109375" customWidth="1"/>
    <col min="2" max="2" width="8.42578125" customWidth="1"/>
    <col min="3" max="3" width="64" customWidth="1"/>
    <col min="4" max="4" width="5.140625" customWidth="1"/>
    <col min="5" max="5" width="12" customWidth="1"/>
    <col min="6" max="6" width="15.85546875" customWidth="1"/>
    <col min="7" max="7" width="15" customWidth="1"/>
    <col min="8" max="8" width="19.7109375" customWidth="1"/>
  </cols>
  <sheetData>
    <row r="1" spans="1:8" ht="20.399999999999999">
      <c r="A1" s="283" t="s">
        <v>2597</v>
      </c>
      <c r="B1" s="241"/>
      <c r="C1" s="238" t="s">
        <v>2167</v>
      </c>
      <c r="D1" s="14"/>
      <c r="E1" s="142"/>
      <c r="F1" s="142"/>
      <c r="G1" s="284"/>
      <c r="H1" s="142"/>
    </row>
    <row r="2" spans="1:8" ht="13.2">
      <c r="A2" s="283" t="s">
        <v>2598</v>
      </c>
      <c r="B2" s="241"/>
      <c r="C2" s="14" t="s">
        <v>2599</v>
      </c>
      <c r="D2" s="14"/>
      <c r="E2" s="14"/>
      <c r="F2" s="142"/>
      <c r="G2" s="284"/>
      <c r="H2" s="142"/>
    </row>
    <row r="3" spans="1:8" ht="13.2">
      <c r="A3" s="283" t="s">
        <v>94</v>
      </c>
      <c r="B3" s="241"/>
      <c r="C3" s="14"/>
      <c r="D3" s="14"/>
      <c r="E3" s="14"/>
      <c r="F3" s="142"/>
      <c r="G3" s="284"/>
      <c r="H3" s="142"/>
    </row>
    <row r="4" spans="1:8" ht="13.2">
      <c r="A4" s="283" t="s">
        <v>2600</v>
      </c>
      <c r="B4" s="241"/>
      <c r="C4" s="14" t="s">
        <v>2620</v>
      </c>
      <c r="D4" s="241"/>
      <c r="E4" s="14"/>
      <c r="F4" s="142"/>
      <c r="G4" s="285"/>
      <c r="H4" s="142"/>
    </row>
    <row r="5" spans="1:8">
      <c r="A5" s="241"/>
      <c r="B5" s="241"/>
      <c r="C5" s="241"/>
      <c r="D5" s="14"/>
      <c r="E5" s="14"/>
      <c r="F5" s="142"/>
      <c r="G5" s="285"/>
      <c r="H5" s="142"/>
    </row>
    <row r="6" spans="1:8">
      <c r="A6" s="286"/>
      <c r="B6" s="286"/>
    </row>
    <row r="7" spans="1:8" ht="39.6">
      <c r="A7" s="287"/>
      <c r="B7" s="287" t="s">
        <v>2602</v>
      </c>
      <c r="C7" s="288" t="s">
        <v>2603</v>
      </c>
      <c r="D7" s="288" t="s">
        <v>132</v>
      </c>
      <c r="E7" s="289" t="s">
        <v>133</v>
      </c>
      <c r="F7" s="290" t="s">
        <v>2621</v>
      </c>
      <c r="G7" s="290" t="s">
        <v>2622</v>
      </c>
      <c r="H7" s="291" t="s">
        <v>2623</v>
      </c>
    </row>
    <row r="8" spans="1:8" ht="13.2">
      <c r="A8" s="292"/>
      <c r="B8" s="293"/>
      <c r="C8" s="294" t="s">
        <v>2624</v>
      </c>
      <c r="D8" s="295"/>
      <c r="E8" s="296"/>
      <c r="F8" s="297"/>
      <c r="G8" s="297"/>
      <c r="H8" s="298"/>
    </row>
    <row r="9" spans="1:8" ht="13.2">
      <c r="A9" s="292"/>
      <c r="B9" s="293" t="s">
        <v>2625</v>
      </c>
      <c r="C9" s="299" t="s">
        <v>2626</v>
      </c>
      <c r="D9" s="295" t="s">
        <v>813</v>
      </c>
      <c r="E9" s="296">
        <v>202</v>
      </c>
      <c r="F9" s="300">
        <v>0</v>
      </c>
      <c r="G9" s="300">
        <v>0</v>
      </c>
      <c r="H9" s="301">
        <f>E9*(F9+G9)</f>
        <v>0</v>
      </c>
    </row>
    <row r="10" spans="1:8" ht="13.2">
      <c r="A10" s="292"/>
      <c r="B10" s="293" t="s">
        <v>2627</v>
      </c>
      <c r="C10" s="299" t="s">
        <v>2628</v>
      </c>
      <c r="D10" s="295" t="s">
        <v>813</v>
      </c>
      <c r="E10" s="296">
        <v>0</v>
      </c>
      <c r="F10" s="300">
        <v>0</v>
      </c>
      <c r="G10" s="300">
        <v>0</v>
      </c>
      <c r="H10" s="301">
        <f>E10*(F10+G10)</f>
        <v>0</v>
      </c>
    </row>
    <row r="11" spans="1:8" ht="13.2">
      <c r="A11" s="292"/>
      <c r="B11" s="293" t="s">
        <v>2629</v>
      </c>
      <c r="C11" s="299" t="s">
        <v>2630</v>
      </c>
      <c r="D11" s="295" t="s">
        <v>813</v>
      </c>
      <c r="E11" s="296">
        <v>101</v>
      </c>
      <c r="F11" s="300">
        <v>0</v>
      </c>
      <c r="G11" s="300">
        <v>0</v>
      </c>
      <c r="H11" s="301">
        <f>E11*(F11+G11)</f>
        <v>0</v>
      </c>
    </row>
    <row r="12" spans="1:8" ht="13.2">
      <c r="A12" s="292"/>
      <c r="B12" s="293" t="s">
        <v>2631</v>
      </c>
      <c r="C12" s="299" t="s">
        <v>2632</v>
      </c>
      <c r="D12" s="295" t="s">
        <v>813</v>
      </c>
      <c r="E12" s="296">
        <v>101</v>
      </c>
      <c r="F12" s="300">
        <v>0</v>
      </c>
      <c r="G12" s="300">
        <v>0</v>
      </c>
      <c r="H12" s="301">
        <f>E12*(F12+G12)</f>
        <v>0</v>
      </c>
    </row>
    <row r="13" spans="1:8" ht="13.2">
      <c r="A13" s="292"/>
      <c r="B13" s="293" t="s">
        <v>2633</v>
      </c>
      <c r="C13" s="299" t="s">
        <v>2634</v>
      </c>
      <c r="D13" s="295" t="s">
        <v>813</v>
      </c>
      <c r="E13" s="296">
        <v>101</v>
      </c>
      <c r="F13" s="300">
        <v>0</v>
      </c>
      <c r="G13" s="300">
        <v>0</v>
      </c>
      <c r="H13" s="301">
        <f>E13*(F13+G13)</f>
        <v>0</v>
      </c>
    </row>
    <row r="14" spans="1:8" ht="13.2">
      <c r="A14" s="292"/>
      <c r="B14" s="293"/>
      <c r="C14" s="294" t="s">
        <v>2635</v>
      </c>
      <c r="D14" s="295"/>
      <c r="E14" s="296"/>
      <c r="F14" s="302"/>
      <c r="G14" s="302"/>
      <c r="H14" s="301"/>
    </row>
    <row r="15" spans="1:8" ht="26.4">
      <c r="A15" s="292"/>
      <c r="B15" s="293" t="s">
        <v>2636</v>
      </c>
      <c r="C15" s="303" t="s">
        <v>2637</v>
      </c>
      <c r="D15" s="295" t="s">
        <v>813</v>
      </c>
      <c r="E15" s="296">
        <v>1</v>
      </c>
      <c r="F15" s="300">
        <v>0</v>
      </c>
      <c r="G15" s="300">
        <v>0</v>
      </c>
      <c r="H15" s="301">
        <f t="shared" ref="H15:H26" si="0">E15*(F15+G15)</f>
        <v>0</v>
      </c>
    </row>
    <row r="16" spans="1:8" ht="13.2">
      <c r="A16" s="292"/>
      <c r="B16" s="293" t="s">
        <v>2638</v>
      </c>
      <c r="C16" s="299" t="s">
        <v>2639</v>
      </c>
      <c r="D16" s="295" t="s">
        <v>813</v>
      </c>
      <c r="E16" s="296">
        <v>5</v>
      </c>
      <c r="F16" s="300">
        <v>0</v>
      </c>
      <c r="G16" s="300">
        <v>0</v>
      </c>
      <c r="H16" s="304">
        <f t="shared" si="0"/>
        <v>0</v>
      </c>
    </row>
    <row r="17" spans="1:8" ht="13.2">
      <c r="A17" s="292"/>
      <c r="B17" s="293" t="s">
        <v>2640</v>
      </c>
      <c r="C17" s="299" t="s">
        <v>2641</v>
      </c>
      <c r="D17" s="295" t="s">
        <v>813</v>
      </c>
      <c r="E17" s="296">
        <v>2</v>
      </c>
      <c r="F17" s="300">
        <v>0</v>
      </c>
      <c r="G17" s="300">
        <v>0</v>
      </c>
      <c r="H17" s="304">
        <f t="shared" si="0"/>
        <v>0</v>
      </c>
    </row>
    <row r="18" spans="1:8" ht="13.2">
      <c r="A18" s="292"/>
      <c r="B18" s="293" t="s">
        <v>2642</v>
      </c>
      <c r="C18" s="299" t="s">
        <v>2643</v>
      </c>
      <c r="D18" s="295" t="s">
        <v>813</v>
      </c>
      <c r="E18" s="296">
        <v>2</v>
      </c>
      <c r="F18" s="300">
        <v>0</v>
      </c>
      <c r="G18" s="300">
        <v>0</v>
      </c>
      <c r="H18" s="304">
        <f t="shared" si="0"/>
        <v>0</v>
      </c>
    </row>
    <row r="19" spans="1:8" ht="13.2">
      <c r="A19" s="292"/>
      <c r="B19" s="293" t="s">
        <v>2644</v>
      </c>
      <c r="C19" s="299" t="s">
        <v>2645</v>
      </c>
      <c r="D19" s="295" t="s">
        <v>813</v>
      </c>
      <c r="E19" s="296">
        <v>4</v>
      </c>
      <c r="F19" s="300">
        <v>0</v>
      </c>
      <c r="G19" s="300">
        <v>0</v>
      </c>
      <c r="H19" s="304">
        <f t="shared" si="0"/>
        <v>0</v>
      </c>
    </row>
    <row r="20" spans="1:8" ht="13.2">
      <c r="A20" s="292"/>
      <c r="B20" s="293" t="s">
        <v>2646</v>
      </c>
      <c r="C20" s="299" t="s">
        <v>2647</v>
      </c>
      <c r="D20" s="295" t="s">
        <v>813</v>
      </c>
      <c r="E20" s="296">
        <v>2</v>
      </c>
      <c r="F20" s="300">
        <v>0</v>
      </c>
      <c r="G20" s="300">
        <v>0</v>
      </c>
      <c r="H20" s="304">
        <f t="shared" si="0"/>
        <v>0</v>
      </c>
    </row>
    <row r="21" spans="1:8" ht="13.2">
      <c r="A21" s="292"/>
      <c r="B21" s="293" t="s">
        <v>2648</v>
      </c>
      <c r="C21" s="299" t="s">
        <v>2649</v>
      </c>
      <c r="D21" s="295" t="s">
        <v>813</v>
      </c>
      <c r="E21" s="296">
        <v>40</v>
      </c>
      <c r="F21" s="300">
        <v>0</v>
      </c>
      <c r="G21" s="300">
        <v>0</v>
      </c>
      <c r="H21" s="304">
        <f t="shared" si="0"/>
        <v>0</v>
      </c>
    </row>
    <row r="22" spans="1:8" ht="13.2">
      <c r="A22" s="292"/>
      <c r="B22" s="293" t="s">
        <v>2650</v>
      </c>
      <c r="C22" s="299" t="s">
        <v>2651</v>
      </c>
      <c r="D22" s="295" t="s">
        <v>813</v>
      </c>
      <c r="E22" s="296">
        <v>2</v>
      </c>
      <c r="F22" s="300">
        <v>0</v>
      </c>
      <c r="G22" s="300">
        <v>0</v>
      </c>
      <c r="H22" s="304">
        <f t="shared" si="0"/>
        <v>0</v>
      </c>
    </row>
    <row r="23" spans="1:8" ht="13.2">
      <c r="A23" s="292"/>
      <c r="B23" s="293" t="s">
        <v>2652</v>
      </c>
      <c r="C23" s="299" t="s">
        <v>2653</v>
      </c>
      <c r="D23" s="295" t="s">
        <v>813</v>
      </c>
      <c r="E23" s="296">
        <v>40</v>
      </c>
      <c r="F23" s="300">
        <v>0</v>
      </c>
      <c r="G23" s="300">
        <v>0</v>
      </c>
      <c r="H23" s="304">
        <f t="shared" si="0"/>
        <v>0</v>
      </c>
    </row>
    <row r="24" spans="1:8" ht="13.2">
      <c r="A24" s="292"/>
      <c r="B24" s="293" t="s">
        <v>2654</v>
      </c>
      <c r="C24" s="299" t="s">
        <v>2655</v>
      </c>
      <c r="D24" s="295" t="s">
        <v>813</v>
      </c>
      <c r="E24" s="296">
        <v>40</v>
      </c>
      <c r="F24" s="300">
        <v>0</v>
      </c>
      <c r="G24" s="300">
        <v>0</v>
      </c>
      <c r="H24" s="304">
        <f t="shared" si="0"/>
        <v>0</v>
      </c>
    </row>
    <row r="25" spans="1:8" ht="13.2">
      <c r="A25" s="292"/>
      <c r="B25" s="293" t="s">
        <v>2656</v>
      </c>
      <c r="C25" s="299" t="s">
        <v>2657</v>
      </c>
      <c r="D25" s="295" t="s">
        <v>813</v>
      </c>
      <c r="E25" s="296">
        <v>40</v>
      </c>
      <c r="F25" s="300">
        <v>0</v>
      </c>
      <c r="G25" s="300">
        <v>0</v>
      </c>
      <c r="H25" s="304">
        <f t="shared" si="0"/>
        <v>0</v>
      </c>
    </row>
    <row r="26" spans="1:8" ht="13.2">
      <c r="A26" s="292"/>
      <c r="B26" s="293" t="s">
        <v>2658</v>
      </c>
      <c r="C26" s="299" t="s">
        <v>2659</v>
      </c>
      <c r="D26" s="295" t="s">
        <v>813</v>
      </c>
      <c r="E26" s="296">
        <v>2</v>
      </c>
      <c r="F26" s="300">
        <v>0</v>
      </c>
      <c r="G26" s="300">
        <v>0</v>
      </c>
      <c r="H26" s="304">
        <f t="shared" si="0"/>
        <v>0</v>
      </c>
    </row>
    <row r="27" spans="1:8" ht="13.2">
      <c r="A27" s="292"/>
      <c r="B27" s="293"/>
      <c r="C27" s="294" t="s">
        <v>2660</v>
      </c>
      <c r="D27" s="295"/>
      <c r="E27" s="296"/>
      <c r="F27" s="302"/>
      <c r="G27" s="302"/>
      <c r="H27" s="301"/>
    </row>
    <row r="28" spans="1:8" ht="26.4">
      <c r="A28" s="292"/>
      <c r="B28" s="293" t="s">
        <v>2661</v>
      </c>
      <c r="C28" s="303" t="s">
        <v>2662</v>
      </c>
      <c r="D28" s="295" t="s">
        <v>813</v>
      </c>
      <c r="E28" s="296">
        <v>1</v>
      </c>
      <c r="F28" s="300">
        <v>0</v>
      </c>
      <c r="G28" s="300">
        <v>0</v>
      </c>
      <c r="H28" s="301">
        <f t="shared" ref="H28:H39" si="1">E28*(F28+G28)</f>
        <v>0</v>
      </c>
    </row>
    <row r="29" spans="1:8" ht="13.2">
      <c r="A29" s="292"/>
      <c r="B29" s="293" t="s">
        <v>2663</v>
      </c>
      <c r="C29" s="299" t="s">
        <v>2639</v>
      </c>
      <c r="D29" s="295" t="s">
        <v>813</v>
      </c>
      <c r="E29" s="296">
        <v>3</v>
      </c>
      <c r="F29" s="300">
        <v>0</v>
      </c>
      <c r="G29" s="300">
        <v>0</v>
      </c>
      <c r="H29" s="304">
        <f t="shared" si="1"/>
        <v>0</v>
      </c>
    </row>
    <row r="30" spans="1:8" ht="13.2">
      <c r="A30" s="292"/>
      <c r="B30" s="293" t="s">
        <v>2664</v>
      </c>
      <c r="C30" s="299" t="s">
        <v>2641</v>
      </c>
      <c r="D30" s="295" t="s">
        <v>813</v>
      </c>
      <c r="E30" s="296">
        <v>1</v>
      </c>
      <c r="F30" s="300">
        <v>0</v>
      </c>
      <c r="G30" s="300">
        <v>0</v>
      </c>
      <c r="H30" s="304">
        <f t="shared" si="1"/>
        <v>0</v>
      </c>
    </row>
    <row r="31" spans="1:8" ht="13.2">
      <c r="A31" s="292"/>
      <c r="B31" s="293" t="s">
        <v>2665</v>
      </c>
      <c r="C31" s="299" t="s">
        <v>2643</v>
      </c>
      <c r="D31" s="295" t="s">
        <v>813</v>
      </c>
      <c r="E31" s="296">
        <v>1</v>
      </c>
      <c r="F31" s="300">
        <v>0</v>
      </c>
      <c r="G31" s="300">
        <v>0</v>
      </c>
      <c r="H31" s="304">
        <f t="shared" si="1"/>
        <v>0</v>
      </c>
    </row>
    <row r="32" spans="1:8" ht="13.2">
      <c r="A32" s="292"/>
      <c r="B32" s="293" t="s">
        <v>2666</v>
      </c>
      <c r="C32" s="299" t="s">
        <v>2645</v>
      </c>
      <c r="D32" s="295" t="s">
        <v>813</v>
      </c>
      <c r="E32" s="296">
        <v>2</v>
      </c>
      <c r="F32" s="300">
        <v>0</v>
      </c>
      <c r="G32" s="300">
        <v>0</v>
      </c>
      <c r="H32" s="304">
        <f t="shared" si="1"/>
        <v>0</v>
      </c>
    </row>
    <row r="33" spans="1:8" ht="13.2">
      <c r="A33" s="292"/>
      <c r="B33" s="293" t="s">
        <v>2667</v>
      </c>
      <c r="C33" s="299" t="s">
        <v>2647</v>
      </c>
      <c r="D33" s="295" t="s">
        <v>813</v>
      </c>
      <c r="E33" s="296">
        <v>1</v>
      </c>
      <c r="F33" s="300">
        <v>0</v>
      </c>
      <c r="G33" s="300">
        <v>0</v>
      </c>
      <c r="H33" s="304">
        <f t="shared" si="1"/>
        <v>0</v>
      </c>
    </row>
    <row r="34" spans="1:8" ht="13.2">
      <c r="A34" s="292"/>
      <c r="B34" s="293" t="s">
        <v>2668</v>
      </c>
      <c r="C34" s="299" t="s">
        <v>2649</v>
      </c>
      <c r="D34" s="295" t="s">
        <v>813</v>
      </c>
      <c r="E34" s="296">
        <v>8</v>
      </c>
      <c r="F34" s="300">
        <v>0</v>
      </c>
      <c r="G34" s="300">
        <v>0</v>
      </c>
      <c r="H34" s="304">
        <f t="shared" si="1"/>
        <v>0</v>
      </c>
    </row>
    <row r="35" spans="1:8" ht="13.2">
      <c r="A35" s="292"/>
      <c r="B35" s="293" t="s">
        <v>2669</v>
      </c>
      <c r="C35" s="299" t="s">
        <v>2651</v>
      </c>
      <c r="D35" s="295" t="s">
        <v>813</v>
      </c>
      <c r="E35" s="296">
        <v>1</v>
      </c>
      <c r="F35" s="300">
        <v>0</v>
      </c>
      <c r="G35" s="300">
        <v>0</v>
      </c>
      <c r="H35" s="304">
        <f t="shared" si="1"/>
        <v>0</v>
      </c>
    </row>
    <row r="36" spans="1:8" ht="13.2">
      <c r="A36" s="292"/>
      <c r="B36" s="293" t="s">
        <v>2670</v>
      </c>
      <c r="C36" s="299" t="s">
        <v>2653</v>
      </c>
      <c r="D36" s="295" t="s">
        <v>813</v>
      </c>
      <c r="E36" s="296">
        <v>8</v>
      </c>
      <c r="F36" s="300">
        <v>0</v>
      </c>
      <c r="G36" s="300">
        <v>0</v>
      </c>
      <c r="H36" s="304">
        <f t="shared" si="1"/>
        <v>0</v>
      </c>
    </row>
    <row r="37" spans="1:8" ht="13.2">
      <c r="A37" s="292"/>
      <c r="B37" s="293" t="s">
        <v>2671</v>
      </c>
      <c r="C37" s="299" t="s">
        <v>2655</v>
      </c>
      <c r="D37" s="295" t="s">
        <v>813</v>
      </c>
      <c r="E37" s="296">
        <v>8</v>
      </c>
      <c r="F37" s="300">
        <v>0</v>
      </c>
      <c r="G37" s="300">
        <v>0</v>
      </c>
      <c r="H37" s="304">
        <f t="shared" si="1"/>
        <v>0</v>
      </c>
    </row>
    <row r="38" spans="1:8" ht="13.2">
      <c r="A38" s="292"/>
      <c r="B38" s="293" t="s">
        <v>2672</v>
      </c>
      <c r="C38" s="299" t="s">
        <v>2657</v>
      </c>
      <c r="D38" s="295" t="s">
        <v>813</v>
      </c>
      <c r="E38" s="296">
        <v>8</v>
      </c>
      <c r="F38" s="300">
        <v>0</v>
      </c>
      <c r="G38" s="300">
        <v>0</v>
      </c>
      <c r="H38" s="304">
        <f t="shared" si="1"/>
        <v>0</v>
      </c>
    </row>
    <row r="39" spans="1:8" ht="13.2">
      <c r="A39" s="292"/>
      <c r="B39" s="293" t="s">
        <v>2673</v>
      </c>
      <c r="C39" s="299" t="s">
        <v>2659</v>
      </c>
      <c r="D39" s="295" t="s">
        <v>813</v>
      </c>
      <c r="E39" s="296">
        <v>1</v>
      </c>
      <c r="F39" s="300">
        <v>0</v>
      </c>
      <c r="G39" s="300">
        <v>0</v>
      </c>
      <c r="H39" s="304">
        <f t="shared" si="1"/>
        <v>0</v>
      </c>
    </row>
    <row r="40" spans="1:8" ht="13.2">
      <c r="A40" s="292"/>
      <c r="B40" s="293"/>
      <c r="C40" s="294" t="s">
        <v>2674</v>
      </c>
      <c r="D40" s="295"/>
      <c r="E40" s="296"/>
      <c r="F40" s="302"/>
      <c r="G40" s="302"/>
      <c r="H40" s="301"/>
    </row>
    <row r="41" spans="1:8" ht="26.4">
      <c r="A41" s="292"/>
      <c r="B41" s="293" t="s">
        <v>2675</v>
      </c>
      <c r="C41" s="303" t="s">
        <v>2676</v>
      </c>
      <c r="D41" s="295" t="s">
        <v>813</v>
      </c>
      <c r="E41" s="296">
        <v>1</v>
      </c>
      <c r="F41" s="300">
        <v>0</v>
      </c>
      <c r="G41" s="300">
        <v>0</v>
      </c>
      <c r="H41" s="301">
        <f t="shared" ref="H41:H51" si="2">E41*(F41+G41)</f>
        <v>0</v>
      </c>
    </row>
    <row r="42" spans="1:8" ht="13.2">
      <c r="A42" s="292"/>
      <c r="B42" s="293" t="s">
        <v>2677</v>
      </c>
      <c r="C42" s="299" t="s">
        <v>2639</v>
      </c>
      <c r="D42" s="295" t="s">
        <v>813</v>
      </c>
      <c r="E42" s="296">
        <v>1</v>
      </c>
      <c r="F42" s="300">
        <v>0</v>
      </c>
      <c r="G42" s="300">
        <v>0</v>
      </c>
      <c r="H42" s="304">
        <f t="shared" si="2"/>
        <v>0</v>
      </c>
    </row>
    <row r="43" spans="1:8" ht="13.2">
      <c r="A43" s="292"/>
      <c r="B43" s="293" t="s">
        <v>2678</v>
      </c>
      <c r="C43" s="299" t="s">
        <v>2641</v>
      </c>
      <c r="D43" s="295" t="s">
        <v>813</v>
      </c>
      <c r="E43" s="296">
        <v>1</v>
      </c>
      <c r="F43" s="300">
        <v>0</v>
      </c>
      <c r="G43" s="300">
        <v>0</v>
      </c>
      <c r="H43" s="304">
        <f t="shared" si="2"/>
        <v>0</v>
      </c>
    </row>
    <row r="44" spans="1:8" ht="13.2">
      <c r="A44" s="292"/>
      <c r="B44" s="293" t="s">
        <v>2679</v>
      </c>
      <c r="C44" s="299" t="s">
        <v>2645</v>
      </c>
      <c r="D44" s="295" t="s">
        <v>813</v>
      </c>
      <c r="E44" s="296">
        <v>2</v>
      </c>
      <c r="F44" s="300">
        <v>0</v>
      </c>
      <c r="G44" s="300">
        <v>0</v>
      </c>
      <c r="H44" s="304">
        <f t="shared" si="2"/>
        <v>0</v>
      </c>
    </row>
    <row r="45" spans="1:8" ht="13.2">
      <c r="A45" s="292"/>
      <c r="B45" s="293" t="s">
        <v>2680</v>
      </c>
      <c r="C45" s="299" t="s">
        <v>2647</v>
      </c>
      <c r="D45" s="295" t="s">
        <v>813</v>
      </c>
      <c r="E45" s="296">
        <v>1</v>
      </c>
      <c r="F45" s="300">
        <v>0</v>
      </c>
      <c r="G45" s="300">
        <v>0</v>
      </c>
      <c r="H45" s="304">
        <f t="shared" si="2"/>
        <v>0</v>
      </c>
    </row>
    <row r="46" spans="1:8" ht="13.2">
      <c r="A46" s="292"/>
      <c r="B46" s="293" t="s">
        <v>2681</v>
      </c>
      <c r="C46" s="299" t="s">
        <v>2649</v>
      </c>
      <c r="D46" s="295" t="s">
        <v>813</v>
      </c>
      <c r="E46" s="296">
        <v>8</v>
      </c>
      <c r="F46" s="300">
        <v>0</v>
      </c>
      <c r="G46" s="300">
        <v>0</v>
      </c>
      <c r="H46" s="304">
        <f t="shared" si="2"/>
        <v>0</v>
      </c>
    </row>
    <row r="47" spans="1:8" ht="13.2">
      <c r="A47" s="292"/>
      <c r="B47" s="293" t="s">
        <v>2682</v>
      </c>
      <c r="C47" s="299" t="s">
        <v>2651</v>
      </c>
      <c r="D47" s="295" t="s">
        <v>813</v>
      </c>
      <c r="E47" s="296">
        <v>1</v>
      </c>
      <c r="F47" s="300">
        <v>0</v>
      </c>
      <c r="G47" s="300">
        <v>0</v>
      </c>
      <c r="H47" s="304">
        <f t="shared" si="2"/>
        <v>0</v>
      </c>
    </row>
    <row r="48" spans="1:8" ht="13.2">
      <c r="A48" s="292"/>
      <c r="B48" s="293" t="s">
        <v>2683</v>
      </c>
      <c r="C48" s="299" t="s">
        <v>2653</v>
      </c>
      <c r="D48" s="295" t="s">
        <v>813</v>
      </c>
      <c r="E48" s="296">
        <v>8</v>
      </c>
      <c r="F48" s="300">
        <v>0</v>
      </c>
      <c r="G48" s="300">
        <v>0</v>
      </c>
      <c r="H48" s="304">
        <f t="shared" si="2"/>
        <v>0</v>
      </c>
    </row>
    <row r="49" spans="1:8" ht="13.2">
      <c r="A49" s="292"/>
      <c r="B49" s="293" t="s">
        <v>2684</v>
      </c>
      <c r="C49" s="299" t="s">
        <v>2655</v>
      </c>
      <c r="D49" s="295" t="s">
        <v>813</v>
      </c>
      <c r="E49" s="296">
        <v>8</v>
      </c>
      <c r="F49" s="300">
        <v>0</v>
      </c>
      <c r="G49" s="300">
        <v>0</v>
      </c>
      <c r="H49" s="304">
        <f t="shared" si="2"/>
        <v>0</v>
      </c>
    </row>
    <row r="50" spans="1:8" ht="13.2">
      <c r="A50" s="292"/>
      <c r="B50" s="293" t="s">
        <v>2685</v>
      </c>
      <c r="C50" s="299" t="s">
        <v>2657</v>
      </c>
      <c r="D50" s="295" t="s">
        <v>813</v>
      </c>
      <c r="E50" s="296">
        <v>8</v>
      </c>
      <c r="F50" s="300">
        <v>0</v>
      </c>
      <c r="G50" s="300">
        <v>0</v>
      </c>
      <c r="H50" s="304">
        <f t="shared" si="2"/>
        <v>0</v>
      </c>
    </row>
    <row r="51" spans="1:8" ht="13.2">
      <c r="A51" s="292"/>
      <c r="B51" s="293" t="s">
        <v>2686</v>
      </c>
      <c r="C51" s="299" t="s">
        <v>2659</v>
      </c>
      <c r="D51" s="295" t="s">
        <v>813</v>
      </c>
      <c r="E51" s="296">
        <v>1</v>
      </c>
      <c r="F51" s="300">
        <v>0</v>
      </c>
      <c r="G51" s="300">
        <v>0</v>
      </c>
      <c r="H51" s="304">
        <f t="shared" si="2"/>
        <v>0</v>
      </c>
    </row>
    <row r="52" spans="1:8" ht="13.2">
      <c r="A52" s="292"/>
      <c r="B52" s="293"/>
      <c r="C52" s="294" t="s">
        <v>2687</v>
      </c>
      <c r="D52" s="295"/>
      <c r="E52" s="296"/>
      <c r="F52" s="302"/>
      <c r="G52" s="302"/>
      <c r="H52" s="304"/>
    </row>
    <row r="53" spans="1:8" ht="26.4">
      <c r="A53" s="292"/>
      <c r="B53" s="293" t="s">
        <v>2688</v>
      </c>
      <c r="C53" s="299" t="s">
        <v>2689</v>
      </c>
      <c r="D53" s="295" t="s">
        <v>813</v>
      </c>
      <c r="E53" s="296">
        <v>32</v>
      </c>
      <c r="F53" s="300">
        <v>0</v>
      </c>
      <c r="G53" s="300">
        <v>0</v>
      </c>
      <c r="H53" s="304">
        <f>E53*(F53+G53)</f>
        <v>0</v>
      </c>
    </row>
    <row r="54" spans="1:8" ht="13.2">
      <c r="A54" s="292"/>
      <c r="B54" s="293" t="s">
        <v>2690</v>
      </c>
      <c r="C54" s="299" t="s">
        <v>2691</v>
      </c>
      <c r="D54" s="295" t="s">
        <v>813</v>
      </c>
      <c r="E54" s="296">
        <v>202</v>
      </c>
      <c r="F54" s="300">
        <v>0</v>
      </c>
      <c r="G54" s="300">
        <v>0</v>
      </c>
      <c r="H54" s="304">
        <f>E54*(F54+G54)</f>
        <v>0</v>
      </c>
    </row>
    <row r="55" spans="1:8" ht="13.2">
      <c r="A55" s="292"/>
      <c r="B55" s="293"/>
      <c r="C55" s="305" t="s">
        <v>2692</v>
      </c>
      <c r="D55" s="295"/>
      <c r="E55" s="296"/>
      <c r="F55" s="302"/>
      <c r="G55" s="302"/>
      <c r="H55" s="301"/>
    </row>
    <row r="56" spans="1:8" ht="13.2">
      <c r="A56" s="292"/>
      <c r="B56" s="293" t="s">
        <v>2693</v>
      </c>
      <c r="C56" s="299" t="s">
        <v>2694</v>
      </c>
      <c r="D56" s="295" t="s">
        <v>813</v>
      </c>
      <c r="E56" s="296">
        <v>40</v>
      </c>
      <c r="F56" s="300">
        <v>0</v>
      </c>
      <c r="G56" s="300">
        <v>0</v>
      </c>
      <c r="H56" s="301">
        <f>E56*(F56+G56)</f>
        <v>0</v>
      </c>
    </row>
    <row r="57" spans="1:8" ht="13.2">
      <c r="A57" s="292"/>
      <c r="B57" s="293" t="s">
        <v>2695</v>
      </c>
      <c r="C57" s="299" t="s">
        <v>2696</v>
      </c>
      <c r="D57" s="295" t="s">
        <v>813</v>
      </c>
      <c r="E57" s="296">
        <v>50</v>
      </c>
      <c r="F57" s="300">
        <v>0</v>
      </c>
      <c r="G57" s="300">
        <v>0</v>
      </c>
      <c r="H57" s="301">
        <f>E57*(F57+G57)</f>
        <v>0</v>
      </c>
    </row>
    <row r="58" spans="1:8" ht="13.2">
      <c r="A58" s="292"/>
      <c r="B58" s="293" t="s">
        <v>2697</v>
      </c>
      <c r="C58" s="299" t="s">
        <v>2698</v>
      </c>
      <c r="D58" s="295" t="s">
        <v>813</v>
      </c>
      <c r="E58" s="296">
        <v>300</v>
      </c>
      <c r="F58" s="300">
        <v>0</v>
      </c>
      <c r="G58" s="300">
        <v>0</v>
      </c>
      <c r="H58" s="301">
        <f>E58*(F58+G58)</f>
        <v>0</v>
      </c>
    </row>
    <row r="59" spans="1:8" ht="13.2">
      <c r="A59" s="292"/>
      <c r="B59" s="293" t="s">
        <v>2699</v>
      </c>
      <c r="C59" s="299" t="s">
        <v>2700</v>
      </c>
      <c r="D59" s="295" t="s">
        <v>813</v>
      </c>
      <c r="E59" s="296">
        <v>100</v>
      </c>
      <c r="F59" s="300">
        <v>0</v>
      </c>
      <c r="G59" s="300">
        <v>0</v>
      </c>
      <c r="H59" s="301">
        <f>E59*(F59+G59)</f>
        <v>0</v>
      </c>
    </row>
    <row r="60" spans="1:8" ht="13.2">
      <c r="A60" s="292"/>
      <c r="B60" s="293"/>
      <c r="C60" s="294" t="s">
        <v>2701</v>
      </c>
      <c r="D60" s="295"/>
      <c r="E60" s="296"/>
      <c r="F60" s="302"/>
      <c r="G60" s="302"/>
      <c r="H60" s="301"/>
    </row>
    <row r="61" spans="1:8" ht="13.2">
      <c r="A61" s="292"/>
      <c r="B61" s="293" t="s">
        <v>2702</v>
      </c>
      <c r="C61" s="299" t="s">
        <v>2703</v>
      </c>
      <c r="D61" s="295" t="s">
        <v>289</v>
      </c>
      <c r="E61" s="296">
        <v>14500</v>
      </c>
      <c r="F61" s="300">
        <v>0</v>
      </c>
      <c r="G61" s="300">
        <v>0</v>
      </c>
      <c r="H61" s="301">
        <f t="shared" ref="H61:H67" si="3">E61*(F61+G61)</f>
        <v>0</v>
      </c>
    </row>
    <row r="62" spans="1:8" ht="13.2">
      <c r="A62" s="292"/>
      <c r="B62" s="293" t="s">
        <v>2704</v>
      </c>
      <c r="C62" s="299" t="s">
        <v>2705</v>
      </c>
      <c r="D62" s="295" t="s">
        <v>289</v>
      </c>
      <c r="E62" s="296">
        <v>50</v>
      </c>
      <c r="F62" s="300">
        <v>0</v>
      </c>
      <c r="G62" s="300">
        <v>0</v>
      </c>
      <c r="H62" s="301">
        <f t="shared" si="3"/>
        <v>0</v>
      </c>
    </row>
    <row r="63" spans="1:8" ht="13.2">
      <c r="A63" s="292"/>
      <c r="B63" s="293" t="s">
        <v>2706</v>
      </c>
      <c r="C63" s="299" t="s">
        <v>2707</v>
      </c>
      <c r="D63" s="295" t="s">
        <v>289</v>
      </c>
      <c r="E63" s="296">
        <v>50</v>
      </c>
      <c r="F63" s="300">
        <v>0</v>
      </c>
      <c r="G63" s="300">
        <v>0</v>
      </c>
      <c r="H63" s="301">
        <f t="shared" si="3"/>
        <v>0</v>
      </c>
    </row>
    <row r="64" spans="1:8" ht="13.2">
      <c r="A64" s="292"/>
      <c r="B64" s="293" t="s">
        <v>2708</v>
      </c>
      <c r="C64" s="299" t="s">
        <v>2709</v>
      </c>
      <c r="D64" s="295" t="s">
        <v>813</v>
      </c>
      <c r="E64" s="296">
        <v>3</v>
      </c>
      <c r="F64" s="300">
        <v>0</v>
      </c>
      <c r="G64" s="300">
        <v>0</v>
      </c>
      <c r="H64" s="301">
        <f t="shared" si="3"/>
        <v>0</v>
      </c>
    </row>
    <row r="65" spans="1:8" ht="13.2">
      <c r="A65" s="292"/>
      <c r="B65" s="293" t="s">
        <v>2710</v>
      </c>
      <c r="C65" s="299" t="s">
        <v>2711</v>
      </c>
      <c r="D65" s="295" t="s">
        <v>289</v>
      </c>
      <c r="E65" s="296">
        <v>250</v>
      </c>
      <c r="F65" s="300">
        <v>0</v>
      </c>
      <c r="G65" s="300">
        <v>0</v>
      </c>
      <c r="H65" s="301">
        <f t="shared" si="3"/>
        <v>0</v>
      </c>
    </row>
    <row r="66" spans="1:8" ht="13.2">
      <c r="A66" s="292"/>
      <c r="B66" s="293" t="s">
        <v>2712</v>
      </c>
      <c r="C66" s="299" t="s">
        <v>2713</v>
      </c>
      <c r="D66" s="295" t="s">
        <v>289</v>
      </c>
      <c r="E66" s="296">
        <v>250</v>
      </c>
      <c r="F66" s="300">
        <v>0</v>
      </c>
      <c r="G66" s="300">
        <v>0</v>
      </c>
      <c r="H66" s="301">
        <f t="shared" si="3"/>
        <v>0</v>
      </c>
    </row>
    <row r="67" spans="1:8" ht="13.2">
      <c r="A67" s="292"/>
      <c r="B67" s="293" t="s">
        <v>2714</v>
      </c>
      <c r="C67" s="299" t="s">
        <v>2715</v>
      </c>
      <c r="D67" s="295" t="s">
        <v>813</v>
      </c>
      <c r="E67" s="296">
        <v>1</v>
      </c>
      <c r="F67" s="300">
        <v>0</v>
      </c>
      <c r="G67" s="300">
        <v>0</v>
      </c>
      <c r="H67" s="301">
        <f t="shared" si="3"/>
        <v>0</v>
      </c>
    </row>
    <row r="68" spans="1:8" ht="13.2">
      <c r="A68" s="292"/>
      <c r="B68" s="293"/>
      <c r="C68" s="299"/>
      <c r="D68" s="295"/>
      <c r="E68" s="296"/>
      <c r="F68" s="302"/>
      <c r="G68" s="302"/>
      <c r="H68" s="301"/>
    </row>
    <row r="69" spans="1:8" ht="13.2">
      <c r="A69" s="306"/>
      <c r="B69" s="293"/>
      <c r="C69" s="294" t="s">
        <v>2716</v>
      </c>
      <c r="D69" s="254"/>
      <c r="E69" s="296"/>
      <c r="F69" s="302"/>
      <c r="G69" s="302"/>
      <c r="H69" s="301"/>
    </row>
    <row r="70" spans="1:8" ht="13.2">
      <c r="A70" s="306"/>
      <c r="B70" s="293" t="s">
        <v>2717</v>
      </c>
      <c r="C70" s="253" t="s">
        <v>2718</v>
      </c>
      <c r="D70" s="254" t="s">
        <v>962</v>
      </c>
      <c r="E70" s="296">
        <v>1</v>
      </c>
      <c r="F70" s="300">
        <v>0</v>
      </c>
      <c r="G70" s="300">
        <v>0</v>
      </c>
      <c r="H70" s="301">
        <f t="shared" ref="H70:H75" si="4">E70*(F70+G70)</f>
        <v>0</v>
      </c>
    </row>
    <row r="71" spans="1:8" ht="13.2">
      <c r="A71" s="306"/>
      <c r="B71" s="293" t="s">
        <v>2719</v>
      </c>
      <c r="C71" s="253" t="s">
        <v>2720</v>
      </c>
      <c r="D71" s="254" t="s">
        <v>962</v>
      </c>
      <c r="E71" s="296">
        <v>1</v>
      </c>
      <c r="F71" s="300">
        <v>0</v>
      </c>
      <c r="G71" s="300">
        <v>0</v>
      </c>
      <c r="H71" s="301">
        <f t="shared" si="4"/>
        <v>0</v>
      </c>
    </row>
    <row r="72" spans="1:8" ht="13.2">
      <c r="A72" s="306"/>
      <c r="B72" s="293" t="s">
        <v>2721</v>
      </c>
      <c r="C72" s="253" t="s">
        <v>2722</v>
      </c>
      <c r="D72" s="254" t="s">
        <v>2723</v>
      </c>
      <c r="E72" s="296">
        <v>40</v>
      </c>
      <c r="F72" s="300">
        <v>0</v>
      </c>
      <c r="G72" s="300">
        <v>0</v>
      </c>
      <c r="H72" s="301">
        <f t="shared" si="4"/>
        <v>0</v>
      </c>
    </row>
    <row r="73" spans="1:8" ht="13.2">
      <c r="A73" s="306"/>
      <c r="B73" s="293" t="s">
        <v>2724</v>
      </c>
      <c r="C73" s="299" t="s">
        <v>2725</v>
      </c>
      <c r="D73" s="295" t="s">
        <v>2723</v>
      </c>
      <c r="E73" s="296">
        <v>26</v>
      </c>
      <c r="F73" s="300">
        <v>0</v>
      </c>
      <c r="G73" s="300">
        <v>0</v>
      </c>
      <c r="H73" s="301">
        <f t="shared" si="4"/>
        <v>0</v>
      </c>
    </row>
    <row r="74" spans="1:8" ht="13.2">
      <c r="A74" s="306"/>
      <c r="B74" s="293" t="s">
        <v>2726</v>
      </c>
      <c r="C74" s="299" t="s">
        <v>2727</v>
      </c>
      <c r="D74" s="295" t="s">
        <v>2723</v>
      </c>
      <c r="E74" s="296">
        <v>16</v>
      </c>
      <c r="F74" s="300">
        <v>0</v>
      </c>
      <c r="G74" s="300">
        <v>0</v>
      </c>
      <c r="H74" s="301">
        <f t="shared" si="4"/>
        <v>0</v>
      </c>
    </row>
    <row r="75" spans="1:8" ht="13.2">
      <c r="A75" s="306"/>
      <c r="B75" s="293" t="s">
        <v>2728</v>
      </c>
      <c r="C75" s="299" t="s">
        <v>2729</v>
      </c>
      <c r="D75" s="295" t="s">
        <v>2723</v>
      </c>
      <c r="E75" s="296">
        <v>16</v>
      </c>
      <c r="F75" s="300">
        <v>0</v>
      </c>
      <c r="G75" s="300">
        <v>0</v>
      </c>
      <c r="H75" s="301">
        <f t="shared" si="4"/>
        <v>0</v>
      </c>
    </row>
    <row r="76" spans="1:8" ht="13.2">
      <c r="A76" s="307"/>
      <c r="B76" s="307"/>
      <c r="C76" s="259"/>
      <c r="D76" s="260"/>
      <c r="E76" s="308"/>
      <c r="F76" s="309"/>
      <c r="G76" s="309"/>
      <c r="H76" s="280"/>
    </row>
    <row r="77" spans="1:8" ht="13.2">
      <c r="A77" s="310"/>
      <c r="B77" s="310"/>
      <c r="C77" s="278"/>
      <c r="D77" s="265"/>
      <c r="E77" s="311"/>
      <c r="F77" s="312"/>
      <c r="G77" s="312"/>
      <c r="H77" s="268"/>
    </row>
    <row r="78" spans="1:8" ht="15.6">
      <c r="A78" s="306"/>
      <c r="B78" s="306"/>
      <c r="C78" s="313" t="s">
        <v>2730</v>
      </c>
      <c r="D78" s="314"/>
      <c r="E78" s="315"/>
      <c r="F78" s="316"/>
      <c r="G78" s="316"/>
      <c r="H78" s="317">
        <f>SUM(H8:H75)</f>
        <v>0</v>
      </c>
    </row>
    <row r="79" spans="1:8" ht="15.6">
      <c r="A79" s="318"/>
      <c r="B79" s="318"/>
      <c r="C79" s="274"/>
      <c r="D79" s="274"/>
      <c r="E79" s="274"/>
      <c r="F79" s="274"/>
      <c r="G79" s="274"/>
      <c r="H79" s="274"/>
    </row>
    <row r="80" spans="1:8" ht="15.6">
      <c r="A80" s="319"/>
      <c r="B80" s="320"/>
      <c r="D80" s="321"/>
      <c r="E80" s="321"/>
      <c r="F80" s="321"/>
      <c r="G80" s="321"/>
      <c r="H80" s="321"/>
    </row>
    <row r="81" spans="1:8" ht="13.2">
      <c r="A81" s="320"/>
      <c r="B81" s="320"/>
      <c r="C81" s="322" t="s">
        <v>2731</v>
      </c>
      <c r="D81" s="323"/>
      <c r="E81" s="324"/>
      <c r="F81" s="325"/>
      <c r="G81" s="325"/>
      <c r="H81" s="326"/>
    </row>
    <row r="82" spans="1:8" ht="11.4">
      <c r="A82" s="286"/>
      <c r="B82" s="286"/>
      <c r="C82" s="327" t="s">
        <v>2732</v>
      </c>
    </row>
    <row r="83" spans="1:8" ht="11.4">
      <c r="A83" s="286"/>
      <c r="B83" s="286"/>
      <c r="C83" s="327"/>
    </row>
    <row r="84" spans="1:8" ht="11.4">
      <c r="A84" s="286"/>
      <c r="B84" s="286"/>
      <c r="C84" s="327"/>
    </row>
  </sheetData>
  <sheetProtection algorithmName="SHA-512" hashValue="TsOPxqPEsQpRz1mIwS0LS+BV7Koe46qbrckfqiPPnusK6FuN5g4t3tPc6reeidY/Fqw1xe5ww4C1iIygi1pq7g==" saltValue="2aDwcu3jOSQ3OXD0kQ1MWw==" spinCount="100000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2"/>
  <sheetViews>
    <sheetView topLeftCell="A7" zoomScaleNormal="100" workbookViewId="0">
      <selection activeCell="F27" sqref="F27"/>
    </sheetView>
  </sheetViews>
  <sheetFormatPr defaultColWidth="8.85546875" defaultRowHeight="10.199999999999999"/>
  <cols>
    <col min="1" max="1" width="5.7109375" customWidth="1"/>
    <col min="2" max="2" width="8.42578125" customWidth="1"/>
    <col min="3" max="3" width="59.7109375" customWidth="1"/>
    <col min="4" max="4" width="6.85546875" customWidth="1"/>
    <col min="5" max="5" width="15.42578125" customWidth="1"/>
    <col min="6" max="6" width="15.85546875" customWidth="1"/>
    <col min="7" max="7" width="14.28515625" customWidth="1"/>
    <col min="8" max="8" width="20.28515625" customWidth="1"/>
  </cols>
  <sheetData>
    <row r="1" spans="1:8" ht="20.399999999999999">
      <c r="A1" s="328" t="s">
        <v>2597</v>
      </c>
      <c r="B1" s="329"/>
      <c r="C1" s="238" t="s">
        <v>2167</v>
      </c>
      <c r="D1" s="14"/>
      <c r="E1" s="330"/>
      <c r="F1" s="142"/>
      <c r="G1" s="284"/>
      <c r="H1" s="142"/>
    </row>
    <row r="2" spans="1:8" ht="13.2">
      <c r="A2" s="328" t="s">
        <v>2733</v>
      </c>
      <c r="B2" s="14"/>
      <c r="C2" s="14" t="s">
        <v>2599</v>
      </c>
      <c r="D2" s="14"/>
      <c r="E2" s="330"/>
      <c r="F2" s="142"/>
      <c r="G2" s="284"/>
      <c r="H2" s="142"/>
    </row>
    <row r="3" spans="1:8" ht="13.2">
      <c r="A3" s="328" t="s">
        <v>94</v>
      </c>
      <c r="B3" s="329"/>
      <c r="C3" s="14"/>
      <c r="D3" s="331"/>
      <c r="E3" s="332"/>
      <c r="F3" s="331"/>
      <c r="G3" s="331"/>
      <c r="H3" s="331"/>
    </row>
    <row r="4" spans="1:8" ht="13.2">
      <c r="A4" s="333" t="s">
        <v>2600</v>
      </c>
      <c r="B4" s="237"/>
      <c r="C4" s="329" t="s">
        <v>2734</v>
      </c>
      <c r="D4" s="14"/>
      <c r="E4" s="330"/>
      <c r="F4" s="142"/>
      <c r="G4" s="285"/>
      <c r="H4" s="142"/>
    </row>
    <row r="5" spans="1:8" ht="13.2">
      <c r="A5" s="240"/>
      <c r="B5" s="240"/>
      <c r="C5" s="241"/>
      <c r="D5" s="14"/>
      <c r="E5" s="330"/>
      <c r="F5" s="142"/>
      <c r="G5" s="285"/>
      <c r="H5" s="142"/>
    </row>
    <row r="6" spans="1:8" ht="13.2">
      <c r="E6" s="334"/>
    </row>
    <row r="7" spans="1:8" ht="39.6">
      <c r="A7" s="288"/>
      <c r="B7" s="287" t="s">
        <v>2602</v>
      </c>
      <c r="C7" s="288" t="s">
        <v>2603</v>
      </c>
      <c r="D7" s="288" t="s">
        <v>132</v>
      </c>
      <c r="E7" s="335" t="s">
        <v>133</v>
      </c>
      <c r="F7" s="290" t="s">
        <v>2621</v>
      </c>
      <c r="G7" s="290" t="s">
        <v>2622</v>
      </c>
      <c r="H7" s="291" t="s">
        <v>2623</v>
      </c>
    </row>
    <row r="8" spans="1:8" ht="13.2">
      <c r="A8" s="247"/>
      <c r="B8" s="247"/>
      <c r="C8" s="336" t="s">
        <v>2735</v>
      </c>
      <c r="D8" s="247"/>
      <c r="E8" s="337" t="s">
        <v>76</v>
      </c>
      <c r="F8" s="247"/>
      <c r="G8" s="247"/>
      <c r="H8" s="247"/>
    </row>
    <row r="9" spans="1:8" ht="13.2">
      <c r="A9" s="247"/>
      <c r="B9" s="247" t="s">
        <v>2625</v>
      </c>
      <c r="C9" s="306" t="s">
        <v>2736</v>
      </c>
      <c r="D9" s="247" t="s">
        <v>289</v>
      </c>
      <c r="E9" s="338">
        <v>300</v>
      </c>
      <c r="F9" s="339">
        <v>0</v>
      </c>
      <c r="G9" s="339">
        <v>0</v>
      </c>
      <c r="H9" s="255">
        <f t="shared" ref="H9:H26" si="0">E9*(F9+G9)</f>
        <v>0</v>
      </c>
    </row>
    <row r="10" spans="1:8" ht="13.2">
      <c r="A10" s="247"/>
      <c r="B10" s="247" t="s">
        <v>2627</v>
      </c>
      <c r="C10" s="306" t="s">
        <v>2737</v>
      </c>
      <c r="D10" s="247" t="s">
        <v>289</v>
      </c>
      <c r="E10" s="338">
        <v>150</v>
      </c>
      <c r="F10" s="339">
        <v>0</v>
      </c>
      <c r="G10" s="339">
        <v>0</v>
      </c>
      <c r="H10" s="255">
        <f t="shared" si="0"/>
        <v>0</v>
      </c>
    </row>
    <row r="11" spans="1:8" ht="13.2">
      <c r="A11" s="247"/>
      <c r="B11" s="247" t="s">
        <v>2629</v>
      </c>
      <c r="C11" s="306" t="s">
        <v>2738</v>
      </c>
      <c r="D11" s="247" t="s">
        <v>813</v>
      </c>
      <c r="E11" s="338">
        <v>101</v>
      </c>
      <c r="F11" s="339">
        <v>0</v>
      </c>
      <c r="G11" s="339">
        <v>0</v>
      </c>
      <c r="H11" s="255">
        <f t="shared" si="0"/>
        <v>0</v>
      </c>
    </row>
    <row r="12" spans="1:8" ht="13.2">
      <c r="A12" s="247"/>
      <c r="B12" s="247" t="s">
        <v>2631</v>
      </c>
      <c r="C12" s="306" t="s">
        <v>2739</v>
      </c>
      <c r="D12" s="247" t="s">
        <v>813</v>
      </c>
      <c r="E12" s="338">
        <v>10</v>
      </c>
      <c r="F12" s="339">
        <v>0</v>
      </c>
      <c r="G12" s="339">
        <v>0</v>
      </c>
      <c r="H12" s="255">
        <f t="shared" si="0"/>
        <v>0</v>
      </c>
    </row>
    <row r="13" spans="1:8" ht="13.2">
      <c r="A13" s="247"/>
      <c r="B13" s="247" t="s">
        <v>2633</v>
      </c>
      <c r="C13" s="306" t="s">
        <v>2740</v>
      </c>
      <c r="D13" s="247" t="s">
        <v>289</v>
      </c>
      <c r="E13" s="338">
        <v>400</v>
      </c>
      <c r="F13" s="339">
        <v>0</v>
      </c>
      <c r="G13" s="339">
        <v>0</v>
      </c>
      <c r="H13" s="255">
        <f t="shared" si="0"/>
        <v>0</v>
      </c>
    </row>
    <row r="14" spans="1:8" ht="13.2">
      <c r="A14" s="247"/>
      <c r="B14" s="247" t="s">
        <v>2741</v>
      </c>
      <c r="C14" s="306" t="s">
        <v>2742</v>
      </c>
      <c r="D14" s="247" t="s">
        <v>289</v>
      </c>
      <c r="E14" s="338">
        <v>60</v>
      </c>
      <c r="F14" s="339">
        <v>0</v>
      </c>
      <c r="G14" s="339">
        <v>0</v>
      </c>
      <c r="H14" s="255">
        <f t="shared" si="0"/>
        <v>0</v>
      </c>
    </row>
    <row r="15" spans="1:8" ht="13.2">
      <c r="A15" s="247"/>
      <c r="B15" s="247" t="s">
        <v>2743</v>
      </c>
      <c r="C15" s="306" t="s">
        <v>2744</v>
      </c>
      <c r="D15" s="247" t="s">
        <v>813</v>
      </c>
      <c r="E15" s="338">
        <v>900</v>
      </c>
      <c r="F15" s="339">
        <v>0</v>
      </c>
      <c r="G15" s="339">
        <v>0</v>
      </c>
      <c r="H15" s="255">
        <f t="shared" si="0"/>
        <v>0</v>
      </c>
    </row>
    <row r="16" spans="1:8" ht="26.4">
      <c r="A16" s="247"/>
      <c r="B16" s="247" t="s">
        <v>2745</v>
      </c>
      <c r="C16" s="340" t="s">
        <v>2746</v>
      </c>
      <c r="D16" s="247" t="s">
        <v>289</v>
      </c>
      <c r="E16" s="338">
        <v>130</v>
      </c>
      <c r="F16" s="339">
        <v>0</v>
      </c>
      <c r="G16" s="339">
        <v>0</v>
      </c>
      <c r="H16" s="255">
        <f t="shared" si="0"/>
        <v>0</v>
      </c>
    </row>
    <row r="17" spans="1:8" ht="26.4">
      <c r="A17" s="247"/>
      <c r="B17" s="247" t="s">
        <v>2747</v>
      </c>
      <c r="C17" s="340" t="s">
        <v>2748</v>
      </c>
      <c r="D17" s="247" t="s">
        <v>962</v>
      </c>
      <c r="E17" s="338">
        <v>1</v>
      </c>
      <c r="F17" s="339">
        <v>0</v>
      </c>
      <c r="G17" s="339">
        <v>0</v>
      </c>
      <c r="H17" s="255">
        <f t="shared" si="0"/>
        <v>0</v>
      </c>
    </row>
    <row r="18" spans="1:8" ht="13.2">
      <c r="A18" s="247"/>
      <c r="B18" s="247" t="s">
        <v>2749</v>
      </c>
      <c r="C18" s="306" t="s">
        <v>2750</v>
      </c>
      <c r="D18" s="247" t="s">
        <v>813</v>
      </c>
      <c r="E18" s="338">
        <v>60</v>
      </c>
      <c r="F18" s="339">
        <v>0</v>
      </c>
      <c r="G18" s="339">
        <v>0</v>
      </c>
      <c r="H18" s="255">
        <f t="shared" si="0"/>
        <v>0</v>
      </c>
    </row>
    <row r="19" spans="1:8" ht="13.2">
      <c r="A19" s="247"/>
      <c r="B19" s="247" t="s">
        <v>2751</v>
      </c>
      <c r="C19" s="306" t="s">
        <v>2752</v>
      </c>
      <c r="D19" s="247" t="s">
        <v>813</v>
      </c>
      <c r="E19" s="338">
        <v>60</v>
      </c>
      <c r="F19" s="339">
        <v>0</v>
      </c>
      <c r="G19" s="339">
        <v>0</v>
      </c>
      <c r="H19" s="255">
        <f t="shared" si="0"/>
        <v>0</v>
      </c>
    </row>
    <row r="20" spans="1:8" ht="13.2">
      <c r="A20" s="247"/>
      <c r="B20" s="247" t="s">
        <v>2753</v>
      </c>
      <c r="C20" s="306" t="s">
        <v>2754</v>
      </c>
      <c r="D20" s="247" t="s">
        <v>813</v>
      </c>
      <c r="E20" s="338">
        <v>1</v>
      </c>
      <c r="F20" s="339">
        <v>0</v>
      </c>
      <c r="G20" s="339">
        <v>0</v>
      </c>
      <c r="H20" s="255">
        <f t="shared" si="0"/>
        <v>0</v>
      </c>
    </row>
    <row r="21" spans="1:8" ht="13.2">
      <c r="A21" s="247"/>
      <c r="B21" s="247" t="s">
        <v>2755</v>
      </c>
      <c r="C21" s="306" t="s">
        <v>2756</v>
      </c>
      <c r="D21" s="247" t="s">
        <v>813</v>
      </c>
      <c r="E21" s="338">
        <v>121</v>
      </c>
      <c r="F21" s="339">
        <v>0</v>
      </c>
      <c r="G21" s="339">
        <v>0</v>
      </c>
      <c r="H21" s="255">
        <f t="shared" si="0"/>
        <v>0</v>
      </c>
    </row>
    <row r="22" spans="1:8" ht="13.2">
      <c r="A22" s="247"/>
      <c r="B22" s="247" t="s">
        <v>2757</v>
      </c>
      <c r="C22" s="306" t="s">
        <v>2758</v>
      </c>
      <c r="D22" s="247" t="s">
        <v>813</v>
      </c>
      <c r="E22" s="338">
        <v>10</v>
      </c>
      <c r="F22" s="339">
        <v>0</v>
      </c>
      <c r="G22" s="339">
        <v>0</v>
      </c>
      <c r="H22" s="255">
        <f t="shared" si="0"/>
        <v>0</v>
      </c>
    </row>
    <row r="23" spans="1:8" ht="13.2">
      <c r="A23" s="247"/>
      <c r="B23" s="247" t="s">
        <v>2759</v>
      </c>
      <c r="C23" s="306" t="s">
        <v>2760</v>
      </c>
      <c r="D23" s="247" t="s">
        <v>289</v>
      </c>
      <c r="E23" s="338">
        <v>450</v>
      </c>
      <c r="F23" s="339">
        <v>0</v>
      </c>
      <c r="G23" s="339">
        <v>0</v>
      </c>
      <c r="H23" s="255">
        <f t="shared" si="0"/>
        <v>0</v>
      </c>
    </row>
    <row r="24" spans="1:8" ht="13.2">
      <c r="A24" s="247"/>
      <c r="B24" s="247" t="s">
        <v>2761</v>
      </c>
      <c r="C24" s="340" t="s">
        <v>2762</v>
      </c>
      <c r="D24" s="247" t="s">
        <v>962</v>
      </c>
      <c r="E24" s="338">
        <v>1</v>
      </c>
      <c r="F24" s="339">
        <v>0</v>
      </c>
      <c r="G24" s="339">
        <v>0</v>
      </c>
      <c r="H24" s="255">
        <f t="shared" si="0"/>
        <v>0</v>
      </c>
    </row>
    <row r="25" spans="1:8" ht="13.2">
      <c r="A25" s="247"/>
      <c r="B25" s="247" t="s">
        <v>2763</v>
      </c>
      <c r="C25" s="341" t="s">
        <v>2764</v>
      </c>
      <c r="D25" s="342" t="s">
        <v>166</v>
      </c>
      <c r="E25" s="338">
        <v>0.5</v>
      </c>
      <c r="F25" s="339">
        <v>0</v>
      </c>
      <c r="G25" s="339">
        <v>0</v>
      </c>
      <c r="H25" s="255">
        <f t="shared" si="0"/>
        <v>0</v>
      </c>
    </row>
    <row r="26" spans="1:8" ht="13.2">
      <c r="A26" s="247"/>
      <c r="B26" s="247" t="s">
        <v>2765</v>
      </c>
      <c r="C26" s="306" t="s">
        <v>2766</v>
      </c>
      <c r="D26" s="247" t="s">
        <v>2767</v>
      </c>
      <c r="E26" s="338">
        <v>16</v>
      </c>
      <c r="F26" s="339">
        <v>0</v>
      </c>
      <c r="G26" s="339">
        <v>0</v>
      </c>
      <c r="H26" s="255">
        <f t="shared" si="0"/>
        <v>0</v>
      </c>
    </row>
    <row r="27" spans="1:8" ht="13.2">
      <c r="A27" s="342"/>
      <c r="B27" s="342"/>
      <c r="C27" s="343"/>
      <c r="D27" s="342"/>
      <c r="E27" s="344"/>
      <c r="F27" s="345"/>
      <c r="G27" s="345"/>
      <c r="H27" s="346"/>
    </row>
    <row r="28" spans="1:8" ht="13.2">
      <c r="A28" s="258"/>
      <c r="B28" s="347"/>
      <c r="C28" s="348"/>
      <c r="D28" s="349"/>
      <c r="E28" s="350">
        <v>0</v>
      </c>
      <c r="F28" s="351"/>
      <c r="G28" s="351"/>
      <c r="H28" s="352"/>
    </row>
    <row r="29" spans="1:8" ht="13.2">
      <c r="A29" s="264"/>
      <c r="B29" s="264"/>
      <c r="C29" s="278"/>
      <c r="D29" s="265"/>
      <c r="E29" s="353">
        <v>0</v>
      </c>
      <c r="F29" s="312"/>
      <c r="G29" s="312"/>
      <c r="H29" s="268"/>
    </row>
    <row r="30" spans="1:8" ht="15.6">
      <c r="A30" s="247"/>
      <c r="B30" s="247"/>
      <c r="C30" s="313" t="s">
        <v>2768</v>
      </c>
      <c r="D30" s="314"/>
      <c r="E30" s="354">
        <v>0</v>
      </c>
      <c r="F30" s="316"/>
      <c r="G30" s="316"/>
      <c r="H30" s="317">
        <f>SUM(H9:H26)</f>
        <v>0</v>
      </c>
    </row>
    <row r="31" spans="1:8" ht="15.6">
      <c r="A31" s="274"/>
      <c r="B31" s="274"/>
      <c r="C31" s="274"/>
      <c r="D31" s="274"/>
      <c r="E31" s="355" t="s">
        <v>76</v>
      </c>
      <c r="F31" s="274"/>
      <c r="G31" s="274"/>
      <c r="H31" s="274"/>
    </row>
    <row r="32" spans="1:8" ht="15.6">
      <c r="A32" s="276"/>
      <c r="B32" s="276"/>
      <c r="C32" s="276"/>
      <c r="D32" s="276"/>
      <c r="E32" s="356" t="s">
        <v>76</v>
      </c>
      <c r="F32" s="276"/>
      <c r="G32" s="276"/>
      <c r="H32" s="276"/>
    </row>
  </sheetData>
  <sheetProtection algorithmName="SHA-512" hashValue="P3u/k39H5amqI3Fvl6Jlk4rBolzC9aU6yXOsrWD0MhYh8mdHTXWeIcSVcawwBsnpSJfFOsR8TM66SgbSSr/vWw==" saltValue="G/yPE5qWUwVFd/0WIQ3+JA==" spinCount="100000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3c911c-8a77-4291-a0b8-f595f9f41878" xsi:nil="true"/>
    <lcf76f155ced4ddcb4097134ff3c332f xmlns="7121e18b-0634-4c33-baa3-f3de9a020f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CC70A003438F40BB0B4D0EAF300461" ma:contentTypeVersion="13" ma:contentTypeDescription="Vytvoří nový dokument" ma:contentTypeScope="" ma:versionID="791fa2d5c75daa177beb07d0e9627631">
  <xsd:schema xmlns:xsd="http://www.w3.org/2001/XMLSchema" xmlns:xs="http://www.w3.org/2001/XMLSchema" xmlns:p="http://schemas.microsoft.com/office/2006/metadata/properties" xmlns:ns2="7121e18b-0634-4c33-baa3-f3de9a020fe8" xmlns:ns3="2c3c911c-8a77-4291-a0b8-f595f9f41878" targetNamespace="http://schemas.microsoft.com/office/2006/metadata/properties" ma:root="true" ma:fieldsID="80de5c5efb14a295029dcd6195a67785" ns2:_="" ns3:_="">
    <xsd:import namespace="7121e18b-0634-4c33-baa3-f3de9a020fe8"/>
    <xsd:import namespace="2c3c911c-8a77-4291-a0b8-f595f9f41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1e18b-0634-4c33-baa3-f3de9a020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c911c-8a77-4291-a0b8-f595f9f4187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9aa7d8d-1596-48b5-93c8-cb03a9e14a2d}" ma:internalName="TaxCatchAll" ma:showField="CatchAllData" ma:web="2c3c911c-8a77-4291-a0b8-f595f9f418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89810-71A5-4139-9C55-62E71A649C42}">
  <ds:schemaRefs>
    <ds:schemaRef ds:uri="http://schemas.microsoft.com/office/2006/metadata/properties"/>
    <ds:schemaRef ds:uri="http://schemas.microsoft.com/office/infopath/2007/PartnerControls"/>
    <ds:schemaRef ds:uri="2c3c911c-8a77-4291-a0b8-f595f9f41878"/>
    <ds:schemaRef ds:uri="7121e18b-0634-4c33-baa3-f3de9a020fe8"/>
  </ds:schemaRefs>
</ds:datastoreItem>
</file>

<file path=customXml/itemProps2.xml><?xml version="1.0" encoding="utf-8"?>
<ds:datastoreItem xmlns:ds="http://schemas.openxmlformats.org/officeDocument/2006/customXml" ds:itemID="{80235822-3207-4ECE-86AE-BC7952A90A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76C2C4-0143-4478-97CB-0E93BAACF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1e18b-0634-4c33-baa3-f3de9a020fe8"/>
    <ds:schemaRef ds:uri="2c3c911c-8a77-4291-a0b8-f595f9f41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Rekapitulace stavby</vt:lpstr>
      <vt:lpstr>01-1a - Architektonicko-s...</vt:lpstr>
      <vt:lpstr>01-2 - Technika prostředí...</vt:lpstr>
      <vt:lpstr>720-01 Zdravotechnika</vt:lpstr>
      <vt:lpstr>730-01 Vytápění</vt:lpstr>
      <vt:lpstr>740-01 Vzduchotechnika</vt:lpstr>
      <vt:lpstr>21M-01 Elektroinstalace</vt:lpstr>
      <vt:lpstr>21M-02 Datové rozvody</vt:lpstr>
      <vt:lpstr>21M-02 SK Soupis</vt:lpstr>
      <vt:lpstr>21M-02 KT Soupis</vt:lpstr>
      <vt:lpstr>'01-1a - Architektonicko-s...'!Názvy_tisku</vt:lpstr>
      <vt:lpstr>'01-2 - Technika prostředí...'!Názvy_tisku</vt:lpstr>
      <vt:lpstr>'Rekapitulace stavby'!Názvy_tisku</vt:lpstr>
      <vt:lpstr>'01-1a - Architektonicko-s...'!Oblast_tisku</vt:lpstr>
      <vt:lpstr>'01-2 - Technika prostředí...'!Oblast_tisku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Sandtner</dc:creator>
  <cp:keywords/>
  <dc:description/>
  <cp:lastModifiedBy>Libor Chlebiš</cp:lastModifiedBy>
  <cp:revision>4</cp:revision>
  <dcterms:created xsi:type="dcterms:W3CDTF">2024-04-18T15:10:35Z</dcterms:created>
  <dcterms:modified xsi:type="dcterms:W3CDTF">2025-06-16T10:05:35Z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0x01010043CC70A003438F40BB0B4D0EAF300461</vt:lpwstr>
  </property>
  <property fmtid="{D5CDD505-2E9C-101B-9397-08002B2CF9AE}" pid="3" name="MediaServiceImageTags">
    <vt:lpwstr/>
  </property>
</Properties>
</file>